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EL\"/>
    </mc:Choice>
  </mc:AlternateContent>
  <bookViews>
    <workbookView xWindow="0" yWindow="0" windowWidth="23040" windowHeight="6600" tabRatio="759"/>
  </bookViews>
  <sheets>
    <sheet name="cover" sheetId="1" r:id="rId1"/>
    <sheet name="index" sheetId="2" r:id="rId2"/>
    <sheet name="Ind_Summary" sheetId="4" r:id="rId3"/>
    <sheet name="Ind_Summary_fec" sheetId="5" r:id="rId4"/>
    <sheet name="Ind_Summary_ued" sheetId="6" r:id="rId5"/>
    <sheet name="Ind_Summary_emi" sheetId="7" r:id="rId6"/>
    <sheet name="ISI" sheetId="8" r:id="rId7"/>
    <sheet name="ISI_fec" sheetId="9" r:id="rId8"/>
    <sheet name="ISI_ued" sheetId="10" r:id="rId9"/>
    <sheet name="ISI_emi" sheetId="11" r:id="rId10"/>
    <sheet name="NFM" sheetId="12" r:id="rId11"/>
    <sheet name="NFM_fec" sheetId="13" r:id="rId12"/>
    <sheet name="NFM_ued" sheetId="14" r:id="rId13"/>
    <sheet name="NFM_emi" sheetId="15" r:id="rId14"/>
    <sheet name="CHI" sheetId="16" r:id="rId15"/>
    <sheet name="CHI_fec" sheetId="17" r:id="rId16"/>
    <sheet name="CHI_ued" sheetId="18" r:id="rId17"/>
    <sheet name="CHI_emi" sheetId="19" r:id="rId18"/>
    <sheet name="NMM" sheetId="20" r:id="rId19"/>
    <sheet name="NMM_fec" sheetId="21" r:id="rId20"/>
    <sheet name="NMM_ued" sheetId="22" r:id="rId21"/>
    <sheet name="NMM_emi" sheetId="23" r:id="rId22"/>
    <sheet name="PPA" sheetId="24" r:id="rId23"/>
    <sheet name="PPA_fec" sheetId="25" r:id="rId24"/>
    <sheet name="PPA_ued" sheetId="26" r:id="rId25"/>
    <sheet name="PPA_emi" sheetId="27" r:id="rId26"/>
    <sheet name="FBT" sheetId="28" r:id="rId27"/>
    <sheet name="FBT_fec" sheetId="29" r:id="rId28"/>
    <sheet name="FBT_ued" sheetId="30" r:id="rId29"/>
    <sheet name="FBT_emi" sheetId="31" r:id="rId30"/>
    <sheet name="TRE" sheetId="32" r:id="rId31"/>
    <sheet name="TRE_fec" sheetId="33" r:id="rId32"/>
    <sheet name="TRE_ued" sheetId="34" r:id="rId33"/>
    <sheet name="TRE_emi" sheetId="35" r:id="rId34"/>
    <sheet name="MAE" sheetId="36" r:id="rId35"/>
    <sheet name="MAE_fec" sheetId="37" r:id="rId36"/>
    <sheet name="MAE_ued" sheetId="38" r:id="rId37"/>
    <sheet name="MAE_emi" sheetId="39" r:id="rId38"/>
    <sheet name="TEL" sheetId="40" r:id="rId39"/>
    <sheet name="TEL_fec" sheetId="41" r:id="rId40"/>
    <sheet name="TEL_ued" sheetId="42" r:id="rId41"/>
    <sheet name="TEL_emi" sheetId="43" r:id="rId42"/>
    <sheet name="WWP" sheetId="44" r:id="rId43"/>
    <sheet name="WWP_fec" sheetId="45" r:id="rId44"/>
    <sheet name="WWP_ued" sheetId="46" r:id="rId45"/>
    <sheet name="WWP_emi" sheetId="47" r:id="rId46"/>
    <sheet name="OIS" sheetId="48" r:id="rId47"/>
    <sheet name="OIS_fec" sheetId="49" r:id="rId48"/>
    <sheet name="OIS_ued" sheetId="50" r:id="rId49"/>
    <sheet name="OIS_emi" sheetId="51" r:id="rId50"/>
  </sheets>
  <definedNames>
    <definedName name="_xlnm.Print_Area" localSheetId="2">Ind_Summary!$A$1:$L$128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62913"/>
</workbook>
</file>

<file path=xl/calcChain.xml><?xml version="1.0" encoding="utf-8"?>
<calcChain xmlns="http://schemas.openxmlformats.org/spreadsheetml/2006/main">
  <c r="W107" i="51" l="1"/>
  <c r="V107" i="51"/>
  <c r="U107" i="51"/>
  <c r="T107" i="51"/>
  <c r="S107" i="51"/>
  <c r="R107" i="51"/>
  <c r="Q107" i="51"/>
  <c r="P107" i="51"/>
  <c r="O107" i="51"/>
  <c r="N107" i="51"/>
  <c r="M107" i="51"/>
  <c r="L107" i="51"/>
  <c r="K107" i="51"/>
  <c r="J107" i="51"/>
  <c r="I107" i="51"/>
  <c r="H107" i="51"/>
  <c r="G107" i="51"/>
  <c r="F107" i="51"/>
  <c r="E107" i="51"/>
  <c r="D107" i="51"/>
  <c r="C107" i="51"/>
  <c r="B107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C106" i="51"/>
  <c r="B106" i="51"/>
  <c r="V105" i="51"/>
  <c r="T104" i="51"/>
  <c r="J103" i="51"/>
  <c r="B103" i="51"/>
  <c r="W102" i="51"/>
  <c r="V102" i="51"/>
  <c r="U102" i="51"/>
  <c r="T102" i="51"/>
  <c r="S102" i="51"/>
  <c r="R102" i="51"/>
  <c r="Q102" i="51"/>
  <c r="P102" i="51"/>
  <c r="O102" i="51"/>
  <c r="N102" i="51"/>
  <c r="M102" i="51"/>
  <c r="L102" i="51"/>
  <c r="K102" i="51"/>
  <c r="J102" i="51"/>
  <c r="I102" i="51"/>
  <c r="H102" i="51"/>
  <c r="G102" i="51"/>
  <c r="F102" i="51"/>
  <c r="E102" i="51"/>
  <c r="D102" i="51"/>
  <c r="C102" i="51"/>
  <c r="B102" i="51"/>
  <c r="W101" i="51"/>
  <c r="V101" i="51"/>
  <c r="U101" i="51"/>
  <c r="T101" i="51"/>
  <c r="S101" i="51"/>
  <c r="R101" i="51"/>
  <c r="Q101" i="51"/>
  <c r="P101" i="51"/>
  <c r="O101" i="51"/>
  <c r="N101" i="51"/>
  <c r="M101" i="51"/>
  <c r="L101" i="51"/>
  <c r="K101" i="51"/>
  <c r="J101" i="51"/>
  <c r="I101" i="51"/>
  <c r="H101" i="51"/>
  <c r="G101" i="51"/>
  <c r="F101" i="51"/>
  <c r="E101" i="51"/>
  <c r="D101" i="51"/>
  <c r="C101" i="51"/>
  <c r="B101" i="51"/>
  <c r="W100" i="51"/>
  <c r="V100" i="51"/>
  <c r="U100" i="51"/>
  <c r="T100" i="51"/>
  <c r="S100" i="51"/>
  <c r="R100" i="51"/>
  <c r="Q100" i="51"/>
  <c r="P100" i="51"/>
  <c r="O100" i="51"/>
  <c r="N100" i="51"/>
  <c r="M100" i="51"/>
  <c r="L100" i="51"/>
  <c r="K100" i="51"/>
  <c r="J100" i="51"/>
  <c r="I100" i="51"/>
  <c r="H100" i="51"/>
  <c r="G100" i="51"/>
  <c r="F100" i="51"/>
  <c r="E100" i="51"/>
  <c r="D100" i="51"/>
  <c r="C100" i="51"/>
  <c r="B100" i="51"/>
  <c r="W99" i="51"/>
  <c r="V99" i="51"/>
  <c r="U99" i="51"/>
  <c r="T99" i="51"/>
  <c r="S99" i="51"/>
  <c r="R99" i="51"/>
  <c r="Q99" i="51"/>
  <c r="P99" i="51"/>
  <c r="O99" i="51"/>
  <c r="N99" i="51"/>
  <c r="M99" i="51"/>
  <c r="L99" i="51"/>
  <c r="K99" i="51"/>
  <c r="J99" i="51"/>
  <c r="I99" i="51"/>
  <c r="H99" i="51"/>
  <c r="G99" i="51"/>
  <c r="F99" i="51"/>
  <c r="E99" i="51"/>
  <c r="D99" i="51"/>
  <c r="C99" i="51"/>
  <c r="B99" i="51"/>
  <c r="W98" i="51"/>
  <c r="V98" i="51"/>
  <c r="U98" i="51"/>
  <c r="T98" i="51"/>
  <c r="S98" i="51"/>
  <c r="R98" i="51"/>
  <c r="Q98" i="51"/>
  <c r="P98" i="51"/>
  <c r="O98" i="51"/>
  <c r="N98" i="51"/>
  <c r="M98" i="51"/>
  <c r="L98" i="51"/>
  <c r="K98" i="51"/>
  <c r="J98" i="51"/>
  <c r="I98" i="51"/>
  <c r="H98" i="51"/>
  <c r="G98" i="51"/>
  <c r="F98" i="51"/>
  <c r="E98" i="51"/>
  <c r="D98" i="51"/>
  <c r="C98" i="51"/>
  <c r="B98" i="51"/>
  <c r="W97" i="51"/>
  <c r="V97" i="51"/>
  <c r="U97" i="51"/>
  <c r="T97" i="51"/>
  <c r="S97" i="51"/>
  <c r="R97" i="51"/>
  <c r="Q97" i="51"/>
  <c r="P97" i="51"/>
  <c r="O97" i="51"/>
  <c r="N97" i="51"/>
  <c r="M97" i="51"/>
  <c r="L97" i="51"/>
  <c r="K97" i="51"/>
  <c r="J97" i="51"/>
  <c r="I97" i="51"/>
  <c r="H97" i="51"/>
  <c r="G97" i="51"/>
  <c r="F97" i="51"/>
  <c r="E97" i="51"/>
  <c r="D97" i="51"/>
  <c r="C97" i="51"/>
  <c r="B97" i="51"/>
  <c r="W96" i="51"/>
  <c r="V96" i="51"/>
  <c r="U96" i="51"/>
  <c r="T96" i="51"/>
  <c r="S96" i="51"/>
  <c r="R96" i="51"/>
  <c r="Q96" i="51"/>
  <c r="P96" i="51"/>
  <c r="O96" i="51"/>
  <c r="N96" i="51"/>
  <c r="M96" i="51"/>
  <c r="L96" i="51"/>
  <c r="K96" i="51"/>
  <c r="J96" i="51"/>
  <c r="I96" i="51"/>
  <c r="H96" i="51"/>
  <c r="G96" i="51"/>
  <c r="F96" i="51"/>
  <c r="E96" i="51"/>
  <c r="D96" i="51"/>
  <c r="C96" i="51"/>
  <c r="B96" i="51"/>
  <c r="W92" i="51"/>
  <c r="V92" i="51"/>
  <c r="U92" i="51"/>
  <c r="T92" i="51"/>
  <c r="S92" i="51"/>
  <c r="R92" i="51"/>
  <c r="Q92" i="51"/>
  <c r="P92" i="51"/>
  <c r="O92" i="51"/>
  <c r="N92" i="51"/>
  <c r="M92" i="51"/>
  <c r="L92" i="51"/>
  <c r="K92" i="51"/>
  <c r="J92" i="51"/>
  <c r="I92" i="51"/>
  <c r="H92" i="51"/>
  <c r="G92" i="51"/>
  <c r="F92" i="51"/>
  <c r="E92" i="51"/>
  <c r="D92" i="51"/>
  <c r="C92" i="51"/>
  <c r="B92" i="51"/>
  <c r="W91" i="51"/>
  <c r="V91" i="51"/>
  <c r="U91" i="51"/>
  <c r="T91" i="51"/>
  <c r="S91" i="51"/>
  <c r="R91" i="51"/>
  <c r="Q91" i="51"/>
  <c r="P91" i="51"/>
  <c r="O91" i="51"/>
  <c r="N91" i="51"/>
  <c r="M91" i="51"/>
  <c r="L91" i="51"/>
  <c r="K91" i="51"/>
  <c r="J91" i="51"/>
  <c r="I91" i="51"/>
  <c r="H91" i="51"/>
  <c r="G91" i="51"/>
  <c r="F91" i="51"/>
  <c r="E91" i="51"/>
  <c r="D91" i="51"/>
  <c r="C91" i="51"/>
  <c r="B91" i="51"/>
  <c r="W90" i="51"/>
  <c r="V90" i="51"/>
  <c r="U90" i="51"/>
  <c r="T90" i="51"/>
  <c r="S90" i="51"/>
  <c r="R90" i="51"/>
  <c r="Q90" i="51"/>
  <c r="P90" i="51"/>
  <c r="O90" i="51"/>
  <c r="N90" i="51"/>
  <c r="M90" i="51"/>
  <c r="L90" i="51"/>
  <c r="K90" i="51"/>
  <c r="J90" i="51"/>
  <c r="I90" i="51"/>
  <c r="H90" i="51"/>
  <c r="G90" i="51"/>
  <c r="F90" i="51"/>
  <c r="E90" i="51"/>
  <c r="D90" i="51"/>
  <c r="C90" i="51"/>
  <c r="B90" i="51"/>
  <c r="W89" i="51"/>
  <c r="V89" i="51"/>
  <c r="U89" i="51"/>
  <c r="T89" i="51"/>
  <c r="S89" i="51"/>
  <c r="R89" i="51"/>
  <c r="Q89" i="51"/>
  <c r="P89" i="51"/>
  <c r="O89" i="51"/>
  <c r="N89" i="51"/>
  <c r="M89" i="51"/>
  <c r="L89" i="51"/>
  <c r="K89" i="51"/>
  <c r="J89" i="51"/>
  <c r="I89" i="51"/>
  <c r="H89" i="51"/>
  <c r="G89" i="51"/>
  <c r="F89" i="51"/>
  <c r="E89" i="51"/>
  <c r="D89" i="51"/>
  <c r="C89" i="51"/>
  <c r="B89" i="51"/>
  <c r="W88" i="51"/>
  <c r="V88" i="51"/>
  <c r="U88" i="51"/>
  <c r="T88" i="51"/>
  <c r="S88" i="51"/>
  <c r="R88" i="51"/>
  <c r="Q88" i="51"/>
  <c r="P88" i="51"/>
  <c r="O88" i="51"/>
  <c r="N88" i="51"/>
  <c r="M88" i="51"/>
  <c r="L88" i="51"/>
  <c r="K88" i="51"/>
  <c r="J88" i="51"/>
  <c r="I88" i="51"/>
  <c r="H88" i="51"/>
  <c r="G88" i="51"/>
  <c r="F88" i="51"/>
  <c r="E88" i="51"/>
  <c r="D88" i="51"/>
  <c r="C88" i="51"/>
  <c r="B88" i="51"/>
  <c r="W86" i="51"/>
  <c r="V86" i="51"/>
  <c r="U86" i="51"/>
  <c r="T86" i="51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W85" i="51"/>
  <c r="V85" i="51"/>
  <c r="U85" i="51"/>
  <c r="T85" i="51"/>
  <c r="S85" i="51"/>
  <c r="R85" i="51"/>
  <c r="Q85" i="51"/>
  <c r="P85" i="51"/>
  <c r="O85" i="51"/>
  <c r="N85" i="51"/>
  <c r="M85" i="51"/>
  <c r="L85" i="51"/>
  <c r="K85" i="51"/>
  <c r="J85" i="51"/>
  <c r="I85" i="51"/>
  <c r="H85" i="51"/>
  <c r="G85" i="51"/>
  <c r="F85" i="51"/>
  <c r="E85" i="51"/>
  <c r="D85" i="51"/>
  <c r="C85" i="51"/>
  <c r="B85" i="51"/>
  <c r="W84" i="51"/>
  <c r="V84" i="51"/>
  <c r="U84" i="51"/>
  <c r="T84" i="51"/>
  <c r="S84" i="51"/>
  <c r="R84" i="51"/>
  <c r="Q84" i="51"/>
  <c r="P84" i="51"/>
  <c r="O84" i="51"/>
  <c r="N84" i="51"/>
  <c r="M84" i="51"/>
  <c r="L84" i="51"/>
  <c r="K84" i="51"/>
  <c r="J84" i="51"/>
  <c r="I84" i="51"/>
  <c r="H84" i="51"/>
  <c r="G84" i="51"/>
  <c r="F84" i="51"/>
  <c r="E84" i="51"/>
  <c r="D84" i="51"/>
  <c r="C84" i="51"/>
  <c r="B84" i="51"/>
  <c r="W82" i="51"/>
  <c r="V82" i="51"/>
  <c r="U82" i="51"/>
  <c r="T82" i="51"/>
  <c r="S82" i="51"/>
  <c r="R82" i="51"/>
  <c r="Q82" i="51"/>
  <c r="P82" i="51"/>
  <c r="O82" i="51"/>
  <c r="N82" i="51"/>
  <c r="M82" i="51"/>
  <c r="L82" i="51"/>
  <c r="K82" i="51"/>
  <c r="J82" i="51"/>
  <c r="I82" i="51"/>
  <c r="H82" i="51"/>
  <c r="G82" i="51"/>
  <c r="F82" i="51"/>
  <c r="E82" i="51"/>
  <c r="D82" i="51"/>
  <c r="C82" i="51"/>
  <c r="B82" i="51"/>
  <c r="W81" i="51"/>
  <c r="V81" i="51"/>
  <c r="U81" i="51"/>
  <c r="T81" i="51"/>
  <c r="S81" i="51"/>
  <c r="R81" i="51"/>
  <c r="Q81" i="51"/>
  <c r="P81" i="51"/>
  <c r="O81" i="51"/>
  <c r="N81" i="51"/>
  <c r="M81" i="51"/>
  <c r="L81" i="51"/>
  <c r="K81" i="51"/>
  <c r="J81" i="51"/>
  <c r="I81" i="51"/>
  <c r="H81" i="51"/>
  <c r="G81" i="51"/>
  <c r="F81" i="51"/>
  <c r="E81" i="51"/>
  <c r="D81" i="51"/>
  <c r="C81" i="51"/>
  <c r="B81" i="51"/>
  <c r="R80" i="51"/>
  <c r="W79" i="51"/>
  <c r="V79" i="51"/>
  <c r="U79" i="51"/>
  <c r="T79" i="51"/>
  <c r="S79" i="51"/>
  <c r="R79" i="51"/>
  <c r="Q79" i="51"/>
  <c r="P79" i="51"/>
  <c r="O79" i="51"/>
  <c r="N79" i="51"/>
  <c r="M79" i="51"/>
  <c r="L79" i="51"/>
  <c r="K79" i="51"/>
  <c r="J79" i="51"/>
  <c r="I79" i="51"/>
  <c r="H79" i="51"/>
  <c r="G79" i="51"/>
  <c r="F79" i="51"/>
  <c r="E79" i="51"/>
  <c r="D79" i="51"/>
  <c r="C79" i="51"/>
  <c r="B79" i="51"/>
  <c r="W78" i="51"/>
  <c r="V78" i="51"/>
  <c r="U78" i="51"/>
  <c r="T78" i="51"/>
  <c r="S78" i="51"/>
  <c r="R78" i="51"/>
  <c r="Q78" i="51"/>
  <c r="P78" i="51"/>
  <c r="O78" i="51"/>
  <c r="N78" i="51"/>
  <c r="M78" i="51"/>
  <c r="L78" i="51"/>
  <c r="K78" i="51"/>
  <c r="J78" i="51"/>
  <c r="I78" i="51"/>
  <c r="H78" i="51"/>
  <c r="G78" i="51"/>
  <c r="F78" i="51"/>
  <c r="E78" i="51"/>
  <c r="D78" i="51"/>
  <c r="C78" i="51"/>
  <c r="B78" i="51"/>
  <c r="W77" i="51"/>
  <c r="V77" i="51"/>
  <c r="U77" i="51"/>
  <c r="T77" i="51"/>
  <c r="S77" i="51"/>
  <c r="R77" i="51"/>
  <c r="Q77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D77" i="51"/>
  <c r="C77" i="51"/>
  <c r="B77" i="51"/>
  <c r="W76" i="51"/>
  <c r="V76" i="51"/>
  <c r="U76" i="51"/>
  <c r="U73" i="51" s="1"/>
  <c r="T76" i="51"/>
  <c r="S76" i="51"/>
  <c r="R76" i="51"/>
  <c r="Q76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D76" i="51"/>
  <c r="C76" i="51"/>
  <c r="B76" i="51"/>
  <c r="W75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D75" i="51"/>
  <c r="C75" i="51"/>
  <c r="B75" i="51"/>
  <c r="W74" i="51"/>
  <c r="W73" i="51" s="1"/>
  <c r="V74" i="51"/>
  <c r="U74" i="51"/>
  <c r="T74" i="51"/>
  <c r="T73" i="51" s="1"/>
  <c r="S74" i="51"/>
  <c r="R74" i="51"/>
  <c r="Q74" i="51"/>
  <c r="P74" i="51"/>
  <c r="O74" i="51"/>
  <c r="O73" i="51" s="1"/>
  <c r="N74" i="51"/>
  <c r="M74" i="51"/>
  <c r="L74" i="51"/>
  <c r="L73" i="51" s="1"/>
  <c r="K74" i="51"/>
  <c r="J74" i="51"/>
  <c r="I74" i="51"/>
  <c r="I73" i="51" s="1"/>
  <c r="H74" i="51"/>
  <c r="G74" i="51"/>
  <c r="G73" i="51" s="1"/>
  <c r="F74" i="51"/>
  <c r="F73" i="51" s="1"/>
  <c r="E74" i="51"/>
  <c r="D74" i="51"/>
  <c r="C74" i="51"/>
  <c r="B74" i="51"/>
  <c r="W54" i="51"/>
  <c r="W105" i="51" s="1"/>
  <c r="V54" i="51"/>
  <c r="V87" i="51" s="1"/>
  <c r="U54" i="51"/>
  <c r="U87" i="51" s="1"/>
  <c r="T54" i="51"/>
  <c r="T87" i="51" s="1"/>
  <c r="S54" i="51"/>
  <c r="S105" i="51" s="1"/>
  <c r="R54" i="51"/>
  <c r="Q54" i="51"/>
  <c r="Q105" i="51" s="1"/>
  <c r="P54" i="51"/>
  <c r="P87" i="51" s="1"/>
  <c r="O54" i="51"/>
  <c r="O105" i="51" s="1"/>
  <c r="N54" i="51"/>
  <c r="N87" i="51" s="1"/>
  <c r="M54" i="51"/>
  <c r="M87" i="51" s="1"/>
  <c r="L54" i="51"/>
  <c r="L87" i="51" s="1"/>
  <c r="K54" i="51"/>
  <c r="K105" i="51" s="1"/>
  <c r="J54" i="51"/>
  <c r="I54" i="51"/>
  <c r="I105" i="51" s="1"/>
  <c r="H54" i="51"/>
  <c r="H87" i="51" s="1"/>
  <c r="G54" i="51"/>
  <c r="F54" i="51"/>
  <c r="F87" i="51" s="1"/>
  <c r="E54" i="51"/>
  <c r="E87" i="51" s="1"/>
  <c r="D54" i="51"/>
  <c r="D87" i="51" s="1"/>
  <c r="C54" i="51"/>
  <c r="B54" i="51"/>
  <c r="W35" i="51"/>
  <c r="V35" i="51"/>
  <c r="U35" i="51"/>
  <c r="U83" i="51" s="1"/>
  <c r="T35" i="51"/>
  <c r="T83" i="51" s="1"/>
  <c r="S35" i="51"/>
  <c r="S83" i="51" s="1"/>
  <c r="R35" i="51"/>
  <c r="R83" i="51" s="1"/>
  <c r="Q35" i="51"/>
  <c r="Q104" i="51" s="1"/>
  <c r="P35" i="51"/>
  <c r="P104" i="51" s="1"/>
  <c r="O35" i="51"/>
  <c r="O104" i="51" s="1"/>
  <c r="N35" i="51"/>
  <c r="M35" i="51"/>
  <c r="M83" i="51" s="1"/>
  <c r="L35" i="51"/>
  <c r="L83" i="51" s="1"/>
  <c r="K35" i="51"/>
  <c r="K83" i="51" s="1"/>
  <c r="J35" i="51"/>
  <c r="J83" i="51" s="1"/>
  <c r="I35" i="51"/>
  <c r="I104" i="51" s="1"/>
  <c r="H35" i="51"/>
  <c r="H104" i="51" s="1"/>
  <c r="G35" i="51"/>
  <c r="G104" i="51" s="1"/>
  <c r="F35" i="51"/>
  <c r="E35" i="51"/>
  <c r="E83" i="51" s="1"/>
  <c r="D35" i="51"/>
  <c r="D83" i="51" s="1"/>
  <c r="C35" i="51"/>
  <c r="C83" i="51" s="1"/>
  <c r="B35" i="51"/>
  <c r="B83" i="51" s="1"/>
  <c r="W27" i="51"/>
  <c r="V27" i="51"/>
  <c r="U27" i="51"/>
  <c r="U80" i="51" s="1"/>
  <c r="T27" i="51"/>
  <c r="S27" i="51"/>
  <c r="R27" i="51"/>
  <c r="Q27" i="51"/>
  <c r="P27" i="51"/>
  <c r="O27" i="51"/>
  <c r="O103" i="51" s="1"/>
  <c r="N27" i="51"/>
  <c r="M27" i="51"/>
  <c r="M80" i="51" s="1"/>
  <c r="L27" i="51"/>
  <c r="K27" i="51"/>
  <c r="K103" i="51" s="1"/>
  <c r="J27" i="51"/>
  <c r="J80" i="51" s="1"/>
  <c r="I27" i="51"/>
  <c r="I103" i="51" s="1"/>
  <c r="H27" i="51"/>
  <c r="H103" i="51" s="1"/>
  <c r="G27" i="51"/>
  <c r="G103" i="51" s="1"/>
  <c r="F27" i="51"/>
  <c r="E27" i="51"/>
  <c r="E103" i="51" s="1"/>
  <c r="D27" i="51"/>
  <c r="C27" i="51"/>
  <c r="C103" i="51" s="1"/>
  <c r="B27" i="51"/>
  <c r="B80" i="51" s="1"/>
  <c r="A1" i="51"/>
  <c r="W107" i="50"/>
  <c r="V107" i="50"/>
  <c r="U107" i="50"/>
  <c r="T107" i="50"/>
  <c r="S107" i="50"/>
  <c r="R107" i="50"/>
  <c r="Q107" i="50"/>
  <c r="P107" i="50"/>
  <c r="O107" i="50"/>
  <c r="N107" i="50"/>
  <c r="M107" i="50"/>
  <c r="L107" i="50"/>
  <c r="K107" i="50"/>
  <c r="J107" i="50"/>
  <c r="I107" i="50"/>
  <c r="H107" i="50"/>
  <c r="G107" i="50"/>
  <c r="F107" i="50"/>
  <c r="E107" i="50"/>
  <c r="D107" i="50"/>
  <c r="C107" i="50"/>
  <c r="B107" i="50"/>
  <c r="W106" i="50"/>
  <c r="V106" i="50"/>
  <c r="U106" i="50"/>
  <c r="T106" i="50"/>
  <c r="S106" i="50"/>
  <c r="R106" i="50"/>
  <c r="Q106" i="50"/>
  <c r="P106" i="50"/>
  <c r="O106" i="50"/>
  <c r="N106" i="50"/>
  <c r="M106" i="50"/>
  <c r="L106" i="50"/>
  <c r="K106" i="50"/>
  <c r="J106" i="50"/>
  <c r="I106" i="50"/>
  <c r="H106" i="50"/>
  <c r="G106" i="50"/>
  <c r="F106" i="50"/>
  <c r="E106" i="50"/>
  <c r="D106" i="50"/>
  <c r="C106" i="50"/>
  <c r="B106" i="50"/>
  <c r="O104" i="50"/>
  <c r="E103" i="50"/>
  <c r="W102" i="50"/>
  <c r="V102" i="50"/>
  <c r="U102" i="50"/>
  <c r="T102" i="50"/>
  <c r="S102" i="50"/>
  <c r="R102" i="50"/>
  <c r="Q102" i="50"/>
  <c r="P102" i="50"/>
  <c r="O102" i="50"/>
  <c r="N102" i="50"/>
  <c r="M102" i="50"/>
  <c r="L102" i="50"/>
  <c r="K102" i="50"/>
  <c r="J102" i="50"/>
  <c r="I102" i="50"/>
  <c r="H102" i="50"/>
  <c r="G102" i="50"/>
  <c r="F102" i="50"/>
  <c r="E102" i="50"/>
  <c r="D102" i="50"/>
  <c r="C102" i="50"/>
  <c r="B102" i="50"/>
  <c r="W101" i="50"/>
  <c r="V101" i="50"/>
  <c r="U101" i="50"/>
  <c r="T101" i="50"/>
  <c r="S101" i="50"/>
  <c r="R101" i="50"/>
  <c r="Q101" i="50"/>
  <c r="P101" i="50"/>
  <c r="O101" i="50"/>
  <c r="N101" i="50"/>
  <c r="M101" i="50"/>
  <c r="L101" i="50"/>
  <c r="K101" i="50"/>
  <c r="J101" i="50"/>
  <c r="I101" i="50"/>
  <c r="H101" i="50"/>
  <c r="G101" i="50"/>
  <c r="F101" i="50"/>
  <c r="E101" i="50"/>
  <c r="D101" i="50"/>
  <c r="C101" i="50"/>
  <c r="B101" i="50"/>
  <c r="W100" i="50"/>
  <c r="V100" i="50"/>
  <c r="U100" i="50"/>
  <c r="T100" i="50"/>
  <c r="S100" i="50"/>
  <c r="R100" i="50"/>
  <c r="Q100" i="50"/>
  <c r="P100" i="50"/>
  <c r="O100" i="50"/>
  <c r="N100" i="50"/>
  <c r="M100" i="50"/>
  <c r="L100" i="50"/>
  <c r="K100" i="50"/>
  <c r="J100" i="50"/>
  <c r="I100" i="50"/>
  <c r="H100" i="50"/>
  <c r="G100" i="50"/>
  <c r="F100" i="50"/>
  <c r="E100" i="50"/>
  <c r="D100" i="50"/>
  <c r="C100" i="50"/>
  <c r="B100" i="50"/>
  <c r="W99" i="50"/>
  <c r="V99" i="50"/>
  <c r="U99" i="50"/>
  <c r="T99" i="50"/>
  <c r="S99" i="50"/>
  <c r="R99" i="50"/>
  <c r="Q99" i="50"/>
  <c r="P99" i="50"/>
  <c r="O99" i="50"/>
  <c r="N99" i="50"/>
  <c r="M99" i="50"/>
  <c r="L99" i="50"/>
  <c r="K99" i="50"/>
  <c r="J99" i="50"/>
  <c r="I99" i="50"/>
  <c r="H99" i="50"/>
  <c r="G99" i="50"/>
  <c r="F99" i="50"/>
  <c r="E99" i="50"/>
  <c r="D99" i="50"/>
  <c r="C99" i="50"/>
  <c r="B99" i="50"/>
  <c r="W98" i="50"/>
  <c r="V98" i="50"/>
  <c r="U98" i="50"/>
  <c r="T98" i="50"/>
  <c r="S98" i="50"/>
  <c r="R98" i="50"/>
  <c r="Q98" i="50"/>
  <c r="P98" i="50"/>
  <c r="O98" i="50"/>
  <c r="N98" i="50"/>
  <c r="M98" i="50"/>
  <c r="L98" i="50"/>
  <c r="K98" i="50"/>
  <c r="J98" i="50"/>
  <c r="I98" i="50"/>
  <c r="H98" i="50"/>
  <c r="G98" i="50"/>
  <c r="F98" i="50"/>
  <c r="E98" i="50"/>
  <c r="D98" i="50"/>
  <c r="C98" i="50"/>
  <c r="B98" i="50"/>
  <c r="W97" i="50"/>
  <c r="V97" i="50"/>
  <c r="U97" i="50"/>
  <c r="T97" i="50"/>
  <c r="S97" i="50"/>
  <c r="R97" i="50"/>
  <c r="Q97" i="50"/>
  <c r="P97" i="50"/>
  <c r="O97" i="50"/>
  <c r="N97" i="50"/>
  <c r="M97" i="50"/>
  <c r="L97" i="50"/>
  <c r="K97" i="50"/>
  <c r="J97" i="50"/>
  <c r="I97" i="50"/>
  <c r="H97" i="50"/>
  <c r="G97" i="50"/>
  <c r="F97" i="50"/>
  <c r="E97" i="50"/>
  <c r="D97" i="50"/>
  <c r="C97" i="50"/>
  <c r="B97" i="50"/>
  <c r="W96" i="50"/>
  <c r="V96" i="50"/>
  <c r="U96" i="50"/>
  <c r="T96" i="50"/>
  <c r="S96" i="50"/>
  <c r="R96" i="50"/>
  <c r="Q96" i="50"/>
  <c r="P96" i="50"/>
  <c r="O96" i="50"/>
  <c r="N96" i="50"/>
  <c r="M96" i="50"/>
  <c r="L96" i="50"/>
  <c r="K96" i="50"/>
  <c r="J96" i="50"/>
  <c r="I96" i="50"/>
  <c r="H96" i="50"/>
  <c r="G96" i="50"/>
  <c r="F96" i="50"/>
  <c r="E96" i="50"/>
  <c r="D96" i="50"/>
  <c r="C96" i="50"/>
  <c r="B96" i="50"/>
  <c r="W92" i="50"/>
  <c r="V92" i="50"/>
  <c r="U92" i="50"/>
  <c r="T92" i="50"/>
  <c r="S92" i="50"/>
  <c r="R92" i="50"/>
  <c r="Q92" i="50"/>
  <c r="P92" i="50"/>
  <c r="O92" i="50"/>
  <c r="N92" i="50"/>
  <c r="M92" i="50"/>
  <c r="L92" i="50"/>
  <c r="K92" i="50"/>
  <c r="J92" i="50"/>
  <c r="I92" i="50"/>
  <c r="H92" i="50"/>
  <c r="G92" i="50"/>
  <c r="F92" i="50"/>
  <c r="E92" i="50"/>
  <c r="D92" i="50"/>
  <c r="C92" i="50"/>
  <c r="B92" i="50"/>
  <c r="W91" i="50"/>
  <c r="V91" i="50"/>
  <c r="U91" i="50"/>
  <c r="T91" i="50"/>
  <c r="S91" i="50"/>
  <c r="R91" i="50"/>
  <c r="R73" i="50" s="1"/>
  <c r="Q91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D91" i="50"/>
  <c r="C91" i="50"/>
  <c r="B91" i="50"/>
  <c r="W90" i="50"/>
  <c r="V90" i="50"/>
  <c r="U90" i="50"/>
  <c r="T90" i="50"/>
  <c r="S90" i="50"/>
  <c r="R90" i="50"/>
  <c r="Q90" i="50"/>
  <c r="P90" i="50"/>
  <c r="O90" i="50"/>
  <c r="N90" i="50"/>
  <c r="M90" i="50"/>
  <c r="L90" i="50"/>
  <c r="K90" i="50"/>
  <c r="J90" i="50"/>
  <c r="I90" i="50"/>
  <c r="H90" i="50"/>
  <c r="G90" i="50"/>
  <c r="F90" i="50"/>
  <c r="E90" i="50"/>
  <c r="D90" i="50"/>
  <c r="C90" i="50"/>
  <c r="B90" i="50"/>
  <c r="W89" i="50"/>
  <c r="V89" i="50"/>
  <c r="U89" i="50"/>
  <c r="T89" i="50"/>
  <c r="S89" i="50"/>
  <c r="R89" i="50"/>
  <c r="Q89" i="50"/>
  <c r="P89" i="50"/>
  <c r="O89" i="50"/>
  <c r="N89" i="50"/>
  <c r="M89" i="50"/>
  <c r="L89" i="50"/>
  <c r="K89" i="50"/>
  <c r="J89" i="50"/>
  <c r="I89" i="50"/>
  <c r="H89" i="50"/>
  <c r="G89" i="50"/>
  <c r="F89" i="50"/>
  <c r="E89" i="50"/>
  <c r="D89" i="50"/>
  <c r="C89" i="50"/>
  <c r="B89" i="50"/>
  <c r="W88" i="50"/>
  <c r="V88" i="50"/>
  <c r="U88" i="50"/>
  <c r="T88" i="50"/>
  <c r="S88" i="50"/>
  <c r="R88" i="50"/>
  <c r="Q88" i="50"/>
  <c r="P88" i="50"/>
  <c r="O88" i="50"/>
  <c r="N88" i="50"/>
  <c r="M88" i="50"/>
  <c r="L88" i="50"/>
  <c r="K88" i="50"/>
  <c r="J88" i="50"/>
  <c r="I88" i="50"/>
  <c r="H88" i="50"/>
  <c r="G88" i="50"/>
  <c r="F88" i="50"/>
  <c r="E88" i="50"/>
  <c r="D88" i="50"/>
  <c r="C88" i="50"/>
  <c r="B88" i="50"/>
  <c r="S87" i="50"/>
  <c r="K87" i="50"/>
  <c r="C87" i="50"/>
  <c r="W86" i="50"/>
  <c r="V86" i="50"/>
  <c r="U86" i="50"/>
  <c r="T86" i="50"/>
  <c r="S86" i="50"/>
  <c r="R86" i="50"/>
  <c r="Q86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D86" i="50"/>
  <c r="C86" i="50"/>
  <c r="B86" i="50"/>
  <c r="W85" i="50"/>
  <c r="V85" i="50"/>
  <c r="U85" i="50"/>
  <c r="T85" i="50"/>
  <c r="S85" i="50"/>
  <c r="R85" i="50"/>
  <c r="Q85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D85" i="50"/>
  <c r="C85" i="50"/>
  <c r="B85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D84" i="50"/>
  <c r="C84" i="50"/>
  <c r="B84" i="50"/>
  <c r="K83" i="50"/>
  <c r="W82" i="50"/>
  <c r="V82" i="50"/>
  <c r="U82" i="50"/>
  <c r="T82" i="50"/>
  <c r="S82" i="50"/>
  <c r="R82" i="50"/>
  <c r="Q82" i="50"/>
  <c r="P82" i="50"/>
  <c r="O82" i="50"/>
  <c r="N82" i="50"/>
  <c r="M82" i="50"/>
  <c r="L82" i="50"/>
  <c r="K82" i="50"/>
  <c r="J82" i="50"/>
  <c r="J73" i="50" s="1"/>
  <c r="I82" i="50"/>
  <c r="H82" i="50"/>
  <c r="G82" i="50"/>
  <c r="G73" i="50" s="1"/>
  <c r="F82" i="50"/>
  <c r="E82" i="50"/>
  <c r="D82" i="50"/>
  <c r="C82" i="50"/>
  <c r="B82" i="50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D81" i="50"/>
  <c r="C81" i="50"/>
  <c r="B81" i="50"/>
  <c r="U80" i="50"/>
  <c r="W79" i="50"/>
  <c r="V79" i="50"/>
  <c r="U79" i="50"/>
  <c r="T79" i="50"/>
  <c r="S79" i="50"/>
  <c r="R79" i="50"/>
  <c r="Q79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D79" i="50"/>
  <c r="C79" i="50"/>
  <c r="B79" i="50"/>
  <c r="W78" i="50"/>
  <c r="V78" i="50"/>
  <c r="U78" i="50"/>
  <c r="T78" i="50"/>
  <c r="S78" i="50"/>
  <c r="R78" i="50"/>
  <c r="Q78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D78" i="50"/>
  <c r="C78" i="50"/>
  <c r="B78" i="50"/>
  <c r="W77" i="50"/>
  <c r="V77" i="50"/>
  <c r="U77" i="50"/>
  <c r="T77" i="50"/>
  <c r="S77" i="50"/>
  <c r="R77" i="50"/>
  <c r="Q77" i="50"/>
  <c r="P77" i="50"/>
  <c r="O77" i="50"/>
  <c r="N77" i="50"/>
  <c r="M77" i="50"/>
  <c r="L77" i="50"/>
  <c r="K77" i="50"/>
  <c r="J77" i="50"/>
  <c r="I77" i="50"/>
  <c r="H77" i="50"/>
  <c r="G77" i="50"/>
  <c r="F77" i="50"/>
  <c r="E77" i="50"/>
  <c r="D77" i="50"/>
  <c r="C77" i="50"/>
  <c r="B77" i="50"/>
  <c r="W76" i="50"/>
  <c r="V76" i="50"/>
  <c r="U76" i="50"/>
  <c r="T76" i="50"/>
  <c r="S76" i="50"/>
  <c r="R76" i="50"/>
  <c r="Q76" i="50"/>
  <c r="P76" i="50"/>
  <c r="O76" i="50"/>
  <c r="N76" i="50"/>
  <c r="M76" i="50"/>
  <c r="L76" i="50"/>
  <c r="K76" i="50"/>
  <c r="J76" i="50"/>
  <c r="I76" i="50"/>
  <c r="H76" i="50"/>
  <c r="H73" i="50" s="1"/>
  <c r="G76" i="50"/>
  <c r="F76" i="50"/>
  <c r="E76" i="50"/>
  <c r="D76" i="50"/>
  <c r="C76" i="50"/>
  <c r="B76" i="50"/>
  <c r="W75" i="50"/>
  <c r="V75" i="50"/>
  <c r="U75" i="50"/>
  <c r="T75" i="50"/>
  <c r="S75" i="50"/>
  <c r="R75" i="50"/>
  <c r="Q75" i="50"/>
  <c r="P75" i="50"/>
  <c r="O75" i="50"/>
  <c r="N75" i="50"/>
  <c r="M75" i="50"/>
  <c r="L75" i="50"/>
  <c r="K75" i="50"/>
  <c r="J75" i="50"/>
  <c r="I75" i="50"/>
  <c r="H75" i="50"/>
  <c r="G75" i="50"/>
  <c r="F75" i="50"/>
  <c r="E75" i="50"/>
  <c r="D75" i="50"/>
  <c r="C75" i="50"/>
  <c r="B75" i="50"/>
  <c r="B73" i="50" s="1"/>
  <c r="W74" i="50"/>
  <c r="V74" i="50"/>
  <c r="U74" i="50"/>
  <c r="T74" i="50"/>
  <c r="S74" i="50"/>
  <c r="R74" i="50"/>
  <c r="Q74" i="50"/>
  <c r="P74" i="50"/>
  <c r="O74" i="50"/>
  <c r="N74" i="50"/>
  <c r="M74" i="50"/>
  <c r="L74" i="50"/>
  <c r="K74" i="50"/>
  <c r="J74" i="50"/>
  <c r="I74" i="50"/>
  <c r="H74" i="50"/>
  <c r="G74" i="50"/>
  <c r="F74" i="50"/>
  <c r="E74" i="50"/>
  <c r="D74" i="50"/>
  <c r="C74" i="50"/>
  <c r="B74" i="50"/>
  <c r="W54" i="50"/>
  <c r="W87" i="50" s="1"/>
  <c r="V54" i="50"/>
  <c r="U54" i="50"/>
  <c r="T54" i="50"/>
  <c r="T105" i="50" s="1"/>
  <c r="S54" i="50"/>
  <c r="R54" i="50"/>
  <c r="Q54" i="50"/>
  <c r="Q87" i="50" s="1"/>
  <c r="P54" i="50"/>
  <c r="P87" i="50" s="1"/>
  <c r="O54" i="50"/>
  <c r="O87" i="50" s="1"/>
  <c r="N54" i="50"/>
  <c r="N105" i="50" s="1"/>
  <c r="M54" i="50"/>
  <c r="L54" i="50"/>
  <c r="K54" i="50"/>
  <c r="J54" i="50"/>
  <c r="J105" i="50" s="1"/>
  <c r="I54" i="50"/>
  <c r="I87" i="50" s="1"/>
  <c r="H54" i="50"/>
  <c r="H87" i="50" s="1"/>
  <c r="G54" i="50"/>
  <c r="G87" i="50" s="1"/>
  <c r="F54" i="50"/>
  <c r="E54" i="50"/>
  <c r="D54" i="50"/>
  <c r="C54" i="50"/>
  <c r="B54" i="50"/>
  <c r="B105" i="50" s="1"/>
  <c r="W35" i="50"/>
  <c r="W83" i="50" s="1"/>
  <c r="V35" i="50"/>
  <c r="V83" i="50" s="1"/>
  <c r="U35" i="50"/>
  <c r="U83" i="50" s="1"/>
  <c r="T35" i="50"/>
  <c r="S35" i="50"/>
  <c r="S83" i="50" s="1"/>
  <c r="R35" i="50"/>
  <c r="Q35" i="50"/>
  <c r="Q104" i="50" s="1"/>
  <c r="P35" i="50"/>
  <c r="P83" i="50" s="1"/>
  <c r="O35" i="50"/>
  <c r="O83" i="50" s="1"/>
  <c r="N35" i="50"/>
  <c r="N83" i="50" s="1"/>
  <c r="M35" i="50"/>
  <c r="M83" i="50" s="1"/>
  <c r="L35" i="50"/>
  <c r="K35" i="50"/>
  <c r="J35" i="50"/>
  <c r="I35" i="50"/>
  <c r="H35" i="50"/>
  <c r="H83" i="50" s="1"/>
  <c r="G35" i="50"/>
  <c r="G83" i="50" s="1"/>
  <c r="F35" i="50"/>
  <c r="F83" i="50" s="1"/>
  <c r="E35" i="50"/>
  <c r="E83" i="50" s="1"/>
  <c r="D35" i="50"/>
  <c r="D104" i="50" s="1"/>
  <c r="C35" i="50"/>
  <c r="C104" i="50" s="1"/>
  <c r="B35" i="50"/>
  <c r="B104" i="50" s="1"/>
  <c r="W27" i="50"/>
  <c r="V27" i="50"/>
  <c r="U27" i="50"/>
  <c r="T27" i="50"/>
  <c r="S27" i="50"/>
  <c r="R27" i="50"/>
  <c r="R103" i="50" s="1"/>
  <c r="Q27" i="50"/>
  <c r="P27" i="50"/>
  <c r="O27" i="50"/>
  <c r="O103" i="50" s="1"/>
  <c r="N27" i="50"/>
  <c r="M27" i="50"/>
  <c r="M80" i="50" s="1"/>
  <c r="L27" i="50"/>
  <c r="K27" i="50"/>
  <c r="K103" i="50" s="1"/>
  <c r="J27" i="50"/>
  <c r="I27" i="50"/>
  <c r="H27" i="50"/>
  <c r="H103" i="50" s="1"/>
  <c r="G27" i="50"/>
  <c r="F27" i="50"/>
  <c r="E27" i="50"/>
  <c r="E80" i="50" s="1"/>
  <c r="D27" i="50"/>
  <c r="C27" i="50"/>
  <c r="B27" i="50"/>
  <c r="B103" i="50" s="1"/>
  <c r="A1" i="50"/>
  <c r="W107" i="49"/>
  <c r="V107" i="49"/>
  <c r="U107" i="49"/>
  <c r="T107" i="49"/>
  <c r="S107" i="49"/>
  <c r="R107" i="49"/>
  <c r="Q107" i="49"/>
  <c r="P107" i="49"/>
  <c r="O107" i="49"/>
  <c r="N107" i="49"/>
  <c r="M107" i="49"/>
  <c r="L107" i="49"/>
  <c r="K107" i="49"/>
  <c r="J107" i="49"/>
  <c r="I107" i="49"/>
  <c r="H107" i="49"/>
  <c r="G107" i="49"/>
  <c r="F107" i="49"/>
  <c r="E107" i="49"/>
  <c r="D107" i="49"/>
  <c r="C107" i="49"/>
  <c r="B107" i="49"/>
  <c r="W106" i="49"/>
  <c r="V106" i="49"/>
  <c r="U106" i="49"/>
  <c r="T106" i="49"/>
  <c r="S106" i="49"/>
  <c r="R106" i="49"/>
  <c r="Q106" i="49"/>
  <c r="P106" i="49"/>
  <c r="O106" i="49"/>
  <c r="N106" i="49"/>
  <c r="M106" i="49"/>
  <c r="L106" i="49"/>
  <c r="K106" i="49"/>
  <c r="J106" i="49"/>
  <c r="I106" i="49"/>
  <c r="H106" i="49"/>
  <c r="G106" i="49"/>
  <c r="F106" i="49"/>
  <c r="E106" i="49"/>
  <c r="D106" i="49"/>
  <c r="C106" i="49"/>
  <c r="B106" i="49"/>
  <c r="T105" i="49"/>
  <c r="R104" i="49"/>
  <c r="H103" i="49"/>
  <c r="W102" i="49"/>
  <c r="V102" i="49"/>
  <c r="U102" i="49"/>
  <c r="T102" i="49"/>
  <c r="S102" i="49"/>
  <c r="R102" i="49"/>
  <c r="Q102" i="49"/>
  <c r="P102" i="49"/>
  <c r="O102" i="49"/>
  <c r="N102" i="49"/>
  <c r="M102" i="49"/>
  <c r="L102" i="49"/>
  <c r="K102" i="49"/>
  <c r="J102" i="49"/>
  <c r="I102" i="49"/>
  <c r="H102" i="49"/>
  <c r="G102" i="49"/>
  <c r="F102" i="49"/>
  <c r="E102" i="49"/>
  <c r="D102" i="49"/>
  <c r="C102" i="49"/>
  <c r="B102" i="49"/>
  <c r="W101" i="49"/>
  <c r="V101" i="49"/>
  <c r="U101" i="49"/>
  <c r="T101" i="49"/>
  <c r="S101" i="49"/>
  <c r="R101" i="49"/>
  <c r="Q101" i="49"/>
  <c r="P101" i="49"/>
  <c r="O101" i="49"/>
  <c r="N101" i="49"/>
  <c r="M101" i="49"/>
  <c r="L101" i="49"/>
  <c r="K101" i="49"/>
  <c r="J101" i="49"/>
  <c r="I101" i="49"/>
  <c r="H101" i="49"/>
  <c r="G101" i="49"/>
  <c r="F101" i="49"/>
  <c r="E101" i="49"/>
  <c r="D101" i="49"/>
  <c r="C101" i="49"/>
  <c r="B101" i="49"/>
  <c r="W100" i="49"/>
  <c r="V100" i="49"/>
  <c r="U100" i="49"/>
  <c r="T100" i="49"/>
  <c r="S100" i="49"/>
  <c r="R100" i="49"/>
  <c r="Q100" i="49"/>
  <c r="P100" i="49"/>
  <c r="O100" i="49"/>
  <c r="N100" i="49"/>
  <c r="M100" i="49"/>
  <c r="L100" i="49"/>
  <c r="K100" i="49"/>
  <c r="J100" i="49"/>
  <c r="I100" i="49"/>
  <c r="H100" i="49"/>
  <c r="G100" i="49"/>
  <c r="F100" i="49"/>
  <c r="E100" i="49"/>
  <c r="D100" i="49"/>
  <c r="C100" i="49"/>
  <c r="B100" i="49"/>
  <c r="W99" i="49"/>
  <c r="V99" i="49"/>
  <c r="U99" i="49"/>
  <c r="T99" i="49"/>
  <c r="S99" i="49"/>
  <c r="R99" i="49"/>
  <c r="Q99" i="49"/>
  <c r="P99" i="49"/>
  <c r="O99" i="49"/>
  <c r="N99" i="49"/>
  <c r="M99" i="49"/>
  <c r="L99" i="49"/>
  <c r="K99" i="49"/>
  <c r="J99" i="49"/>
  <c r="I99" i="49"/>
  <c r="H99" i="49"/>
  <c r="G99" i="49"/>
  <c r="F99" i="49"/>
  <c r="E99" i="49"/>
  <c r="D99" i="49"/>
  <c r="C99" i="49"/>
  <c r="B99" i="49"/>
  <c r="W98" i="49"/>
  <c r="V98" i="49"/>
  <c r="U98" i="49"/>
  <c r="T98" i="49"/>
  <c r="S98" i="49"/>
  <c r="R98" i="49"/>
  <c r="Q98" i="49"/>
  <c r="P98" i="49"/>
  <c r="O98" i="49"/>
  <c r="N98" i="49"/>
  <c r="M98" i="49"/>
  <c r="L98" i="49"/>
  <c r="K98" i="49"/>
  <c r="J98" i="49"/>
  <c r="I98" i="49"/>
  <c r="H98" i="49"/>
  <c r="G98" i="49"/>
  <c r="F98" i="49"/>
  <c r="E98" i="49"/>
  <c r="D98" i="49"/>
  <c r="C98" i="49"/>
  <c r="B98" i="49"/>
  <c r="W97" i="49"/>
  <c r="V97" i="49"/>
  <c r="U97" i="49"/>
  <c r="T97" i="49"/>
  <c r="S97" i="49"/>
  <c r="R97" i="49"/>
  <c r="Q97" i="49"/>
  <c r="P97" i="49"/>
  <c r="O97" i="49"/>
  <c r="N97" i="49"/>
  <c r="M97" i="49"/>
  <c r="L97" i="49"/>
  <c r="K97" i="49"/>
  <c r="J97" i="49"/>
  <c r="I97" i="49"/>
  <c r="H97" i="49"/>
  <c r="G97" i="49"/>
  <c r="F97" i="49"/>
  <c r="E97" i="49"/>
  <c r="D97" i="49"/>
  <c r="C97" i="49"/>
  <c r="B97" i="49"/>
  <c r="W92" i="49"/>
  <c r="V92" i="49"/>
  <c r="U92" i="49"/>
  <c r="T92" i="49"/>
  <c r="S92" i="49"/>
  <c r="R92" i="49"/>
  <c r="Q92" i="49"/>
  <c r="P92" i="49"/>
  <c r="O92" i="49"/>
  <c r="N92" i="49"/>
  <c r="M92" i="49"/>
  <c r="L92" i="49"/>
  <c r="K92" i="49"/>
  <c r="J92" i="49"/>
  <c r="I92" i="49"/>
  <c r="H92" i="49"/>
  <c r="G92" i="49"/>
  <c r="F92" i="49"/>
  <c r="E92" i="49"/>
  <c r="D92" i="49"/>
  <c r="C92" i="49"/>
  <c r="B92" i="49"/>
  <c r="W91" i="49"/>
  <c r="V91" i="49"/>
  <c r="U91" i="49"/>
  <c r="T91" i="49"/>
  <c r="S91" i="49"/>
  <c r="R91" i="49"/>
  <c r="Q91" i="49"/>
  <c r="P91" i="49"/>
  <c r="O91" i="49"/>
  <c r="N91" i="49"/>
  <c r="M91" i="49"/>
  <c r="L91" i="49"/>
  <c r="K91" i="49"/>
  <c r="J91" i="49"/>
  <c r="I91" i="49"/>
  <c r="H91" i="49"/>
  <c r="G91" i="49"/>
  <c r="F91" i="49"/>
  <c r="E91" i="49"/>
  <c r="D91" i="49"/>
  <c r="C91" i="49"/>
  <c r="B91" i="49"/>
  <c r="W90" i="49"/>
  <c r="V90" i="49"/>
  <c r="U90" i="49"/>
  <c r="T90" i="49"/>
  <c r="S90" i="49"/>
  <c r="R90" i="49"/>
  <c r="Q90" i="49"/>
  <c r="P90" i="49"/>
  <c r="O90" i="49"/>
  <c r="N90" i="49"/>
  <c r="M90" i="49"/>
  <c r="L90" i="49"/>
  <c r="K90" i="49"/>
  <c r="J90" i="49"/>
  <c r="I90" i="49"/>
  <c r="H90" i="49"/>
  <c r="G90" i="49"/>
  <c r="F90" i="49"/>
  <c r="E90" i="49"/>
  <c r="D90" i="49"/>
  <c r="C90" i="49"/>
  <c r="B90" i="49"/>
  <c r="W89" i="49"/>
  <c r="V89" i="49"/>
  <c r="U89" i="49"/>
  <c r="T89" i="49"/>
  <c r="S89" i="49"/>
  <c r="R89" i="49"/>
  <c r="Q89" i="49"/>
  <c r="P89" i="49"/>
  <c r="O89" i="49"/>
  <c r="N89" i="49"/>
  <c r="M89" i="49"/>
  <c r="L89" i="49"/>
  <c r="K89" i="49"/>
  <c r="J89" i="49"/>
  <c r="I89" i="49"/>
  <c r="H89" i="49"/>
  <c r="G89" i="49"/>
  <c r="F89" i="49"/>
  <c r="E89" i="49"/>
  <c r="D89" i="49"/>
  <c r="C89" i="49"/>
  <c r="B89" i="49"/>
  <c r="W88" i="49"/>
  <c r="V88" i="49"/>
  <c r="U88" i="49"/>
  <c r="T88" i="49"/>
  <c r="S88" i="49"/>
  <c r="R88" i="49"/>
  <c r="Q88" i="49"/>
  <c r="P88" i="49"/>
  <c r="O88" i="49"/>
  <c r="N88" i="49"/>
  <c r="M88" i="49"/>
  <c r="L88" i="49"/>
  <c r="K88" i="49"/>
  <c r="J88" i="49"/>
  <c r="I88" i="49"/>
  <c r="H88" i="49"/>
  <c r="G88" i="49"/>
  <c r="F88" i="49"/>
  <c r="E88" i="49"/>
  <c r="D88" i="49"/>
  <c r="C88" i="49"/>
  <c r="B88" i="49"/>
  <c r="W86" i="49"/>
  <c r="V86" i="49"/>
  <c r="U86" i="49"/>
  <c r="T86" i="49"/>
  <c r="S86" i="49"/>
  <c r="R86" i="49"/>
  <c r="Q86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D86" i="49"/>
  <c r="C86" i="49"/>
  <c r="B86" i="49"/>
  <c r="W85" i="49"/>
  <c r="V85" i="49"/>
  <c r="U85" i="49"/>
  <c r="T85" i="49"/>
  <c r="S85" i="49"/>
  <c r="R85" i="49"/>
  <c r="Q85" i="49"/>
  <c r="P85" i="49"/>
  <c r="O85" i="49"/>
  <c r="N85" i="49"/>
  <c r="M85" i="49"/>
  <c r="L85" i="49"/>
  <c r="K85" i="49"/>
  <c r="J85" i="49"/>
  <c r="I85" i="49"/>
  <c r="H85" i="49"/>
  <c r="G85" i="49"/>
  <c r="F85" i="49"/>
  <c r="E85" i="49"/>
  <c r="D85" i="49"/>
  <c r="C85" i="49"/>
  <c r="B85" i="49"/>
  <c r="W84" i="49"/>
  <c r="V84" i="49"/>
  <c r="U84" i="49"/>
  <c r="T84" i="49"/>
  <c r="S84" i="49"/>
  <c r="R84" i="49"/>
  <c r="Q84" i="49"/>
  <c r="P84" i="49"/>
  <c r="O84" i="49"/>
  <c r="N84" i="49"/>
  <c r="M84" i="49"/>
  <c r="L84" i="49"/>
  <c r="K84" i="49"/>
  <c r="J84" i="49"/>
  <c r="I84" i="49"/>
  <c r="H84" i="49"/>
  <c r="G84" i="49"/>
  <c r="F84" i="49"/>
  <c r="E84" i="49"/>
  <c r="D84" i="49"/>
  <c r="C84" i="49"/>
  <c r="B84" i="49"/>
  <c r="W82" i="49"/>
  <c r="V82" i="49"/>
  <c r="U82" i="49"/>
  <c r="T82" i="49"/>
  <c r="S82" i="49"/>
  <c r="R8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W81" i="49"/>
  <c r="V81" i="49"/>
  <c r="U81" i="49"/>
  <c r="T81" i="49"/>
  <c r="S81" i="49"/>
  <c r="R81" i="49"/>
  <c r="Q81" i="49"/>
  <c r="P81" i="49"/>
  <c r="O81" i="49"/>
  <c r="N81" i="49"/>
  <c r="M81" i="49"/>
  <c r="L81" i="49"/>
  <c r="K81" i="49"/>
  <c r="J81" i="49"/>
  <c r="I81" i="49"/>
  <c r="H81" i="49"/>
  <c r="G81" i="49"/>
  <c r="F81" i="49"/>
  <c r="E81" i="49"/>
  <c r="D81" i="49"/>
  <c r="C81" i="49"/>
  <c r="B81" i="49"/>
  <c r="K80" i="49"/>
  <c r="W79" i="49"/>
  <c r="V79" i="49"/>
  <c r="U79" i="49"/>
  <c r="T79" i="49"/>
  <c r="S79" i="49"/>
  <c r="R79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W78" i="49"/>
  <c r="V78" i="49"/>
  <c r="U78" i="49"/>
  <c r="T78" i="49"/>
  <c r="S78" i="49"/>
  <c r="R78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W77" i="49"/>
  <c r="V77" i="49"/>
  <c r="U77" i="49"/>
  <c r="T77" i="49"/>
  <c r="S77" i="49"/>
  <c r="R77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W76" i="49"/>
  <c r="V76" i="49"/>
  <c r="U76" i="49"/>
  <c r="T76" i="49"/>
  <c r="S76" i="49"/>
  <c r="R76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W75" i="49"/>
  <c r="V75" i="49"/>
  <c r="U75" i="49"/>
  <c r="T75" i="49"/>
  <c r="S75" i="49"/>
  <c r="R75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W74" i="49"/>
  <c r="V74" i="49"/>
  <c r="U74" i="49"/>
  <c r="U73" i="49" s="1"/>
  <c r="T74" i="49"/>
  <c r="S74" i="49"/>
  <c r="R74" i="49"/>
  <c r="Q74" i="49"/>
  <c r="P74" i="49"/>
  <c r="O74" i="49"/>
  <c r="N74" i="49"/>
  <c r="M74" i="49"/>
  <c r="M73" i="49" s="1"/>
  <c r="L74" i="49"/>
  <c r="K74" i="49"/>
  <c r="J74" i="49"/>
  <c r="I74" i="49"/>
  <c r="H74" i="49"/>
  <c r="G74" i="49"/>
  <c r="G73" i="49" s="1"/>
  <c r="F74" i="49"/>
  <c r="E74" i="49"/>
  <c r="E73" i="49" s="1"/>
  <c r="D74" i="49"/>
  <c r="C74" i="49"/>
  <c r="B74" i="49"/>
  <c r="W54" i="49"/>
  <c r="W105" i="49" s="1"/>
  <c r="V54" i="49"/>
  <c r="V105" i="49" s="1"/>
  <c r="U54" i="49"/>
  <c r="U105" i="49" s="1"/>
  <c r="T54" i="49"/>
  <c r="T87" i="49" s="1"/>
  <c r="S54" i="49"/>
  <c r="S87" i="49" s="1"/>
  <c r="R54" i="49"/>
  <c r="R87" i="49" s="1"/>
  <c r="Q54" i="49"/>
  <c r="Q105" i="49" s="1"/>
  <c r="P54" i="49"/>
  <c r="O54" i="49"/>
  <c r="O105" i="49" s="1"/>
  <c r="N54" i="49"/>
  <c r="N105" i="49" s="1"/>
  <c r="M54" i="49"/>
  <c r="M105" i="49" s="1"/>
  <c r="L54" i="49"/>
  <c r="L87" i="49" s="1"/>
  <c r="K54" i="49"/>
  <c r="K87" i="49" s="1"/>
  <c r="J54" i="49"/>
  <c r="J87" i="49" s="1"/>
  <c r="I54" i="49"/>
  <c r="I105" i="49" s="1"/>
  <c r="H54" i="49"/>
  <c r="G54" i="49"/>
  <c r="G105" i="49" s="1"/>
  <c r="F54" i="49"/>
  <c r="F105" i="49" s="1"/>
  <c r="E54" i="49"/>
  <c r="E105" i="49" s="1"/>
  <c r="D54" i="49"/>
  <c r="D87" i="49" s="1"/>
  <c r="C54" i="49"/>
  <c r="C87" i="49" s="1"/>
  <c r="B54" i="49"/>
  <c r="B87" i="49" s="1"/>
  <c r="W35" i="49"/>
  <c r="W104" i="49" s="1"/>
  <c r="V35" i="49"/>
  <c r="U35" i="49"/>
  <c r="U104" i="49" s="1"/>
  <c r="T35" i="49"/>
  <c r="T104" i="49" s="1"/>
  <c r="S35" i="49"/>
  <c r="S83" i="49" s="1"/>
  <c r="R35" i="49"/>
  <c r="R83" i="49" s="1"/>
  <c r="Q35" i="49"/>
  <c r="Q83" i="49" s="1"/>
  <c r="P35" i="49"/>
  <c r="P83" i="49" s="1"/>
  <c r="O35" i="49"/>
  <c r="O104" i="49" s="1"/>
  <c r="N35" i="49"/>
  <c r="M35" i="49"/>
  <c r="M104" i="49" s="1"/>
  <c r="L35" i="49"/>
  <c r="L104" i="49" s="1"/>
  <c r="K35" i="49"/>
  <c r="K83" i="49" s="1"/>
  <c r="J35" i="49"/>
  <c r="J83" i="49" s="1"/>
  <c r="I35" i="49"/>
  <c r="I83" i="49" s="1"/>
  <c r="H35" i="49"/>
  <c r="H83" i="49" s="1"/>
  <c r="G35" i="49"/>
  <c r="G104" i="49" s="1"/>
  <c r="F35" i="49"/>
  <c r="E35" i="49"/>
  <c r="E104" i="49" s="1"/>
  <c r="D35" i="49"/>
  <c r="D104" i="49" s="1"/>
  <c r="C35" i="49"/>
  <c r="C83" i="49" s="1"/>
  <c r="B35" i="49"/>
  <c r="B83" i="49" s="1"/>
  <c r="W27" i="49"/>
  <c r="W103" i="49" s="1"/>
  <c r="V27" i="49"/>
  <c r="V103" i="49" s="1"/>
  <c r="U27" i="49"/>
  <c r="U103" i="49" s="1"/>
  <c r="T27" i="49"/>
  <c r="S27" i="49"/>
  <c r="S103" i="49" s="1"/>
  <c r="R27" i="49"/>
  <c r="R103" i="49" s="1"/>
  <c r="Q27" i="49"/>
  <c r="Q103" i="49" s="1"/>
  <c r="P27" i="49"/>
  <c r="P80" i="49" s="1"/>
  <c r="O27" i="49"/>
  <c r="O103" i="49" s="1"/>
  <c r="N27" i="49"/>
  <c r="N103" i="49" s="1"/>
  <c r="M27" i="49"/>
  <c r="M103" i="49" s="1"/>
  <c r="L27" i="49"/>
  <c r="K27" i="49"/>
  <c r="K103" i="49" s="1"/>
  <c r="J27" i="49"/>
  <c r="J103" i="49" s="1"/>
  <c r="I27" i="49"/>
  <c r="I103" i="49" s="1"/>
  <c r="H27" i="49"/>
  <c r="H80" i="49" s="1"/>
  <c r="G27" i="49"/>
  <c r="G103" i="49" s="1"/>
  <c r="F27" i="49"/>
  <c r="F103" i="49" s="1"/>
  <c r="E27" i="49"/>
  <c r="E103" i="49" s="1"/>
  <c r="D27" i="49"/>
  <c r="C27" i="49"/>
  <c r="C103" i="49" s="1"/>
  <c r="B27" i="49"/>
  <c r="B103" i="49" s="1"/>
  <c r="A1" i="49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W33" i="48"/>
  <c r="W38" i="48" s="1"/>
  <c r="V33" i="48"/>
  <c r="V38" i="48" s="1"/>
  <c r="U33" i="48"/>
  <c r="U38" i="48" s="1"/>
  <c r="T33" i="48"/>
  <c r="T38" i="48" s="1"/>
  <c r="S33" i="48"/>
  <c r="S38" i="48" s="1"/>
  <c r="S180" i="4" s="1"/>
  <c r="R33" i="48"/>
  <c r="R38" i="48" s="1"/>
  <c r="Q33" i="48"/>
  <c r="Q38" i="48" s="1"/>
  <c r="Q180" i="4" s="1"/>
  <c r="P33" i="48"/>
  <c r="P38" i="48" s="1"/>
  <c r="O33" i="48"/>
  <c r="O38" i="48" s="1"/>
  <c r="N33" i="48"/>
  <c r="N38" i="48" s="1"/>
  <c r="M33" i="48"/>
  <c r="M38" i="48" s="1"/>
  <c r="L33" i="48"/>
  <c r="L38" i="48" s="1"/>
  <c r="K33" i="48"/>
  <c r="K38" i="48" s="1"/>
  <c r="J33" i="48"/>
  <c r="J38" i="48" s="1"/>
  <c r="I33" i="48"/>
  <c r="I38" i="48" s="1"/>
  <c r="H33" i="48"/>
  <c r="H38" i="48" s="1"/>
  <c r="G33" i="48"/>
  <c r="G38" i="48" s="1"/>
  <c r="F33" i="48"/>
  <c r="F38" i="48" s="1"/>
  <c r="E33" i="48"/>
  <c r="E38" i="48" s="1"/>
  <c r="D33" i="48"/>
  <c r="D38" i="48" s="1"/>
  <c r="C33" i="48"/>
  <c r="C38" i="48" s="1"/>
  <c r="B33" i="48"/>
  <c r="B38" i="48" s="1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A1" i="48"/>
  <c r="W78" i="47"/>
  <c r="V78" i="47"/>
  <c r="U78" i="47"/>
  <c r="T78" i="47"/>
  <c r="S78" i="47"/>
  <c r="R78" i="47"/>
  <c r="Q78" i="47"/>
  <c r="P78" i="47"/>
  <c r="O78" i="47"/>
  <c r="N78" i="47"/>
  <c r="M78" i="47"/>
  <c r="L78" i="47"/>
  <c r="K78" i="47"/>
  <c r="J78" i="47"/>
  <c r="I78" i="47"/>
  <c r="H78" i="47"/>
  <c r="G78" i="47"/>
  <c r="F78" i="47"/>
  <c r="E78" i="47"/>
  <c r="D78" i="47"/>
  <c r="C78" i="47"/>
  <c r="B78" i="47"/>
  <c r="W76" i="47"/>
  <c r="V76" i="47"/>
  <c r="U76" i="47"/>
  <c r="T76" i="47"/>
  <c r="S76" i="47"/>
  <c r="R76" i="47"/>
  <c r="Q76" i="47"/>
  <c r="P76" i="47"/>
  <c r="O76" i="47"/>
  <c r="N76" i="47"/>
  <c r="M76" i="47"/>
  <c r="L76" i="47"/>
  <c r="K76" i="47"/>
  <c r="J76" i="47"/>
  <c r="I76" i="47"/>
  <c r="H76" i="47"/>
  <c r="G76" i="47"/>
  <c r="F76" i="47"/>
  <c r="E76" i="47"/>
  <c r="D76" i="47"/>
  <c r="C76" i="47"/>
  <c r="B76" i="47"/>
  <c r="W75" i="47"/>
  <c r="V75" i="47"/>
  <c r="U75" i="47"/>
  <c r="T75" i="47"/>
  <c r="S75" i="47"/>
  <c r="R75" i="47"/>
  <c r="Q75" i="47"/>
  <c r="P75" i="47"/>
  <c r="O75" i="47"/>
  <c r="N75" i="47"/>
  <c r="M75" i="47"/>
  <c r="L75" i="47"/>
  <c r="K75" i="47"/>
  <c r="J75" i="47"/>
  <c r="I75" i="47"/>
  <c r="H75" i="47"/>
  <c r="G75" i="47"/>
  <c r="F75" i="47"/>
  <c r="E75" i="47"/>
  <c r="D75" i="47"/>
  <c r="C75" i="47"/>
  <c r="B75" i="47"/>
  <c r="W74" i="47"/>
  <c r="V74" i="47"/>
  <c r="U74" i="47"/>
  <c r="T74" i="47"/>
  <c r="S74" i="47"/>
  <c r="R74" i="47"/>
  <c r="Q74" i="47"/>
  <c r="P74" i="47"/>
  <c r="O74" i="47"/>
  <c r="N74" i="47"/>
  <c r="M74" i="47"/>
  <c r="L74" i="47"/>
  <c r="K74" i="47"/>
  <c r="J74" i="47"/>
  <c r="I74" i="47"/>
  <c r="H74" i="47"/>
  <c r="G74" i="47"/>
  <c r="F74" i="47"/>
  <c r="E74" i="47"/>
  <c r="D74" i="47"/>
  <c r="C74" i="47"/>
  <c r="B74" i="47"/>
  <c r="W73" i="47"/>
  <c r="V73" i="47"/>
  <c r="U73" i="47"/>
  <c r="T73" i="47"/>
  <c r="S73" i="47"/>
  <c r="R73" i="47"/>
  <c r="Q73" i="47"/>
  <c r="P73" i="47"/>
  <c r="O73" i="47"/>
  <c r="N73" i="47"/>
  <c r="M73" i="47"/>
  <c r="L73" i="47"/>
  <c r="K73" i="47"/>
  <c r="J73" i="47"/>
  <c r="I73" i="47"/>
  <c r="H73" i="47"/>
  <c r="G73" i="47"/>
  <c r="F73" i="47"/>
  <c r="E73" i="47"/>
  <c r="D73" i="47"/>
  <c r="C73" i="47"/>
  <c r="B73" i="47"/>
  <c r="W72" i="47"/>
  <c r="V72" i="47"/>
  <c r="U72" i="47"/>
  <c r="T72" i="47"/>
  <c r="S72" i="47"/>
  <c r="R72" i="47"/>
  <c r="Q72" i="47"/>
  <c r="P72" i="47"/>
  <c r="O72" i="47"/>
  <c r="N72" i="47"/>
  <c r="M72" i="47"/>
  <c r="L72" i="47"/>
  <c r="K72" i="47"/>
  <c r="J72" i="47"/>
  <c r="I72" i="47"/>
  <c r="H72" i="47"/>
  <c r="G72" i="47"/>
  <c r="F72" i="47"/>
  <c r="E72" i="47"/>
  <c r="D72" i="47"/>
  <c r="C72" i="47"/>
  <c r="B72" i="47"/>
  <c r="W71" i="47"/>
  <c r="V71" i="47"/>
  <c r="U71" i="47"/>
  <c r="T71" i="47"/>
  <c r="S71" i="47"/>
  <c r="R71" i="47"/>
  <c r="Q71" i="47"/>
  <c r="P71" i="47"/>
  <c r="O71" i="47"/>
  <c r="N71" i="47"/>
  <c r="M71" i="47"/>
  <c r="L71" i="47"/>
  <c r="K71" i="47"/>
  <c r="J71" i="47"/>
  <c r="I71" i="47"/>
  <c r="H71" i="47"/>
  <c r="G71" i="47"/>
  <c r="F71" i="47"/>
  <c r="E71" i="47"/>
  <c r="D71" i="47"/>
  <c r="C71" i="47"/>
  <c r="B71" i="47"/>
  <c r="W70" i="47"/>
  <c r="V70" i="47"/>
  <c r="U70" i="47"/>
  <c r="T70" i="47"/>
  <c r="S70" i="47"/>
  <c r="R70" i="47"/>
  <c r="Q70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D70" i="47"/>
  <c r="C70" i="47"/>
  <c r="B70" i="47"/>
  <c r="W69" i="47"/>
  <c r="V69" i="47"/>
  <c r="U69" i="47"/>
  <c r="T69" i="47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W65" i="47"/>
  <c r="V65" i="47"/>
  <c r="U65" i="47"/>
  <c r="T65" i="47"/>
  <c r="S65" i="47"/>
  <c r="R65" i="47"/>
  <c r="Q65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D65" i="47"/>
  <c r="C65" i="47"/>
  <c r="B65" i="47"/>
  <c r="W64" i="47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E64" i="47"/>
  <c r="D64" i="47"/>
  <c r="C64" i="47"/>
  <c r="B64" i="47"/>
  <c r="W63" i="47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E63" i="47"/>
  <c r="D63" i="47"/>
  <c r="C63" i="47"/>
  <c r="B63" i="47"/>
  <c r="W62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E62" i="47"/>
  <c r="D62" i="47"/>
  <c r="C62" i="47"/>
  <c r="B62" i="47"/>
  <c r="W61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R60" i="47"/>
  <c r="Q60" i="47"/>
  <c r="B60" i="47"/>
  <c r="W59" i="47"/>
  <c r="V59" i="47"/>
  <c r="U59" i="47"/>
  <c r="T59" i="47"/>
  <c r="S59" i="47"/>
  <c r="R59" i="47"/>
  <c r="Q59" i="47"/>
  <c r="P59" i="47"/>
  <c r="O59" i="47"/>
  <c r="N59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W58" i="47"/>
  <c r="V58" i="47"/>
  <c r="U58" i="47"/>
  <c r="T58" i="47"/>
  <c r="S58" i="47"/>
  <c r="R58" i="47"/>
  <c r="Q58" i="47"/>
  <c r="P58" i="47"/>
  <c r="O58" i="47"/>
  <c r="N58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W57" i="47"/>
  <c r="V57" i="47"/>
  <c r="U57" i="47"/>
  <c r="T57" i="47"/>
  <c r="S57" i="47"/>
  <c r="R57" i="47"/>
  <c r="Q57" i="47"/>
  <c r="P57" i="47"/>
  <c r="O57" i="47"/>
  <c r="N57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W56" i="47"/>
  <c r="V56" i="47"/>
  <c r="U56" i="47"/>
  <c r="T56" i="47"/>
  <c r="S56" i="47"/>
  <c r="R56" i="47"/>
  <c r="Q56" i="47"/>
  <c r="P56" i="47"/>
  <c r="O56" i="47"/>
  <c r="N56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B52" i="47" s="1"/>
  <c r="W55" i="47"/>
  <c r="V55" i="47"/>
  <c r="U55" i="47"/>
  <c r="T55" i="47"/>
  <c r="S55" i="47"/>
  <c r="R55" i="47"/>
  <c r="Q55" i="47"/>
  <c r="P55" i="47"/>
  <c r="O55" i="47"/>
  <c r="N55" i="47"/>
  <c r="M55" i="47"/>
  <c r="L55" i="47"/>
  <c r="K55" i="47"/>
  <c r="J55" i="47"/>
  <c r="I55" i="47"/>
  <c r="I52" i="47" s="1"/>
  <c r="H55" i="47"/>
  <c r="G55" i="47"/>
  <c r="F55" i="47"/>
  <c r="E55" i="47"/>
  <c r="D55" i="47"/>
  <c r="C55" i="47"/>
  <c r="B55" i="47"/>
  <c r="W54" i="47"/>
  <c r="V54" i="47"/>
  <c r="U54" i="47"/>
  <c r="T54" i="47"/>
  <c r="S54" i="47"/>
  <c r="R54" i="47"/>
  <c r="Q54" i="47"/>
  <c r="P54" i="47"/>
  <c r="O54" i="47"/>
  <c r="N54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W53" i="47"/>
  <c r="V53" i="47"/>
  <c r="U53" i="47"/>
  <c r="T53" i="47"/>
  <c r="S53" i="47"/>
  <c r="R53" i="47"/>
  <c r="Q53" i="47"/>
  <c r="Q52" i="47" s="1"/>
  <c r="P53" i="47"/>
  <c r="O53" i="47"/>
  <c r="N53" i="47"/>
  <c r="M53" i="47"/>
  <c r="L53" i="47"/>
  <c r="K53" i="47"/>
  <c r="J53" i="47"/>
  <c r="I53" i="47"/>
  <c r="H53" i="47"/>
  <c r="G53" i="47"/>
  <c r="F53" i="47"/>
  <c r="E53" i="47"/>
  <c r="D53" i="47"/>
  <c r="C53" i="47"/>
  <c r="B53" i="47"/>
  <c r="W28" i="47"/>
  <c r="V28" i="47"/>
  <c r="V60" i="47" s="1"/>
  <c r="U28" i="47"/>
  <c r="U60" i="47" s="1"/>
  <c r="T28" i="47"/>
  <c r="T60" i="47" s="1"/>
  <c r="S28" i="47"/>
  <c r="S60" i="47" s="1"/>
  <c r="R28" i="47"/>
  <c r="R77" i="47" s="1"/>
  <c r="Q28" i="47"/>
  <c r="P28" i="47"/>
  <c r="O28" i="47"/>
  <c r="N28" i="47"/>
  <c r="N60" i="47" s="1"/>
  <c r="M28" i="47"/>
  <c r="M60" i="47" s="1"/>
  <c r="L28" i="47"/>
  <c r="L60" i="47" s="1"/>
  <c r="K28" i="47"/>
  <c r="K60" i="47" s="1"/>
  <c r="J28" i="47"/>
  <c r="J60" i="47" s="1"/>
  <c r="I28" i="47"/>
  <c r="I60" i="47" s="1"/>
  <c r="H28" i="47"/>
  <c r="G28" i="47"/>
  <c r="F28" i="47"/>
  <c r="F60" i="47" s="1"/>
  <c r="E28" i="47"/>
  <c r="E60" i="47" s="1"/>
  <c r="D28" i="47"/>
  <c r="D60" i="47" s="1"/>
  <c r="C28" i="47"/>
  <c r="C60" i="47" s="1"/>
  <c r="B28" i="47"/>
  <c r="A1" i="47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C78" i="46"/>
  <c r="B78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C76" i="46"/>
  <c r="B76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C74" i="46"/>
  <c r="B74" i="46"/>
  <c r="W73" i="46"/>
  <c r="V73" i="46"/>
  <c r="U73" i="46"/>
  <c r="T73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D73" i="46"/>
  <c r="C73" i="46"/>
  <c r="B73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C72" i="46"/>
  <c r="B72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C71" i="46"/>
  <c r="B71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C70" i="46"/>
  <c r="B70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C65" i="46"/>
  <c r="B65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C64" i="46"/>
  <c r="B64" i="46"/>
  <c r="W63" i="46"/>
  <c r="V63" i="46"/>
  <c r="U63" i="46"/>
  <c r="T63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C63" i="46"/>
  <c r="B63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C62" i="46"/>
  <c r="B62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C61" i="46"/>
  <c r="B61" i="46"/>
  <c r="Q60" i="46"/>
  <c r="P60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C54" i="46"/>
  <c r="B54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B53" i="46"/>
  <c r="Q52" i="46"/>
  <c r="W28" i="46"/>
  <c r="V28" i="46"/>
  <c r="U28" i="46"/>
  <c r="U60" i="46" s="1"/>
  <c r="T28" i="46"/>
  <c r="T60" i="46" s="1"/>
  <c r="S28" i="46"/>
  <c r="S60" i="46" s="1"/>
  <c r="R28" i="46"/>
  <c r="Q28" i="46"/>
  <c r="P28" i="46"/>
  <c r="O28" i="46"/>
  <c r="N28" i="46"/>
  <c r="M28" i="46"/>
  <c r="M60" i="46" s="1"/>
  <c r="L28" i="46"/>
  <c r="L60" i="46" s="1"/>
  <c r="K28" i="46"/>
  <c r="K60" i="46" s="1"/>
  <c r="J28" i="46"/>
  <c r="I28" i="46"/>
  <c r="I60" i="46" s="1"/>
  <c r="H28" i="46"/>
  <c r="H60" i="46" s="1"/>
  <c r="G28" i="46"/>
  <c r="F28" i="46"/>
  <c r="E28" i="46"/>
  <c r="E60" i="46" s="1"/>
  <c r="D28" i="46"/>
  <c r="D60" i="46" s="1"/>
  <c r="C28" i="46"/>
  <c r="C60" i="46" s="1"/>
  <c r="B28" i="46"/>
  <c r="A1" i="46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D78" i="45"/>
  <c r="C78" i="45"/>
  <c r="B78" i="45"/>
  <c r="S77" i="45"/>
  <c r="Q77" i="45"/>
  <c r="O77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D76" i="45"/>
  <c r="C76" i="45"/>
  <c r="B76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D75" i="45"/>
  <c r="C75" i="45"/>
  <c r="B75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C74" i="45"/>
  <c r="B74" i="45"/>
  <c r="W73" i="45"/>
  <c r="V73" i="45"/>
  <c r="U73" i="45"/>
  <c r="T73" i="45"/>
  <c r="S73" i="45"/>
  <c r="R73" i="45"/>
  <c r="Q73" i="45"/>
  <c r="P73" i="45"/>
  <c r="O73" i="45"/>
  <c r="N73" i="45"/>
  <c r="M73" i="45"/>
  <c r="L73" i="45"/>
  <c r="K73" i="45"/>
  <c r="J73" i="45"/>
  <c r="I73" i="45"/>
  <c r="H73" i="45"/>
  <c r="G73" i="45"/>
  <c r="F73" i="45"/>
  <c r="E73" i="45"/>
  <c r="D73" i="45"/>
  <c r="C73" i="45"/>
  <c r="B73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D72" i="45"/>
  <c r="C72" i="45"/>
  <c r="B72" i="45"/>
  <c r="W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J71" i="45"/>
  <c r="I71" i="45"/>
  <c r="H71" i="45"/>
  <c r="G71" i="45"/>
  <c r="F71" i="45"/>
  <c r="E71" i="45"/>
  <c r="D71" i="45"/>
  <c r="C71" i="45"/>
  <c r="B71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C70" i="45"/>
  <c r="B70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C65" i="45"/>
  <c r="B65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C64" i="45"/>
  <c r="B64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D63" i="45"/>
  <c r="C63" i="45"/>
  <c r="B63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D62" i="45"/>
  <c r="C62" i="45"/>
  <c r="B62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D61" i="45"/>
  <c r="C61" i="45"/>
  <c r="B61" i="45"/>
  <c r="V60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C58" i="45"/>
  <c r="B58" i="45"/>
  <c r="W57" i="45"/>
  <c r="V57" i="45"/>
  <c r="U57" i="45"/>
  <c r="T57" i="45"/>
  <c r="S57" i="45"/>
  <c r="R57" i="45"/>
  <c r="Q57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D57" i="45"/>
  <c r="C57" i="45"/>
  <c r="B57" i="45"/>
  <c r="W56" i="45"/>
  <c r="V56" i="45"/>
  <c r="V52" i="45" s="1"/>
  <c r="U56" i="45"/>
  <c r="T56" i="45"/>
  <c r="S56" i="45"/>
  <c r="R56" i="45"/>
  <c r="Q56" i="45"/>
  <c r="Q52" i="45" s="1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C56" i="45"/>
  <c r="B56" i="45"/>
  <c r="W55" i="45"/>
  <c r="V55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I52" i="45" s="1"/>
  <c r="H55" i="45"/>
  <c r="G55" i="45"/>
  <c r="F55" i="45"/>
  <c r="E55" i="45"/>
  <c r="D55" i="45"/>
  <c r="C55" i="45"/>
  <c r="B55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B54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C53" i="45"/>
  <c r="B53" i="45"/>
  <c r="N52" i="45"/>
  <c r="W28" i="45"/>
  <c r="W77" i="45" s="1"/>
  <c r="V28" i="45"/>
  <c r="V77" i="45" s="1"/>
  <c r="U28" i="45"/>
  <c r="U77" i="45" s="1"/>
  <c r="T28" i="45"/>
  <c r="S28" i="45"/>
  <c r="S60" i="45" s="1"/>
  <c r="R28" i="45"/>
  <c r="R60" i="45" s="1"/>
  <c r="Q28" i="45"/>
  <c r="Q60" i="45" s="1"/>
  <c r="P28" i="45"/>
  <c r="P77" i="45" s="1"/>
  <c r="O28" i="45"/>
  <c r="O60" i="45" s="1"/>
  <c r="N28" i="45"/>
  <c r="N77" i="45" s="1"/>
  <c r="M28" i="45"/>
  <c r="M77" i="45" s="1"/>
  <c r="L28" i="45"/>
  <c r="L77" i="46" s="1"/>
  <c r="K28" i="45"/>
  <c r="K60" i="45" s="1"/>
  <c r="J28" i="45"/>
  <c r="J77" i="45" s="1"/>
  <c r="I28" i="45"/>
  <c r="I77" i="45" s="1"/>
  <c r="H28" i="45"/>
  <c r="H77" i="45" s="1"/>
  <c r="G28" i="45"/>
  <c r="G77" i="45" s="1"/>
  <c r="F28" i="45"/>
  <c r="F77" i="45" s="1"/>
  <c r="E28" i="45"/>
  <c r="E77" i="45" s="1"/>
  <c r="D28" i="45"/>
  <c r="C28" i="45"/>
  <c r="C60" i="45" s="1"/>
  <c r="B28" i="45"/>
  <c r="B60" i="45" s="1"/>
  <c r="A1" i="45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W33" i="44"/>
  <c r="W38" i="44" s="1"/>
  <c r="V33" i="44"/>
  <c r="V38" i="44" s="1"/>
  <c r="U33" i="44"/>
  <c r="U38" i="44" s="1"/>
  <c r="T33" i="44"/>
  <c r="T38" i="44" s="1"/>
  <c r="S33" i="44"/>
  <c r="S38" i="44" s="1"/>
  <c r="R33" i="44"/>
  <c r="R38" i="44" s="1"/>
  <c r="Q33" i="44"/>
  <c r="Q38" i="44" s="1"/>
  <c r="P33" i="44"/>
  <c r="P38" i="44" s="1"/>
  <c r="O33" i="44"/>
  <c r="O38" i="44" s="1"/>
  <c r="N33" i="44"/>
  <c r="N38" i="44" s="1"/>
  <c r="M33" i="44"/>
  <c r="M38" i="44" s="1"/>
  <c r="L33" i="44"/>
  <c r="L38" i="44" s="1"/>
  <c r="K33" i="44"/>
  <c r="K38" i="44" s="1"/>
  <c r="J33" i="44"/>
  <c r="J38" i="44" s="1"/>
  <c r="I33" i="44"/>
  <c r="I38" i="44" s="1"/>
  <c r="H33" i="44"/>
  <c r="H38" i="44" s="1"/>
  <c r="G33" i="44"/>
  <c r="G38" i="44" s="1"/>
  <c r="F33" i="44"/>
  <c r="F38" i="44" s="1"/>
  <c r="E33" i="44"/>
  <c r="E38" i="44" s="1"/>
  <c r="D33" i="44"/>
  <c r="D38" i="44" s="1"/>
  <c r="C33" i="44"/>
  <c r="C38" i="44" s="1"/>
  <c r="B33" i="44"/>
  <c r="B38" i="44" s="1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A1" i="44"/>
  <c r="W91" i="43"/>
  <c r="V91" i="43"/>
  <c r="U91" i="43"/>
  <c r="T91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D91" i="43"/>
  <c r="C91" i="43"/>
  <c r="B91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B89" i="43"/>
  <c r="W88" i="43"/>
  <c r="V88" i="43"/>
  <c r="U88" i="43"/>
  <c r="T88" i="43"/>
  <c r="S88" i="43"/>
  <c r="R88" i="43"/>
  <c r="Q88" i="43"/>
  <c r="P88" i="43"/>
  <c r="O88" i="43"/>
  <c r="N88" i="43"/>
  <c r="M88" i="43"/>
  <c r="L88" i="43"/>
  <c r="K88" i="43"/>
  <c r="J88" i="43"/>
  <c r="I88" i="43"/>
  <c r="H88" i="43"/>
  <c r="G88" i="43"/>
  <c r="F88" i="43"/>
  <c r="E88" i="43"/>
  <c r="D88" i="43"/>
  <c r="C88" i="43"/>
  <c r="B88" i="43"/>
  <c r="W87" i="43"/>
  <c r="V87" i="43"/>
  <c r="U87" i="43"/>
  <c r="T87" i="43"/>
  <c r="S87" i="43"/>
  <c r="R87" i="43"/>
  <c r="Q87" i="43"/>
  <c r="P87" i="43"/>
  <c r="O87" i="43"/>
  <c r="N87" i="43"/>
  <c r="M87" i="43"/>
  <c r="L87" i="43"/>
  <c r="K87" i="43"/>
  <c r="J87" i="43"/>
  <c r="I87" i="43"/>
  <c r="H87" i="43"/>
  <c r="G87" i="43"/>
  <c r="F87" i="43"/>
  <c r="E87" i="43"/>
  <c r="D87" i="43"/>
  <c r="C87" i="43"/>
  <c r="B87" i="43"/>
  <c r="W86" i="43"/>
  <c r="V86" i="43"/>
  <c r="U86" i="43"/>
  <c r="T86" i="43"/>
  <c r="S86" i="43"/>
  <c r="R86" i="43"/>
  <c r="Q86" i="43"/>
  <c r="P86" i="43"/>
  <c r="O86" i="43"/>
  <c r="N86" i="43"/>
  <c r="M86" i="43"/>
  <c r="L86" i="43"/>
  <c r="K86" i="43"/>
  <c r="J86" i="43"/>
  <c r="I86" i="43"/>
  <c r="H86" i="43"/>
  <c r="G86" i="43"/>
  <c r="F86" i="43"/>
  <c r="E86" i="43"/>
  <c r="D86" i="43"/>
  <c r="C86" i="43"/>
  <c r="B86" i="43"/>
  <c r="W85" i="43"/>
  <c r="V85" i="43"/>
  <c r="U85" i="43"/>
  <c r="T85" i="43"/>
  <c r="S85" i="43"/>
  <c r="R85" i="43"/>
  <c r="Q85" i="43"/>
  <c r="P85" i="43"/>
  <c r="O85" i="43"/>
  <c r="N85" i="43"/>
  <c r="M85" i="43"/>
  <c r="L85" i="43"/>
  <c r="K85" i="43"/>
  <c r="J85" i="43"/>
  <c r="I85" i="43"/>
  <c r="H85" i="43"/>
  <c r="G85" i="43"/>
  <c r="F85" i="43"/>
  <c r="E85" i="43"/>
  <c r="D85" i="43"/>
  <c r="C85" i="43"/>
  <c r="B85" i="43"/>
  <c r="W84" i="43"/>
  <c r="V84" i="43"/>
  <c r="U84" i="43"/>
  <c r="T84" i="43"/>
  <c r="S84" i="43"/>
  <c r="R84" i="43"/>
  <c r="Q84" i="43"/>
  <c r="P84" i="43"/>
  <c r="O84" i="43"/>
  <c r="N84" i="43"/>
  <c r="M84" i="43"/>
  <c r="L84" i="43"/>
  <c r="K84" i="43"/>
  <c r="J84" i="43"/>
  <c r="I84" i="43"/>
  <c r="H84" i="43"/>
  <c r="G84" i="43"/>
  <c r="F84" i="43"/>
  <c r="E84" i="43"/>
  <c r="D84" i="43"/>
  <c r="C84" i="43"/>
  <c r="B84" i="43"/>
  <c r="W83" i="43"/>
  <c r="V83" i="43"/>
  <c r="U83" i="43"/>
  <c r="T83" i="43"/>
  <c r="S83" i="43"/>
  <c r="R83" i="43"/>
  <c r="Q83" i="43"/>
  <c r="P83" i="43"/>
  <c r="O83" i="43"/>
  <c r="N83" i="43"/>
  <c r="M83" i="43"/>
  <c r="L83" i="43"/>
  <c r="K83" i="43"/>
  <c r="J83" i="43"/>
  <c r="I83" i="43"/>
  <c r="H83" i="43"/>
  <c r="G83" i="43"/>
  <c r="F83" i="43"/>
  <c r="E83" i="43"/>
  <c r="D83" i="43"/>
  <c r="C83" i="43"/>
  <c r="B83" i="43"/>
  <c r="W82" i="43"/>
  <c r="V82" i="43"/>
  <c r="U82" i="43"/>
  <c r="T82" i="43"/>
  <c r="S82" i="43"/>
  <c r="R82" i="43"/>
  <c r="Q82" i="43"/>
  <c r="P82" i="43"/>
  <c r="O82" i="43"/>
  <c r="N82" i="43"/>
  <c r="M82" i="43"/>
  <c r="L82" i="43"/>
  <c r="K82" i="43"/>
  <c r="J82" i="43"/>
  <c r="I82" i="43"/>
  <c r="H82" i="43"/>
  <c r="G82" i="43"/>
  <c r="F82" i="43"/>
  <c r="E82" i="43"/>
  <c r="D82" i="43"/>
  <c r="C82" i="43"/>
  <c r="B82" i="43"/>
  <c r="W81" i="43"/>
  <c r="V81" i="43"/>
  <c r="U81" i="43"/>
  <c r="T81" i="43"/>
  <c r="S81" i="43"/>
  <c r="R81" i="43"/>
  <c r="Q81" i="43"/>
  <c r="P81" i="43"/>
  <c r="O81" i="43"/>
  <c r="N81" i="43"/>
  <c r="M81" i="43"/>
  <c r="L81" i="43"/>
  <c r="K81" i="43"/>
  <c r="J81" i="43"/>
  <c r="I81" i="43"/>
  <c r="H81" i="43"/>
  <c r="G81" i="43"/>
  <c r="F81" i="43"/>
  <c r="E81" i="43"/>
  <c r="D81" i="43"/>
  <c r="C81" i="43"/>
  <c r="B81" i="43"/>
  <c r="W77" i="43"/>
  <c r="V77" i="43"/>
  <c r="U77" i="43"/>
  <c r="T77" i="43"/>
  <c r="S77" i="43"/>
  <c r="R77" i="43"/>
  <c r="Q77" i="43"/>
  <c r="P77" i="43"/>
  <c r="O77" i="43"/>
  <c r="N77" i="43"/>
  <c r="M77" i="43"/>
  <c r="L77" i="43"/>
  <c r="K77" i="43"/>
  <c r="J77" i="43"/>
  <c r="I77" i="43"/>
  <c r="H77" i="43"/>
  <c r="G77" i="43"/>
  <c r="F77" i="43"/>
  <c r="E77" i="43"/>
  <c r="D77" i="43"/>
  <c r="C77" i="43"/>
  <c r="B77" i="43"/>
  <c r="W76" i="43"/>
  <c r="V76" i="43"/>
  <c r="U76" i="43"/>
  <c r="T76" i="43"/>
  <c r="S76" i="43"/>
  <c r="R76" i="43"/>
  <c r="Q76" i="43"/>
  <c r="P76" i="43"/>
  <c r="O76" i="43"/>
  <c r="N76" i="43"/>
  <c r="M76" i="43"/>
  <c r="L76" i="43"/>
  <c r="K76" i="43"/>
  <c r="J76" i="43"/>
  <c r="I76" i="43"/>
  <c r="H76" i="43"/>
  <c r="G76" i="43"/>
  <c r="F76" i="43"/>
  <c r="E76" i="43"/>
  <c r="D76" i="43"/>
  <c r="C76" i="43"/>
  <c r="B76" i="43"/>
  <c r="W75" i="43"/>
  <c r="V75" i="43"/>
  <c r="U75" i="43"/>
  <c r="T75" i="43"/>
  <c r="S75" i="43"/>
  <c r="R75" i="43"/>
  <c r="Q75" i="43"/>
  <c r="P75" i="43"/>
  <c r="O75" i="43"/>
  <c r="N75" i="43"/>
  <c r="M75" i="43"/>
  <c r="L75" i="43"/>
  <c r="K75" i="43"/>
  <c r="J75" i="43"/>
  <c r="I75" i="43"/>
  <c r="H75" i="43"/>
  <c r="G75" i="43"/>
  <c r="F75" i="43"/>
  <c r="E75" i="43"/>
  <c r="D75" i="43"/>
  <c r="C75" i="43"/>
  <c r="B75" i="43"/>
  <c r="W74" i="43"/>
  <c r="V74" i="43"/>
  <c r="U74" i="43"/>
  <c r="T74" i="43"/>
  <c r="S74" i="43"/>
  <c r="R74" i="43"/>
  <c r="Q74" i="43"/>
  <c r="P74" i="43"/>
  <c r="O74" i="43"/>
  <c r="N74" i="43"/>
  <c r="M74" i="43"/>
  <c r="L74" i="43"/>
  <c r="K74" i="43"/>
  <c r="J74" i="43"/>
  <c r="I74" i="43"/>
  <c r="H74" i="43"/>
  <c r="G74" i="43"/>
  <c r="F74" i="43"/>
  <c r="E74" i="43"/>
  <c r="D74" i="43"/>
  <c r="C74" i="43"/>
  <c r="B74" i="43"/>
  <c r="W73" i="43"/>
  <c r="V73" i="43"/>
  <c r="U73" i="43"/>
  <c r="T73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D73" i="43"/>
  <c r="C73" i="43"/>
  <c r="B73" i="43"/>
  <c r="W72" i="43"/>
  <c r="P72" i="43"/>
  <c r="O72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B71" i="43"/>
  <c r="W70" i="43"/>
  <c r="V70" i="43"/>
  <c r="U70" i="43"/>
  <c r="T70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B70" i="43"/>
  <c r="W69" i="43"/>
  <c r="V69" i="43"/>
  <c r="U69" i="43"/>
  <c r="T69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W68" i="43"/>
  <c r="V68" i="43"/>
  <c r="U68" i="43"/>
  <c r="T68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D67" i="43"/>
  <c r="C67" i="43"/>
  <c r="B67" i="43"/>
  <c r="W66" i="43"/>
  <c r="V66" i="43"/>
  <c r="U66" i="43"/>
  <c r="T66" i="43"/>
  <c r="S66" i="43"/>
  <c r="R66" i="43"/>
  <c r="Q66" i="43"/>
  <c r="P66" i="43"/>
  <c r="O66" i="43"/>
  <c r="N66" i="43"/>
  <c r="N63" i="43" s="1"/>
  <c r="M66" i="43"/>
  <c r="L66" i="43"/>
  <c r="K66" i="43"/>
  <c r="J66" i="43"/>
  <c r="I66" i="43"/>
  <c r="H66" i="43"/>
  <c r="G66" i="43"/>
  <c r="F66" i="43"/>
  <c r="F63" i="43" s="1"/>
  <c r="E66" i="43"/>
  <c r="D66" i="43"/>
  <c r="C66" i="43"/>
  <c r="B66" i="43"/>
  <c r="W65" i="43"/>
  <c r="V65" i="43"/>
  <c r="U65" i="43"/>
  <c r="T65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H63" i="43" s="1"/>
  <c r="G65" i="43"/>
  <c r="F65" i="43"/>
  <c r="E65" i="43"/>
  <c r="D65" i="43"/>
  <c r="C65" i="43"/>
  <c r="B65" i="43"/>
  <c r="W64" i="43"/>
  <c r="V64" i="43"/>
  <c r="U64" i="43"/>
  <c r="T64" i="43"/>
  <c r="S64" i="43"/>
  <c r="R64" i="43"/>
  <c r="Q64" i="43"/>
  <c r="P64" i="43"/>
  <c r="P63" i="43" s="1"/>
  <c r="O64" i="43"/>
  <c r="N64" i="43"/>
  <c r="M64" i="43"/>
  <c r="L64" i="43"/>
  <c r="K64" i="43"/>
  <c r="K63" i="43" s="1"/>
  <c r="J64" i="43"/>
  <c r="I64" i="43"/>
  <c r="H64" i="43"/>
  <c r="G64" i="43"/>
  <c r="F64" i="43"/>
  <c r="E64" i="43"/>
  <c r="D64" i="43"/>
  <c r="C64" i="43"/>
  <c r="B64" i="43"/>
  <c r="B63" i="43" s="1"/>
  <c r="W39" i="43"/>
  <c r="V39" i="43"/>
  <c r="U39" i="43"/>
  <c r="U72" i="43" s="1"/>
  <c r="T39" i="43"/>
  <c r="T72" i="43" s="1"/>
  <c r="S39" i="43"/>
  <c r="R39" i="43"/>
  <c r="R90" i="43" s="1"/>
  <c r="Q39" i="43"/>
  <c r="Q72" i="43" s="1"/>
  <c r="P39" i="43"/>
  <c r="O39" i="43"/>
  <c r="O90" i="43" s="1"/>
  <c r="N39" i="43"/>
  <c r="N90" i="43" s="1"/>
  <c r="M39" i="43"/>
  <c r="M72" i="43" s="1"/>
  <c r="L39" i="43"/>
  <c r="L72" i="43" s="1"/>
  <c r="K39" i="43"/>
  <c r="J39" i="43"/>
  <c r="J90" i="43" s="1"/>
  <c r="I39" i="43"/>
  <c r="I72" i="43" s="1"/>
  <c r="H39" i="43"/>
  <c r="H72" i="43" s="1"/>
  <c r="G39" i="43"/>
  <c r="G72" i="43" s="1"/>
  <c r="F39" i="43"/>
  <c r="E39" i="43"/>
  <c r="E72" i="43" s="1"/>
  <c r="D39" i="43"/>
  <c r="D72" i="43" s="1"/>
  <c r="C39" i="43"/>
  <c r="B39" i="43"/>
  <c r="B72" i="43" s="1"/>
  <c r="A1" i="43"/>
  <c r="W91" i="42"/>
  <c r="V91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B91" i="42"/>
  <c r="W89" i="42"/>
  <c r="V89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B89" i="42"/>
  <c r="W88" i="42"/>
  <c r="V88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B88" i="42"/>
  <c r="W87" i="42"/>
  <c r="V87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W85" i="42"/>
  <c r="V85" i="42"/>
  <c r="U85" i="42"/>
  <c r="T85" i="42"/>
  <c r="S85" i="42"/>
  <c r="R85" i="42"/>
  <c r="Q85" i="42"/>
  <c r="P85" i="42"/>
  <c r="O85" i="42"/>
  <c r="N85" i="42"/>
  <c r="M85" i="42"/>
  <c r="L85" i="42"/>
  <c r="K85" i="42"/>
  <c r="J85" i="42"/>
  <c r="I85" i="42"/>
  <c r="H85" i="42"/>
  <c r="G85" i="42"/>
  <c r="F85" i="42"/>
  <c r="E85" i="42"/>
  <c r="D85" i="42"/>
  <c r="C85" i="42"/>
  <c r="B85" i="42"/>
  <c r="W84" i="42"/>
  <c r="V84" i="42"/>
  <c r="U84" i="42"/>
  <c r="T84" i="42"/>
  <c r="S84" i="42"/>
  <c r="R84" i="42"/>
  <c r="Q84" i="42"/>
  <c r="P84" i="42"/>
  <c r="O84" i="42"/>
  <c r="N84" i="42"/>
  <c r="M84" i="42"/>
  <c r="L84" i="42"/>
  <c r="K84" i="42"/>
  <c r="J84" i="42"/>
  <c r="I84" i="42"/>
  <c r="H84" i="42"/>
  <c r="G84" i="42"/>
  <c r="F84" i="42"/>
  <c r="E84" i="42"/>
  <c r="D84" i="42"/>
  <c r="C84" i="42"/>
  <c r="B84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B83" i="42"/>
  <c r="W82" i="42"/>
  <c r="V82" i="42"/>
  <c r="U82" i="42"/>
  <c r="T82" i="42"/>
  <c r="S82" i="42"/>
  <c r="R82" i="42"/>
  <c r="Q82" i="42"/>
  <c r="P82" i="42"/>
  <c r="O82" i="42"/>
  <c r="N82" i="42"/>
  <c r="M82" i="42"/>
  <c r="L82" i="42"/>
  <c r="K82" i="42"/>
  <c r="J82" i="42"/>
  <c r="I82" i="42"/>
  <c r="H82" i="42"/>
  <c r="G82" i="42"/>
  <c r="F82" i="42"/>
  <c r="E82" i="42"/>
  <c r="D82" i="42"/>
  <c r="C82" i="42"/>
  <c r="B82" i="42"/>
  <c r="W81" i="42"/>
  <c r="V81" i="42"/>
  <c r="U81" i="42"/>
  <c r="T81" i="42"/>
  <c r="S81" i="42"/>
  <c r="R81" i="42"/>
  <c r="Q81" i="42"/>
  <c r="P81" i="42"/>
  <c r="O81" i="42"/>
  <c r="N81" i="42"/>
  <c r="M81" i="42"/>
  <c r="L81" i="42"/>
  <c r="K81" i="42"/>
  <c r="J81" i="42"/>
  <c r="I81" i="42"/>
  <c r="H81" i="42"/>
  <c r="G81" i="42"/>
  <c r="F81" i="42"/>
  <c r="E81" i="42"/>
  <c r="D81" i="42"/>
  <c r="C81" i="42"/>
  <c r="B81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C63" i="42" s="1"/>
  <c r="B77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B76" i="42"/>
  <c r="W75" i="42"/>
  <c r="V75" i="42"/>
  <c r="U75" i="42"/>
  <c r="T75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D75" i="42"/>
  <c r="C75" i="42"/>
  <c r="B75" i="42"/>
  <c r="W74" i="42"/>
  <c r="V74" i="42"/>
  <c r="U74" i="42"/>
  <c r="T74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C74" i="42"/>
  <c r="B74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C73" i="42"/>
  <c r="B73" i="42"/>
  <c r="U72" i="42"/>
  <c r="R72" i="42"/>
  <c r="K72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D71" i="42"/>
  <c r="C71" i="42"/>
  <c r="B71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C70" i="42"/>
  <c r="B70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W68" i="42"/>
  <c r="V68" i="42"/>
  <c r="U68" i="42"/>
  <c r="T68" i="42"/>
  <c r="S68" i="42"/>
  <c r="S63" i="42" s="1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C67" i="42"/>
  <c r="B67" i="42"/>
  <c r="W66" i="42"/>
  <c r="V66" i="42"/>
  <c r="U66" i="42"/>
  <c r="T66" i="42"/>
  <c r="S66" i="42"/>
  <c r="R66" i="42"/>
  <c r="Q66" i="42"/>
  <c r="P66" i="42"/>
  <c r="P63" i="42" s="1"/>
  <c r="O66" i="42"/>
  <c r="N66" i="42"/>
  <c r="M66" i="42"/>
  <c r="L66" i="42"/>
  <c r="K66" i="42"/>
  <c r="J66" i="42"/>
  <c r="I66" i="42"/>
  <c r="I63" i="42" s="1"/>
  <c r="H66" i="42"/>
  <c r="H63" i="42" s="1"/>
  <c r="G66" i="42"/>
  <c r="F66" i="42"/>
  <c r="E66" i="42"/>
  <c r="D66" i="42"/>
  <c r="C66" i="42"/>
  <c r="B66" i="42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C65" i="42"/>
  <c r="B65" i="42"/>
  <c r="W64" i="42"/>
  <c r="V64" i="42"/>
  <c r="U64" i="42"/>
  <c r="T64" i="42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D64" i="42"/>
  <c r="C64" i="42"/>
  <c r="B64" i="42"/>
  <c r="K63" i="42"/>
  <c r="W39" i="42"/>
  <c r="W72" i="42" s="1"/>
  <c r="V39" i="42"/>
  <c r="U39" i="42"/>
  <c r="T39" i="42"/>
  <c r="T72" i="42" s="1"/>
  <c r="S39" i="42"/>
  <c r="S72" i="42" s="1"/>
  <c r="R39" i="42"/>
  <c r="Q39" i="42"/>
  <c r="Q90" i="42" s="1"/>
  <c r="P39" i="42"/>
  <c r="P72" i="42" s="1"/>
  <c r="O39" i="42"/>
  <c r="O72" i="42" s="1"/>
  <c r="N39" i="42"/>
  <c r="M39" i="42"/>
  <c r="M90" i="42" s="1"/>
  <c r="L39" i="42"/>
  <c r="L72" i="42" s="1"/>
  <c r="K39" i="42"/>
  <c r="J39" i="42"/>
  <c r="J90" i="42" s="1"/>
  <c r="I39" i="42"/>
  <c r="I90" i="42" s="1"/>
  <c r="H39" i="42"/>
  <c r="H72" i="42" s="1"/>
  <c r="G39" i="42"/>
  <c r="G72" i="42" s="1"/>
  <c r="F39" i="42"/>
  <c r="E39" i="42"/>
  <c r="E90" i="42" s="1"/>
  <c r="D39" i="42"/>
  <c r="D72" i="42" s="1"/>
  <c r="C39" i="42"/>
  <c r="C72" i="42" s="1"/>
  <c r="B39" i="42"/>
  <c r="B90" i="42" s="1"/>
  <c r="A1" i="42"/>
  <c r="W91" i="41"/>
  <c r="V91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B91" i="41"/>
  <c r="S90" i="41"/>
  <c r="N90" i="41"/>
  <c r="F90" i="41"/>
  <c r="C90" i="41"/>
  <c r="W89" i="41"/>
  <c r="V89" i="41"/>
  <c r="U89" i="4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B89" i="41"/>
  <c r="W88" i="41"/>
  <c r="V88" i="41"/>
  <c r="U88" i="41"/>
  <c r="T88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W87" i="41"/>
  <c r="V87" i="41"/>
  <c r="U87" i="41"/>
  <c r="T87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W85" i="41"/>
  <c r="V85" i="41"/>
  <c r="U85" i="41"/>
  <c r="T85" i="41"/>
  <c r="S85" i="41"/>
  <c r="R85" i="41"/>
  <c r="Q85" i="41"/>
  <c r="P85" i="41"/>
  <c r="O85" i="41"/>
  <c r="N85" i="41"/>
  <c r="M85" i="41"/>
  <c r="L85" i="41"/>
  <c r="K85" i="41"/>
  <c r="J85" i="41"/>
  <c r="I85" i="41"/>
  <c r="H85" i="41"/>
  <c r="G85" i="41"/>
  <c r="F85" i="41"/>
  <c r="E85" i="41"/>
  <c r="D85" i="41"/>
  <c r="C85" i="41"/>
  <c r="B85" i="41"/>
  <c r="W84" i="41"/>
  <c r="V84" i="41"/>
  <c r="U84" i="41"/>
  <c r="T84" i="41"/>
  <c r="S84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C84" i="41"/>
  <c r="B84" i="41"/>
  <c r="W83" i="41"/>
  <c r="V83" i="41"/>
  <c r="U83" i="41"/>
  <c r="T83" i="41"/>
  <c r="S83" i="41"/>
  <c r="R83" i="41"/>
  <c r="Q83" i="41"/>
  <c r="P83" i="41"/>
  <c r="P81" i="41" s="1"/>
  <c r="O83" i="41"/>
  <c r="N83" i="41"/>
  <c r="M83" i="41"/>
  <c r="L83" i="41"/>
  <c r="K83" i="41"/>
  <c r="J83" i="41"/>
  <c r="I83" i="41"/>
  <c r="H83" i="41"/>
  <c r="G83" i="41"/>
  <c r="F83" i="41"/>
  <c r="E83" i="41"/>
  <c r="D83" i="41"/>
  <c r="C83" i="41"/>
  <c r="B83" i="41"/>
  <c r="W82" i="41"/>
  <c r="V82" i="41"/>
  <c r="U82" i="41"/>
  <c r="T82" i="41"/>
  <c r="S82" i="41"/>
  <c r="R82" i="41"/>
  <c r="Q82" i="41"/>
  <c r="P82" i="41"/>
  <c r="O82" i="41"/>
  <c r="N82" i="41"/>
  <c r="M82" i="41"/>
  <c r="L82" i="41"/>
  <c r="K82" i="41"/>
  <c r="J82" i="41"/>
  <c r="I82" i="41"/>
  <c r="H82" i="41"/>
  <c r="G82" i="41"/>
  <c r="F82" i="41"/>
  <c r="F81" i="41" s="1"/>
  <c r="E82" i="41"/>
  <c r="D82" i="41"/>
  <c r="C82" i="41"/>
  <c r="B82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W76" i="41"/>
  <c r="V76" i="41"/>
  <c r="U76" i="41"/>
  <c r="T76" i="41"/>
  <c r="S76" i="41"/>
  <c r="R76" i="41"/>
  <c r="Q76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W75" i="41"/>
  <c r="V75" i="41"/>
  <c r="U75" i="41"/>
  <c r="T75" i="41"/>
  <c r="S75" i="41"/>
  <c r="R75" i="41"/>
  <c r="Q75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C75" i="41"/>
  <c r="B75" i="41"/>
  <c r="W74" i="41"/>
  <c r="V74" i="41"/>
  <c r="U74" i="41"/>
  <c r="T74" i="41"/>
  <c r="S74" i="41"/>
  <c r="R74" i="41"/>
  <c r="Q74" i="41"/>
  <c r="P74" i="41"/>
  <c r="O74" i="41"/>
  <c r="N74" i="41"/>
  <c r="M74" i="41"/>
  <c r="L74" i="41"/>
  <c r="K74" i="41"/>
  <c r="J74" i="41"/>
  <c r="I74" i="41"/>
  <c r="H74" i="41"/>
  <c r="G74" i="41"/>
  <c r="F74" i="41"/>
  <c r="E74" i="41"/>
  <c r="D74" i="41"/>
  <c r="C74" i="41"/>
  <c r="B74" i="41"/>
  <c r="W73" i="41"/>
  <c r="V73" i="41"/>
  <c r="U73" i="41"/>
  <c r="T73" i="41"/>
  <c r="S73" i="41"/>
  <c r="R73" i="41"/>
  <c r="Q73" i="41"/>
  <c r="P73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P72" i="41"/>
  <c r="N72" i="41"/>
  <c r="M72" i="41"/>
  <c r="W71" i="41"/>
  <c r="V71" i="41"/>
  <c r="U71" i="41"/>
  <c r="T71" i="41"/>
  <c r="S71" i="41"/>
  <c r="R71" i="41"/>
  <c r="Q71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C71" i="41"/>
  <c r="B71" i="41"/>
  <c r="W70" i="41"/>
  <c r="V70" i="41"/>
  <c r="U70" i="41"/>
  <c r="T70" i="41"/>
  <c r="S70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B70" i="41"/>
  <c r="W69" i="41"/>
  <c r="V69" i="41"/>
  <c r="U69" i="4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W68" i="41"/>
  <c r="V68" i="41"/>
  <c r="V63" i="41" s="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C67" i="41"/>
  <c r="B67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L63" i="41" s="1"/>
  <c r="K66" i="41"/>
  <c r="J66" i="41"/>
  <c r="I66" i="41"/>
  <c r="H66" i="41"/>
  <c r="G66" i="41"/>
  <c r="F66" i="41"/>
  <c r="E66" i="41"/>
  <c r="D66" i="41"/>
  <c r="C66" i="41"/>
  <c r="B66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F65" i="41"/>
  <c r="F63" i="41" s="1"/>
  <c r="E65" i="41"/>
  <c r="D65" i="41"/>
  <c r="C65" i="41"/>
  <c r="B65" i="41"/>
  <c r="W64" i="41"/>
  <c r="V64" i="41"/>
  <c r="U64" i="41"/>
  <c r="T64" i="41"/>
  <c r="S64" i="41"/>
  <c r="R64" i="41"/>
  <c r="Q64" i="41"/>
  <c r="P64" i="41"/>
  <c r="O64" i="41"/>
  <c r="N64" i="41"/>
  <c r="M64" i="41"/>
  <c r="L64" i="41"/>
  <c r="K64" i="41"/>
  <c r="J64" i="41"/>
  <c r="I64" i="41"/>
  <c r="H64" i="41"/>
  <c r="G64" i="41"/>
  <c r="F64" i="41"/>
  <c r="E64" i="41"/>
  <c r="D64" i="41"/>
  <c r="C64" i="41"/>
  <c r="B64" i="41"/>
  <c r="N63" i="41"/>
  <c r="W39" i="41"/>
  <c r="W90" i="41" s="1"/>
  <c r="V39" i="41"/>
  <c r="V72" i="41" s="1"/>
  <c r="U39" i="41"/>
  <c r="U90" i="41" s="1"/>
  <c r="T39" i="41"/>
  <c r="T90" i="41" s="1"/>
  <c r="T81" i="41" s="1"/>
  <c r="S39" i="41"/>
  <c r="S90" i="42" s="1"/>
  <c r="R39" i="41"/>
  <c r="R72" i="41" s="1"/>
  <c r="Q39" i="41"/>
  <c r="P39" i="41"/>
  <c r="P90" i="41" s="1"/>
  <c r="O39" i="41"/>
  <c r="O90" i="41" s="1"/>
  <c r="N39" i="41"/>
  <c r="M39" i="41"/>
  <c r="M90" i="41" s="1"/>
  <c r="L39" i="41"/>
  <c r="L90" i="41" s="1"/>
  <c r="K39" i="41"/>
  <c r="K90" i="42" s="1"/>
  <c r="J39" i="41"/>
  <c r="J72" i="41" s="1"/>
  <c r="I39" i="41"/>
  <c r="H39" i="41"/>
  <c r="H90" i="41" s="1"/>
  <c r="G39" i="41"/>
  <c r="G90" i="41" s="1"/>
  <c r="F39" i="41"/>
  <c r="F72" i="41" s="1"/>
  <c r="E39" i="41"/>
  <c r="E90" i="41" s="1"/>
  <c r="D39" i="41"/>
  <c r="D90" i="41" s="1"/>
  <c r="C39" i="41"/>
  <c r="B39" i="41"/>
  <c r="B72" i="41" s="1"/>
  <c r="A1" i="41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W33" i="40"/>
  <c r="W38" i="40" s="1"/>
  <c r="V33" i="40"/>
  <c r="V38" i="40" s="1"/>
  <c r="U33" i="40"/>
  <c r="U38" i="40" s="1"/>
  <c r="T33" i="40"/>
  <c r="T38" i="40" s="1"/>
  <c r="S33" i="40"/>
  <c r="S38" i="40" s="1"/>
  <c r="R33" i="40"/>
  <c r="R38" i="40" s="1"/>
  <c r="Q33" i="40"/>
  <c r="Q38" i="40" s="1"/>
  <c r="P33" i="40"/>
  <c r="P38" i="40" s="1"/>
  <c r="O33" i="40"/>
  <c r="O38" i="40" s="1"/>
  <c r="O178" i="4" s="1"/>
  <c r="N33" i="40"/>
  <c r="N38" i="40" s="1"/>
  <c r="M33" i="40"/>
  <c r="M38" i="40" s="1"/>
  <c r="L33" i="40"/>
  <c r="L38" i="40" s="1"/>
  <c r="K33" i="40"/>
  <c r="K38" i="40" s="1"/>
  <c r="J33" i="40"/>
  <c r="J38" i="40" s="1"/>
  <c r="I33" i="40"/>
  <c r="I38" i="40" s="1"/>
  <c r="H33" i="40"/>
  <c r="H38" i="40" s="1"/>
  <c r="G33" i="40"/>
  <c r="G38" i="40" s="1"/>
  <c r="F33" i="40"/>
  <c r="F38" i="40" s="1"/>
  <c r="E33" i="40"/>
  <c r="E38" i="40" s="1"/>
  <c r="D33" i="40"/>
  <c r="D38" i="40" s="1"/>
  <c r="C33" i="40"/>
  <c r="C38" i="40" s="1"/>
  <c r="B33" i="40"/>
  <c r="B38" i="40" s="1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A1" i="40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W68" i="39"/>
  <c r="V68" i="39"/>
  <c r="U68" i="39"/>
  <c r="T68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F67" i="39"/>
  <c r="E67" i="39"/>
  <c r="D67" i="39"/>
  <c r="C67" i="39"/>
  <c r="B67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W65" i="39"/>
  <c r="V65" i="39"/>
  <c r="U65" i="39"/>
  <c r="T65" i="39"/>
  <c r="S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W64" i="39"/>
  <c r="V64" i="39"/>
  <c r="U64" i="39"/>
  <c r="T64" i="39"/>
  <c r="S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V63" i="39"/>
  <c r="U63" i="39"/>
  <c r="S63" i="39"/>
  <c r="N63" i="39"/>
  <c r="M63" i="39"/>
  <c r="K63" i="39"/>
  <c r="F63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T60" i="39"/>
  <c r="S60" i="39"/>
  <c r="P60" i="39"/>
  <c r="M60" i="39"/>
  <c r="L60" i="39"/>
  <c r="K60" i="39"/>
  <c r="F60" i="39"/>
  <c r="E60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V57" i="39"/>
  <c r="J57" i="39"/>
  <c r="I57" i="39"/>
  <c r="H57" i="39"/>
  <c r="F57" i="39"/>
  <c r="B57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W55" i="39"/>
  <c r="V55" i="39"/>
  <c r="V51" i="39" s="1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W54" i="39"/>
  <c r="V54" i="39"/>
  <c r="U54" i="39"/>
  <c r="T54" i="39"/>
  <c r="S54" i="39"/>
  <c r="R54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B54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F51" i="39" s="1"/>
  <c r="E53" i="39"/>
  <c r="D53" i="39"/>
  <c r="C53" i="39"/>
  <c r="B53" i="39"/>
  <c r="W52" i="39"/>
  <c r="V52" i="39"/>
  <c r="U52" i="39"/>
  <c r="T52" i="39"/>
  <c r="S52" i="39"/>
  <c r="R52" i="39"/>
  <c r="Q52" i="39"/>
  <c r="P52" i="39"/>
  <c r="O52" i="39"/>
  <c r="N52" i="39"/>
  <c r="N51" i="39" s="1"/>
  <c r="M52" i="39"/>
  <c r="M51" i="39" s="1"/>
  <c r="L52" i="39"/>
  <c r="K52" i="39"/>
  <c r="K51" i="39" s="1"/>
  <c r="J52" i="39"/>
  <c r="I52" i="39"/>
  <c r="H52" i="39"/>
  <c r="G52" i="39"/>
  <c r="F52" i="39"/>
  <c r="E52" i="39"/>
  <c r="E51" i="39" s="1"/>
  <c r="D52" i="39"/>
  <c r="C52" i="39"/>
  <c r="B52" i="39"/>
  <c r="U51" i="39"/>
  <c r="W27" i="39"/>
  <c r="W63" i="39" s="1"/>
  <c r="V27" i="39"/>
  <c r="U27" i="39"/>
  <c r="T27" i="39"/>
  <c r="S27" i="39"/>
  <c r="R27" i="39"/>
  <c r="Q27" i="39"/>
  <c r="P27" i="39"/>
  <c r="O27" i="39"/>
  <c r="O63" i="39" s="1"/>
  <c r="N27" i="39"/>
  <c r="M27" i="39"/>
  <c r="L27" i="39"/>
  <c r="K27" i="39"/>
  <c r="J27" i="39"/>
  <c r="J63" i="39" s="1"/>
  <c r="I27" i="39"/>
  <c r="H27" i="39"/>
  <c r="G27" i="39"/>
  <c r="G63" i="39" s="1"/>
  <c r="F27" i="39"/>
  <c r="E27" i="39"/>
  <c r="E63" i="39" s="1"/>
  <c r="D27" i="39"/>
  <c r="C27" i="39"/>
  <c r="C63" i="39" s="1"/>
  <c r="B27" i="39"/>
  <c r="W24" i="39"/>
  <c r="W60" i="39" s="1"/>
  <c r="V24" i="39"/>
  <c r="V60" i="39" s="1"/>
  <c r="U24" i="39"/>
  <c r="U60" i="39" s="1"/>
  <c r="T24" i="39"/>
  <c r="S24" i="39"/>
  <c r="R24" i="39"/>
  <c r="Q24" i="39"/>
  <c r="P24" i="39"/>
  <c r="O24" i="39"/>
  <c r="O60" i="39" s="1"/>
  <c r="N24" i="39"/>
  <c r="N60" i="39" s="1"/>
  <c r="M24" i="39"/>
  <c r="L24" i="39"/>
  <c r="K24" i="39"/>
  <c r="J24" i="39"/>
  <c r="I24" i="39"/>
  <c r="H24" i="39"/>
  <c r="G24" i="39"/>
  <c r="F24" i="39"/>
  <c r="E24" i="39"/>
  <c r="E79" i="39" s="1"/>
  <c r="D24" i="39"/>
  <c r="D60" i="39" s="1"/>
  <c r="C24" i="39"/>
  <c r="C60" i="39" s="1"/>
  <c r="B24" i="39"/>
  <c r="W16" i="39"/>
  <c r="W57" i="39" s="1"/>
  <c r="V16" i="39"/>
  <c r="U16" i="39"/>
  <c r="T16" i="39"/>
  <c r="S16" i="39"/>
  <c r="S57" i="39" s="1"/>
  <c r="R16" i="39"/>
  <c r="R57" i="39" s="1"/>
  <c r="Q16" i="39"/>
  <c r="Q57" i="39" s="1"/>
  <c r="P16" i="39"/>
  <c r="O16" i="39"/>
  <c r="O57" i="39" s="1"/>
  <c r="N16" i="39"/>
  <c r="M16" i="39"/>
  <c r="L16" i="39"/>
  <c r="K16" i="39"/>
  <c r="K57" i="39" s="1"/>
  <c r="J16" i="39"/>
  <c r="I16" i="39"/>
  <c r="H16" i="39"/>
  <c r="G16" i="39"/>
  <c r="G57" i="39" s="1"/>
  <c r="F16" i="39"/>
  <c r="E16" i="39"/>
  <c r="D16" i="39"/>
  <c r="C16" i="39"/>
  <c r="C57" i="39" s="1"/>
  <c r="B16" i="39"/>
  <c r="A1" i="39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C83" i="38"/>
  <c r="B83" i="38"/>
  <c r="W82" i="38"/>
  <c r="V82" i="38"/>
  <c r="U82" i="38"/>
  <c r="T82" i="38"/>
  <c r="S82" i="38"/>
  <c r="R82" i="38"/>
  <c r="Q82" i="38"/>
  <c r="P82" i="38"/>
  <c r="O82" i="38"/>
  <c r="N82" i="38"/>
  <c r="M82" i="38"/>
  <c r="L82" i="38"/>
  <c r="K82" i="38"/>
  <c r="J82" i="38"/>
  <c r="I82" i="38"/>
  <c r="H82" i="38"/>
  <c r="G82" i="38"/>
  <c r="F82" i="38"/>
  <c r="E82" i="38"/>
  <c r="D82" i="38"/>
  <c r="C82" i="38"/>
  <c r="B82" i="38"/>
  <c r="W81" i="38"/>
  <c r="V81" i="38"/>
  <c r="U81" i="38"/>
  <c r="T81" i="38"/>
  <c r="S81" i="38"/>
  <c r="R81" i="38"/>
  <c r="Q81" i="38"/>
  <c r="P81" i="38"/>
  <c r="O81" i="38"/>
  <c r="N81" i="38"/>
  <c r="M81" i="38"/>
  <c r="L81" i="38"/>
  <c r="K81" i="38"/>
  <c r="J81" i="38"/>
  <c r="I81" i="38"/>
  <c r="H81" i="38"/>
  <c r="G81" i="38"/>
  <c r="F81" i="38"/>
  <c r="E81" i="38"/>
  <c r="D81" i="38"/>
  <c r="C81" i="38"/>
  <c r="B81" i="38"/>
  <c r="V79" i="38"/>
  <c r="W77" i="38"/>
  <c r="V77" i="38"/>
  <c r="U77" i="38"/>
  <c r="T77" i="38"/>
  <c r="S77" i="38"/>
  <c r="R77" i="38"/>
  <c r="Q77" i="38"/>
  <c r="P77" i="38"/>
  <c r="O77" i="38"/>
  <c r="N77" i="38"/>
  <c r="M77" i="38"/>
  <c r="L77" i="38"/>
  <c r="K77" i="38"/>
  <c r="J77" i="38"/>
  <c r="I77" i="38"/>
  <c r="H77" i="38"/>
  <c r="G77" i="38"/>
  <c r="F77" i="38"/>
  <c r="E77" i="38"/>
  <c r="D77" i="38"/>
  <c r="C77" i="38"/>
  <c r="B77" i="38"/>
  <c r="W76" i="38"/>
  <c r="V76" i="38"/>
  <c r="U76" i="38"/>
  <c r="T76" i="38"/>
  <c r="S76" i="38"/>
  <c r="R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E76" i="38"/>
  <c r="D76" i="38"/>
  <c r="C76" i="38"/>
  <c r="B76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E75" i="38"/>
  <c r="D75" i="38"/>
  <c r="C75" i="38"/>
  <c r="B75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W73" i="38"/>
  <c r="V73" i="38"/>
  <c r="U73" i="38"/>
  <c r="T73" i="38"/>
  <c r="S73" i="38"/>
  <c r="R73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W65" i="38"/>
  <c r="V65" i="38"/>
  <c r="U65" i="38"/>
  <c r="T65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P63" i="38"/>
  <c r="M63" i="38"/>
  <c r="L63" i="38"/>
  <c r="K63" i="38"/>
  <c r="D63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G60" i="38"/>
  <c r="F60" i="38"/>
  <c r="D60" i="38"/>
  <c r="B60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M57" i="38"/>
  <c r="G57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L51" i="38" s="1"/>
  <c r="K55" i="38"/>
  <c r="J55" i="38"/>
  <c r="I55" i="38"/>
  <c r="H55" i="38"/>
  <c r="G55" i="38"/>
  <c r="F55" i="38"/>
  <c r="E55" i="38"/>
  <c r="D55" i="38"/>
  <c r="C55" i="38"/>
  <c r="B55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D51" i="38" s="1"/>
  <c r="C53" i="38"/>
  <c r="B53" i="38"/>
  <c r="W52" i="38"/>
  <c r="V52" i="38"/>
  <c r="U52" i="38"/>
  <c r="T52" i="38"/>
  <c r="T51" i="38" s="1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B52" i="38"/>
  <c r="W27" i="38"/>
  <c r="W80" i="38" s="1"/>
  <c r="V27" i="38"/>
  <c r="V63" i="38" s="1"/>
  <c r="U27" i="38"/>
  <c r="U80" i="38" s="1"/>
  <c r="T27" i="38"/>
  <c r="T80" i="38" s="1"/>
  <c r="S27" i="38"/>
  <c r="S63" i="38" s="1"/>
  <c r="R27" i="38"/>
  <c r="R80" i="38" s="1"/>
  <c r="Q27" i="38"/>
  <c r="Q63" i="38" s="1"/>
  <c r="P27" i="38"/>
  <c r="O27" i="38"/>
  <c r="N27" i="38"/>
  <c r="N63" i="38" s="1"/>
  <c r="M27" i="38"/>
  <c r="L27" i="38"/>
  <c r="K27" i="38"/>
  <c r="J27" i="38"/>
  <c r="I27" i="38"/>
  <c r="I63" i="38" s="1"/>
  <c r="H27" i="38"/>
  <c r="H63" i="38" s="1"/>
  <c r="G27" i="38"/>
  <c r="F27" i="38"/>
  <c r="F63" i="38" s="1"/>
  <c r="E27" i="38"/>
  <c r="E80" i="38" s="1"/>
  <c r="D27" i="38"/>
  <c r="C27" i="38"/>
  <c r="C80" i="38" s="1"/>
  <c r="B27" i="38"/>
  <c r="B80" i="38" s="1"/>
  <c r="W24" i="38"/>
  <c r="V24" i="38"/>
  <c r="V60" i="38" s="1"/>
  <c r="U24" i="38"/>
  <c r="T24" i="38"/>
  <c r="T79" i="38" s="1"/>
  <c r="S24" i="38"/>
  <c r="S79" i="38" s="1"/>
  <c r="R24" i="38"/>
  <c r="R79" i="38" s="1"/>
  <c r="Q24" i="38"/>
  <c r="Q60" i="38" s="1"/>
  <c r="P24" i="38"/>
  <c r="O24" i="38"/>
  <c r="N24" i="38"/>
  <c r="N79" i="38" s="1"/>
  <c r="M24" i="38"/>
  <c r="M60" i="38" s="1"/>
  <c r="L24" i="38"/>
  <c r="L79" i="38" s="1"/>
  <c r="K24" i="38"/>
  <c r="J24" i="38"/>
  <c r="I24" i="38"/>
  <c r="H24" i="38"/>
  <c r="G24" i="38"/>
  <c r="F24" i="38"/>
  <c r="E24" i="38"/>
  <c r="D24" i="38"/>
  <c r="C24" i="38"/>
  <c r="B24" i="38"/>
  <c r="W16" i="38"/>
  <c r="W78" i="38" s="1"/>
  <c r="V16" i="38"/>
  <c r="V78" i="38" s="1"/>
  <c r="U16" i="38"/>
  <c r="T16" i="38"/>
  <c r="T57" i="38" s="1"/>
  <c r="S16" i="38"/>
  <c r="R16" i="38"/>
  <c r="R57" i="38" s="1"/>
  <c r="Q16" i="38"/>
  <c r="Q57" i="38" s="1"/>
  <c r="P16" i="38"/>
  <c r="P57" i="38" s="1"/>
  <c r="O16" i="38"/>
  <c r="O78" i="38" s="1"/>
  <c r="N16" i="38"/>
  <c r="N78" i="38" s="1"/>
  <c r="M16" i="38"/>
  <c r="L16" i="38"/>
  <c r="L57" i="38" s="1"/>
  <c r="K16" i="38"/>
  <c r="J16" i="38"/>
  <c r="J57" i="38" s="1"/>
  <c r="I16" i="38"/>
  <c r="I57" i="38" s="1"/>
  <c r="H16" i="38"/>
  <c r="H57" i="38" s="1"/>
  <c r="G16" i="38"/>
  <c r="G78" i="38" s="1"/>
  <c r="F16" i="38"/>
  <c r="F78" i="38" s="1"/>
  <c r="E16" i="38"/>
  <c r="E57" i="38" s="1"/>
  <c r="D16" i="38"/>
  <c r="D57" i="38" s="1"/>
  <c r="C16" i="38"/>
  <c r="B16" i="38"/>
  <c r="B57" i="38" s="1"/>
  <c r="A1" i="38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C83" i="37"/>
  <c r="B83" i="37"/>
  <c r="W82" i="37"/>
  <c r="V82" i="37"/>
  <c r="U82" i="37"/>
  <c r="T82" i="37"/>
  <c r="S82" i="37"/>
  <c r="R82" i="37"/>
  <c r="Q82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D82" i="37"/>
  <c r="C82" i="37"/>
  <c r="B82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81" i="37"/>
  <c r="W80" i="37"/>
  <c r="O80" i="37"/>
  <c r="G80" i="37"/>
  <c r="D80" i="37"/>
  <c r="C80" i="37"/>
  <c r="U79" i="37"/>
  <c r="R79" i="37"/>
  <c r="M79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77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76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75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74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73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67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66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65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64" i="37"/>
  <c r="H63" i="37"/>
  <c r="G63" i="37"/>
  <c r="C63" i="37"/>
  <c r="B63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62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D61" i="37"/>
  <c r="C61" i="37"/>
  <c r="B61" i="37"/>
  <c r="I60" i="37"/>
  <c r="B60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58" i="37"/>
  <c r="V57" i="37"/>
  <c r="C57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56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55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54" i="37"/>
  <c r="W53" i="37"/>
  <c r="W51" i="37" s="1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W52" i="37"/>
  <c r="V52" i="37"/>
  <c r="U52" i="37"/>
  <c r="T52" i="37"/>
  <c r="S52" i="37"/>
  <c r="R52" i="37"/>
  <c r="Q52" i="37"/>
  <c r="P52" i="37"/>
  <c r="P51" i="37" s="1"/>
  <c r="O52" i="37"/>
  <c r="N52" i="37"/>
  <c r="M52" i="37"/>
  <c r="L52" i="37"/>
  <c r="K52" i="37"/>
  <c r="J52" i="37"/>
  <c r="I52" i="37"/>
  <c r="H52" i="37"/>
  <c r="G52" i="37"/>
  <c r="F52" i="37"/>
  <c r="E52" i="37"/>
  <c r="D52" i="37"/>
  <c r="C52" i="37"/>
  <c r="B52" i="37"/>
  <c r="W27" i="37"/>
  <c r="W63" i="37" s="1"/>
  <c r="V27" i="37"/>
  <c r="U27" i="37"/>
  <c r="U80" i="39" s="1"/>
  <c r="T27" i="37"/>
  <c r="T63" i="37" s="1"/>
  <c r="S27" i="37"/>
  <c r="S63" i="37" s="1"/>
  <c r="R27" i="37"/>
  <c r="R80" i="37" s="1"/>
  <c r="Q27" i="37"/>
  <c r="P27" i="37"/>
  <c r="P80" i="37" s="1"/>
  <c r="O27" i="37"/>
  <c r="O63" i="37" s="1"/>
  <c r="N27" i="37"/>
  <c r="M27" i="37"/>
  <c r="M80" i="39" s="1"/>
  <c r="L27" i="37"/>
  <c r="L63" i="37" s="1"/>
  <c r="K27" i="37"/>
  <c r="K63" i="37" s="1"/>
  <c r="J27" i="37"/>
  <c r="J80" i="37" s="1"/>
  <c r="I27" i="37"/>
  <c r="I80" i="38" s="1"/>
  <c r="H27" i="37"/>
  <c r="H80" i="37" s="1"/>
  <c r="G27" i="37"/>
  <c r="F27" i="37"/>
  <c r="E27" i="37"/>
  <c r="E80" i="39" s="1"/>
  <c r="D27" i="37"/>
  <c r="D63" i="37" s="1"/>
  <c r="C27" i="37"/>
  <c r="B27" i="37"/>
  <c r="B80" i="37" s="1"/>
  <c r="W24" i="37"/>
  <c r="V24" i="37"/>
  <c r="V79" i="37" s="1"/>
  <c r="U24" i="37"/>
  <c r="U60" i="37" s="1"/>
  <c r="T24" i="37"/>
  <c r="S24" i="37"/>
  <c r="S79" i="39" s="1"/>
  <c r="R24" i="37"/>
  <c r="R60" i="37" s="1"/>
  <c r="Q24" i="37"/>
  <c r="Q60" i="37" s="1"/>
  <c r="P24" i="37"/>
  <c r="P79" i="37" s="1"/>
  <c r="O24" i="37"/>
  <c r="N24" i="37"/>
  <c r="N79" i="37" s="1"/>
  <c r="M24" i="37"/>
  <c r="M60" i="37" s="1"/>
  <c r="L24" i="37"/>
  <c r="K24" i="37"/>
  <c r="K79" i="39" s="1"/>
  <c r="J24" i="37"/>
  <c r="J79" i="37" s="1"/>
  <c r="I24" i="37"/>
  <c r="I79" i="37" s="1"/>
  <c r="H24" i="37"/>
  <c r="H79" i="37" s="1"/>
  <c r="G24" i="37"/>
  <c r="F24" i="37"/>
  <c r="F79" i="37" s="1"/>
  <c r="E24" i="37"/>
  <c r="E79" i="37" s="1"/>
  <c r="D24" i="37"/>
  <c r="C24" i="37"/>
  <c r="C79" i="39" s="1"/>
  <c r="B24" i="37"/>
  <c r="W16" i="37"/>
  <c r="W78" i="37" s="1"/>
  <c r="V16" i="37"/>
  <c r="V78" i="37" s="1"/>
  <c r="U16" i="37"/>
  <c r="T16" i="37"/>
  <c r="S16" i="37"/>
  <c r="S78" i="37" s="1"/>
  <c r="R16" i="37"/>
  <c r="Q16" i="37"/>
  <c r="P16" i="37"/>
  <c r="P57" i="37" s="1"/>
  <c r="O16" i="37"/>
  <c r="O78" i="37" s="1"/>
  <c r="N16" i="37"/>
  <c r="N78" i="37" s="1"/>
  <c r="M16" i="37"/>
  <c r="L16" i="37"/>
  <c r="L78" i="37" s="1"/>
  <c r="K16" i="37"/>
  <c r="K78" i="37" s="1"/>
  <c r="J16" i="37"/>
  <c r="I16" i="37"/>
  <c r="I78" i="39" s="1"/>
  <c r="H16" i="37"/>
  <c r="H57" i="37" s="1"/>
  <c r="G16" i="37"/>
  <c r="G78" i="37" s="1"/>
  <c r="F16" i="37"/>
  <c r="F78" i="37" s="1"/>
  <c r="E16" i="37"/>
  <c r="D16" i="37"/>
  <c r="C16" i="37"/>
  <c r="C78" i="37" s="1"/>
  <c r="B16" i="37"/>
  <c r="A1" i="37"/>
  <c r="T38" i="36"/>
  <c r="S38" i="36"/>
  <c r="K38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W33" i="36"/>
  <c r="W38" i="36" s="1"/>
  <c r="V33" i="36"/>
  <c r="V38" i="36" s="1"/>
  <c r="U33" i="36"/>
  <c r="U38" i="36" s="1"/>
  <c r="T33" i="36"/>
  <c r="S33" i="36"/>
  <c r="R33" i="36"/>
  <c r="R38" i="36" s="1"/>
  <c r="Q33" i="36"/>
  <c r="Q38" i="36" s="1"/>
  <c r="Q177" i="4" s="1"/>
  <c r="P33" i="36"/>
  <c r="P38" i="36" s="1"/>
  <c r="O33" i="36"/>
  <c r="O38" i="36" s="1"/>
  <c r="N33" i="36"/>
  <c r="N38" i="36" s="1"/>
  <c r="M33" i="36"/>
  <c r="M38" i="36" s="1"/>
  <c r="L33" i="36"/>
  <c r="L38" i="36" s="1"/>
  <c r="K33" i="36"/>
  <c r="J33" i="36"/>
  <c r="J38" i="36" s="1"/>
  <c r="J177" i="4" s="1"/>
  <c r="I33" i="36"/>
  <c r="I38" i="36" s="1"/>
  <c r="H33" i="36"/>
  <c r="H38" i="36" s="1"/>
  <c r="G33" i="36"/>
  <c r="G38" i="36" s="1"/>
  <c r="G177" i="4" s="1"/>
  <c r="F33" i="36"/>
  <c r="F38" i="36" s="1"/>
  <c r="E33" i="36"/>
  <c r="E38" i="36" s="1"/>
  <c r="D33" i="36"/>
  <c r="D38" i="36" s="1"/>
  <c r="C33" i="36"/>
  <c r="C38" i="36" s="1"/>
  <c r="C177" i="4" s="1"/>
  <c r="B33" i="36"/>
  <c r="B38" i="36" s="1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A1" i="36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H79" i="35"/>
  <c r="G79" i="35"/>
  <c r="V78" i="35"/>
  <c r="J78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N63" i="35"/>
  <c r="M63" i="35"/>
  <c r="J63" i="35"/>
  <c r="F63" i="35"/>
  <c r="E63" i="35"/>
  <c r="B63" i="35"/>
  <c r="W62" i="35"/>
  <c r="V62" i="35"/>
  <c r="U62" i="35"/>
  <c r="T62" i="35"/>
  <c r="S62" i="35"/>
  <c r="R62" i="35"/>
  <c r="R51" i="35" s="1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P60" i="35"/>
  <c r="L60" i="35"/>
  <c r="H60" i="35"/>
  <c r="G60" i="35"/>
  <c r="D60" i="35"/>
  <c r="C60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V57" i="35"/>
  <c r="N57" i="35"/>
  <c r="J57" i="35"/>
  <c r="F57" i="35"/>
  <c r="C57" i="35"/>
  <c r="B57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W52" i="35"/>
  <c r="W51" i="35" s="1"/>
  <c r="V52" i="35"/>
  <c r="U52" i="35"/>
  <c r="T52" i="35"/>
  <c r="T51" i="35" s="1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B51" i="35" s="1"/>
  <c r="W27" i="35"/>
  <c r="W80" i="35" s="1"/>
  <c r="V27" i="35"/>
  <c r="V63" i="35" s="1"/>
  <c r="U27" i="35"/>
  <c r="U63" i="35" s="1"/>
  <c r="T27" i="35"/>
  <c r="S27" i="35"/>
  <c r="R27" i="35"/>
  <c r="R63" i="35" s="1"/>
  <c r="Q27" i="35"/>
  <c r="Q63" i="35" s="1"/>
  <c r="P27" i="35"/>
  <c r="O27" i="35"/>
  <c r="O63" i="35" s="1"/>
  <c r="N27" i="35"/>
  <c r="M27" i="35"/>
  <c r="L27" i="35"/>
  <c r="K27" i="35"/>
  <c r="K63" i="35" s="1"/>
  <c r="J27" i="35"/>
  <c r="I27" i="35"/>
  <c r="I63" i="35" s="1"/>
  <c r="H27" i="35"/>
  <c r="G27" i="35"/>
  <c r="G63" i="35" s="1"/>
  <c r="F27" i="35"/>
  <c r="E27" i="35"/>
  <c r="D27" i="35"/>
  <c r="C27" i="35"/>
  <c r="C63" i="35" s="1"/>
  <c r="B27" i="35"/>
  <c r="W24" i="35"/>
  <c r="W79" i="35" s="1"/>
  <c r="V24" i="35"/>
  <c r="U24" i="35"/>
  <c r="U79" i="35" s="1"/>
  <c r="T24" i="35"/>
  <c r="T60" i="35" s="1"/>
  <c r="S24" i="35"/>
  <c r="S60" i="35" s="1"/>
  <c r="R24" i="35"/>
  <c r="Q24" i="35"/>
  <c r="Q79" i="35" s="1"/>
  <c r="P24" i="35"/>
  <c r="P79" i="35" s="1"/>
  <c r="O24" i="35"/>
  <c r="O60" i="35" s="1"/>
  <c r="N24" i="35"/>
  <c r="M24" i="35"/>
  <c r="M60" i="35" s="1"/>
  <c r="L24" i="35"/>
  <c r="L79" i="35" s="1"/>
  <c r="K24" i="35"/>
  <c r="K79" i="35" s="1"/>
  <c r="J24" i="35"/>
  <c r="I24" i="35"/>
  <c r="I79" i="35" s="1"/>
  <c r="H24" i="35"/>
  <c r="G24" i="35"/>
  <c r="F24" i="35"/>
  <c r="E24" i="35"/>
  <c r="D24" i="35"/>
  <c r="C24" i="35"/>
  <c r="B24" i="35"/>
  <c r="W16" i="35"/>
  <c r="W57" i="35" s="1"/>
  <c r="V16" i="35"/>
  <c r="U16" i="35"/>
  <c r="U57" i="35" s="1"/>
  <c r="T16" i="35"/>
  <c r="S16" i="35"/>
  <c r="S78" i="35" s="1"/>
  <c r="R16" i="35"/>
  <c r="R57" i="35" s="1"/>
  <c r="Q16" i="35"/>
  <c r="Q57" i="35" s="1"/>
  <c r="P16" i="35"/>
  <c r="O16" i="35"/>
  <c r="O57" i="35" s="1"/>
  <c r="N16" i="35"/>
  <c r="M16" i="35"/>
  <c r="M57" i="35" s="1"/>
  <c r="L16" i="35"/>
  <c r="K16" i="35"/>
  <c r="K78" i="35" s="1"/>
  <c r="J16" i="35"/>
  <c r="I16" i="35"/>
  <c r="I57" i="35" s="1"/>
  <c r="H16" i="35"/>
  <c r="G16" i="35"/>
  <c r="F16" i="35"/>
  <c r="E16" i="35"/>
  <c r="D16" i="35"/>
  <c r="C16" i="35"/>
  <c r="B16" i="35"/>
  <c r="A1" i="35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B83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B82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76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75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65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G63" i="34"/>
  <c r="D63" i="34"/>
  <c r="C63" i="34"/>
  <c r="W62" i="34"/>
  <c r="V62" i="34"/>
  <c r="U62" i="34"/>
  <c r="T62" i="34"/>
  <c r="S62" i="34"/>
  <c r="R62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W61" i="34"/>
  <c r="V61" i="34"/>
  <c r="U61" i="34"/>
  <c r="T61" i="34"/>
  <c r="S61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W55" i="34"/>
  <c r="V55" i="34"/>
  <c r="U55" i="34"/>
  <c r="T55" i="34"/>
  <c r="S55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C51" i="34" s="1"/>
  <c r="B53" i="34"/>
  <c r="W52" i="34"/>
  <c r="V52" i="34"/>
  <c r="U52" i="34"/>
  <c r="T52" i="34"/>
  <c r="S52" i="34"/>
  <c r="S51" i="34" s="1"/>
  <c r="R52" i="34"/>
  <c r="Q52" i="34"/>
  <c r="P52" i="34"/>
  <c r="O52" i="34"/>
  <c r="N52" i="34"/>
  <c r="M52" i="34"/>
  <c r="L52" i="34"/>
  <c r="K52" i="34"/>
  <c r="K51" i="34" s="1"/>
  <c r="J52" i="34"/>
  <c r="I52" i="34"/>
  <c r="H52" i="34"/>
  <c r="G52" i="34"/>
  <c r="F52" i="34"/>
  <c r="E52" i="34"/>
  <c r="D52" i="34"/>
  <c r="C52" i="34"/>
  <c r="B52" i="34"/>
  <c r="W27" i="34"/>
  <c r="W63" i="34" s="1"/>
  <c r="V27" i="34"/>
  <c r="U27" i="34"/>
  <c r="U63" i="34" s="1"/>
  <c r="T27" i="34"/>
  <c r="T63" i="34" s="1"/>
  <c r="S27" i="34"/>
  <c r="S63" i="34" s="1"/>
  <c r="R27" i="34"/>
  <c r="R63" i="34" s="1"/>
  <c r="Q27" i="34"/>
  <c r="Q63" i="34" s="1"/>
  <c r="P27" i="34"/>
  <c r="P63" i="34" s="1"/>
  <c r="O27" i="34"/>
  <c r="O63" i="34" s="1"/>
  <c r="N27" i="34"/>
  <c r="M27" i="34"/>
  <c r="M63" i="34" s="1"/>
  <c r="L27" i="34"/>
  <c r="L63" i="34" s="1"/>
  <c r="K27" i="34"/>
  <c r="K63" i="34" s="1"/>
  <c r="J27" i="34"/>
  <c r="J63" i="34" s="1"/>
  <c r="I27" i="34"/>
  <c r="I63" i="34" s="1"/>
  <c r="H27" i="34"/>
  <c r="H63" i="34" s="1"/>
  <c r="G27" i="34"/>
  <c r="F27" i="34"/>
  <c r="E27" i="34"/>
  <c r="D27" i="34"/>
  <c r="C27" i="34"/>
  <c r="B27" i="34"/>
  <c r="B80" i="34" s="1"/>
  <c r="W24" i="34"/>
  <c r="W60" i="34" s="1"/>
  <c r="V24" i="34"/>
  <c r="V60" i="34" s="1"/>
  <c r="U24" i="34"/>
  <c r="U60" i="34" s="1"/>
  <c r="T24" i="34"/>
  <c r="T60" i="34" s="1"/>
  <c r="S24" i="34"/>
  <c r="S60" i="34" s="1"/>
  <c r="R24" i="34"/>
  <c r="R79" i="34" s="1"/>
  <c r="Q24" i="34"/>
  <c r="Q60" i="34" s="1"/>
  <c r="P24" i="34"/>
  <c r="P79" i="34" s="1"/>
  <c r="O24" i="34"/>
  <c r="O60" i="34" s="1"/>
  <c r="N24" i="34"/>
  <c r="N60" i="34" s="1"/>
  <c r="M24" i="34"/>
  <c r="M60" i="34" s="1"/>
  <c r="L24" i="34"/>
  <c r="K24" i="34"/>
  <c r="J24" i="34"/>
  <c r="J60" i="34" s="1"/>
  <c r="I24" i="34"/>
  <c r="I60" i="34" s="1"/>
  <c r="H24" i="34"/>
  <c r="H79" i="34" s="1"/>
  <c r="G24" i="34"/>
  <c r="G60" i="34" s="1"/>
  <c r="F24" i="34"/>
  <c r="E24" i="34"/>
  <c r="E60" i="34" s="1"/>
  <c r="D24" i="34"/>
  <c r="C24" i="34"/>
  <c r="B24" i="34"/>
  <c r="B60" i="34" s="1"/>
  <c r="W16" i="34"/>
  <c r="W57" i="34" s="1"/>
  <c r="V16" i="34"/>
  <c r="V57" i="34" s="1"/>
  <c r="U16" i="34"/>
  <c r="U57" i="34" s="1"/>
  <c r="T16" i="34"/>
  <c r="T57" i="34" s="1"/>
  <c r="S16" i="34"/>
  <c r="S57" i="34" s="1"/>
  <c r="R16" i="34"/>
  <c r="Q16" i="34"/>
  <c r="P16" i="34"/>
  <c r="P57" i="34" s="1"/>
  <c r="O16" i="34"/>
  <c r="O57" i="34" s="1"/>
  <c r="N16" i="34"/>
  <c r="N78" i="34" s="1"/>
  <c r="M16" i="34"/>
  <c r="M78" i="34" s="1"/>
  <c r="L16" i="34"/>
  <c r="L57" i="34" s="1"/>
  <c r="K16" i="34"/>
  <c r="K57" i="34" s="1"/>
  <c r="J16" i="34"/>
  <c r="J57" i="34" s="1"/>
  <c r="I16" i="34"/>
  <c r="I57" i="34" s="1"/>
  <c r="H16" i="34"/>
  <c r="H78" i="34" s="1"/>
  <c r="G16" i="34"/>
  <c r="G57" i="34" s="1"/>
  <c r="F16" i="34"/>
  <c r="E16" i="34"/>
  <c r="D16" i="34"/>
  <c r="D57" i="34" s="1"/>
  <c r="C16" i="34"/>
  <c r="C57" i="34" s="1"/>
  <c r="B16" i="34"/>
  <c r="A1" i="34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V80" i="33"/>
  <c r="F80" i="33"/>
  <c r="C80" i="33"/>
  <c r="B80" i="33"/>
  <c r="T79" i="33"/>
  <c r="Q79" i="33"/>
  <c r="P79" i="33"/>
  <c r="I79" i="33"/>
  <c r="D79" i="33"/>
  <c r="W78" i="33"/>
  <c r="V78" i="33"/>
  <c r="O78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F63" i="33"/>
  <c r="C63" i="33"/>
  <c r="B63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W57" i="33"/>
  <c r="V57" i="33"/>
  <c r="R57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B51" i="33" s="1"/>
  <c r="W52" i="33"/>
  <c r="V52" i="33"/>
  <c r="U52" i="33"/>
  <c r="T52" i="33"/>
  <c r="S52" i="33"/>
  <c r="R52" i="33"/>
  <c r="R51" i="33" s="1"/>
  <c r="Q52" i="33"/>
  <c r="P52" i="33"/>
  <c r="O52" i="33"/>
  <c r="N52" i="33"/>
  <c r="M52" i="33"/>
  <c r="L52" i="33"/>
  <c r="K52" i="33"/>
  <c r="J52" i="33"/>
  <c r="J51" i="33" s="1"/>
  <c r="I52" i="33"/>
  <c r="H52" i="33"/>
  <c r="G52" i="33"/>
  <c r="F52" i="33"/>
  <c r="E52" i="33"/>
  <c r="D52" i="33"/>
  <c r="C52" i="33"/>
  <c r="B52" i="33"/>
  <c r="W27" i="33"/>
  <c r="W80" i="33" s="1"/>
  <c r="V27" i="33"/>
  <c r="V80" i="35" s="1"/>
  <c r="U27" i="33"/>
  <c r="T27" i="33"/>
  <c r="T63" i="33" s="1"/>
  <c r="S27" i="33"/>
  <c r="S63" i="33" s="1"/>
  <c r="R27" i="33"/>
  <c r="R80" i="35" s="1"/>
  <c r="Q27" i="33"/>
  <c r="Q63" i="33" s="1"/>
  <c r="P27" i="33"/>
  <c r="O27" i="33"/>
  <c r="O80" i="33" s="1"/>
  <c r="N27" i="33"/>
  <c r="N80" i="35" s="1"/>
  <c r="M27" i="33"/>
  <c r="L27" i="33"/>
  <c r="L63" i="33" s="1"/>
  <c r="K27" i="33"/>
  <c r="K63" i="33" s="1"/>
  <c r="J27" i="33"/>
  <c r="J80" i="35" s="1"/>
  <c r="I27" i="33"/>
  <c r="H27" i="33"/>
  <c r="G27" i="33"/>
  <c r="G80" i="33" s="1"/>
  <c r="F27" i="33"/>
  <c r="E27" i="33"/>
  <c r="E80" i="35" s="1"/>
  <c r="D27" i="33"/>
  <c r="D63" i="33" s="1"/>
  <c r="C27" i="33"/>
  <c r="B27" i="33"/>
  <c r="W24" i="33"/>
  <c r="W79" i="33" s="1"/>
  <c r="V24" i="33"/>
  <c r="U24" i="33"/>
  <c r="U79" i="33" s="1"/>
  <c r="T24" i="33"/>
  <c r="T79" i="35" s="1"/>
  <c r="S24" i="33"/>
  <c r="R24" i="33"/>
  <c r="R79" i="33" s="1"/>
  <c r="Q24" i="33"/>
  <c r="Q60" i="33" s="1"/>
  <c r="P24" i="33"/>
  <c r="P60" i="33" s="1"/>
  <c r="O24" i="33"/>
  <c r="O79" i="33" s="1"/>
  <c r="N24" i="33"/>
  <c r="M24" i="33"/>
  <c r="M79" i="33" s="1"/>
  <c r="L24" i="33"/>
  <c r="L60" i="33" s="1"/>
  <c r="K24" i="33"/>
  <c r="J24" i="33"/>
  <c r="J79" i="33" s="1"/>
  <c r="I24" i="33"/>
  <c r="I60" i="33" s="1"/>
  <c r="H24" i="33"/>
  <c r="H60" i="33" s="1"/>
  <c r="G24" i="33"/>
  <c r="G79" i="33" s="1"/>
  <c r="F24" i="33"/>
  <c r="E24" i="33"/>
  <c r="E79" i="33" s="1"/>
  <c r="D24" i="33"/>
  <c r="D79" i="35" s="1"/>
  <c r="C24" i="33"/>
  <c r="B24" i="33"/>
  <c r="W16" i="33"/>
  <c r="V16" i="33"/>
  <c r="U16" i="33"/>
  <c r="U57" i="33" s="1"/>
  <c r="T16" i="33"/>
  <c r="S16" i="33"/>
  <c r="S78" i="33" s="1"/>
  <c r="R16" i="33"/>
  <c r="Q16" i="33"/>
  <c r="P16" i="33"/>
  <c r="P57" i="33" s="1"/>
  <c r="O16" i="33"/>
  <c r="O57" i="33" s="1"/>
  <c r="N16" i="33"/>
  <c r="N78" i="35" s="1"/>
  <c r="M16" i="33"/>
  <c r="L16" i="33"/>
  <c r="K16" i="33"/>
  <c r="K78" i="33" s="1"/>
  <c r="J16" i="33"/>
  <c r="J78" i="33" s="1"/>
  <c r="I16" i="33"/>
  <c r="H16" i="33"/>
  <c r="H57" i="33" s="1"/>
  <c r="G16" i="33"/>
  <c r="G78" i="33" s="1"/>
  <c r="F16" i="33"/>
  <c r="F78" i="35" s="1"/>
  <c r="E16" i="33"/>
  <c r="D16" i="33"/>
  <c r="C16" i="33"/>
  <c r="C78" i="33" s="1"/>
  <c r="B16" i="33"/>
  <c r="B78" i="35" s="1"/>
  <c r="A1" i="33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W33" i="32"/>
  <c r="W38" i="32" s="1"/>
  <c r="V33" i="32"/>
  <c r="V38" i="32" s="1"/>
  <c r="U33" i="32"/>
  <c r="U38" i="32" s="1"/>
  <c r="T33" i="32"/>
  <c r="T38" i="32" s="1"/>
  <c r="T176" i="4" s="1"/>
  <c r="S33" i="32"/>
  <c r="S38" i="32" s="1"/>
  <c r="R33" i="32"/>
  <c r="R38" i="32" s="1"/>
  <c r="Q33" i="32"/>
  <c r="Q38" i="32" s="1"/>
  <c r="P33" i="32"/>
  <c r="P38" i="32" s="1"/>
  <c r="P176" i="4" s="1"/>
  <c r="O33" i="32"/>
  <c r="O38" i="32" s="1"/>
  <c r="N33" i="32"/>
  <c r="N38" i="32" s="1"/>
  <c r="M33" i="32"/>
  <c r="M38" i="32" s="1"/>
  <c r="L33" i="32"/>
  <c r="L38" i="32" s="1"/>
  <c r="L176" i="4" s="1"/>
  <c r="K33" i="32"/>
  <c r="K38" i="32" s="1"/>
  <c r="K176" i="4" s="1"/>
  <c r="J33" i="32"/>
  <c r="J38" i="32" s="1"/>
  <c r="I33" i="32"/>
  <c r="I38" i="32" s="1"/>
  <c r="H33" i="32"/>
  <c r="H38" i="32" s="1"/>
  <c r="G33" i="32"/>
  <c r="G38" i="32" s="1"/>
  <c r="F33" i="32"/>
  <c r="F38" i="32" s="1"/>
  <c r="E33" i="32"/>
  <c r="E38" i="32" s="1"/>
  <c r="E176" i="4" s="1"/>
  <c r="D33" i="32"/>
  <c r="D38" i="32" s="1"/>
  <c r="D176" i="4" s="1"/>
  <c r="C33" i="32"/>
  <c r="C38" i="32" s="1"/>
  <c r="C176" i="4" s="1"/>
  <c r="B33" i="32"/>
  <c r="B38" i="32" s="1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1" i="32"/>
  <c r="W124" i="31"/>
  <c r="V124" i="31"/>
  <c r="U124" i="31"/>
  <c r="T124" i="31"/>
  <c r="S124" i="31"/>
  <c r="R124" i="31"/>
  <c r="Q124" i="31"/>
  <c r="P124" i="31"/>
  <c r="O124" i="31"/>
  <c r="N124" i="31"/>
  <c r="M124" i="31"/>
  <c r="L124" i="31"/>
  <c r="K124" i="31"/>
  <c r="J124" i="31"/>
  <c r="I124" i="31"/>
  <c r="H124" i="31"/>
  <c r="G124" i="31"/>
  <c r="F124" i="31"/>
  <c r="E124" i="31"/>
  <c r="D124" i="31"/>
  <c r="C124" i="31"/>
  <c r="B124" i="31"/>
  <c r="R122" i="31"/>
  <c r="W121" i="31"/>
  <c r="V121" i="31"/>
  <c r="U121" i="31"/>
  <c r="T121" i="31"/>
  <c r="S121" i="31"/>
  <c r="R121" i="31"/>
  <c r="Q121" i="3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D121" i="31"/>
  <c r="C121" i="31"/>
  <c r="B121" i="31"/>
  <c r="W118" i="31"/>
  <c r="V118" i="31"/>
  <c r="U118" i="31"/>
  <c r="T118" i="31"/>
  <c r="S118" i="31"/>
  <c r="R118" i="31"/>
  <c r="Q118" i="31"/>
  <c r="P118" i="31"/>
  <c r="O118" i="31"/>
  <c r="N118" i="31"/>
  <c r="M118" i="31"/>
  <c r="L118" i="31"/>
  <c r="K118" i="31"/>
  <c r="J118" i="31"/>
  <c r="I118" i="31"/>
  <c r="H118" i="31"/>
  <c r="G118" i="31"/>
  <c r="F118" i="31"/>
  <c r="E118" i="31"/>
  <c r="D118" i="31"/>
  <c r="C118" i="31"/>
  <c r="B118" i="31"/>
  <c r="W117" i="31"/>
  <c r="V117" i="31"/>
  <c r="U117" i="31"/>
  <c r="T117" i="31"/>
  <c r="S117" i="31"/>
  <c r="R117" i="3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B116" i="31"/>
  <c r="W115" i="31"/>
  <c r="V115" i="31"/>
  <c r="U115" i="31"/>
  <c r="T115" i="31"/>
  <c r="S115" i="31"/>
  <c r="R115" i="31"/>
  <c r="Q115" i="3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D115" i="31"/>
  <c r="C115" i="31"/>
  <c r="B115" i="31"/>
  <c r="W114" i="31"/>
  <c r="V114" i="31"/>
  <c r="U114" i="31"/>
  <c r="T114" i="31"/>
  <c r="S114" i="31"/>
  <c r="R114" i="31"/>
  <c r="Q114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D114" i="31"/>
  <c r="C114" i="31"/>
  <c r="B114" i="31"/>
  <c r="W113" i="31"/>
  <c r="V113" i="31"/>
  <c r="U113" i="31"/>
  <c r="T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D113" i="31"/>
  <c r="C113" i="31"/>
  <c r="B113" i="31"/>
  <c r="W109" i="31"/>
  <c r="V109" i="31"/>
  <c r="U109" i="31"/>
  <c r="T109" i="31"/>
  <c r="S109" i="31"/>
  <c r="R109" i="31"/>
  <c r="Q109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D109" i="31"/>
  <c r="C109" i="31"/>
  <c r="B109" i="31"/>
  <c r="W108" i="31"/>
  <c r="V108" i="31"/>
  <c r="U108" i="31"/>
  <c r="T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108" i="31"/>
  <c r="C108" i="31"/>
  <c r="B108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B107" i="31"/>
  <c r="W106" i="31"/>
  <c r="V106" i="31"/>
  <c r="U106" i="31"/>
  <c r="T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S105" i="31"/>
  <c r="F105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W103" i="31"/>
  <c r="V103" i="31"/>
  <c r="U103" i="31"/>
  <c r="T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D103" i="31"/>
  <c r="C103" i="31"/>
  <c r="B103" i="31"/>
  <c r="W102" i="31"/>
  <c r="V102" i="31"/>
  <c r="U102" i="31"/>
  <c r="T102" i="31"/>
  <c r="S102" i="31"/>
  <c r="R102" i="31"/>
  <c r="Q102" i="3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D102" i="31"/>
  <c r="C102" i="31"/>
  <c r="B102" i="31"/>
  <c r="W101" i="31"/>
  <c r="V101" i="31"/>
  <c r="U101" i="31"/>
  <c r="T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D101" i="31"/>
  <c r="C101" i="31"/>
  <c r="B101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B100" i="31"/>
  <c r="S99" i="31"/>
  <c r="G99" i="31"/>
  <c r="W98" i="31"/>
  <c r="V98" i="31"/>
  <c r="U98" i="31"/>
  <c r="T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G98" i="31"/>
  <c r="F98" i="31"/>
  <c r="E98" i="31"/>
  <c r="D98" i="31"/>
  <c r="C98" i="31"/>
  <c r="B98" i="31"/>
  <c r="W97" i="31"/>
  <c r="V97" i="31"/>
  <c r="U97" i="31"/>
  <c r="T97" i="31"/>
  <c r="S97" i="31"/>
  <c r="R97" i="31"/>
  <c r="Q97" i="31"/>
  <c r="P97" i="31"/>
  <c r="O97" i="31"/>
  <c r="N97" i="31"/>
  <c r="M97" i="31"/>
  <c r="L97" i="31"/>
  <c r="K97" i="31"/>
  <c r="J97" i="31"/>
  <c r="I97" i="31"/>
  <c r="H97" i="31"/>
  <c r="G97" i="31"/>
  <c r="F97" i="31"/>
  <c r="E97" i="31"/>
  <c r="D97" i="31"/>
  <c r="C97" i="31"/>
  <c r="B97" i="31"/>
  <c r="W96" i="31"/>
  <c r="V96" i="31"/>
  <c r="U96" i="31"/>
  <c r="T96" i="31"/>
  <c r="S96" i="31"/>
  <c r="R96" i="31"/>
  <c r="Q96" i="31"/>
  <c r="P96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C96" i="31"/>
  <c r="B96" i="31"/>
  <c r="W95" i="31"/>
  <c r="V95" i="31"/>
  <c r="U95" i="31"/>
  <c r="T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C95" i="31"/>
  <c r="B95" i="31"/>
  <c r="R94" i="31"/>
  <c r="P94" i="31"/>
  <c r="N94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B93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B92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B91" i="31"/>
  <c r="R90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W88" i="31"/>
  <c r="V88" i="31"/>
  <c r="U88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C84" i="31" s="1"/>
  <c r="B86" i="31"/>
  <c r="W85" i="31"/>
  <c r="V85" i="31"/>
  <c r="U85" i="31"/>
  <c r="U84" i="31" s="1"/>
  <c r="T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W66" i="31"/>
  <c r="V66" i="31"/>
  <c r="V105" i="31" s="1"/>
  <c r="U66" i="31"/>
  <c r="U105" i="31" s="1"/>
  <c r="T66" i="31"/>
  <c r="T123" i="31" s="1"/>
  <c r="S66" i="31"/>
  <c r="R66" i="31"/>
  <c r="R105" i="31" s="1"/>
  <c r="Q66" i="31"/>
  <c r="P66" i="31"/>
  <c r="O66" i="31"/>
  <c r="N66" i="31"/>
  <c r="N123" i="31" s="1"/>
  <c r="M66" i="31"/>
  <c r="M105" i="31" s="1"/>
  <c r="L66" i="31"/>
  <c r="L105" i="31" s="1"/>
  <c r="K66" i="31"/>
  <c r="K105" i="31" s="1"/>
  <c r="J66" i="31"/>
  <c r="J105" i="31" s="1"/>
  <c r="I66" i="31"/>
  <c r="H66" i="31"/>
  <c r="G66" i="31"/>
  <c r="F66" i="31"/>
  <c r="E66" i="31"/>
  <c r="E105" i="31" s="1"/>
  <c r="D66" i="31"/>
  <c r="C66" i="31"/>
  <c r="C105" i="31" s="1"/>
  <c r="B66" i="31"/>
  <c r="B105" i="31" s="1"/>
  <c r="W45" i="31"/>
  <c r="V45" i="31"/>
  <c r="U45" i="31"/>
  <c r="T45" i="31"/>
  <c r="T122" i="31" s="1"/>
  <c r="S45" i="31"/>
  <c r="S122" i="31" s="1"/>
  <c r="R45" i="31"/>
  <c r="R99" i="31" s="1"/>
  <c r="Q45" i="31"/>
  <c r="P45" i="31"/>
  <c r="P122" i="31" s="1"/>
  <c r="O45" i="31"/>
  <c r="N45" i="31"/>
  <c r="M45" i="31"/>
  <c r="L45" i="31"/>
  <c r="L99" i="31" s="1"/>
  <c r="K45" i="31"/>
  <c r="K122" i="31" s="1"/>
  <c r="J45" i="31"/>
  <c r="J122" i="31" s="1"/>
  <c r="I45" i="31"/>
  <c r="H45" i="31"/>
  <c r="H99" i="31" s="1"/>
  <c r="G45" i="31"/>
  <c r="G122" i="31" s="1"/>
  <c r="F45" i="31"/>
  <c r="E45" i="31"/>
  <c r="D45" i="31"/>
  <c r="C45" i="31"/>
  <c r="B45" i="31"/>
  <c r="B99" i="31" s="1"/>
  <c r="W25" i="31"/>
  <c r="W94" i="31" s="1"/>
  <c r="V25" i="31"/>
  <c r="V94" i="31" s="1"/>
  <c r="U25" i="31"/>
  <c r="T25" i="31"/>
  <c r="T94" i="31" s="1"/>
  <c r="S25" i="31"/>
  <c r="R25" i="31"/>
  <c r="Q25" i="31"/>
  <c r="Q94" i="31" s="1"/>
  <c r="P25" i="31"/>
  <c r="O25" i="31"/>
  <c r="O94" i="31" s="1"/>
  <c r="N25" i="31"/>
  <c r="N120" i="31" s="1"/>
  <c r="M25" i="31"/>
  <c r="L25" i="31"/>
  <c r="L94" i="31" s="1"/>
  <c r="K25" i="31"/>
  <c r="J25" i="31"/>
  <c r="I25" i="31"/>
  <c r="H25" i="31"/>
  <c r="H94" i="31" s="1"/>
  <c r="G25" i="31"/>
  <c r="G94" i="31" s="1"/>
  <c r="F25" i="31"/>
  <c r="F94" i="31" s="1"/>
  <c r="E25" i="31"/>
  <c r="D25" i="31"/>
  <c r="D94" i="31" s="1"/>
  <c r="C25" i="31"/>
  <c r="B25" i="31"/>
  <c r="B94" i="31" s="1"/>
  <c r="W16" i="31"/>
  <c r="V16" i="31"/>
  <c r="V90" i="31" s="1"/>
  <c r="U16" i="31"/>
  <c r="T16" i="31"/>
  <c r="T90" i="31" s="1"/>
  <c r="S16" i="31"/>
  <c r="R16" i="31"/>
  <c r="Q16" i="31"/>
  <c r="P16" i="31"/>
  <c r="P90" i="31" s="1"/>
  <c r="O16" i="31"/>
  <c r="N16" i="31"/>
  <c r="N90" i="31" s="1"/>
  <c r="M16" i="31"/>
  <c r="L16" i="31"/>
  <c r="L90" i="31" s="1"/>
  <c r="K16" i="31"/>
  <c r="J16" i="31"/>
  <c r="I16" i="31"/>
  <c r="H16" i="31"/>
  <c r="H90" i="31" s="1"/>
  <c r="G16" i="31"/>
  <c r="F16" i="31"/>
  <c r="F90" i="31" s="1"/>
  <c r="E16" i="31"/>
  <c r="D16" i="31"/>
  <c r="D90" i="31" s="1"/>
  <c r="C16" i="31"/>
  <c r="B16" i="31"/>
  <c r="B119" i="31" s="1"/>
  <c r="A1" i="31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H123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J105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F99" i="30"/>
  <c r="E99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W94" i="30"/>
  <c r="T94" i="30"/>
  <c r="S94" i="30"/>
  <c r="O94" i="30"/>
  <c r="L94" i="30"/>
  <c r="K94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T90" i="30"/>
  <c r="Q90" i="30"/>
  <c r="I90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K84" i="30" s="1"/>
  <c r="J88" i="30"/>
  <c r="I88" i="30"/>
  <c r="H88" i="30"/>
  <c r="G88" i="30"/>
  <c r="F88" i="30"/>
  <c r="E88" i="30"/>
  <c r="D88" i="30"/>
  <c r="C88" i="30"/>
  <c r="B88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G84" i="30" s="1"/>
  <c r="F87" i="30"/>
  <c r="E87" i="30"/>
  <c r="D87" i="30"/>
  <c r="C87" i="30"/>
  <c r="B87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C84" i="30" s="1"/>
  <c r="B86" i="30"/>
  <c r="W85" i="30"/>
  <c r="W84" i="30" s="1"/>
  <c r="V85" i="30"/>
  <c r="U85" i="30"/>
  <c r="T85" i="30"/>
  <c r="S85" i="30"/>
  <c r="S84" i="30" s="1"/>
  <c r="R85" i="30"/>
  <c r="Q85" i="30"/>
  <c r="P85" i="30"/>
  <c r="O85" i="30"/>
  <c r="O84" i="30" s="1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W66" i="30"/>
  <c r="W105" i="30" s="1"/>
  <c r="V66" i="30"/>
  <c r="U66" i="30"/>
  <c r="U123" i="30" s="1"/>
  <c r="T66" i="30"/>
  <c r="T123" i="30" s="1"/>
  <c r="S66" i="30"/>
  <c r="R66" i="30"/>
  <c r="R105" i="30" s="1"/>
  <c r="Q66" i="30"/>
  <c r="P66" i="30"/>
  <c r="P105" i="30" s="1"/>
  <c r="O66" i="30"/>
  <c r="O105" i="30" s="1"/>
  <c r="N66" i="30"/>
  <c r="M66" i="30"/>
  <c r="L66" i="30"/>
  <c r="K66" i="30"/>
  <c r="J66" i="30"/>
  <c r="I66" i="30"/>
  <c r="H66" i="30"/>
  <c r="H105" i="30" s="1"/>
  <c r="G66" i="30"/>
  <c r="G105" i="30" s="1"/>
  <c r="F66" i="30"/>
  <c r="E66" i="30"/>
  <c r="E123" i="30" s="1"/>
  <c r="D66" i="30"/>
  <c r="D123" i="30" s="1"/>
  <c r="C66" i="30"/>
  <c r="B66" i="30"/>
  <c r="B105" i="30" s="1"/>
  <c r="W45" i="30"/>
  <c r="V45" i="30"/>
  <c r="V99" i="30" s="1"/>
  <c r="U45" i="30"/>
  <c r="U99" i="30" s="1"/>
  <c r="T45" i="30"/>
  <c r="S45" i="30"/>
  <c r="S122" i="30" s="1"/>
  <c r="R45" i="30"/>
  <c r="R122" i="30" s="1"/>
  <c r="Q45" i="30"/>
  <c r="Q99" i="30" s="1"/>
  <c r="P45" i="30"/>
  <c r="P122" i="30" s="1"/>
  <c r="O45" i="30"/>
  <c r="O122" i="30" s="1"/>
  <c r="N45" i="30"/>
  <c r="N99" i="30" s="1"/>
  <c r="M45" i="30"/>
  <c r="M99" i="30" s="1"/>
  <c r="L45" i="30"/>
  <c r="K45" i="30"/>
  <c r="J45" i="30"/>
  <c r="I45" i="30"/>
  <c r="I99" i="30" s="1"/>
  <c r="H45" i="30"/>
  <c r="G45" i="30"/>
  <c r="F45" i="30"/>
  <c r="E45" i="30"/>
  <c r="D45" i="30"/>
  <c r="C45" i="30"/>
  <c r="B45" i="30"/>
  <c r="W25" i="30"/>
  <c r="V25" i="30"/>
  <c r="U25" i="30"/>
  <c r="U120" i="30" s="1"/>
  <c r="T25" i="30"/>
  <c r="T120" i="30" s="1"/>
  <c r="S25" i="30"/>
  <c r="R25" i="30"/>
  <c r="R94" i="30" s="1"/>
  <c r="Q25" i="30"/>
  <c r="Q94" i="30" s="1"/>
  <c r="P25" i="30"/>
  <c r="P94" i="30" s="1"/>
  <c r="O25" i="30"/>
  <c r="N25" i="30"/>
  <c r="N120" i="30" s="1"/>
  <c r="M25" i="30"/>
  <c r="M120" i="30" s="1"/>
  <c r="L25" i="30"/>
  <c r="L120" i="30" s="1"/>
  <c r="K25" i="30"/>
  <c r="K120" i="30" s="1"/>
  <c r="J25" i="30"/>
  <c r="J94" i="30" s="1"/>
  <c r="I25" i="30"/>
  <c r="I94" i="30" s="1"/>
  <c r="H25" i="30"/>
  <c r="H94" i="30" s="1"/>
  <c r="G25" i="30"/>
  <c r="G94" i="30" s="1"/>
  <c r="F25" i="30"/>
  <c r="E25" i="30"/>
  <c r="D25" i="30"/>
  <c r="D94" i="30" s="1"/>
  <c r="C25" i="30"/>
  <c r="C94" i="30" s="1"/>
  <c r="B25" i="30"/>
  <c r="B94" i="30" s="1"/>
  <c r="W16" i="30"/>
  <c r="W90" i="30" s="1"/>
  <c r="V16" i="30"/>
  <c r="V90" i="30" s="1"/>
  <c r="U16" i="30"/>
  <c r="T16" i="30"/>
  <c r="S16" i="30"/>
  <c r="R16" i="30"/>
  <c r="Q16" i="30"/>
  <c r="P16" i="30"/>
  <c r="P90" i="30" s="1"/>
  <c r="O16" i="30"/>
  <c r="O90" i="30" s="1"/>
  <c r="N16" i="30"/>
  <c r="N90" i="30" s="1"/>
  <c r="M16" i="30"/>
  <c r="L16" i="30"/>
  <c r="L90" i="30" s="1"/>
  <c r="K16" i="30"/>
  <c r="J16" i="30"/>
  <c r="I16" i="30"/>
  <c r="H16" i="30"/>
  <c r="H90" i="30" s="1"/>
  <c r="G16" i="30"/>
  <c r="G90" i="30" s="1"/>
  <c r="F16" i="30"/>
  <c r="F90" i="30" s="1"/>
  <c r="E16" i="30"/>
  <c r="D16" i="30"/>
  <c r="D119" i="30" s="1"/>
  <c r="C16" i="30"/>
  <c r="C119" i="30" s="1"/>
  <c r="B16" i="30"/>
  <c r="B119" i="30" s="1"/>
  <c r="A1" i="30"/>
  <c r="W124" i="29"/>
  <c r="V124" i="29"/>
  <c r="U124" i="29"/>
  <c r="T124" i="29"/>
  <c r="S124" i="29"/>
  <c r="R124" i="29"/>
  <c r="Q124" i="29"/>
  <c r="P124" i="29"/>
  <c r="O124" i="29"/>
  <c r="N124" i="29"/>
  <c r="M124" i="29"/>
  <c r="L124" i="29"/>
  <c r="K124" i="29"/>
  <c r="J124" i="29"/>
  <c r="I124" i="29"/>
  <c r="H124" i="29"/>
  <c r="G124" i="29"/>
  <c r="F124" i="29"/>
  <c r="E124" i="29"/>
  <c r="D124" i="29"/>
  <c r="C124" i="29"/>
  <c r="B124" i="29"/>
  <c r="U123" i="29"/>
  <c r="M123" i="29"/>
  <c r="E123" i="29"/>
  <c r="S122" i="29"/>
  <c r="K122" i="29"/>
  <c r="W121" i="29"/>
  <c r="V121" i="29"/>
  <c r="U121" i="29"/>
  <c r="T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D121" i="29"/>
  <c r="C121" i="29"/>
  <c r="B121" i="29"/>
  <c r="U119" i="29"/>
  <c r="W118" i="29"/>
  <c r="V118" i="29"/>
  <c r="U118" i="29"/>
  <c r="T118" i="29"/>
  <c r="S118" i="29"/>
  <c r="R118" i="29"/>
  <c r="Q118" i="29"/>
  <c r="P118" i="29"/>
  <c r="O118" i="29"/>
  <c r="N118" i="29"/>
  <c r="M118" i="29"/>
  <c r="L118" i="29"/>
  <c r="K118" i="29"/>
  <c r="J118" i="29"/>
  <c r="I118" i="29"/>
  <c r="H118" i="29"/>
  <c r="G118" i="29"/>
  <c r="F118" i="29"/>
  <c r="E118" i="29"/>
  <c r="D118" i="29"/>
  <c r="C118" i="29"/>
  <c r="B118" i="29"/>
  <c r="W117" i="29"/>
  <c r="V117" i="29"/>
  <c r="U117" i="29"/>
  <c r="T117" i="29"/>
  <c r="S117" i="29"/>
  <c r="R117" i="29"/>
  <c r="Q117" i="29"/>
  <c r="P117" i="29"/>
  <c r="O117" i="29"/>
  <c r="N117" i="29"/>
  <c r="M117" i="29"/>
  <c r="L117" i="29"/>
  <c r="K117" i="29"/>
  <c r="J117" i="29"/>
  <c r="I117" i="29"/>
  <c r="H117" i="29"/>
  <c r="G117" i="29"/>
  <c r="F117" i="29"/>
  <c r="E117" i="29"/>
  <c r="D117" i="29"/>
  <c r="C117" i="29"/>
  <c r="B117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C116" i="29"/>
  <c r="B116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B115" i="29"/>
  <c r="W114" i="29"/>
  <c r="V114" i="29"/>
  <c r="U114" i="29"/>
  <c r="T114" i="29"/>
  <c r="S114" i="29"/>
  <c r="R114" i="29"/>
  <c r="Q114" i="29"/>
  <c r="P114" i="29"/>
  <c r="O114" i="29"/>
  <c r="N114" i="29"/>
  <c r="M114" i="29"/>
  <c r="L114" i="29"/>
  <c r="K114" i="29"/>
  <c r="J114" i="29"/>
  <c r="I114" i="29"/>
  <c r="H114" i="29"/>
  <c r="G114" i="29"/>
  <c r="F114" i="29"/>
  <c r="E114" i="29"/>
  <c r="D114" i="29"/>
  <c r="C114" i="29"/>
  <c r="B114" i="29"/>
  <c r="W109" i="29"/>
  <c r="V109" i="29"/>
  <c r="U109" i="29"/>
  <c r="T109" i="29"/>
  <c r="S109" i="29"/>
  <c r="R109" i="29"/>
  <c r="Q109" i="29"/>
  <c r="P109" i="29"/>
  <c r="O109" i="29"/>
  <c r="N109" i="29"/>
  <c r="M109" i="29"/>
  <c r="L109" i="29"/>
  <c r="K109" i="29"/>
  <c r="J109" i="29"/>
  <c r="I109" i="29"/>
  <c r="H109" i="29"/>
  <c r="G109" i="29"/>
  <c r="F109" i="29"/>
  <c r="E109" i="29"/>
  <c r="D109" i="29"/>
  <c r="C109" i="29"/>
  <c r="B109" i="29"/>
  <c r="W108" i="29"/>
  <c r="V108" i="29"/>
  <c r="U108" i="29"/>
  <c r="T108" i="29"/>
  <c r="S108" i="29"/>
  <c r="R108" i="29"/>
  <c r="Q108" i="29"/>
  <c r="P108" i="29"/>
  <c r="O108" i="29"/>
  <c r="N108" i="29"/>
  <c r="M108" i="29"/>
  <c r="L108" i="29"/>
  <c r="K108" i="29"/>
  <c r="J108" i="29"/>
  <c r="I108" i="29"/>
  <c r="H108" i="29"/>
  <c r="G108" i="29"/>
  <c r="F108" i="29"/>
  <c r="E108" i="29"/>
  <c r="D108" i="29"/>
  <c r="C108" i="29"/>
  <c r="B108" i="29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D107" i="29"/>
  <c r="C107" i="29"/>
  <c r="B107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B106" i="29"/>
  <c r="W105" i="29"/>
  <c r="O105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W103" i="29"/>
  <c r="V103" i="29"/>
  <c r="U103" i="29"/>
  <c r="T103" i="29"/>
  <c r="S103" i="29"/>
  <c r="R103" i="29"/>
  <c r="Q103" i="29"/>
  <c r="P103" i="29"/>
  <c r="O103" i="29"/>
  <c r="N103" i="29"/>
  <c r="M103" i="29"/>
  <c r="L103" i="29"/>
  <c r="K103" i="29"/>
  <c r="J103" i="29"/>
  <c r="I103" i="29"/>
  <c r="H103" i="29"/>
  <c r="G103" i="29"/>
  <c r="F103" i="29"/>
  <c r="E103" i="29"/>
  <c r="D103" i="29"/>
  <c r="C103" i="29"/>
  <c r="B103" i="29"/>
  <c r="W102" i="29"/>
  <c r="V102" i="29"/>
  <c r="U102" i="29"/>
  <c r="T102" i="29"/>
  <c r="S102" i="29"/>
  <c r="R102" i="29"/>
  <c r="Q102" i="29"/>
  <c r="P102" i="29"/>
  <c r="O102" i="29"/>
  <c r="N102" i="29"/>
  <c r="M102" i="29"/>
  <c r="L102" i="29"/>
  <c r="K102" i="29"/>
  <c r="J102" i="29"/>
  <c r="I102" i="29"/>
  <c r="H102" i="29"/>
  <c r="G102" i="29"/>
  <c r="F102" i="29"/>
  <c r="E102" i="29"/>
  <c r="D102" i="29"/>
  <c r="C102" i="29"/>
  <c r="B102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V99" i="29"/>
  <c r="J99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T94" i="29"/>
  <c r="L94" i="29"/>
  <c r="I94" i="29"/>
  <c r="H94" i="29"/>
  <c r="D94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W88" i="29"/>
  <c r="V88" i="29"/>
  <c r="U88" i="29"/>
  <c r="U84" i="29" s="1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W85" i="29"/>
  <c r="V85" i="29"/>
  <c r="U85" i="29"/>
  <c r="T85" i="29"/>
  <c r="S85" i="29"/>
  <c r="R85" i="29"/>
  <c r="Q85" i="29"/>
  <c r="P85" i="29"/>
  <c r="P84" i="29" s="1"/>
  <c r="O85" i="29"/>
  <c r="N85" i="29"/>
  <c r="M85" i="29"/>
  <c r="L85" i="29"/>
  <c r="K85" i="29"/>
  <c r="J85" i="29"/>
  <c r="I85" i="29"/>
  <c r="H85" i="29"/>
  <c r="H84" i="29" s="1"/>
  <c r="G85" i="29"/>
  <c r="F85" i="29"/>
  <c r="E85" i="29"/>
  <c r="D85" i="29"/>
  <c r="C85" i="29"/>
  <c r="B85" i="29"/>
  <c r="W66" i="29"/>
  <c r="W123" i="29" s="1"/>
  <c r="V66" i="29"/>
  <c r="V123" i="29" s="1"/>
  <c r="U66" i="29"/>
  <c r="U105" i="29" s="1"/>
  <c r="T66" i="29"/>
  <c r="T105" i="29" s="1"/>
  <c r="S66" i="29"/>
  <c r="R66" i="29"/>
  <c r="R123" i="29" s="1"/>
  <c r="Q66" i="29"/>
  <c r="Q123" i="29" s="1"/>
  <c r="P66" i="29"/>
  <c r="P123" i="29" s="1"/>
  <c r="O66" i="29"/>
  <c r="O123" i="29" s="1"/>
  <c r="N66" i="29"/>
  <c r="N123" i="29" s="1"/>
  <c r="M66" i="29"/>
  <c r="M105" i="29" s="1"/>
  <c r="L66" i="29"/>
  <c r="L105" i="29" s="1"/>
  <c r="K66" i="29"/>
  <c r="J66" i="29"/>
  <c r="J123" i="29" s="1"/>
  <c r="I66" i="29"/>
  <c r="I123" i="29" s="1"/>
  <c r="H66" i="29"/>
  <c r="H123" i="29" s="1"/>
  <c r="G66" i="29"/>
  <c r="G123" i="29" s="1"/>
  <c r="F66" i="29"/>
  <c r="F123" i="29" s="1"/>
  <c r="E66" i="29"/>
  <c r="E105" i="29" s="1"/>
  <c r="D66" i="29"/>
  <c r="D105" i="29" s="1"/>
  <c r="C66" i="29"/>
  <c r="B66" i="29"/>
  <c r="B123" i="29" s="1"/>
  <c r="W45" i="29"/>
  <c r="W122" i="29" s="1"/>
  <c r="V45" i="29"/>
  <c r="V122" i="29" s="1"/>
  <c r="U45" i="29"/>
  <c r="U122" i="29" s="1"/>
  <c r="T45" i="29"/>
  <c r="T122" i="29" s="1"/>
  <c r="S45" i="29"/>
  <c r="S99" i="29" s="1"/>
  <c r="R45" i="29"/>
  <c r="R122" i="29" s="1"/>
  <c r="Q45" i="29"/>
  <c r="P45" i="29"/>
  <c r="P122" i="29" s="1"/>
  <c r="O45" i="29"/>
  <c r="O122" i="29" s="1"/>
  <c r="N45" i="29"/>
  <c r="N122" i="29" s="1"/>
  <c r="M45" i="29"/>
  <c r="M122" i="29" s="1"/>
  <c r="L45" i="29"/>
  <c r="L122" i="29" s="1"/>
  <c r="K45" i="29"/>
  <c r="K99" i="29" s="1"/>
  <c r="J45" i="29"/>
  <c r="J122" i="29" s="1"/>
  <c r="I45" i="29"/>
  <c r="H45" i="29"/>
  <c r="H122" i="29" s="1"/>
  <c r="G45" i="29"/>
  <c r="G122" i="29" s="1"/>
  <c r="F45" i="29"/>
  <c r="F122" i="29" s="1"/>
  <c r="E45" i="29"/>
  <c r="E122" i="29" s="1"/>
  <c r="D45" i="29"/>
  <c r="D122" i="29" s="1"/>
  <c r="C45" i="29"/>
  <c r="C122" i="29" s="1"/>
  <c r="B45" i="29"/>
  <c r="B122" i="29" s="1"/>
  <c r="W25" i="29"/>
  <c r="W94" i="29" s="1"/>
  <c r="V25" i="29"/>
  <c r="V94" i="29" s="1"/>
  <c r="U25" i="29"/>
  <c r="U94" i="29" s="1"/>
  <c r="T25" i="29"/>
  <c r="T120" i="29" s="1"/>
  <c r="S25" i="29"/>
  <c r="S120" i="29" s="1"/>
  <c r="R25" i="29"/>
  <c r="R120" i="29" s="1"/>
  <c r="Q25" i="29"/>
  <c r="Q120" i="29" s="1"/>
  <c r="P25" i="29"/>
  <c r="P120" i="29" s="1"/>
  <c r="O25" i="29"/>
  <c r="O94" i="29" s="1"/>
  <c r="N25" i="29"/>
  <c r="N94" i="29" s="1"/>
  <c r="M25" i="29"/>
  <c r="M94" i="29" s="1"/>
  <c r="L25" i="29"/>
  <c r="L120" i="29" s="1"/>
  <c r="K25" i="29"/>
  <c r="K120" i="29" s="1"/>
  <c r="J25" i="29"/>
  <c r="J120" i="29" s="1"/>
  <c r="I25" i="29"/>
  <c r="I120" i="29" s="1"/>
  <c r="H25" i="29"/>
  <c r="H120" i="29" s="1"/>
  <c r="G25" i="29"/>
  <c r="G94" i="29" s="1"/>
  <c r="F25" i="29"/>
  <c r="F94" i="29" s="1"/>
  <c r="E25" i="29"/>
  <c r="E94" i="29" s="1"/>
  <c r="D25" i="29"/>
  <c r="D120" i="29" s="1"/>
  <c r="C25" i="29"/>
  <c r="C120" i="29" s="1"/>
  <c r="B25" i="29"/>
  <c r="B120" i="29" s="1"/>
  <c r="W16" i="29"/>
  <c r="W119" i="29" s="1"/>
  <c r="V16" i="29"/>
  <c r="V90" i="29" s="1"/>
  <c r="U16" i="29"/>
  <c r="U90" i="29" s="1"/>
  <c r="T16" i="29"/>
  <c r="T90" i="29" s="1"/>
  <c r="S16" i="29"/>
  <c r="S90" i="29" s="1"/>
  <c r="R16" i="29"/>
  <c r="R119" i="29" s="1"/>
  <c r="Q16" i="29"/>
  <c r="Q119" i="29" s="1"/>
  <c r="P16" i="29"/>
  <c r="P119" i="29" s="1"/>
  <c r="O16" i="29"/>
  <c r="O119" i="29" s="1"/>
  <c r="N16" i="29"/>
  <c r="N90" i="29" s="1"/>
  <c r="M16" i="29"/>
  <c r="M90" i="29" s="1"/>
  <c r="L16" i="29"/>
  <c r="L90" i="29" s="1"/>
  <c r="K16" i="29"/>
  <c r="K90" i="29" s="1"/>
  <c r="J16" i="29"/>
  <c r="J119" i="29" s="1"/>
  <c r="I16" i="29"/>
  <c r="I119" i="29" s="1"/>
  <c r="H16" i="29"/>
  <c r="H119" i="29" s="1"/>
  <c r="G16" i="29"/>
  <c r="G119" i="29" s="1"/>
  <c r="F16" i="29"/>
  <c r="F90" i="29" s="1"/>
  <c r="E16" i="29"/>
  <c r="E90" i="29" s="1"/>
  <c r="D16" i="29"/>
  <c r="D90" i="29" s="1"/>
  <c r="C16" i="29"/>
  <c r="C90" i="29" s="1"/>
  <c r="B16" i="29"/>
  <c r="B119" i="29" s="1"/>
  <c r="A1" i="29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W33" i="28"/>
  <c r="W38" i="28" s="1"/>
  <c r="V33" i="28"/>
  <c r="V38" i="28" s="1"/>
  <c r="U33" i="28"/>
  <c r="U38" i="28" s="1"/>
  <c r="T33" i="28"/>
  <c r="T38" i="28" s="1"/>
  <c r="S33" i="28"/>
  <c r="S38" i="28" s="1"/>
  <c r="R33" i="28"/>
  <c r="R38" i="28" s="1"/>
  <c r="Q33" i="28"/>
  <c r="Q38" i="28" s="1"/>
  <c r="P33" i="28"/>
  <c r="P38" i="28" s="1"/>
  <c r="O33" i="28"/>
  <c r="O38" i="28" s="1"/>
  <c r="N33" i="28"/>
  <c r="N38" i="28" s="1"/>
  <c r="M33" i="28"/>
  <c r="M38" i="28" s="1"/>
  <c r="L33" i="28"/>
  <c r="L38" i="28" s="1"/>
  <c r="K33" i="28"/>
  <c r="K38" i="28" s="1"/>
  <c r="J33" i="28"/>
  <c r="J38" i="28" s="1"/>
  <c r="I33" i="28"/>
  <c r="I38" i="28" s="1"/>
  <c r="H33" i="28"/>
  <c r="H38" i="28" s="1"/>
  <c r="G33" i="28"/>
  <c r="G38" i="28" s="1"/>
  <c r="F33" i="28"/>
  <c r="F38" i="28" s="1"/>
  <c r="E33" i="28"/>
  <c r="E38" i="28" s="1"/>
  <c r="D33" i="28"/>
  <c r="D38" i="28" s="1"/>
  <c r="C33" i="28"/>
  <c r="C38" i="28" s="1"/>
  <c r="B33" i="28"/>
  <c r="B38" i="28" s="1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A1" i="28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G162" i="27"/>
  <c r="F162" i="27"/>
  <c r="E162" i="27"/>
  <c r="D162" i="27"/>
  <c r="C162" i="27"/>
  <c r="B162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E161" i="27"/>
  <c r="D161" i="27"/>
  <c r="C161" i="27"/>
  <c r="B161" i="27"/>
  <c r="W160" i="27"/>
  <c r="V160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C160" i="27"/>
  <c r="B160" i="27"/>
  <c r="W159" i="27"/>
  <c r="V159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G159" i="27"/>
  <c r="F159" i="27"/>
  <c r="E159" i="27"/>
  <c r="D159" i="27"/>
  <c r="C159" i="27"/>
  <c r="B159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E158" i="27"/>
  <c r="D158" i="27"/>
  <c r="C158" i="27"/>
  <c r="B158" i="27"/>
  <c r="W157" i="27"/>
  <c r="V157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B156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E151" i="27"/>
  <c r="D151" i="27"/>
  <c r="C151" i="27"/>
  <c r="B151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B149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E148" i="27"/>
  <c r="D148" i="27"/>
  <c r="C148" i="27"/>
  <c r="B148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D147" i="27"/>
  <c r="C147" i="27"/>
  <c r="B147" i="27"/>
  <c r="W146" i="27"/>
  <c r="V146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C146" i="27"/>
  <c r="B146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J143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W141" i="27"/>
  <c r="V141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G141" i="27"/>
  <c r="F141" i="27"/>
  <c r="E141" i="27"/>
  <c r="D141" i="27"/>
  <c r="C141" i="27"/>
  <c r="B141" i="27"/>
  <c r="W140" i="27"/>
  <c r="V140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G140" i="27"/>
  <c r="F140" i="27"/>
  <c r="E140" i="27"/>
  <c r="D140" i="27"/>
  <c r="C140" i="27"/>
  <c r="B140" i="27"/>
  <c r="W139" i="27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W138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W137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B137" i="27"/>
  <c r="W136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W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W131" i="27"/>
  <c r="V131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B131" i="27"/>
  <c r="W130" i="27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B130" i="27"/>
  <c r="W129" i="27"/>
  <c r="V129" i="27"/>
  <c r="U129" i="27"/>
  <c r="T129" i="27"/>
  <c r="S129" i="27"/>
  <c r="R129" i="27"/>
  <c r="Q129" i="27"/>
  <c r="P129" i="27"/>
  <c r="O129" i="27"/>
  <c r="N129" i="27"/>
  <c r="M129" i="27"/>
  <c r="M126" i="27" s="1"/>
  <c r="L129" i="27"/>
  <c r="K129" i="27"/>
  <c r="J129" i="27"/>
  <c r="I129" i="27"/>
  <c r="I126" i="27" s="1"/>
  <c r="H129" i="27"/>
  <c r="H126" i="27" s="1"/>
  <c r="G129" i="27"/>
  <c r="F129" i="27"/>
  <c r="E129" i="27"/>
  <c r="D129" i="27"/>
  <c r="C129" i="27"/>
  <c r="B129" i="27"/>
  <c r="W128" i="27"/>
  <c r="V128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E126" i="27" s="1"/>
  <c r="D128" i="27"/>
  <c r="C128" i="27"/>
  <c r="B128" i="27"/>
  <c r="W127" i="27"/>
  <c r="V127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G127" i="27"/>
  <c r="F127" i="27"/>
  <c r="E127" i="27"/>
  <c r="D127" i="27"/>
  <c r="C127" i="27"/>
  <c r="B127" i="27"/>
  <c r="R126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B124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W118" i="27"/>
  <c r="V118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W117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D117" i="27"/>
  <c r="C117" i="27"/>
  <c r="B117" i="27"/>
  <c r="W115" i="27"/>
  <c r="V115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W114" i="27"/>
  <c r="V114" i="27"/>
  <c r="U114" i="27"/>
  <c r="T114" i="27"/>
  <c r="S114" i="27"/>
  <c r="R114" i="27"/>
  <c r="Q114" i="27"/>
  <c r="P114" i="27"/>
  <c r="O114" i="27"/>
  <c r="N114" i="27"/>
  <c r="M114" i="27"/>
  <c r="M110" i="27" s="1"/>
  <c r="L114" i="27"/>
  <c r="K114" i="27"/>
  <c r="J114" i="27"/>
  <c r="I114" i="27"/>
  <c r="H114" i="27"/>
  <c r="G114" i="27"/>
  <c r="F114" i="27"/>
  <c r="E114" i="27"/>
  <c r="D114" i="27"/>
  <c r="C114" i="27"/>
  <c r="B114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B113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W111" i="27"/>
  <c r="W110" i="27" s="1"/>
  <c r="V111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V105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W101" i="27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W100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K98" i="27" s="1"/>
  <c r="J100" i="27"/>
  <c r="I100" i="27"/>
  <c r="H100" i="27"/>
  <c r="G100" i="27"/>
  <c r="F100" i="27"/>
  <c r="E100" i="27"/>
  <c r="D100" i="27"/>
  <c r="C100" i="27"/>
  <c r="B100" i="27"/>
  <c r="W99" i="27"/>
  <c r="V99" i="27"/>
  <c r="U99" i="27"/>
  <c r="T99" i="27"/>
  <c r="T98" i="27" s="1"/>
  <c r="S99" i="27"/>
  <c r="R99" i="27"/>
  <c r="Q99" i="27"/>
  <c r="P99" i="27"/>
  <c r="P98" i="27" s="1"/>
  <c r="O99" i="27"/>
  <c r="O98" i="27" s="1"/>
  <c r="N99" i="27"/>
  <c r="M99" i="27"/>
  <c r="L99" i="27"/>
  <c r="L98" i="27" s="1"/>
  <c r="K99" i="27"/>
  <c r="J99" i="27"/>
  <c r="I99" i="27"/>
  <c r="H99" i="27"/>
  <c r="H98" i="27" s="1"/>
  <c r="G99" i="27"/>
  <c r="F99" i="27"/>
  <c r="E99" i="27"/>
  <c r="D99" i="27"/>
  <c r="D98" i="27" s="1"/>
  <c r="C99" i="27"/>
  <c r="B99" i="27"/>
  <c r="W98" i="27"/>
  <c r="W69" i="27"/>
  <c r="V69" i="27"/>
  <c r="U69" i="27"/>
  <c r="T69" i="27"/>
  <c r="T122" i="27" s="1"/>
  <c r="S69" i="27"/>
  <c r="S122" i="27" s="1"/>
  <c r="R69" i="27"/>
  <c r="R122" i="27" s="1"/>
  <c r="Q69" i="27"/>
  <c r="P69" i="27"/>
  <c r="O69" i="27"/>
  <c r="O122" i="27" s="1"/>
  <c r="N69" i="27"/>
  <c r="M69" i="27"/>
  <c r="L69" i="27"/>
  <c r="L122" i="27" s="1"/>
  <c r="K69" i="27"/>
  <c r="K122" i="27" s="1"/>
  <c r="J69" i="27"/>
  <c r="I69" i="27"/>
  <c r="H69" i="27"/>
  <c r="G69" i="27"/>
  <c r="G122" i="27" s="1"/>
  <c r="F69" i="27"/>
  <c r="F122" i="27" s="1"/>
  <c r="E69" i="27"/>
  <c r="D69" i="27"/>
  <c r="C69" i="27"/>
  <c r="B69" i="27"/>
  <c r="B122" i="27" s="1"/>
  <c r="W56" i="27"/>
  <c r="W119" i="27" s="1"/>
  <c r="V56" i="27"/>
  <c r="V119" i="27" s="1"/>
  <c r="U56" i="27"/>
  <c r="T56" i="27"/>
  <c r="S56" i="27"/>
  <c r="R56" i="27"/>
  <c r="R119" i="27" s="1"/>
  <c r="Q56" i="27"/>
  <c r="Q119" i="27" s="1"/>
  <c r="P56" i="27"/>
  <c r="O56" i="27"/>
  <c r="O119" i="27" s="1"/>
  <c r="N56" i="27"/>
  <c r="N119" i="27" s="1"/>
  <c r="M56" i="27"/>
  <c r="L56" i="27"/>
  <c r="L119" i="27" s="1"/>
  <c r="K56" i="27"/>
  <c r="J56" i="27"/>
  <c r="J119" i="27" s="1"/>
  <c r="I56" i="27"/>
  <c r="I119" i="27" s="1"/>
  <c r="H56" i="27"/>
  <c r="G56" i="27"/>
  <c r="G119" i="27" s="1"/>
  <c r="F56" i="27"/>
  <c r="F119" i="27" s="1"/>
  <c r="E56" i="27"/>
  <c r="D56" i="27"/>
  <c r="D119" i="27" s="1"/>
  <c r="C56" i="27"/>
  <c r="B56" i="27"/>
  <c r="B119" i="27" s="1"/>
  <c r="W43" i="27"/>
  <c r="V43" i="27"/>
  <c r="V116" i="27" s="1"/>
  <c r="U43" i="27"/>
  <c r="U116" i="27" s="1"/>
  <c r="T43" i="27"/>
  <c r="S43" i="27"/>
  <c r="R43" i="27"/>
  <c r="Q43" i="27"/>
  <c r="Q116" i="27" s="1"/>
  <c r="P43" i="27"/>
  <c r="O43" i="27"/>
  <c r="N43" i="27"/>
  <c r="N116" i="27" s="1"/>
  <c r="M43" i="27"/>
  <c r="M116" i="27" s="1"/>
  <c r="L43" i="27"/>
  <c r="L116" i="27" s="1"/>
  <c r="K43" i="27"/>
  <c r="J43" i="27"/>
  <c r="I43" i="27"/>
  <c r="H43" i="27"/>
  <c r="G43" i="27"/>
  <c r="F43" i="27"/>
  <c r="E43" i="27"/>
  <c r="D43" i="27"/>
  <c r="C43" i="27"/>
  <c r="B43" i="27"/>
  <c r="W17" i="27"/>
  <c r="V17" i="27"/>
  <c r="V143" i="27" s="1"/>
  <c r="U17" i="27"/>
  <c r="U105" i="27" s="1"/>
  <c r="T17" i="27"/>
  <c r="T143" i="27" s="1"/>
  <c r="S17" i="27"/>
  <c r="S143" i="27" s="1"/>
  <c r="R17" i="27"/>
  <c r="R143" i="27" s="1"/>
  <c r="Q17" i="27"/>
  <c r="Q143" i="27" s="1"/>
  <c r="P17" i="27"/>
  <c r="P143" i="27" s="1"/>
  <c r="O17" i="27"/>
  <c r="N17" i="27"/>
  <c r="N143" i="27" s="1"/>
  <c r="M17" i="27"/>
  <c r="M143" i="27" s="1"/>
  <c r="L17" i="27"/>
  <c r="L105" i="27" s="1"/>
  <c r="K17" i="27"/>
  <c r="K143" i="27" s="1"/>
  <c r="J17" i="27"/>
  <c r="J105" i="27" s="1"/>
  <c r="I17" i="27"/>
  <c r="I143" i="27" s="1"/>
  <c r="H17" i="27"/>
  <c r="H143" i="27" s="1"/>
  <c r="G17" i="27"/>
  <c r="F17" i="27"/>
  <c r="F143" i="27" s="1"/>
  <c r="E17" i="27"/>
  <c r="E143" i="27" s="1"/>
  <c r="D17" i="27"/>
  <c r="D105" i="27" s="1"/>
  <c r="C17" i="27"/>
  <c r="C143" i="27" s="1"/>
  <c r="B17" i="27"/>
  <c r="B105" i="27" s="1"/>
  <c r="A1" i="27"/>
  <c r="W162" i="26"/>
  <c r="V162" i="26"/>
  <c r="U162" i="26"/>
  <c r="T162" i="26"/>
  <c r="S162" i="26"/>
  <c r="R162" i="26"/>
  <c r="Q162" i="26"/>
  <c r="P162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W161" i="26"/>
  <c r="V161" i="26"/>
  <c r="U161" i="26"/>
  <c r="T161" i="26"/>
  <c r="S161" i="26"/>
  <c r="R161" i="26"/>
  <c r="Q161" i="26"/>
  <c r="P161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W160" i="26"/>
  <c r="V160" i="26"/>
  <c r="U160" i="26"/>
  <c r="T160" i="26"/>
  <c r="S160" i="26"/>
  <c r="R160" i="26"/>
  <c r="Q160" i="26"/>
  <c r="P160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W158" i="26"/>
  <c r="V158" i="26"/>
  <c r="U158" i="26"/>
  <c r="T158" i="26"/>
  <c r="S158" i="26"/>
  <c r="R158" i="26"/>
  <c r="Q158" i="26"/>
  <c r="P158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W156" i="26"/>
  <c r="V156" i="26"/>
  <c r="U156" i="26"/>
  <c r="T156" i="26"/>
  <c r="S156" i="26"/>
  <c r="R156" i="26"/>
  <c r="Q156" i="26"/>
  <c r="P156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W149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W147" i="26"/>
  <c r="V147" i="26"/>
  <c r="U147" i="26"/>
  <c r="T147" i="26"/>
  <c r="S147" i="26"/>
  <c r="R147" i="26"/>
  <c r="Q147" i="26"/>
  <c r="P147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W146" i="26"/>
  <c r="V146" i="26"/>
  <c r="U146" i="26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W144" i="26"/>
  <c r="V144" i="26"/>
  <c r="U144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W142" i="26"/>
  <c r="V142" i="26"/>
  <c r="U142" i="26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W141" i="26"/>
  <c r="V141" i="26"/>
  <c r="U141" i="26"/>
  <c r="T141" i="26"/>
  <c r="S141" i="26"/>
  <c r="R141" i="26"/>
  <c r="Q141" i="26"/>
  <c r="P141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W140" i="26"/>
  <c r="V140" i="26"/>
  <c r="U140" i="26"/>
  <c r="T140" i="26"/>
  <c r="S140" i="26"/>
  <c r="R140" i="26"/>
  <c r="Q140" i="26"/>
  <c r="P140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W139" i="26"/>
  <c r="V139" i="26"/>
  <c r="U139" i="26"/>
  <c r="T139" i="26"/>
  <c r="S139" i="26"/>
  <c r="R139" i="26"/>
  <c r="Q139" i="26"/>
  <c r="P139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W138" i="26"/>
  <c r="V138" i="26"/>
  <c r="U138" i="26"/>
  <c r="T138" i="26"/>
  <c r="S138" i="26"/>
  <c r="R138" i="26"/>
  <c r="Q138" i="26"/>
  <c r="P138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W136" i="26"/>
  <c r="V136" i="26"/>
  <c r="U136" i="26"/>
  <c r="T136" i="26"/>
  <c r="S136" i="26"/>
  <c r="R136" i="26"/>
  <c r="Q136" i="26"/>
  <c r="P136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W131" i="26"/>
  <c r="V131" i="26"/>
  <c r="U131" i="26"/>
  <c r="T131" i="26"/>
  <c r="S131" i="26"/>
  <c r="R131" i="26"/>
  <c r="Q131" i="26"/>
  <c r="P131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W130" i="26"/>
  <c r="V130" i="26"/>
  <c r="U130" i="26"/>
  <c r="T130" i="26"/>
  <c r="S130" i="26"/>
  <c r="R130" i="26"/>
  <c r="Q130" i="26"/>
  <c r="Q126" i="26" s="1"/>
  <c r="P130" i="26"/>
  <c r="P126" i="26" s="1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W129" i="26"/>
  <c r="V129" i="26"/>
  <c r="U129" i="26"/>
  <c r="T129" i="26"/>
  <c r="S129" i="26"/>
  <c r="R129" i="26"/>
  <c r="Q129" i="26"/>
  <c r="P129" i="26"/>
  <c r="O129" i="26"/>
  <c r="N129" i="26"/>
  <c r="M129" i="26"/>
  <c r="L129" i="26"/>
  <c r="K129" i="26"/>
  <c r="J129" i="26"/>
  <c r="I129" i="26"/>
  <c r="I126" i="26" s="1"/>
  <c r="H129" i="26"/>
  <c r="H126" i="26" s="1"/>
  <c r="G129" i="26"/>
  <c r="F129" i="26"/>
  <c r="F126" i="26" s="1"/>
  <c r="E129" i="26"/>
  <c r="D129" i="26"/>
  <c r="C129" i="26"/>
  <c r="B129" i="26"/>
  <c r="W128" i="26"/>
  <c r="V128" i="26"/>
  <c r="U128" i="26"/>
  <c r="T128" i="26"/>
  <c r="S128" i="26"/>
  <c r="R128" i="26"/>
  <c r="Q128" i="26"/>
  <c r="P128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W127" i="26"/>
  <c r="V127" i="26"/>
  <c r="U127" i="26"/>
  <c r="T127" i="26"/>
  <c r="S127" i="26"/>
  <c r="S126" i="26" s="1"/>
  <c r="R127" i="26"/>
  <c r="Q127" i="26"/>
  <c r="P127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W124" i="26"/>
  <c r="V124" i="26"/>
  <c r="U124" i="26"/>
  <c r="T124" i="26"/>
  <c r="S124" i="26"/>
  <c r="R124" i="26"/>
  <c r="Q124" i="26"/>
  <c r="P124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T119" i="26"/>
  <c r="L119" i="26"/>
  <c r="D119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K110" i="26" s="1"/>
  <c r="J113" i="26"/>
  <c r="I113" i="26"/>
  <c r="H113" i="26"/>
  <c r="G113" i="26"/>
  <c r="F113" i="26"/>
  <c r="E113" i="26"/>
  <c r="D113" i="26"/>
  <c r="C113" i="26"/>
  <c r="B113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C110" i="26" s="1"/>
  <c r="B112" i="26"/>
  <c r="W111" i="26"/>
  <c r="V111" i="26"/>
  <c r="U111" i="26"/>
  <c r="T111" i="26"/>
  <c r="S111" i="26"/>
  <c r="S110" i="26" s="1"/>
  <c r="R111" i="26"/>
  <c r="Q111" i="26"/>
  <c r="P111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B110" i="26" s="1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W105" i="26"/>
  <c r="H105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W103" i="26"/>
  <c r="V103" i="26"/>
  <c r="U103" i="26"/>
  <c r="T103" i="26"/>
  <c r="S103" i="26"/>
  <c r="R103" i="26"/>
  <c r="Q103" i="26"/>
  <c r="P103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W101" i="26"/>
  <c r="V101" i="26"/>
  <c r="U101" i="26"/>
  <c r="T101" i="26"/>
  <c r="S101" i="26"/>
  <c r="R101" i="26"/>
  <c r="R98" i="26" s="1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W100" i="26"/>
  <c r="V100" i="26"/>
  <c r="U100" i="26"/>
  <c r="T100" i="26"/>
  <c r="S100" i="26"/>
  <c r="R100" i="26"/>
  <c r="Q100" i="26"/>
  <c r="Q98" i="26" s="1"/>
  <c r="P100" i="26"/>
  <c r="O100" i="26"/>
  <c r="N100" i="26"/>
  <c r="M100" i="26"/>
  <c r="L100" i="26"/>
  <c r="K100" i="26"/>
  <c r="J100" i="26"/>
  <c r="I100" i="26"/>
  <c r="I98" i="26" s="1"/>
  <c r="H100" i="26"/>
  <c r="G100" i="26"/>
  <c r="F100" i="26"/>
  <c r="E100" i="26"/>
  <c r="D100" i="26"/>
  <c r="C100" i="26"/>
  <c r="B100" i="26"/>
  <c r="W99" i="26"/>
  <c r="V99" i="26"/>
  <c r="U99" i="26"/>
  <c r="T99" i="26"/>
  <c r="S99" i="26"/>
  <c r="R99" i="26"/>
  <c r="Q99" i="26"/>
  <c r="P99" i="26"/>
  <c r="O99" i="26"/>
  <c r="N99" i="26"/>
  <c r="M99" i="26"/>
  <c r="M98" i="26" s="1"/>
  <c r="L99" i="26"/>
  <c r="K99" i="26"/>
  <c r="J99" i="26"/>
  <c r="J98" i="26" s="1"/>
  <c r="I99" i="26"/>
  <c r="H99" i="26"/>
  <c r="G99" i="26"/>
  <c r="F99" i="26"/>
  <c r="E99" i="26"/>
  <c r="E98" i="26" s="1"/>
  <c r="D99" i="26"/>
  <c r="D98" i="26" s="1"/>
  <c r="C99" i="26"/>
  <c r="B99" i="26"/>
  <c r="U98" i="26"/>
  <c r="W69" i="26"/>
  <c r="V69" i="26"/>
  <c r="U69" i="26"/>
  <c r="T69" i="26"/>
  <c r="S69" i="26"/>
  <c r="R69" i="26"/>
  <c r="R122" i="26" s="1"/>
  <c r="Q69" i="26"/>
  <c r="Q122" i="26" s="1"/>
  <c r="P69" i="26"/>
  <c r="P122" i="26" s="1"/>
  <c r="O69" i="26"/>
  <c r="N69" i="26"/>
  <c r="M69" i="26"/>
  <c r="L69" i="26"/>
  <c r="K69" i="26"/>
  <c r="J69" i="26"/>
  <c r="J122" i="26" s="1"/>
  <c r="I69" i="26"/>
  <c r="I122" i="26" s="1"/>
  <c r="H69" i="26"/>
  <c r="H122" i="26" s="1"/>
  <c r="G69" i="26"/>
  <c r="F69" i="26"/>
  <c r="E69" i="26"/>
  <c r="D69" i="26"/>
  <c r="C69" i="26"/>
  <c r="B69" i="26"/>
  <c r="B122" i="26" s="1"/>
  <c r="W56" i="26"/>
  <c r="W119" i="26" s="1"/>
  <c r="V56" i="26"/>
  <c r="V119" i="26" s="1"/>
  <c r="U56" i="26"/>
  <c r="T56" i="26"/>
  <c r="S56" i="26"/>
  <c r="S119" i="26" s="1"/>
  <c r="R56" i="26"/>
  <c r="Q56" i="26"/>
  <c r="Q119" i="26" s="1"/>
  <c r="P56" i="26"/>
  <c r="O56" i="26"/>
  <c r="O119" i="26" s="1"/>
  <c r="N56" i="26"/>
  <c r="N119" i="26" s="1"/>
  <c r="M56" i="26"/>
  <c r="L56" i="26"/>
  <c r="K56" i="26"/>
  <c r="K119" i="26" s="1"/>
  <c r="J56" i="26"/>
  <c r="I56" i="26"/>
  <c r="I119" i="26" s="1"/>
  <c r="H56" i="26"/>
  <c r="G56" i="26"/>
  <c r="G119" i="26" s="1"/>
  <c r="F56" i="26"/>
  <c r="F119" i="26" s="1"/>
  <c r="E56" i="26"/>
  <c r="D56" i="26"/>
  <c r="C56" i="26"/>
  <c r="C119" i="26" s="1"/>
  <c r="B56" i="26"/>
  <c r="W43" i="26"/>
  <c r="V43" i="26"/>
  <c r="V116" i="26" s="1"/>
  <c r="U43" i="26"/>
  <c r="U116" i="26" s="1"/>
  <c r="T43" i="26"/>
  <c r="T116" i="26" s="1"/>
  <c r="S43" i="26"/>
  <c r="R43" i="26"/>
  <c r="Q43" i="26"/>
  <c r="P43" i="26"/>
  <c r="O43" i="26"/>
  <c r="N43" i="26"/>
  <c r="N116" i="26" s="1"/>
  <c r="M43" i="26"/>
  <c r="M116" i="26" s="1"/>
  <c r="L43" i="26"/>
  <c r="L116" i="26" s="1"/>
  <c r="K43" i="26"/>
  <c r="J43" i="26"/>
  <c r="I43" i="26"/>
  <c r="H43" i="26"/>
  <c r="G43" i="26"/>
  <c r="F43" i="26"/>
  <c r="F116" i="26" s="1"/>
  <c r="E43" i="26"/>
  <c r="E116" i="26" s="1"/>
  <c r="D43" i="26"/>
  <c r="D116" i="26" s="1"/>
  <c r="C43" i="26"/>
  <c r="B43" i="26"/>
  <c r="W17" i="26"/>
  <c r="W143" i="26" s="1"/>
  <c r="V17" i="26"/>
  <c r="U17" i="26"/>
  <c r="U105" i="26" s="1"/>
  <c r="T17" i="26"/>
  <c r="T105" i="26" s="1"/>
  <c r="S17" i="26"/>
  <c r="S143" i="26" s="1"/>
  <c r="R17" i="26"/>
  <c r="R143" i="26" s="1"/>
  <c r="Q17" i="26"/>
  <c r="Q105" i="26" s="1"/>
  <c r="P17" i="26"/>
  <c r="P143" i="26" s="1"/>
  <c r="O17" i="26"/>
  <c r="O143" i="26" s="1"/>
  <c r="N17" i="26"/>
  <c r="M17" i="26"/>
  <c r="M105" i="26" s="1"/>
  <c r="L17" i="26"/>
  <c r="L105" i="26" s="1"/>
  <c r="K17" i="26"/>
  <c r="K143" i="26" s="1"/>
  <c r="J17" i="26"/>
  <c r="J143" i="26" s="1"/>
  <c r="I17" i="26"/>
  <c r="I105" i="26" s="1"/>
  <c r="H17" i="26"/>
  <c r="H143" i="26" s="1"/>
  <c r="G17" i="26"/>
  <c r="G143" i="26" s="1"/>
  <c r="F17" i="26"/>
  <c r="E17" i="26"/>
  <c r="E105" i="26" s="1"/>
  <c r="D17" i="26"/>
  <c r="D105" i="26" s="1"/>
  <c r="C17" i="26"/>
  <c r="C143" i="26" s="1"/>
  <c r="B17" i="26"/>
  <c r="B143" i="26" s="1"/>
  <c r="A1" i="26"/>
  <c r="W162" i="25"/>
  <c r="V162" i="25"/>
  <c r="U162" i="25"/>
  <c r="T162" i="25"/>
  <c r="S162" i="25"/>
  <c r="R162" i="25"/>
  <c r="Q162" i="25"/>
  <c r="P162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B162" i="25"/>
  <c r="W161" i="25"/>
  <c r="V161" i="25"/>
  <c r="U161" i="25"/>
  <c r="T161" i="25"/>
  <c r="S161" i="25"/>
  <c r="R161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B161" i="25"/>
  <c r="W160" i="25"/>
  <c r="V160" i="25"/>
  <c r="U160" i="25"/>
  <c r="T160" i="25"/>
  <c r="S160" i="25"/>
  <c r="R160" i="25"/>
  <c r="Q160" i="25"/>
  <c r="P160" i="25"/>
  <c r="O160" i="25"/>
  <c r="N160" i="25"/>
  <c r="M160" i="25"/>
  <c r="L160" i="25"/>
  <c r="K160" i="25"/>
  <c r="J160" i="25"/>
  <c r="I160" i="25"/>
  <c r="H160" i="25"/>
  <c r="G160" i="25"/>
  <c r="F160" i="25"/>
  <c r="E160" i="25"/>
  <c r="D160" i="25"/>
  <c r="C160" i="25"/>
  <c r="B160" i="25"/>
  <c r="W159" i="25"/>
  <c r="V159" i="25"/>
  <c r="U159" i="25"/>
  <c r="T159" i="25"/>
  <c r="S159" i="25"/>
  <c r="R159" i="25"/>
  <c r="Q159" i="25"/>
  <c r="P159" i="25"/>
  <c r="O159" i="25"/>
  <c r="N159" i="25"/>
  <c r="M159" i="25"/>
  <c r="L159" i="25"/>
  <c r="K159" i="25"/>
  <c r="J159" i="25"/>
  <c r="I159" i="25"/>
  <c r="H159" i="25"/>
  <c r="G159" i="25"/>
  <c r="F159" i="25"/>
  <c r="E159" i="25"/>
  <c r="D159" i="25"/>
  <c r="C159" i="25"/>
  <c r="B159" i="25"/>
  <c r="W158" i="25"/>
  <c r="V158" i="25"/>
  <c r="U158" i="25"/>
  <c r="T158" i="25"/>
  <c r="S158" i="25"/>
  <c r="R158" i="25"/>
  <c r="Q158" i="25"/>
  <c r="P158" i="25"/>
  <c r="O158" i="25"/>
  <c r="N158" i="25"/>
  <c r="M158" i="25"/>
  <c r="L158" i="25"/>
  <c r="K158" i="25"/>
  <c r="J158" i="25"/>
  <c r="I158" i="25"/>
  <c r="H158" i="25"/>
  <c r="G158" i="25"/>
  <c r="F158" i="25"/>
  <c r="E158" i="25"/>
  <c r="D158" i="25"/>
  <c r="C158" i="25"/>
  <c r="B158" i="25"/>
  <c r="W157" i="25"/>
  <c r="V157" i="25"/>
  <c r="U157" i="25"/>
  <c r="T157" i="25"/>
  <c r="S157" i="25"/>
  <c r="R157" i="25"/>
  <c r="Q157" i="25"/>
  <c r="P157" i="25"/>
  <c r="O157" i="25"/>
  <c r="N157" i="25"/>
  <c r="M157" i="25"/>
  <c r="M156" i="25" s="1"/>
  <c r="L157" i="25"/>
  <c r="K157" i="25"/>
  <c r="J157" i="25"/>
  <c r="I157" i="25"/>
  <c r="H157" i="25"/>
  <c r="G157" i="25"/>
  <c r="F157" i="25"/>
  <c r="E157" i="25"/>
  <c r="D157" i="25"/>
  <c r="C157" i="25"/>
  <c r="B157" i="25"/>
  <c r="W151" i="25"/>
  <c r="V151" i="25"/>
  <c r="U151" i="25"/>
  <c r="T151" i="25"/>
  <c r="S151" i="25"/>
  <c r="R151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E151" i="25"/>
  <c r="D151" i="25"/>
  <c r="C151" i="25"/>
  <c r="B151" i="25"/>
  <c r="W150" i="25"/>
  <c r="V150" i="25"/>
  <c r="U150" i="25"/>
  <c r="T150" i="25"/>
  <c r="S150" i="25"/>
  <c r="R150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B150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B149" i="25"/>
  <c r="W148" i="25"/>
  <c r="V148" i="25"/>
  <c r="U148" i="25"/>
  <c r="T148" i="25"/>
  <c r="S148" i="25"/>
  <c r="R148" i="25"/>
  <c r="Q148" i="25"/>
  <c r="P148" i="25"/>
  <c r="O148" i="25"/>
  <c r="N148" i="25"/>
  <c r="M148" i="25"/>
  <c r="L148" i="25"/>
  <c r="K148" i="25"/>
  <c r="J148" i="25"/>
  <c r="I148" i="25"/>
  <c r="H148" i="25"/>
  <c r="G148" i="25"/>
  <c r="F148" i="25"/>
  <c r="E148" i="25"/>
  <c r="D148" i="25"/>
  <c r="C148" i="25"/>
  <c r="B148" i="25"/>
  <c r="W147" i="25"/>
  <c r="V147" i="25"/>
  <c r="U147" i="25"/>
  <c r="T147" i="25"/>
  <c r="S147" i="25"/>
  <c r="R147" i="25"/>
  <c r="Q147" i="25"/>
  <c r="P147" i="25"/>
  <c r="O147" i="25"/>
  <c r="N147" i="25"/>
  <c r="M147" i="25"/>
  <c r="L147" i="25"/>
  <c r="K147" i="25"/>
  <c r="J147" i="25"/>
  <c r="I147" i="25"/>
  <c r="H147" i="25"/>
  <c r="G147" i="25"/>
  <c r="F147" i="25"/>
  <c r="E147" i="25"/>
  <c r="D147" i="25"/>
  <c r="C147" i="25"/>
  <c r="B147" i="25"/>
  <c r="W144" i="25"/>
  <c r="V144" i="25"/>
  <c r="U144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B144" i="25"/>
  <c r="J143" i="25"/>
  <c r="W142" i="25"/>
  <c r="V142" i="25"/>
  <c r="U142" i="25"/>
  <c r="T142" i="25"/>
  <c r="S142" i="25"/>
  <c r="R142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2" i="25"/>
  <c r="B142" i="25"/>
  <c r="W141" i="25"/>
  <c r="V141" i="25"/>
  <c r="U141" i="25"/>
  <c r="T141" i="25"/>
  <c r="S141" i="25"/>
  <c r="R141" i="25"/>
  <c r="Q141" i="25"/>
  <c r="P141" i="25"/>
  <c r="O141" i="25"/>
  <c r="N141" i="25"/>
  <c r="M141" i="25"/>
  <c r="L141" i="25"/>
  <c r="K141" i="25"/>
  <c r="J141" i="25"/>
  <c r="I141" i="25"/>
  <c r="H141" i="25"/>
  <c r="G141" i="25"/>
  <c r="F141" i="25"/>
  <c r="E141" i="25"/>
  <c r="D141" i="25"/>
  <c r="C141" i="25"/>
  <c r="B141" i="25"/>
  <c r="W140" i="25"/>
  <c r="V140" i="25"/>
  <c r="U140" i="25"/>
  <c r="T140" i="25"/>
  <c r="S140" i="25"/>
  <c r="R140" i="25"/>
  <c r="Q140" i="25"/>
  <c r="P140" i="25"/>
  <c r="O140" i="25"/>
  <c r="N140" i="25"/>
  <c r="M140" i="25"/>
  <c r="L140" i="25"/>
  <c r="K140" i="25"/>
  <c r="J140" i="25"/>
  <c r="I140" i="25"/>
  <c r="H140" i="25"/>
  <c r="G140" i="25"/>
  <c r="F140" i="25"/>
  <c r="E140" i="25"/>
  <c r="D140" i="25"/>
  <c r="C140" i="25"/>
  <c r="B140" i="25"/>
  <c r="W139" i="25"/>
  <c r="V139" i="25"/>
  <c r="U139" i="25"/>
  <c r="T139" i="25"/>
  <c r="S139" i="25"/>
  <c r="R139" i="25"/>
  <c r="Q139" i="25"/>
  <c r="P139" i="25"/>
  <c r="O139" i="25"/>
  <c r="N139" i="25"/>
  <c r="M139" i="25"/>
  <c r="L139" i="25"/>
  <c r="K139" i="25"/>
  <c r="J139" i="25"/>
  <c r="I139" i="25"/>
  <c r="H139" i="25"/>
  <c r="G139" i="25"/>
  <c r="F139" i="25"/>
  <c r="E139" i="25"/>
  <c r="D139" i="25"/>
  <c r="C139" i="25"/>
  <c r="B139" i="25"/>
  <c r="W138" i="25"/>
  <c r="V138" i="25"/>
  <c r="U138" i="25"/>
  <c r="T138" i="25"/>
  <c r="S138" i="25"/>
  <c r="R138" i="25"/>
  <c r="Q138" i="25"/>
  <c r="P138" i="25"/>
  <c r="O138" i="25"/>
  <c r="N138" i="25"/>
  <c r="M138" i="25"/>
  <c r="L138" i="25"/>
  <c r="K138" i="25"/>
  <c r="J138" i="25"/>
  <c r="I138" i="25"/>
  <c r="H138" i="25"/>
  <c r="G138" i="25"/>
  <c r="F138" i="25"/>
  <c r="E138" i="25"/>
  <c r="D138" i="25"/>
  <c r="D136" i="25" s="1"/>
  <c r="C138" i="25"/>
  <c r="B138" i="25"/>
  <c r="W137" i="25"/>
  <c r="V137" i="25"/>
  <c r="U137" i="25"/>
  <c r="T137" i="25"/>
  <c r="S137" i="25"/>
  <c r="R137" i="25"/>
  <c r="Q137" i="25"/>
  <c r="P137" i="25"/>
  <c r="O137" i="25"/>
  <c r="N137" i="25"/>
  <c r="M137" i="25"/>
  <c r="L137" i="25"/>
  <c r="K137" i="25"/>
  <c r="J137" i="25"/>
  <c r="I137" i="25"/>
  <c r="H137" i="25"/>
  <c r="G137" i="25"/>
  <c r="F137" i="25"/>
  <c r="E137" i="25"/>
  <c r="D137" i="25"/>
  <c r="C137" i="25"/>
  <c r="B137" i="25"/>
  <c r="W132" i="25"/>
  <c r="V132" i="25"/>
  <c r="U132" i="25"/>
  <c r="T132" i="25"/>
  <c r="S132" i="25"/>
  <c r="R132" i="25"/>
  <c r="Q132" i="25"/>
  <c r="P132" i="25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B132" i="25"/>
  <c r="W131" i="25"/>
  <c r="V131" i="25"/>
  <c r="V126" i="25" s="1"/>
  <c r="U131" i="25"/>
  <c r="T131" i="25"/>
  <c r="S131" i="25"/>
  <c r="R131" i="25"/>
  <c r="Q131" i="25"/>
  <c r="P131" i="25"/>
  <c r="O131" i="25"/>
  <c r="N131" i="25"/>
  <c r="M131" i="25"/>
  <c r="L131" i="25"/>
  <c r="K131" i="25"/>
  <c r="J131" i="25"/>
  <c r="I131" i="25"/>
  <c r="H131" i="25"/>
  <c r="G131" i="25"/>
  <c r="F131" i="25"/>
  <c r="E131" i="25"/>
  <c r="D131" i="25"/>
  <c r="C131" i="25"/>
  <c r="B131" i="25"/>
  <c r="W130" i="25"/>
  <c r="V130" i="25"/>
  <c r="U130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H130" i="25"/>
  <c r="G130" i="25"/>
  <c r="F130" i="25"/>
  <c r="E130" i="25"/>
  <c r="D130" i="25"/>
  <c r="C130" i="25"/>
  <c r="B130" i="25"/>
  <c r="W129" i="25"/>
  <c r="V129" i="25"/>
  <c r="U129" i="25"/>
  <c r="T129" i="25"/>
  <c r="S129" i="25"/>
  <c r="R129" i="25"/>
  <c r="Q129" i="25"/>
  <c r="P129" i="25"/>
  <c r="O129" i="25"/>
  <c r="N129" i="25"/>
  <c r="M129" i="25"/>
  <c r="L129" i="25"/>
  <c r="K129" i="25"/>
  <c r="J129" i="25"/>
  <c r="I129" i="25"/>
  <c r="H129" i="25"/>
  <c r="G129" i="25"/>
  <c r="F129" i="25"/>
  <c r="E129" i="25"/>
  <c r="D129" i="25"/>
  <c r="C129" i="25"/>
  <c r="B129" i="25"/>
  <c r="W128" i="25"/>
  <c r="V128" i="25"/>
  <c r="U128" i="25"/>
  <c r="T128" i="25"/>
  <c r="S128" i="25"/>
  <c r="R128" i="25"/>
  <c r="Q128" i="25"/>
  <c r="P128" i="25"/>
  <c r="O128" i="25"/>
  <c r="N128" i="25"/>
  <c r="M128" i="25"/>
  <c r="L128" i="25"/>
  <c r="K128" i="25"/>
  <c r="J128" i="25"/>
  <c r="I128" i="25"/>
  <c r="H128" i="25"/>
  <c r="G128" i="25"/>
  <c r="F128" i="25"/>
  <c r="E128" i="25"/>
  <c r="E126" i="25" s="1"/>
  <c r="D128" i="25"/>
  <c r="C128" i="25"/>
  <c r="B128" i="25"/>
  <c r="W127" i="25"/>
  <c r="V127" i="25"/>
  <c r="U127" i="25"/>
  <c r="U126" i="25" s="1"/>
  <c r="T127" i="25"/>
  <c r="S127" i="25"/>
  <c r="R127" i="25"/>
  <c r="Q127" i="25"/>
  <c r="P127" i="25"/>
  <c r="O127" i="25"/>
  <c r="N127" i="25"/>
  <c r="M127" i="25"/>
  <c r="L127" i="25"/>
  <c r="K127" i="25"/>
  <c r="J127" i="25"/>
  <c r="I127" i="25"/>
  <c r="H127" i="25"/>
  <c r="G127" i="25"/>
  <c r="F127" i="25"/>
  <c r="E127" i="25"/>
  <c r="D127" i="25"/>
  <c r="C127" i="25"/>
  <c r="B127" i="25"/>
  <c r="M126" i="25"/>
  <c r="F126" i="25"/>
  <c r="W124" i="25"/>
  <c r="V124" i="25"/>
  <c r="U124" i="25"/>
  <c r="T124" i="25"/>
  <c r="S124" i="25"/>
  <c r="R124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E124" i="25"/>
  <c r="D124" i="25"/>
  <c r="C124" i="25"/>
  <c r="B124" i="25"/>
  <c r="W123" i="25"/>
  <c r="V123" i="25"/>
  <c r="U123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H123" i="25"/>
  <c r="G123" i="25"/>
  <c r="F123" i="25"/>
  <c r="E123" i="25"/>
  <c r="D123" i="25"/>
  <c r="C123" i="25"/>
  <c r="B123" i="25"/>
  <c r="W121" i="25"/>
  <c r="V121" i="25"/>
  <c r="U121" i="25"/>
  <c r="T121" i="25"/>
  <c r="S121" i="25"/>
  <c r="R121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E121" i="25"/>
  <c r="D121" i="25"/>
  <c r="C121" i="25"/>
  <c r="B121" i="25"/>
  <c r="W120" i="25"/>
  <c r="V120" i="25"/>
  <c r="U120" i="25"/>
  <c r="T120" i="25"/>
  <c r="S120" i="25"/>
  <c r="R120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E120" i="25"/>
  <c r="D120" i="25"/>
  <c r="C120" i="25"/>
  <c r="B120" i="25"/>
  <c r="S119" i="25"/>
  <c r="R119" i="25"/>
  <c r="Q119" i="25"/>
  <c r="W118" i="25"/>
  <c r="V118" i="25"/>
  <c r="U118" i="25"/>
  <c r="T118" i="25"/>
  <c r="S118" i="25"/>
  <c r="R118" i="25"/>
  <c r="Q118" i="25"/>
  <c r="P118" i="25"/>
  <c r="O118" i="25"/>
  <c r="N118" i="25"/>
  <c r="M118" i="25"/>
  <c r="L118" i="25"/>
  <c r="K118" i="25"/>
  <c r="J118" i="25"/>
  <c r="I118" i="25"/>
  <c r="H118" i="25"/>
  <c r="G118" i="25"/>
  <c r="F118" i="25"/>
  <c r="E118" i="25"/>
  <c r="D118" i="25"/>
  <c r="C118" i="25"/>
  <c r="B118" i="25"/>
  <c r="W117" i="25"/>
  <c r="V117" i="25"/>
  <c r="U117" i="25"/>
  <c r="T117" i="25"/>
  <c r="S117" i="25"/>
  <c r="R117" i="25"/>
  <c r="Q117" i="25"/>
  <c r="P117" i="25"/>
  <c r="O117" i="25"/>
  <c r="N117" i="25"/>
  <c r="M117" i="25"/>
  <c r="L117" i="25"/>
  <c r="K117" i="25"/>
  <c r="J117" i="25"/>
  <c r="I117" i="25"/>
  <c r="H117" i="25"/>
  <c r="G117" i="25"/>
  <c r="G110" i="25" s="1"/>
  <c r="F117" i="25"/>
  <c r="E117" i="25"/>
  <c r="D117" i="25"/>
  <c r="C117" i="25"/>
  <c r="B117" i="25"/>
  <c r="D116" i="25"/>
  <c r="W115" i="25"/>
  <c r="W110" i="25" s="1"/>
  <c r="V115" i="25"/>
  <c r="U115" i="25"/>
  <c r="T115" i="25"/>
  <c r="S115" i="25"/>
  <c r="R115" i="25"/>
  <c r="Q115" i="25"/>
  <c r="P115" i="25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B115" i="25"/>
  <c r="W114" i="25"/>
  <c r="V114" i="25"/>
  <c r="U114" i="25"/>
  <c r="T114" i="25"/>
  <c r="S114" i="25"/>
  <c r="R114" i="25"/>
  <c r="Q114" i="25"/>
  <c r="P114" i="25"/>
  <c r="O114" i="25"/>
  <c r="N114" i="25"/>
  <c r="M114" i="25"/>
  <c r="L114" i="25"/>
  <c r="K114" i="25"/>
  <c r="J114" i="25"/>
  <c r="I114" i="25"/>
  <c r="H114" i="25"/>
  <c r="G114" i="25"/>
  <c r="F114" i="25"/>
  <c r="E114" i="25"/>
  <c r="D114" i="25"/>
  <c r="C114" i="25"/>
  <c r="B114" i="25"/>
  <c r="W113" i="25"/>
  <c r="V113" i="25"/>
  <c r="U113" i="25"/>
  <c r="T113" i="25"/>
  <c r="S113" i="25"/>
  <c r="R113" i="25"/>
  <c r="Q113" i="25"/>
  <c r="P113" i="25"/>
  <c r="O113" i="25"/>
  <c r="O110" i="25" s="1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E110" i="25" s="1"/>
  <c r="D112" i="25"/>
  <c r="C112" i="25"/>
  <c r="B112" i="25"/>
  <c r="W111" i="25"/>
  <c r="V111" i="25"/>
  <c r="U111" i="25"/>
  <c r="T111" i="25"/>
  <c r="S111" i="25"/>
  <c r="R111" i="25"/>
  <c r="Q111" i="25"/>
  <c r="P111" i="25"/>
  <c r="O111" i="25"/>
  <c r="N111" i="25"/>
  <c r="M111" i="25"/>
  <c r="L111" i="25"/>
  <c r="K111" i="25"/>
  <c r="J111" i="25"/>
  <c r="I111" i="25"/>
  <c r="H111" i="25"/>
  <c r="G111" i="25"/>
  <c r="F111" i="25"/>
  <c r="E111" i="25"/>
  <c r="D111" i="25"/>
  <c r="C111" i="25"/>
  <c r="C110" i="25" s="1"/>
  <c r="B111" i="25"/>
  <c r="P110" i="25"/>
  <c r="W108" i="25"/>
  <c r="V108" i="25"/>
  <c r="U108" i="25"/>
  <c r="T108" i="25"/>
  <c r="S108" i="25"/>
  <c r="R108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W107" i="25"/>
  <c r="V107" i="25"/>
  <c r="U107" i="25"/>
  <c r="T107" i="25"/>
  <c r="S107" i="25"/>
  <c r="R107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E107" i="25"/>
  <c r="D107" i="25"/>
  <c r="C107" i="25"/>
  <c r="B107" i="25"/>
  <c r="W106" i="25"/>
  <c r="V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L105" i="25"/>
  <c r="H105" i="25"/>
  <c r="G105" i="25"/>
  <c r="D105" i="25"/>
  <c r="W104" i="25"/>
  <c r="V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C104" i="25"/>
  <c r="B104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B103" i="25"/>
  <c r="W102" i="25"/>
  <c r="V102" i="25"/>
  <c r="U102" i="25"/>
  <c r="T102" i="25"/>
  <c r="S102" i="25"/>
  <c r="R102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B98" i="25" s="1"/>
  <c r="W101" i="25"/>
  <c r="V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W100" i="25"/>
  <c r="V100" i="25"/>
  <c r="U100" i="25"/>
  <c r="T100" i="25"/>
  <c r="S100" i="25"/>
  <c r="R100" i="25"/>
  <c r="Q100" i="25"/>
  <c r="P100" i="25"/>
  <c r="O100" i="25"/>
  <c r="N100" i="25"/>
  <c r="M100" i="25"/>
  <c r="L100" i="25"/>
  <c r="K100" i="25"/>
  <c r="J100" i="25"/>
  <c r="I100" i="25"/>
  <c r="H100" i="25"/>
  <c r="G100" i="25"/>
  <c r="F100" i="25"/>
  <c r="E100" i="25"/>
  <c r="D100" i="25"/>
  <c r="C100" i="25"/>
  <c r="B100" i="25"/>
  <c r="W99" i="25"/>
  <c r="V99" i="25"/>
  <c r="U99" i="25"/>
  <c r="T99" i="25"/>
  <c r="S99" i="25"/>
  <c r="R99" i="25"/>
  <c r="Q99" i="25"/>
  <c r="P99" i="25"/>
  <c r="O99" i="25"/>
  <c r="N99" i="25"/>
  <c r="M99" i="25"/>
  <c r="L99" i="25"/>
  <c r="K99" i="25"/>
  <c r="K98" i="25" s="1"/>
  <c r="J99" i="25"/>
  <c r="J98" i="25" s="1"/>
  <c r="I99" i="25"/>
  <c r="H99" i="25"/>
  <c r="G99" i="25"/>
  <c r="F99" i="25"/>
  <c r="E99" i="25"/>
  <c r="D99" i="25"/>
  <c r="C99" i="25"/>
  <c r="B99" i="25"/>
  <c r="W69" i="25"/>
  <c r="V69" i="25"/>
  <c r="V122" i="25" s="1"/>
  <c r="U69" i="25"/>
  <c r="U122" i="25" s="1"/>
  <c r="T69" i="25"/>
  <c r="T154" i="25" s="1"/>
  <c r="S69" i="25"/>
  <c r="S154" i="25" s="1"/>
  <c r="R69" i="25"/>
  <c r="R154" i="25" s="1"/>
  <c r="Q69" i="25"/>
  <c r="Q154" i="25" s="1"/>
  <c r="P69" i="25"/>
  <c r="P154" i="25" s="1"/>
  <c r="O69" i="25"/>
  <c r="N69" i="25"/>
  <c r="N122" i="25" s="1"/>
  <c r="M69" i="25"/>
  <c r="M122" i="25" s="1"/>
  <c r="L69" i="25"/>
  <c r="L154" i="25" s="1"/>
  <c r="K69" i="25"/>
  <c r="K122" i="25" s="1"/>
  <c r="J69" i="25"/>
  <c r="J154" i="25" s="1"/>
  <c r="I69" i="25"/>
  <c r="I122" i="25" s="1"/>
  <c r="H69" i="25"/>
  <c r="H154" i="25" s="1"/>
  <c r="G69" i="25"/>
  <c r="F69" i="25"/>
  <c r="F154" i="25" s="1"/>
  <c r="E69" i="25"/>
  <c r="E154" i="25" s="1"/>
  <c r="D69" i="25"/>
  <c r="D154" i="25" s="1"/>
  <c r="C69" i="25"/>
  <c r="C154" i="25" s="1"/>
  <c r="B69" i="25"/>
  <c r="B154" i="25" s="1"/>
  <c r="W56" i="25"/>
  <c r="W119" i="25" s="1"/>
  <c r="V56" i="25"/>
  <c r="U56" i="25"/>
  <c r="T56" i="25"/>
  <c r="T119" i="25" s="1"/>
  <c r="S56" i="25"/>
  <c r="S153" i="25" s="1"/>
  <c r="R56" i="25"/>
  <c r="R153" i="25" s="1"/>
  <c r="Q56" i="25"/>
  <c r="Q153" i="25" s="1"/>
  <c r="P56" i="25"/>
  <c r="P153" i="25" s="1"/>
  <c r="O56" i="25"/>
  <c r="O153" i="25" s="1"/>
  <c r="N56" i="25"/>
  <c r="M56" i="25"/>
  <c r="L56" i="25"/>
  <c r="L153" i="27" s="1"/>
  <c r="K56" i="25"/>
  <c r="K153" i="25" s="1"/>
  <c r="J56" i="25"/>
  <c r="J153" i="25" s="1"/>
  <c r="I56" i="25"/>
  <c r="I153" i="25" s="1"/>
  <c r="H56" i="25"/>
  <c r="H153" i="25" s="1"/>
  <c r="G56" i="25"/>
  <c r="G119" i="25" s="1"/>
  <c r="F56" i="25"/>
  <c r="E56" i="25"/>
  <c r="E119" i="25" s="1"/>
  <c r="D56" i="25"/>
  <c r="D153" i="25" s="1"/>
  <c r="C56" i="25"/>
  <c r="C153" i="25" s="1"/>
  <c r="B56" i="25"/>
  <c r="B153" i="25" s="1"/>
  <c r="W43" i="25"/>
  <c r="W152" i="25" s="1"/>
  <c r="V43" i="25"/>
  <c r="V152" i="25" s="1"/>
  <c r="U43" i="25"/>
  <c r="U152" i="25" s="1"/>
  <c r="T43" i="25"/>
  <c r="T152" i="25" s="1"/>
  <c r="S43" i="25"/>
  <c r="R43" i="25"/>
  <c r="R116" i="25" s="1"/>
  <c r="Q43" i="25"/>
  <c r="Q116" i="25" s="1"/>
  <c r="P43" i="25"/>
  <c r="P152" i="25" s="1"/>
  <c r="O43" i="25"/>
  <c r="O116" i="25" s="1"/>
  <c r="N43" i="25"/>
  <c r="N152" i="25" s="1"/>
  <c r="M43" i="25"/>
  <c r="M152" i="25" s="1"/>
  <c r="L43" i="25"/>
  <c r="L152" i="25" s="1"/>
  <c r="K43" i="25"/>
  <c r="J43" i="25"/>
  <c r="J116" i="25" s="1"/>
  <c r="I43" i="25"/>
  <c r="I116" i="25" s="1"/>
  <c r="H43" i="25"/>
  <c r="H152" i="25" s="1"/>
  <c r="G43" i="25"/>
  <c r="G152" i="25" s="1"/>
  <c r="F43" i="25"/>
  <c r="F152" i="25" s="1"/>
  <c r="E43" i="25"/>
  <c r="E152" i="25" s="1"/>
  <c r="D43" i="25"/>
  <c r="D152" i="25" s="1"/>
  <c r="C43" i="25"/>
  <c r="B43" i="25"/>
  <c r="B116" i="25" s="1"/>
  <c r="W17" i="25"/>
  <c r="W143" i="25" s="1"/>
  <c r="V17" i="25"/>
  <c r="V105" i="25" s="1"/>
  <c r="U17" i="25"/>
  <c r="U105" i="25" s="1"/>
  <c r="T17" i="25"/>
  <c r="T143" i="25" s="1"/>
  <c r="S17" i="25"/>
  <c r="S143" i="25" s="1"/>
  <c r="R17" i="25"/>
  <c r="Q17" i="25"/>
  <c r="P17" i="25"/>
  <c r="P143" i="25" s="1"/>
  <c r="O17" i="25"/>
  <c r="O143" i="25" s="1"/>
  <c r="N17" i="25"/>
  <c r="N105" i="25" s="1"/>
  <c r="M17" i="25"/>
  <c r="M105" i="25" s="1"/>
  <c r="L17" i="25"/>
  <c r="L143" i="25" s="1"/>
  <c r="K17" i="25"/>
  <c r="K105" i="25" s="1"/>
  <c r="J17" i="25"/>
  <c r="J105" i="25" s="1"/>
  <c r="I17" i="25"/>
  <c r="H17" i="25"/>
  <c r="H143" i="25" s="1"/>
  <c r="G17" i="25"/>
  <c r="G143" i="25" s="1"/>
  <c r="F17" i="25"/>
  <c r="F105" i="25" s="1"/>
  <c r="E17" i="25"/>
  <c r="E105" i="25" s="1"/>
  <c r="D17" i="25"/>
  <c r="D143" i="25" s="1"/>
  <c r="C17" i="25"/>
  <c r="B17" i="25"/>
  <c r="A1" i="25"/>
  <c r="W73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W72" i="24"/>
  <c r="V72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Q68" i="24"/>
  <c r="N67" i="24"/>
  <c r="M67" i="24"/>
  <c r="G67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W60" i="24"/>
  <c r="W57" i="24" s="1"/>
  <c r="W116" i="4" s="1"/>
  <c r="V60" i="24"/>
  <c r="V119" i="4" s="1"/>
  <c r="U60" i="24"/>
  <c r="U57" i="24" s="1"/>
  <c r="T60" i="24"/>
  <c r="T119" i="4" s="1"/>
  <c r="S60" i="24"/>
  <c r="S119" i="4" s="1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E57" i="24" s="1"/>
  <c r="D60" i="24"/>
  <c r="C60" i="24"/>
  <c r="B60" i="24"/>
  <c r="W59" i="24"/>
  <c r="V59" i="24"/>
  <c r="V118" i="4" s="1"/>
  <c r="U59" i="24"/>
  <c r="U118" i="4" s="1"/>
  <c r="T59" i="24"/>
  <c r="T118" i="4" s="1"/>
  <c r="S59" i="24"/>
  <c r="S118" i="4" s="1"/>
  <c r="R59" i="24"/>
  <c r="R118" i="4" s="1"/>
  <c r="Q59" i="24"/>
  <c r="Q118" i="4" s="1"/>
  <c r="P59" i="24"/>
  <c r="P118" i="4" s="1"/>
  <c r="O59" i="24"/>
  <c r="O118" i="4" s="1"/>
  <c r="N59" i="24"/>
  <c r="N118" i="4" s="1"/>
  <c r="M59" i="24"/>
  <c r="M118" i="4" s="1"/>
  <c r="L59" i="24"/>
  <c r="K59" i="24"/>
  <c r="J59" i="24"/>
  <c r="I59" i="24"/>
  <c r="H59" i="24"/>
  <c r="G59" i="24"/>
  <c r="F59" i="24"/>
  <c r="E59" i="24"/>
  <c r="D59" i="24"/>
  <c r="C59" i="24"/>
  <c r="B59" i="24"/>
  <c r="W58" i="24"/>
  <c r="V58" i="24"/>
  <c r="U58" i="24"/>
  <c r="T58" i="24"/>
  <c r="S58" i="24"/>
  <c r="R58" i="24"/>
  <c r="Q58" i="24"/>
  <c r="P58" i="24"/>
  <c r="O58" i="24"/>
  <c r="N58" i="24"/>
  <c r="M58" i="24"/>
  <c r="M117" i="4" s="1"/>
  <c r="L58" i="24"/>
  <c r="L57" i="24" s="1"/>
  <c r="K58" i="24"/>
  <c r="K117" i="4" s="1"/>
  <c r="J58" i="24"/>
  <c r="J117" i="4" s="1"/>
  <c r="I58" i="24"/>
  <c r="I57" i="24" s="1"/>
  <c r="H58" i="24"/>
  <c r="H117" i="4" s="1"/>
  <c r="G58" i="24"/>
  <c r="G117" i="4" s="1"/>
  <c r="F58" i="24"/>
  <c r="E58" i="24"/>
  <c r="D58" i="24"/>
  <c r="C58" i="24"/>
  <c r="B58" i="24"/>
  <c r="W55" i="24"/>
  <c r="V55" i="24"/>
  <c r="U55" i="24"/>
  <c r="T55" i="24"/>
  <c r="S55" i="24"/>
  <c r="R55" i="24"/>
  <c r="R77" i="24" s="1"/>
  <c r="R174" i="4" s="1"/>
  <c r="Q55" i="24"/>
  <c r="Q77" i="24" s="1"/>
  <c r="Q174" i="4" s="1"/>
  <c r="P55" i="24"/>
  <c r="P69" i="24" s="1"/>
  <c r="O55" i="24"/>
  <c r="O77" i="24" s="1"/>
  <c r="O174" i="4" s="1"/>
  <c r="N55" i="24"/>
  <c r="M55" i="24"/>
  <c r="M72" i="4" s="1"/>
  <c r="M145" i="4" s="1"/>
  <c r="L55" i="24"/>
  <c r="L77" i="24" s="1"/>
  <c r="L174" i="4" s="1"/>
  <c r="K55" i="24"/>
  <c r="K77" i="24" s="1"/>
  <c r="K174" i="4" s="1"/>
  <c r="J55" i="24"/>
  <c r="J77" i="24" s="1"/>
  <c r="J174" i="4" s="1"/>
  <c r="I55" i="24"/>
  <c r="I72" i="4" s="1"/>
  <c r="H55" i="24"/>
  <c r="H69" i="24" s="1"/>
  <c r="G55" i="24"/>
  <c r="G77" i="24" s="1"/>
  <c r="G174" i="4" s="1"/>
  <c r="F55" i="24"/>
  <c r="E55" i="24"/>
  <c r="D55" i="24"/>
  <c r="D69" i="24" s="1"/>
  <c r="C55" i="24"/>
  <c r="B55" i="24"/>
  <c r="B69" i="24" s="1"/>
  <c r="W54" i="24"/>
  <c r="W68" i="24" s="1"/>
  <c r="V54" i="24"/>
  <c r="U54" i="24"/>
  <c r="T54" i="24"/>
  <c r="S54" i="24"/>
  <c r="R54" i="24"/>
  <c r="R68" i="24" s="1"/>
  <c r="Q54" i="24"/>
  <c r="P54" i="24"/>
  <c r="O54" i="24"/>
  <c r="O68" i="24" s="1"/>
  <c r="N54" i="24"/>
  <c r="M54" i="24"/>
  <c r="L54" i="24"/>
  <c r="K54" i="24"/>
  <c r="J54" i="24"/>
  <c r="J76" i="24" s="1"/>
  <c r="I54" i="24"/>
  <c r="I76" i="24" s="1"/>
  <c r="H54" i="24"/>
  <c r="H68" i="24" s="1"/>
  <c r="G54" i="24"/>
  <c r="G68" i="24" s="1"/>
  <c r="F54" i="24"/>
  <c r="F76" i="24" s="1"/>
  <c r="E54" i="24"/>
  <c r="E76" i="24" s="1"/>
  <c r="D54" i="24"/>
  <c r="C54" i="24"/>
  <c r="C71" i="4" s="1"/>
  <c r="C144" i="4" s="1"/>
  <c r="B54" i="24"/>
  <c r="W53" i="24"/>
  <c r="W75" i="24" s="1"/>
  <c r="V53" i="24"/>
  <c r="V67" i="24" s="1"/>
  <c r="U53" i="24"/>
  <c r="U75" i="24" s="1"/>
  <c r="U172" i="4" s="1"/>
  <c r="T53" i="24"/>
  <c r="S53" i="24"/>
  <c r="R53" i="24"/>
  <c r="R52" i="24" s="1"/>
  <c r="R69" i="4" s="1"/>
  <c r="R142" i="4" s="1"/>
  <c r="Q53" i="24"/>
  <c r="P53" i="24"/>
  <c r="P75" i="24" s="1"/>
  <c r="O53" i="24"/>
  <c r="O75" i="24" s="1"/>
  <c r="O172" i="4" s="1"/>
  <c r="N53" i="24"/>
  <c r="N75" i="24" s="1"/>
  <c r="N172" i="4" s="1"/>
  <c r="M53" i="24"/>
  <c r="M75" i="24" s="1"/>
  <c r="M172" i="4" s="1"/>
  <c r="L53" i="24"/>
  <c r="K53" i="24"/>
  <c r="K67" i="24" s="1"/>
  <c r="J53" i="24"/>
  <c r="I53" i="24"/>
  <c r="H53" i="24"/>
  <c r="H75" i="24" s="1"/>
  <c r="H172" i="4" s="1"/>
  <c r="G53" i="24"/>
  <c r="G75" i="24" s="1"/>
  <c r="F53" i="24"/>
  <c r="F75" i="24" s="1"/>
  <c r="F172" i="4" s="1"/>
  <c r="E53" i="24"/>
  <c r="E75" i="24" s="1"/>
  <c r="E172" i="4" s="1"/>
  <c r="D53" i="24"/>
  <c r="D75" i="24" s="1"/>
  <c r="C53" i="24"/>
  <c r="B53" i="24"/>
  <c r="M52" i="24"/>
  <c r="M69" i="4" s="1"/>
  <c r="M142" i="4" s="1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W4" i="24"/>
  <c r="V4" i="24"/>
  <c r="V3" i="24" s="1"/>
  <c r="U4" i="24"/>
  <c r="T4" i="24"/>
  <c r="S4" i="24"/>
  <c r="S3" i="24" s="1"/>
  <c r="R4" i="24"/>
  <c r="R3" i="24" s="1"/>
  <c r="Q4" i="24"/>
  <c r="Q3" i="24" s="1"/>
  <c r="P4" i="24"/>
  <c r="P3" i="24" s="1"/>
  <c r="O4" i="24"/>
  <c r="N4" i="24"/>
  <c r="N3" i="24" s="1"/>
  <c r="M4" i="24"/>
  <c r="L4" i="24"/>
  <c r="L3" i="24" s="1"/>
  <c r="L17" i="4" s="1"/>
  <c r="K4" i="24"/>
  <c r="K3" i="24" s="1"/>
  <c r="J4" i="24"/>
  <c r="J3" i="24" s="1"/>
  <c r="I4" i="24"/>
  <c r="I3" i="24" s="1"/>
  <c r="H4" i="24"/>
  <c r="G4" i="24"/>
  <c r="G3" i="24" s="1"/>
  <c r="F4" i="24"/>
  <c r="F3" i="24" s="1"/>
  <c r="E4" i="24"/>
  <c r="E3" i="24" s="1"/>
  <c r="E17" i="4" s="1"/>
  <c r="D4" i="24"/>
  <c r="D3" i="24" s="1"/>
  <c r="D17" i="4" s="1"/>
  <c r="C4" i="24"/>
  <c r="C3" i="24" s="1"/>
  <c r="B4" i="24"/>
  <c r="B3" i="24" s="1"/>
  <c r="W3" i="24"/>
  <c r="U3" i="24"/>
  <c r="T3" i="24"/>
  <c r="T17" i="4" s="1"/>
  <c r="O3" i="24"/>
  <c r="M3" i="24"/>
  <c r="H3" i="24"/>
  <c r="A1" i="24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K214" i="23"/>
  <c r="J214" i="23"/>
  <c r="I214" i="23"/>
  <c r="H214" i="23"/>
  <c r="G214" i="23"/>
  <c r="F214" i="23"/>
  <c r="E214" i="23"/>
  <c r="D214" i="23"/>
  <c r="C214" i="23"/>
  <c r="B214" i="23"/>
  <c r="D213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K212" i="23"/>
  <c r="J212" i="23"/>
  <c r="I212" i="23"/>
  <c r="H212" i="23"/>
  <c r="G212" i="23"/>
  <c r="F212" i="23"/>
  <c r="E212" i="23"/>
  <c r="D212" i="23"/>
  <c r="C212" i="23"/>
  <c r="B212" i="23"/>
  <c r="I211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I210" i="23"/>
  <c r="H210" i="23"/>
  <c r="G210" i="23"/>
  <c r="F210" i="23"/>
  <c r="E210" i="23"/>
  <c r="D210" i="23"/>
  <c r="C210" i="23"/>
  <c r="B210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B209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B208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B207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D206" i="23"/>
  <c r="C206" i="23"/>
  <c r="B206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D200" i="23"/>
  <c r="C200" i="23"/>
  <c r="B200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D199" i="23"/>
  <c r="C199" i="23"/>
  <c r="B199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I198" i="23"/>
  <c r="H198" i="23"/>
  <c r="G198" i="23"/>
  <c r="F198" i="23"/>
  <c r="E198" i="23"/>
  <c r="D198" i="23"/>
  <c r="C198" i="23"/>
  <c r="B198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D197" i="23"/>
  <c r="C197" i="23"/>
  <c r="B197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D196" i="23"/>
  <c r="C196" i="23"/>
  <c r="B196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D189" i="23"/>
  <c r="C189" i="23"/>
  <c r="B189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D188" i="23"/>
  <c r="C188" i="23"/>
  <c r="B188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B187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D186" i="23"/>
  <c r="C186" i="23"/>
  <c r="B186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D185" i="23"/>
  <c r="C185" i="23"/>
  <c r="B185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E184" i="23"/>
  <c r="D184" i="23"/>
  <c r="C184" i="23"/>
  <c r="B184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D178" i="23"/>
  <c r="C178" i="23"/>
  <c r="B178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D177" i="23"/>
  <c r="C177" i="23"/>
  <c r="B177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D174" i="23"/>
  <c r="C174" i="23"/>
  <c r="B174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D173" i="23"/>
  <c r="C173" i="23"/>
  <c r="B173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D169" i="23"/>
  <c r="C169" i="23"/>
  <c r="B169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H168" i="23"/>
  <c r="G168" i="23"/>
  <c r="F168" i="23"/>
  <c r="E168" i="23"/>
  <c r="D168" i="23"/>
  <c r="C168" i="23"/>
  <c r="B168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D167" i="23"/>
  <c r="C167" i="23"/>
  <c r="B167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D166" i="23"/>
  <c r="C166" i="23"/>
  <c r="B166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D162" i="23"/>
  <c r="C162" i="23"/>
  <c r="B162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D159" i="23"/>
  <c r="C159" i="23"/>
  <c r="B159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D156" i="23"/>
  <c r="C156" i="23"/>
  <c r="B156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D152" i="23"/>
  <c r="C152" i="23"/>
  <c r="B152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D150" i="23"/>
  <c r="C150" i="23"/>
  <c r="B150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D149" i="23"/>
  <c r="C149" i="23"/>
  <c r="B149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D148" i="23"/>
  <c r="C148" i="23"/>
  <c r="B148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D147" i="23"/>
  <c r="C147" i="23"/>
  <c r="B147" i="23"/>
  <c r="V143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D142" i="23"/>
  <c r="C142" i="23"/>
  <c r="B142" i="23"/>
  <c r="V139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B138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B136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B135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B134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W119" i="23"/>
  <c r="W99" i="23" s="1"/>
  <c r="W62" i="20" s="1"/>
  <c r="W115" i="4" s="1"/>
  <c r="V119" i="23"/>
  <c r="U119" i="23"/>
  <c r="U213" i="23" s="1"/>
  <c r="T119" i="23"/>
  <c r="S119" i="23"/>
  <c r="S213" i="23" s="1"/>
  <c r="R119" i="23"/>
  <c r="Q119" i="23"/>
  <c r="Q213" i="23" s="1"/>
  <c r="P119" i="23"/>
  <c r="O119" i="23"/>
  <c r="N119" i="23"/>
  <c r="M119" i="23"/>
  <c r="M213" i="23" s="1"/>
  <c r="L119" i="23"/>
  <c r="K119" i="23"/>
  <c r="K213" i="23" s="1"/>
  <c r="J119" i="23"/>
  <c r="I119" i="23"/>
  <c r="H119" i="23"/>
  <c r="H99" i="23" s="1"/>
  <c r="G119" i="23"/>
  <c r="F119" i="23"/>
  <c r="E119" i="23"/>
  <c r="E213" i="23" s="1"/>
  <c r="D119" i="23"/>
  <c r="C119" i="23"/>
  <c r="C213" i="23" s="1"/>
  <c r="B119" i="23"/>
  <c r="W110" i="23"/>
  <c r="V110" i="23"/>
  <c r="V211" i="23" s="1"/>
  <c r="U110" i="23"/>
  <c r="U99" i="23" s="1"/>
  <c r="U62" i="20" s="1"/>
  <c r="U115" i="4" s="1"/>
  <c r="T110" i="23"/>
  <c r="S110" i="23"/>
  <c r="S211" i="23" s="1"/>
  <c r="R110" i="23"/>
  <c r="R99" i="23" s="1"/>
  <c r="R62" i="20" s="1"/>
  <c r="R115" i="4" s="1"/>
  <c r="Q110" i="23"/>
  <c r="P110" i="23"/>
  <c r="O110" i="23"/>
  <c r="O211" i="23" s="1"/>
  <c r="N110" i="23"/>
  <c r="N211" i="23" s="1"/>
  <c r="M110" i="23"/>
  <c r="L110" i="23"/>
  <c r="K110" i="23"/>
  <c r="K211" i="23" s="1"/>
  <c r="J110" i="23"/>
  <c r="J99" i="23" s="1"/>
  <c r="I110" i="23"/>
  <c r="H110" i="23"/>
  <c r="G110" i="23"/>
  <c r="G211" i="23" s="1"/>
  <c r="F110" i="23"/>
  <c r="F211" i="23" s="1"/>
  <c r="E110" i="23"/>
  <c r="D110" i="23"/>
  <c r="C110" i="23"/>
  <c r="C211" i="23" s="1"/>
  <c r="B110" i="23"/>
  <c r="P99" i="23"/>
  <c r="P176" i="23" s="1"/>
  <c r="M99" i="23"/>
  <c r="M176" i="23" s="1"/>
  <c r="G99" i="23"/>
  <c r="E99" i="23"/>
  <c r="E176" i="23" s="1"/>
  <c r="W89" i="23"/>
  <c r="W203" i="23" s="1"/>
  <c r="V89" i="23"/>
  <c r="U89" i="23"/>
  <c r="T89" i="23"/>
  <c r="T203" i="23" s="1"/>
  <c r="S89" i="23"/>
  <c r="S203" i="23" s="1"/>
  <c r="R89" i="23"/>
  <c r="R203" i="23" s="1"/>
  <c r="Q89" i="23"/>
  <c r="Q203" i="23" s="1"/>
  <c r="P89" i="23"/>
  <c r="O89" i="23"/>
  <c r="O203" i="23" s="1"/>
  <c r="N89" i="23"/>
  <c r="M89" i="23"/>
  <c r="L89" i="23"/>
  <c r="L203" i="23" s="1"/>
  <c r="K89" i="23"/>
  <c r="K203" i="23" s="1"/>
  <c r="J89" i="23"/>
  <c r="J203" i="23" s="1"/>
  <c r="I89" i="23"/>
  <c r="I203" i="23" s="1"/>
  <c r="H89" i="23"/>
  <c r="G89" i="23"/>
  <c r="G203" i="23" s="1"/>
  <c r="F89" i="23"/>
  <c r="E89" i="23"/>
  <c r="E48" i="23" s="1"/>
  <c r="D89" i="23"/>
  <c r="D203" i="23" s="1"/>
  <c r="C89" i="23"/>
  <c r="C203" i="23" s="1"/>
  <c r="B89" i="23"/>
  <c r="B203" i="23" s="1"/>
  <c r="W79" i="23"/>
  <c r="V79" i="23"/>
  <c r="V202" i="23" s="1"/>
  <c r="U79" i="23"/>
  <c r="U202" i="23" s="1"/>
  <c r="T79" i="23"/>
  <c r="S79" i="23"/>
  <c r="S202" i="23" s="1"/>
  <c r="R79" i="23"/>
  <c r="Q79" i="23"/>
  <c r="Q202" i="23" s="1"/>
  <c r="P79" i="23"/>
  <c r="O79" i="23"/>
  <c r="N79" i="23"/>
  <c r="N202" i="23" s="1"/>
  <c r="M79" i="23"/>
  <c r="M202" i="23" s="1"/>
  <c r="L79" i="23"/>
  <c r="K79" i="23"/>
  <c r="K202" i="23" s="1"/>
  <c r="J79" i="23"/>
  <c r="I79" i="23"/>
  <c r="I202" i="23" s="1"/>
  <c r="H79" i="23"/>
  <c r="H48" i="23" s="1"/>
  <c r="H155" i="23" s="1"/>
  <c r="G79" i="23"/>
  <c r="F79" i="23"/>
  <c r="F202" i="23" s="1"/>
  <c r="E79" i="23"/>
  <c r="E202" i="23" s="1"/>
  <c r="D79" i="23"/>
  <c r="C79" i="23"/>
  <c r="C202" i="23" s="1"/>
  <c r="B79" i="23"/>
  <c r="W60" i="23"/>
  <c r="W48" i="23" s="1"/>
  <c r="V60" i="23"/>
  <c r="V201" i="23" s="1"/>
  <c r="U60" i="23"/>
  <c r="U201" i="23" s="1"/>
  <c r="T60" i="23"/>
  <c r="T201" i="23" s="1"/>
  <c r="S60" i="23"/>
  <c r="S201" i="23" s="1"/>
  <c r="R60" i="23"/>
  <c r="Q60" i="23"/>
  <c r="P60" i="23"/>
  <c r="P201" i="23" s="1"/>
  <c r="O60" i="23"/>
  <c r="O48" i="23" s="1"/>
  <c r="O61" i="20" s="1"/>
  <c r="O114" i="4" s="1"/>
  <c r="N60" i="23"/>
  <c r="N201" i="23" s="1"/>
  <c r="M60" i="23"/>
  <c r="M201" i="23" s="1"/>
  <c r="L60" i="23"/>
  <c r="L201" i="23" s="1"/>
  <c r="K60" i="23"/>
  <c r="K201" i="23" s="1"/>
  <c r="J60" i="23"/>
  <c r="I60" i="23"/>
  <c r="H60" i="23"/>
  <c r="G60" i="23"/>
  <c r="G48" i="23" s="1"/>
  <c r="G61" i="20" s="1"/>
  <c r="G114" i="4" s="1"/>
  <c r="F60" i="23"/>
  <c r="F201" i="23" s="1"/>
  <c r="E60" i="23"/>
  <c r="E201" i="23" s="1"/>
  <c r="D60" i="23"/>
  <c r="D201" i="23" s="1"/>
  <c r="C60" i="23"/>
  <c r="C201" i="23" s="1"/>
  <c r="B60" i="23"/>
  <c r="W33" i="23"/>
  <c r="W192" i="23" s="1"/>
  <c r="V33" i="23"/>
  <c r="V192" i="23" s="1"/>
  <c r="U33" i="23"/>
  <c r="T33" i="23"/>
  <c r="S33" i="23"/>
  <c r="S192" i="23" s="1"/>
  <c r="R33" i="23"/>
  <c r="R192" i="23" s="1"/>
  <c r="Q33" i="23"/>
  <c r="Q5" i="23" s="1"/>
  <c r="P33" i="23"/>
  <c r="P192" i="23" s="1"/>
  <c r="O33" i="23"/>
  <c r="O5" i="23" s="1"/>
  <c r="N33" i="23"/>
  <c r="N192" i="23" s="1"/>
  <c r="M33" i="23"/>
  <c r="L33" i="23"/>
  <c r="K33" i="23"/>
  <c r="K192" i="23" s="1"/>
  <c r="J33" i="23"/>
  <c r="J192" i="23" s="1"/>
  <c r="I33" i="23"/>
  <c r="I5" i="23" s="1"/>
  <c r="I60" i="20" s="1"/>
  <c r="I113" i="4" s="1"/>
  <c r="H33" i="23"/>
  <c r="H192" i="23" s="1"/>
  <c r="G33" i="23"/>
  <c r="G5" i="23" s="1"/>
  <c r="F33" i="23"/>
  <c r="F192" i="23" s="1"/>
  <c r="E33" i="23"/>
  <c r="D33" i="23"/>
  <c r="C33" i="23"/>
  <c r="C192" i="23" s="1"/>
  <c r="B33" i="23"/>
  <c r="B192" i="23" s="1"/>
  <c r="V5" i="23"/>
  <c r="V141" i="23" s="1"/>
  <c r="A1" i="23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B214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B210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B208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B206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B205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B200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B199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W191" i="22"/>
  <c r="V191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B190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B188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B187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B186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B184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B183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B178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B176" i="22"/>
  <c r="L175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B174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B172" i="22"/>
  <c r="W170" i="22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B170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B169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B168" i="22"/>
  <c r="W167" i="22"/>
  <c r="V167" i="22"/>
  <c r="U167" i="22"/>
  <c r="T167" i="22"/>
  <c r="S167" i="22"/>
  <c r="S165" i="22" s="1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W166" i="22"/>
  <c r="W165" i="22" s="1"/>
  <c r="V166" i="22"/>
  <c r="U166" i="22"/>
  <c r="U165" i="22" s="1"/>
  <c r="T166" i="22"/>
  <c r="S166" i="22"/>
  <c r="R166" i="22"/>
  <c r="Q166" i="22"/>
  <c r="P166" i="22"/>
  <c r="O166" i="22"/>
  <c r="O165" i="22" s="1"/>
  <c r="N166" i="22"/>
  <c r="M166" i="22"/>
  <c r="M165" i="22" s="1"/>
  <c r="L166" i="22"/>
  <c r="K166" i="22"/>
  <c r="J166" i="22"/>
  <c r="J165" i="22" s="1"/>
  <c r="I166" i="22"/>
  <c r="H166" i="22"/>
  <c r="G166" i="22"/>
  <c r="F166" i="22"/>
  <c r="E166" i="22"/>
  <c r="D166" i="22"/>
  <c r="C166" i="22"/>
  <c r="B166" i="22"/>
  <c r="G165" i="22"/>
  <c r="E165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B162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B160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B159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T157" i="22"/>
  <c r="Q157" i="22"/>
  <c r="P157" i="22"/>
  <c r="I157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B156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B155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L153" i="22"/>
  <c r="D153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B152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B151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C146" i="22" s="1"/>
  <c r="B150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E146" i="22" s="1"/>
  <c r="D149" i="22"/>
  <c r="C149" i="22"/>
  <c r="B149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B148" i="22"/>
  <c r="W147" i="22"/>
  <c r="V147" i="22"/>
  <c r="U147" i="22"/>
  <c r="U146" i="22" s="1"/>
  <c r="T147" i="22"/>
  <c r="S147" i="22"/>
  <c r="S146" i="22" s="1"/>
  <c r="R147" i="22"/>
  <c r="Q147" i="22"/>
  <c r="P147" i="22"/>
  <c r="O147" i="22"/>
  <c r="N147" i="22"/>
  <c r="N146" i="22" s="1"/>
  <c r="M147" i="22"/>
  <c r="M146" i="22" s="1"/>
  <c r="L147" i="22"/>
  <c r="K147" i="22"/>
  <c r="K146" i="22" s="1"/>
  <c r="J147" i="22"/>
  <c r="I147" i="22"/>
  <c r="H147" i="22"/>
  <c r="G147" i="22"/>
  <c r="F147" i="22"/>
  <c r="E147" i="22"/>
  <c r="D147" i="22"/>
  <c r="C147" i="22"/>
  <c r="B147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B143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M141" i="22"/>
  <c r="L141" i="22"/>
  <c r="E141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W139" i="22"/>
  <c r="V139" i="22"/>
  <c r="U139" i="22"/>
  <c r="T139" i="22"/>
  <c r="S139" i="22"/>
  <c r="R139" i="22"/>
  <c r="Q139" i="22"/>
  <c r="P139" i="22"/>
  <c r="O139" i="22"/>
  <c r="N139" i="22"/>
  <c r="M139" i="22"/>
  <c r="M132" i="22" s="1"/>
  <c r="L139" i="22"/>
  <c r="K139" i="22"/>
  <c r="J139" i="22"/>
  <c r="I139" i="22"/>
  <c r="H139" i="22"/>
  <c r="G139" i="22"/>
  <c r="F139" i="22"/>
  <c r="E139" i="22"/>
  <c r="D139" i="22"/>
  <c r="C139" i="22"/>
  <c r="B139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W136" i="22"/>
  <c r="V136" i="22"/>
  <c r="U136" i="22"/>
  <c r="T136" i="22"/>
  <c r="S136" i="22"/>
  <c r="R136" i="22"/>
  <c r="Q136" i="22"/>
  <c r="P136" i="22"/>
  <c r="O136" i="22"/>
  <c r="N136" i="22"/>
  <c r="N132" i="22" s="1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E132" i="22" s="1"/>
  <c r="D133" i="22"/>
  <c r="C133" i="22"/>
  <c r="B133" i="22"/>
  <c r="W119" i="22"/>
  <c r="V119" i="22"/>
  <c r="U119" i="22"/>
  <c r="T119" i="22"/>
  <c r="T213" i="22" s="1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C213" i="22" s="1"/>
  <c r="B119" i="22"/>
  <c r="B213" i="22" s="1"/>
  <c r="W110" i="22"/>
  <c r="W211" i="22" s="1"/>
  <c r="V110" i="22"/>
  <c r="V211" i="22" s="1"/>
  <c r="U110" i="22"/>
  <c r="T110" i="22"/>
  <c r="T171" i="22" s="1"/>
  <c r="S110" i="22"/>
  <c r="S171" i="22" s="1"/>
  <c r="R110" i="22"/>
  <c r="Q110" i="22"/>
  <c r="Q171" i="22" s="1"/>
  <c r="P110" i="22"/>
  <c r="P171" i="22" s="1"/>
  <c r="O110" i="22"/>
  <c r="N110" i="22"/>
  <c r="N211" i="22" s="1"/>
  <c r="M110" i="22"/>
  <c r="L110" i="22"/>
  <c r="L171" i="22" s="1"/>
  <c r="K110" i="22"/>
  <c r="K171" i="22" s="1"/>
  <c r="J110" i="22"/>
  <c r="I110" i="22"/>
  <c r="I171" i="22" s="1"/>
  <c r="H110" i="22"/>
  <c r="H171" i="22" s="1"/>
  <c r="G110" i="22"/>
  <c r="F110" i="22"/>
  <c r="E110" i="22"/>
  <c r="D110" i="22"/>
  <c r="D171" i="22" s="1"/>
  <c r="C110" i="22"/>
  <c r="C171" i="22" s="1"/>
  <c r="B110" i="22"/>
  <c r="W89" i="22"/>
  <c r="V89" i="22"/>
  <c r="U89" i="22"/>
  <c r="U203" i="22" s="1"/>
  <c r="T89" i="22"/>
  <c r="S89" i="22"/>
  <c r="R89" i="22"/>
  <c r="R160" i="22" s="1"/>
  <c r="Q89" i="22"/>
  <c r="Q160" i="22" s="1"/>
  <c r="P89" i="22"/>
  <c r="O89" i="22"/>
  <c r="O203" i="22" s="1"/>
  <c r="N89" i="22"/>
  <c r="N203" i="22" s="1"/>
  <c r="M89" i="22"/>
  <c r="M203" i="22" s="1"/>
  <c r="L89" i="22"/>
  <c r="L203" i="22" s="1"/>
  <c r="K89" i="22"/>
  <c r="J89" i="22"/>
  <c r="J160" i="22" s="1"/>
  <c r="I89" i="22"/>
  <c r="I160" i="22" s="1"/>
  <c r="H89" i="22"/>
  <c r="G89" i="22"/>
  <c r="F89" i="22"/>
  <c r="E89" i="22"/>
  <c r="D89" i="22"/>
  <c r="C89" i="22"/>
  <c r="B89" i="22"/>
  <c r="W79" i="22"/>
  <c r="V79" i="22"/>
  <c r="U79" i="22"/>
  <c r="T79" i="22"/>
  <c r="S79" i="22"/>
  <c r="S157" i="22" s="1"/>
  <c r="R79" i="22"/>
  <c r="R157" i="22" s="1"/>
  <c r="Q79" i="22"/>
  <c r="P79" i="22"/>
  <c r="O79" i="22"/>
  <c r="N79" i="22"/>
  <c r="M79" i="22"/>
  <c r="M202" i="22" s="1"/>
  <c r="L79" i="22"/>
  <c r="L202" i="22" s="1"/>
  <c r="K79" i="22"/>
  <c r="K157" i="22" s="1"/>
  <c r="J79" i="22"/>
  <c r="J157" i="22" s="1"/>
  <c r="I79" i="22"/>
  <c r="H79" i="22"/>
  <c r="H157" i="22" s="1"/>
  <c r="G79" i="22"/>
  <c r="F79" i="22"/>
  <c r="E79" i="22"/>
  <c r="E202" i="22" s="1"/>
  <c r="D79" i="22"/>
  <c r="D202" i="22" s="1"/>
  <c r="C79" i="22"/>
  <c r="C157" i="22" s="1"/>
  <c r="B79" i="22"/>
  <c r="B157" i="22" s="1"/>
  <c r="W60" i="22"/>
  <c r="W153" i="22" s="1"/>
  <c r="V60" i="22"/>
  <c r="V153" i="22" s="1"/>
  <c r="U60" i="22"/>
  <c r="T60" i="22"/>
  <c r="S60" i="22"/>
  <c r="S153" i="22" s="1"/>
  <c r="R60" i="22"/>
  <c r="R153" i="22" s="1"/>
  <c r="Q60" i="22"/>
  <c r="Q153" i="22" s="1"/>
  <c r="P60" i="22"/>
  <c r="P153" i="22" s="1"/>
  <c r="O60" i="22"/>
  <c r="O153" i="22" s="1"/>
  <c r="N60" i="22"/>
  <c r="N153" i="22" s="1"/>
  <c r="M60" i="22"/>
  <c r="L60" i="22"/>
  <c r="K60" i="22"/>
  <c r="K153" i="22" s="1"/>
  <c r="J60" i="22"/>
  <c r="J153" i="22" s="1"/>
  <c r="I60" i="22"/>
  <c r="I153" i="22" s="1"/>
  <c r="H60" i="22"/>
  <c r="H153" i="22" s="1"/>
  <c r="G60" i="22"/>
  <c r="G153" i="22" s="1"/>
  <c r="F60" i="22"/>
  <c r="F153" i="22" s="1"/>
  <c r="E60" i="22"/>
  <c r="D60" i="22"/>
  <c r="C60" i="22"/>
  <c r="C153" i="22" s="1"/>
  <c r="B60" i="22"/>
  <c r="B153" i="22" s="1"/>
  <c r="W33" i="22"/>
  <c r="W141" i="22" s="1"/>
  <c r="V33" i="22"/>
  <c r="V141" i="22" s="1"/>
  <c r="V132" i="22" s="1"/>
  <c r="U33" i="22"/>
  <c r="U141" i="22" s="1"/>
  <c r="T33" i="22"/>
  <c r="T141" i="22" s="1"/>
  <c r="S33" i="22"/>
  <c r="R33" i="22"/>
  <c r="Q33" i="22"/>
  <c r="P33" i="22"/>
  <c r="P141" i="22" s="1"/>
  <c r="O33" i="22"/>
  <c r="O141" i="22" s="1"/>
  <c r="N33" i="22"/>
  <c r="N141" i="22" s="1"/>
  <c r="M33" i="22"/>
  <c r="L33" i="22"/>
  <c r="K33" i="22"/>
  <c r="J33" i="22"/>
  <c r="I33" i="22"/>
  <c r="H33" i="22"/>
  <c r="H141" i="22" s="1"/>
  <c r="G33" i="22"/>
  <c r="G141" i="22" s="1"/>
  <c r="F33" i="22"/>
  <c r="F141" i="22" s="1"/>
  <c r="E33" i="22"/>
  <c r="D33" i="22"/>
  <c r="D141" i="22" s="1"/>
  <c r="C33" i="22"/>
  <c r="B33" i="22"/>
  <c r="A1" i="22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O213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U203" i="21"/>
  <c r="K202" i="21"/>
  <c r="C202" i="21"/>
  <c r="I201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W191" i="21"/>
  <c r="V191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W184" i="21"/>
  <c r="V184" i="21"/>
  <c r="U184" i="21"/>
  <c r="T184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W171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C165" i="21" s="1"/>
  <c r="B168" i="21"/>
  <c r="W167" i="21"/>
  <c r="V167" i="21"/>
  <c r="U167" i="21"/>
  <c r="T167" i="21"/>
  <c r="S167" i="21"/>
  <c r="R167" i="21"/>
  <c r="Q167" i="21"/>
  <c r="P167" i="21"/>
  <c r="O167" i="21"/>
  <c r="N167" i="21"/>
  <c r="M167" i="21"/>
  <c r="L167" i="21"/>
  <c r="K167" i="21"/>
  <c r="K165" i="21" s="1"/>
  <c r="J167" i="21"/>
  <c r="I167" i="21"/>
  <c r="H167" i="21"/>
  <c r="G167" i="21"/>
  <c r="F167" i="21"/>
  <c r="E167" i="21"/>
  <c r="D167" i="21"/>
  <c r="C167" i="21"/>
  <c r="B167" i="21"/>
  <c r="B165" i="21" s="1"/>
  <c r="W166" i="21"/>
  <c r="V166" i="21"/>
  <c r="U166" i="21"/>
  <c r="U165" i="21" s="1"/>
  <c r="T166" i="21"/>
  <c r="S166" i="21"/>
  <c r="S165" i="21" s="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B166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T157" i="21"/>
  <c r="L157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B155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B150" i="21"/>
  <c r="W149" i="21"/>
  <c r="V149" i="21"/>
  <c r="V146" i="21" s="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W148" i="21"/>
  <c r="V148" i="21"/>
  <c r="U148" i="21"/>
  <c r="T148" i="21"/>
  <c r="S148" i="21"/>
  <c r="R148" i="21"/>
  <c r="Q148" i="21"/>
  <c r="P148" i="21"/>
  <c r="O148" i="21"/>
  <c r="N148" i="21"/>
  <c r="M148" i="21"/>
  <c r="L148" i="21"/>
  <c r="L146" i="21" s="1"/>
  <c r="K148" i="21"/>
  <c r="J148" i="21"/>
  <c r="I148" i="21"/>
  <c r="H148" i="21"/>
  <c r="G148" i="21"/>
  <c r="F148" i="21"/>
  <c r="E148" i="21"/>
  <c r="D148" i="21"/>
  <c r="C148" i="21"/>
  <c r="B148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K146" i="21" s="1"/>
  <c r="J147" i="21"/>
  <c r="I147" i="21"/>
  <c r="I146" i="21" s="1"/>
  <c r="H147" i="21"/>
  <c r="G147" i="21"/>
  <c r="F147" i="21"/>
  <c r="E147" i="21"/>
  <c r="D147" i="21"/>
  <c r="C147" i="21"/>
  <c r="B147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W141" i="21"/>
  <c r="P141" i="21"/>
  <c r="O141" i="21"/>
  <c r="J141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W133" i="21"/>
  <c r="V133" i="21"/>
  <c r="U133" i="21"/>
  <c r="T133" i="21"/>
  <c r="S133" i="21"/>
  <c r="R133" i="21"/>
  <c r="Q133" i="21"/>
  <c r="Q132" i="21" s="1"/>
  <c r="P133" i="21"/>
  <c r="P132" i="21" s="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W119" i="21"/>
  <c r="W175" i="21" s="1"/>
  <c r="V119" i="21"/>
  <c r="U119" i="21"/>
  <c r="T119" i="21"/>
  <c r="S119" i="21"/>
  <c r="R119" i="21"/>
  <c r="R213" i="21" s="1"/>
  <c r="Q119" i="21"/>
  <c r="Q213" i="21" s="1"/>
  <c r="P119" i="21"/>
  <c r="P213" i="21" s="1"/>
  <c r="O119" i="21"/>
  <c r="O175" i="21" s="1"/>
  <c r="N119" i="21"/>
  <c r="M119" i="21"/>
  <c r="L119" i="21"/>
  <c r="L213" i="22" s="1"/>
  <c r="K119" i="21"/>
  <c r="J119" i="21"/>
  <c r="J213" i="21" s="1"/>
  <c r="I119" i="21"/>
  <c r="I213" i="21" s="1"/>
  <c r="H119" i="21"/>
  <c r="H213" i="21" s="1"/>
  <c r="G119" i="21"/>
  <c r="G213" i="21" s="1"/>
  <c r="F119" i="21"/>
  <c r="E119" i="21"/>
  <c r="D119" i="21"/>
  <c r="C119" i="21"/>
  <c r="B119" i="21"/>
  <c r="B213" i="21" s="1"/>
  <c r="W110" i="21"/>
  <c r="W211" i="21" s="1"/>
  <c r="V110" i="21"/>
  <c r="V211" i="21" s="1"/>
  <c r="U110" i="21"/>
  <c r="T110" i="21"/>
  <c r="S110" i="21"/>
  <c r="S171" i="21" s="1"/>
  <c r="R110" i="21"/>
  <c r="Q110" i="21"/>
  <c r="P110" i="21"/>
  <c r="P211" i="21" s="1"/>
  <c r="O110" i="21"/>
  <c r="O211" i="21" s="1"/>
  <c r="N110" i="21"/>
  <c r="N211" i="21" s="1"/>
  <c r="M110" i="21"/>
  <c r="L110" i="21"/>
  <c r="K110" i="21"/>
  <c r="K171" i="21" s="1"/>
  <c r="J110" i="21"/>
  <c r="I110" i="21"/>
  <c r="H110" i="21"/>
  <c r="H211" i="21" s="1"/>
  <c r="G110" i="21"/>
  <c r="G211" i="21" s="1"/>
  <c r="F110" i="21"/>
  <c r="F211" i="21" s="1"/>
  <c r="E110" i="21"/>
  <c r="D110" i="21"/>
  <c r="C110" i="21"/>
  <c r="C171" i="21" s="1"/>
  <c r="B110" i="21"/>
  <c r="W89" i="21"/>
  <c r="V89" i="21"/>
  <c r="V203" i="21" s="1"/>
  <c r="U89" i="21"/>
  <c r="U160" i="21" s="1"/>
  <c r="T89" i="21"/>
  <c r="T203" i="21" s="1"/>
  <c r="S89" i="21"/>
  <c r="R89" i="21"/>
  <c r="R203" i="22" s="1"/>
  <c r="Q89" i="21"/>
  <c r="P89" i="21"/>
  <c r="O89" i="21"/>
  <c r="N89" i="21"/>
  <c r="N203" i="21" s="1"/>
  <c r="M89" i="21"/>
  <c r="M160" i="21" s="1"/>
  <c r="L89" i="21"/>
  <c r="L203" i="21" s="1"/>
  <c r="K89" i="21"/>
  <c r="J89" i="21"/>
  <c r="I89" i="21"/>
  <c r="H89" i="21"/>
  <c r="G89" i="21"/>
  <c r="F89" i="21"/>
  <c r="F203" i="21" s="1"/>
  <c r="E89" i="21"/>
  <c r="E160" i="21" s="1"/>
  <c r="D89" i="21"/>
  <c r="D203" i="21" s="1"/>
  <c r="C89" i="21"/>
  <c r="B89" i="21"/>
  <c r="B203" i="22" s="1"/>
  <c r="W79" i="21"/>
  <c r="W202" i="21" s="1"/>
  <c r="V79" i="21"/>
  <c r="V202" i="21" s="1"/>
  <c r="U79" i="21"/>
  <c r="T79" i="21"/>
  <c r="T202" i="21" s="1"/>
  <c r="S79" i="21"/>
  <c r="S157" i="21" s="1"/>
  <c r="R79" i="21"/>
  <c r="R202" i="21" s="1"/>
  <c r="Q79" i="21"/>
  <c r="P79" i="21"/>
  <c r="O79" i="21"/>
  <c r="O202" i="21" s="1"/>
  <c r="N79" i="21"/>
  <c r="N202" i="21" s="1"/>
  <c r="M79" i="21"/>
  <c r="L79" i="21"/>
  <c r="L202" i="21" s="1"/>
  <c r="K79" i="21"/>
  <c r="K157" i="21" s="1"/>
  <c r="J79" i="21"/>
  <c r="J202" i="21" s="1"/>
  <c r="I79" i="21"/>
  <c r="H79" i="21"/>
  <c r="G79" i="21"/>
  <c r="G202" i="21" s="1"/>
  <c r="F79" i="21"/>
  <c r="F202" i="21" s="1"/>
  <c r="E79" i="21"/>
  <c r="D79" i="21"/>
  <c r="D202" i="21" s="1"/>
  <c r="C79" i="21"/>
  <c r="C157" i="21" s="1"/>
  <c r="B79" i="21"/>
  <c r="B202" i="21" s="1"/>
  <c r="W60" i="21"/>
  <c r="W201" i="21" s="1"/>
  <c r="V60" i="21"/>
  <c r="V201" i="21" s="1"/>
  <c r="U60" i="21"/>
  <c r="T60" i="21"/>
  <c r="S60" i="21"/>
  <c r="R60" i="21"/>
  <c r="R153" i="21" s="1"/>
  <c r="Q60" i="21"/>
  <c r="Q153" i="21" s="1"/>
  <c r="P60" i="21"/>
  <c r="P201" i="21" s="1"/>
  <c r="O60" i="21"/>
  <c r="O201" i="21" s="1"/>
  <c r="N60" i="21"/>
  <c r="N201" i="21" s="1"/>
  <c r="M60" i="21"/>
  <c r="L60" i="21"/>
  <c r="K60" i="21"/>
  <c r="J60" i="21"/>
  <c r="J153" i="21" s="1"/>
  <c r="I60" i="21"/>
  <c r="I153" i="21" s="1"/>
  <c r="H60" i="21"/>
  <c r="H201" i="21" s="1"/>
  <c r="G60" i="21"/>
  <c r="G201" i="21" s="1"/>
  <c r="F60" i="21"/>
  <c r="F201" i="21" s="1"/>
  <c r="E60" i="21"/>
  <c r="D60" i="21"/>
  <c r="C60" i="21"/>
  <c r="B60" i="21"/>
  <c r="B153" i="21" s="1"/>
  <c r="W33" i="21"/>
  <c r="W192" i="21" s="1"/>
  <c r="V33" i="21"/>
  <c r="V192" i="21" s="1"/>
  <c r="U33" i="21"/>
  <c r="T33" i="21"/>
  <c r="S33" i="21"/>
  <c r="S192" i="21" s="1"/>
  <c r="R33" i="21"/>
  <c r="R192" i="21" s="1"/>
  <c r="Q33" i="21"/>
  <c r="Q141" i="21" s="1"/>
  <c r="P33" i="21"/>
  <c r="P192" i="21" s="1"/>
  <c r="O33" i="21"/>
  <c r="O192" i="21" s="1"/>
  <c r="N33" i="21"/>
  <c r="N192" i="21" s="1"/>
  <c r="M33" i="21"/>
  <c r="L33" i="21"/>
  <c r="K33" i="21"/>
  <c r="K192" i="21" s="1"/>
  <c r="J33" i="21"/>
  <c r="J192" i="21" s="1"/>
  <c r="I33" i="21"/>
  <c r="I141" i="21" s="1"/>
  <c r="H33" i="21"/>
  <c r="H192" i="21" s="1"/>
  <c r="G33" i="21"/>
  <c r="G192" i="21" s="1"/>
  <c r="F33" i="21"/>
  <c r="F192" i="21" s="1"/>
  <c r="E33" i="21"/>
  <c r="D33" i="21"/>
  <c r="C33" i="21"/>
  <c r="C192" i="21" s="1"/>
  <c r="B33" i="21"/>
  <c r="B192" i="21" s="1"/>
  <c r="A1" i="21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L70" i="20"/>
  <c r="H70" i="20"/>
  <c r="I69" i="20"/>
  <c r="B69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P62" i="20"/>
  <c r="P115" i="4" s="1"/>
  <c r="M62" i="20"/>
  <c r="J62" i="20"/>
  <c r="G62" i="20"/>
  <c r="E62" i="20"/>
  <c r="H61" i="20"/>
  <c r="W58" i="20"/>
  <c r="V58" i="20"/>
  <c r="U58" i="20"/>
  <c r="T58" i="20"/>
  <c r="T42" i="7" s="1"/>
  <c r="S58" i="20"/>
  <c r="S42" i="7" s="1"/>
  <c r="R58" i="20"/>
  <c r="R42" i="7" s="1"/>
  <c r="Q58" i="20"/>
  <c r="Q42" i="7" s="1"/>
  <c r="P58" i="20"/>
  <c r="P42" i="7" s="1"/>
  <c r="O58" i="20"/>
  <c r="O42" i="7" s="1"/>
  <c r="N58" i="20"/>
  <c r="N42" i="7" s="1"/>
  <c r="M58" i="20"/>
  <c r="M42" i="7" s="1"/>
  <c r="L58" i="20"/>
  <c r="K58" i="20"/>
  <c r="J58" i="20"/>
  <c r="J42" i="7" s="1"/>
  <c r="I58" i="20"/>
  <c r="H58" i="20"/>
  <c r="H42" i="7" s="1"/>
  <c r="G58" i="20"/>
  <c r="F58" i="20"/>
  <c r="F42" i="7" s="1"/>
  <c r="E58" i="20"/>
  <c r="D58" i="20"/>
  <c r="C58" i="20"/>
  <c r="B58" i="20"/>
  <c r="W54" i="20"/>
  <c r="W68" i="4" s="1"/>
  <c r="W141" i="4" s="1"/>
  <c r="V54" i="20"/>
  <c r="V68" i="4" s="1"/>
  <c r="U54" i="20"/>
  <c r="T54" i="20"/>
  <c r="S54" i="20"/>
  <c r="S71" i="20" s="1"/>
  <c r="R54" i="20"/>
  <c r="Q54" i="20"/>
  <c r="Q71" i="20" s="1"/>
  <c r="P54" i="20"/>
  <c r="P71" i="20" s="1"/>
  <c r="O54" i="20"/>
  <c r="N54" i="20"/>
  <c r="N68" i="4" s="1"/>
  <c r="N141" i="4" s="1"/>
  <c r="M54" i="20"/>
  <c r="M79" i="20" s="1"/>
  <c r="L54" i="20"/>
  <c r="K54" i="20"/>
  <c r="K71" i="20" s="1"/>
  <c r="J54" i="20"/>
  <c r="J71" i="20" s="1"/>
  <c r="I54" i="20"/>
  <c r="I71" i="20" s="1"/>
  <c r="H54" i="20"/>
  <c r="H71" i="20" s="1"/>
  <c r="G54" i="20"/>
  <c r="F54" i="20"/>
  <c r="F51" i="20" s="1"/>
  <c r="F65" i="4" s="1"/>
  <c r="E54" i="20"/>
  <c r="E79" i="20" s="1"/>
  <c r="D54" i="20"/>
  <c r="C54" i="20"/>
  <c r="C71" i="20" s="1"/>
  <c r="B54" i="20"/>
  <c r="W53" i="20"/>
  <c r="W70" i="20" s="1"/>
  <c r="V53" i="20"/>
  <c r="V70" i="20" s="1"/>
  <c r="U53" i="20"/>
  <c r="U67" i="4" s="1"/>
  <c r="T53" i="20"/>
  <c r="T70" i="20" s="1"/>
  <c r="S53" i="20"/>
  <c r="S70" i="20" s="1"/>
  <c r="R53" i="20"/>
  <c r="R67" i="4" s="1"/>
  <c r="Q53" i="20"/>
  <c r="Q67" i="4" s="1"/>
  <c r="Q140" i="4" s="1"/>
  <c r="P53" i="20"/>
  <c r="P70" i="20" s="1"/>
  <c r="O53" i="20"/>
  <c r="O70" i="20" s="1"/>
  <c r="N53" i="20"/>
  <c r="N70" i="20" s="1"/>
  <c r="M53" i="20"/>
  <c r="L53" i="20"/>
  <c r="L67" i="4" s="1"/>
  <c r="L140" i="4" s="1"/>
  <c r="K53" i="20"/>
  <c r="J53" i="20"/>
  <c r="I53" i="20"/>
  <c r="I70" i="20" s="1"/>
  <c r="H53" i="20"/>
  <c r="G53" i="20"/>
  <c r="G70" i="20" s="1"/>
  <c r="F53" i="20"/>
  <c r="F70" i="20" s="1"/>
  <c r="E53" i="20"/>
  <c r="D53" i="20"/>
  <c r="C53" i="20"/>
  <c r="B53" i="20"/>
  <c r="W52" i="20"/>
  <c r="V52" i="20"/>
  <c r="U52" i="20"/>
  <c r="U69" i="20" s="1"/>
  <c r="T52" i="20"/>
  <c r="T69" i="20" s="1"/>
  <c r="S52" i="20"/>
  <c r="R52" i="20"/>
  <c r="Q52" i="20"/>
  <c r="P52" i="20"/>
  <c r="P69" i="20" s="1"/>
  <c r="O52" i="20"/>
  <c r="O69" i="20" s="1"/>
  <c r="N52" i="20"/>
  <c r="N69" i="20" s="1"/>
  <c r="M52" i="20"/>
  <c r="M69" i="20" s="1"/>
  <c r="L52" i="20"/>
  <c r="L69" i="20" s="1"/>
  <c r="K52" i="20"/>
  <c r="K66" i="4" s="1"/>
  <c r="K139" i="4" s="1"/>
  <c r="J52" i="20"/>
  <c r="J69" i="20" s="1"/>
  <c r="I52" i="20"/>
  <c r="H52" i="20"/>
  <c r="G52" i="20"/>
  <c r="G69" i="20" s="1"/>
  <c r="F52" i="20"/>
  <c r="F66" i="4" s="1"/>
  <c r="F139" i="4" s="1"/>
  <c r="E52" i="20"/>
  <c r="E69" i="20" s="1"/>
  <c r="D52" i="20"/>
  <c r="D69" i="20" s="1"/>
  <c r="C52" i="20"/>
  <c r="B5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W3" i="20"/>
  <c r="W13" i="4" s="1"/>
  <c r="V3" i="20"/>
  <c r="V13" i="4" s="1"/>
  <c r="U3" i="20"/>
  <c r="T3" i="20"/>
  <c r="S3" i="20"/>
  <c r="R3" i="20"/>
  <c r="R13" i="4" s="1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1" i="20"/>
  <c r="W249" i="19"/>
  <c r="V249" i="19"/>
  <c r="U249" i="19"/>
  <c r="T249" i="19"/>
  <c r="S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W247" i="19"/>
  <c r="V247" i="19"/>
  <c r="U247" i="19"/>
  <c r="T247" i="19"/>
  <c r="S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W245" i="19"/>
  <c r="V245" i="19"/>
  <c r="U245" i="19"/>
  <c r="T245" i="19"/>
  <c r="S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W243" i="19"/>
  <c r="V243" i="19"/>
  <c r="U243" i="19"/>
  <c r="T243" i="19"/>
  <c r="S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W242" i="19"/>
  <c r="V242" i="19"/>
  <c r="U242" i="19"/>
  <c r="T242" i="19"/>
  <c r="S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W241" i="19"/>
  <c r="V241" i="19"/>
  <c r="U241" i="19"/>
  <c r="T241" i="19"/>
  <c r="S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W240" i="19"/>
  <c r="V240" i="19"/>
  <c r="U240" i="19"/>
  <c r="T240" i="19"/>
  <c r="S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W238" i="19"/>
  <c r="V238" i="19"/>
  <c r="U238" i="19"/>
  <c r="T238" i="19"/>
  <c r="S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W236" i="19"/>
  <c r="V236" i="19"/>
  <c r="U236" i="19"/>
  <c r="T236" i="19"/>
  <c r="S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W233" i="19"/>
  <c r="V233" i="19"/>
  <c r="U233" i="19"/>
  <c r="T233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W232" i="19"/>
  <c r="V232" i="19"/>
  <c r="U232" i="19"/>
  <c r="T232" i="19"/>
  <c r="S232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W231" i="19"/>
  <c r="V231" i="19"/>
  <c r="U231" i="19"/>
  <c r="T231" i="19"/>
  <c r="S231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W227" i="19"/>
  <c r="V227" i="19"/>
  <c r="U227" i="19"/>
  <c r="T227" i="19"/>
  <c r="S227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W225" i="19"/>
  <c r="V225" i="19"/>
  <c r="U225" i="19"/>
  <c r="T225" i="19"/>
  <c r="S225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W224" i="19"/>
  <c r="V224" i="19"/>
  <c r="U224" i="19"/>
  <c r="T224" i="19"/>
  <c r="S224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W223" i="19"/>
  <c r="V223" i="19"/>
  <c r="U223" i="19"/>
  <c r="T223" i="19"/>
  <c r="S223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W222" i="19"/>
  <c r="V222" i="19"/>
  <c r="U222" i="19"/>
  <c r="T222" i="19"/>
  <c r="S222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W221" i="19"/>
  <c r="V221" i="19"/>
  <c r="U221" i="19"/>
  <c r="T221" i="19"/>
  <c r="S221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W213" i="19"/>
  <c r="V213" i="19"/>
  <c r="U213" i="19"/>
  <c r="T213" i="19"/>
  <c r="S213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W212" i="19"/>
  <c r="V212" i="19"/>
  <c r="U212" i="19"/>
  <c r="T212" i="19"/>
  <c r="S212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E197" i="19" s="1"/>
  <c r="D212" i="19"/>
  <c r="C212" i="19"/>
  <c r="B212" i="19"/>
  <c r="W211" i="19"/>
  <c r="V211" i="19"/>
  <c r="U211" i="19"/>
  <c r="T211" i="19"/>
  <c r="S211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W210" i="19"/>
  <c r="V210" i="19"/>
  <c r="U210" i="19"/>
  <c r="T210" i="19"/>
  <c r="S210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W208" i="19"/>
  <c r="V208" i="19"/>
  <c r="U208" i="19"/>
  <c r="T208" i="19"/>
  <c r="S208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W207" i="19"/>
  <c r="V207" i="19"/>
  <c r="U207" i="19"/>
  <c r="T207" i="19"/>
  <c r="S207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W206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W205" i="19"/>
  <c r="V205" i="19"/>
  <c r="U205" i="19"/>
  <c r="T205" i="19"/>
  <c r="S205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W204" i="19"/>
  <c r="V204" i="19"/>
  <c r="U204" i="19"/>
  <c r="T204" i="19"/>
  <c r="S204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W202" i="19"/>
  <c r="V202" i="19"/>
  <c r="U202" i="19"/>
  <c r="T202" i="19"/>
  <c r="S202" i="19"/>
  <c r="R202" i="19"/>
  <c r="Q202" i="19"/>
  <c r="P202" i="19"/>
  <c r="O202" i="19"/>
  <c r="O197" i="19" s="1"/>
  <c r="N202" i="19"/>
  <c r="M202" i="19"/>
  <c r="L202" i="19"/>
  <c r="K202" i="19"/>
  <c r="J202" i="19"/>
  <c r="I202" i="19"/>
  <c r="H202" i="19"/>
  <c r="G202" i="19"/>
  <c r="F202" i="19"/>
  <c r="E202" i="19"/>
  <c r="D202" i="19"/>
  <c r="C202" i="19"/>
  <c r="B202" i="19"/>
  <c r="W201" i="19"/>
  <c r="V201" i="19"/>
  <c r="U201" i="19"/>
  <c r="T201" i="19"/>
  <c r="S201" i="19"/>
  <c r="R201" i="19"/>
  <c r="Q201" i="19"/>
  <c r="P201" i="19"/>
  <c r="O201" i="19"/>
  <c r="N201" i="19"/>
  <c r="M201" i="19"/>
  <c r="M197" i="19" s="1"/>
  <c r="L201" i="19"/>
  <c r="K201" i="19"/>
  <c r="J201" i="19"/>
  <c r="I201" i="19"/>
  <c r="H201" i="19"/>
  <c r="G201" i="19"/>
  <c r="F201" i="19"/>
  <c r="E201" i="19"/>
  <c r="D201" i="19"/>
  <c r="C201" i="19"/>
  <c r="B201" i="19"/>
  <c r="W200" i="19"/>
  <c r="V200" i="19"/>
  <c r="U200" i="19"/>
  <c r="T200" i="19"/>
  <c r="S200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G197" i="19" s="1"/>
  <c r="F200" i="19"/>
  <c r="E200" i="19"/>
  <c r="D200" i="19"/>
  <c r="C200" i="19"/>
  <c r="B200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H197" i="19" s="1"/>
  <c r="G199" i="19"/>
  <c r="F199" i="19"/>
  <c r="E199" i="19"/>
  <c r="D199" i="19"/>
  <c r="C199" i="19"/>
  <c r="B199" i="19"/>
  <c r="W198" i="19"/>
  <c r="W197" i="19" s="1"/>
  <c r="V198" i="19"/>
  <c r="U198" i="19"/>
  <c r="U197" i="19" s="1"/>
  <c r="T198" i="19"/>
  <c r="S198" i="19"/>
  <c r="S197" i="19" s="1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N183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B182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B181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B180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B175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B174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B170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B166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B164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B163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C162" i="19"/>
  <c r="B162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B161" i="19"/>
  <c r="W142" i="19"/>
  <c r="V142" i="19"/>
  <c r="U142" i="19"/>
  <c r="T142" i="19"/>
  <c r="T209" i="19" s="1"/>
  <c r="S142" i="19"/>
  <c r="R142" i="19"/>
  <c r="Q142" i="19"/>
  <c r="P142" i="19"/>
  <c r="P209" i="19" s="1"/>
  <c r="O142" i="19"/>
  <c r="N142" i="19"/>
  <c r="M142" i="19"/>
  <c r="L142" i="19"/>
  <c r="L209" i="19" s="1"/>
  <c r="K142" i="19"/>
  <c r="J142" i="19"/>
  <c r="I142" i="19"/>
  <c r="H142" i="19"/>
  <c r="H209" i="19" s="1"/>
  <c r="G142" i="19"/>
  <c r="F142" i="19"/>
  <c r="E142" i="19"/>
  <c r="D142" i="19"/>
  <c r="D209" i="19" s="1"/>
  <c r="C142" i="19"/>
  <c r="B142" i="19"/>
  <c r="W121" i="19"/>
  <c r="V121" i="19"/>
  <c r="U121" i="19"/>
  <c r="T121" i="19"/>
  <c r="S121" i="19"/>
  <c r="R121" i="19"/>
  <c r="Q121" i="19"/>
  <c r="Q203" i="19" s="1"/>
  <c r="P121" i="19"/>
  <c r="P203" i="19" s="1"/>
  <c r="O121" i="19"/>
  <c r="N121" i="19"/>
  <c r="M121" i="19"/>
  <c r="L121" i="19"/>
  <c r="K121" i="19"/>
  <c r="J121" i="19"/>
  <c r="I121" i="19"/>
  <c r="I203" i="19" s="1"/>
  <c r="H121" i="19"/>
  <c r="H203" i="19" s="1"/>
  <c r="G121" i="19"/>
  <c r="F121" i="19"/>
  <c r="E121" i="19"/>
  <c r="D121" i="19"/>
  <c r="D203" i="19" s="1"/>
  <c r="C121" i="19"/>
  <c r="B121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L61" i="19" s="1"/>
  <c r="L81" i="16" s="1"/>
  <c r="L110" i="4" s="1"/>
  <c r="K93" i="19"/>
  <c r="J93" i="19"/>
  <c r="I93" i="19"/>
  <c r="H93" i="19"/>
  <c r="G93" i="19"/>
  <c r="F93" i="19"/>
  <c r="E93" i="19"/>
  <c r="D93" i="19"/>
  <c r="C93" i="19"/>
  <c r="B93" i="19"/>
  <c r="W72" i="19"/>
  <c r="V72" i="19"/>
  <c r="V61" i="19" s="1"/>
  <c r="V81" i="16" s="1"/>
  <c r="V110" i="4" s="1"/>
  <c r="U72" i="19"/>
  <c r="U61" i="19" s="1"/>
  <c r="U81" i="16" s="1"/>
  <c r="U110" i="4" s="1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P61" i="19"/>
  <c r="P184" i="19" s="1"/>
  <c r="N61" i="19"/>
  <c r="N81" i="16" s="1"/>
  <c r="N110" i="4" s="1"/>
  <c r="M61" i="19"/>
  <c r="M81" i="16" s="1"/>
  <c r="M110" i="4" s="1"/>
  <c r="H61" i="19"/>
  <c r="H81" i="16" s="1"/>
  <c r="H110" i="4" s="1"/>
  <c r="F61" i="19"/>
  <c r="F187" i="19" s="1"/>
  <c r="E61" i="19"/>
  <c r="E81" i="16" s="1"/>
  <c r="E110" i="4" s="1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D5" i="19" s="1"/>
  <c r="C44" i="19"/>
  <c r="B44" i="19"/>
  <c r="B5" i="19" s="1"/>
  <c r="T5" i="19"/>
  <c r="T165" i="19" s="1"/>
  <c r="R5" i="19"/>
  <c r="R172" i="19" s="1"/>
  <c r="Q5" i="19"/>
  <c r="Q80" i="16" s="1"/>
  <c r="Q109" i="4" s="1"/>
  <c r="P5" i="19"/>
  <c r="P80" i="16" s="1"/>
  <c r="L5" i="19"/>
  <c r="L165" i="19" s="1"/>
  <c r="J5" i="19"/>
  <c r="J80" i="16" s="1"/>
  <c r="J109" i="4" s="1"/>
  <c r="I5" i="19"/>
  <c r="I80" i="16" s="1"/>
  <c r="I109" i="4" s="1"/>
  <c r="H5" i="19"/>
  <c r="H80" i="16" s="1"/>
  <c r="A1" i="19"/>
  <c r="W249" i="18"/>
  <c r="V249" i="18"/>
  <c r="U249" i="18"/>
  <c r="T249" i="18"/>
  <c r="S249" i="18"/>
  <c r="R249" i="18"/>
  <c r="Q249" i="18"/>
  <c r="P249" i="18"/>
  <c r="O249" i="18"/>
  <c r="N249" i="18"/>
  <c r="M249" i="18"/>
  <c r="L249" i="18"/>
  <c r="K249" i="18"/>
  <c r="J249" i="18"/>
  <c r="I249" i="18"/>
  <c r="H249" i="18"/>
  <c r="G249" i="18"/>
  <c r="F249" i="18"/>
  <c r="E249" i="18"/>
  <c r="D249" i="18"/>
  <c r="C249" i="18"/>
  <c r="B249" i="18"/>
  <c r="W247" i="18"/>
  <c r="V247" i="18"/>
  <c r="U247" i="18"/>
  <c r="T247" i="18"/>
  <c r="S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C247" i="18"/>
  <c r="B247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W244" i="18"/>
  <c r="V244" i="18"/>
  <c r="U244" i="18"/>
  <c r="T244" i="18"/>
  <c r="S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W243" i="18"/>
  <c r="V243" i="18"/>
  <c r="U243" i="18"/>
  <c r="T243" i="18"/>
  <c r="S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W242" i="18"/>
  <c r="V242" i="18"/>
  <c r="U242" i="18"/>
  <c r="T242" i="18"/>
  <c r="S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W241" i="18"/>
  <c r="V241" i="18"/>
  <c r="U241" i="18"/>
  <c r="T241" i="18"/>
  <c r="S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W240" i="18"/>
  <c r="V240" i="18"/>
  <c r="U240" i="18"/>
  <c r="T240" i="18"/>
  <c r="S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W238" i="18"/>
  <c r="V238" i="18"/>
  <c r="U238" i="18"/>
  <c r="T238" i="18"/>
  <c r="S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W236" i="18"/>
  <c r="V236" i="18"/>
  <c r="U236" i="18"/>
  <c r="T236" i="18"/>
  <c r="S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W232" i="18"/>
  <c r="V232" i="18"/>
  <c r="U232" i="18"/>
  <c r="T232" i="18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W231" i="18"/>
  <c r="V231" i="18"/>
  <c r="U231" i="18"/>
  <c r="T231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W230" i="18"/>
  <c r="V230" i="18"/>
  <c r="U230" i="18"/>
  <c r="T230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W229" i="18"/>
  <c r="V229" i="18"/>
  <c r="U229" i="18"/>
  <c r="T229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W227" i="18"/>
  <c r="V227" i="18"/>
  <c r="U227" i="18"/>
  <c r="T227" i="18"/>
  <c r="S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W225" i="18"/>
  <c r="V225" i="18"/>
  <c r="U225" i="18"/>
  <c r="T225" i="18"/>
  <c r="S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W224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W213" i="18"/>
  <c r="V213" i="18"/>
  <c r="U213" i="18"/>
  <c r="T213" i="18"/>
  <c r="S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W212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W211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W210" i="18"/>
  <c r="V210" i="18"/>
  <c r="U210" i="18"/>
  <c r="T210" i="18"/>
  <c r="S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B210" i="18"/>
  <c r="W209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W207" i="18"/>
  <c r="V207" i="18"/>
  <c r="U207" i="18"/>
  <c r="T207" i="18"/>
  <c r="S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W206" i="18"/>
  <c r="V206" i="18"/>
  <c r="U206" i="18"/>
  <c r="T206" i="18"/>
  <c r="S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W205" i="18"/>
  <c r="V205" i="18"/>
  <c r="U205" i="18"/>
  <c r="T205" i="18"/>
  <c r="S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W204" i="18"/>
  <c r="V204" i="18"/>
  <c r="U204" i="18"/>
  <c r="T204" i="18"/>
  <c r="S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B202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B201" i="18"/>
  <c r="B197" i="18" s="1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H197" i="18" s="1"/>
  <c r="G200" i="18"/>
  <c r="F200" i="18"/>
  <c r="E200" i="18"/>
  <c r="D200" i="18"/>
  <c r="C200" i="18"/>
  <c r="B200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W198" i="18"/>
  <c r="W197" i="18" s="1"/>
  <c r="V198" i="18"/>
  <c r="U198" i="18"/>
  <c r="T198" i="18"/>
  <c r="S198" i="18"/>
  <c r="R198" i="18"/>
  <c r="R197" i="18" s="1"/>
  <c r="Q198" i="18"/>
  <c r="P198" i="18"/>
  <c r="P197" i="18" s="1"/>
  <c r="O198" i="18"/>
  <c r="N198" i="18"/>
  <c r="M198" i="18"/>
  <c r="L198" i="18"/>
  <c r="L197" i="18" s="1"/>
  <c r="K198" i="18"/>
  <c r="J198" i="18"/>
  <c r="J197" i="18" s="1"/>
  <c r="I198" i="18"/>
  <c r="H198" i="18"/>
  <c r="G198" i="18"/>
  <c r="F198" i="18"/>
  <c r="E198" i="18"/>
  <c r="D198" i="18"/>
  <c r="C198" i="18"/>
  <c r="B198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N190" i="18"/>
  <c r="M190" i="18"/>
  <c r="F190" i="18"/>
  <c r="E190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W188" i="18"/>
  <c r="V188" i="18"/>
  <c r="U188" i="18"/>
  <c r="T188" i="18"/>
  <c r="S188" i="18"/>
  <c r="R188" i="18"/>
  <c r="Q188" i="18"/>
  <c r="P188" i="18"/>
  <c r="O188" i="18"/>
  <c r="N188" i="18"/>
  <c r="N178" i="18" s="1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Q184" i="18"/>
  <c r="D184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W181" i="18"/>
  <c r="V181" i="18"/>
  <c r="U181" i="18"/>
  <c r="U178" i="18" s="1"/>
  <c r="T181" i="18"/>
  <c r="S181" i="18"/>
  <c r="R181" i="18"/>
  <c r="Q181" i="18"/>
  <c r="P181" i="18"/>
  <c r="O181" i="18"/>
  <c r="N181" i="18"/>
  <c r="M181" i="18"/>
  <c r="L181" i="18"/>
  <c r="K181" i="18"/>
  <c r="K178" i="18" s="1"/>
  <c r="J181" i="18"/>
  <c r="I181" i="18"/>
  <c r="H181" i="18"/>
  <c r="G181" i="18"/>
  <c r="F181" i="18"/>
  <c r="E181" i="18"/>
  <c r="D181" i="18"/>
  <c r="C181" i="18"/>
  <c r="B181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W179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I179" i="18"/>
  <c r="H179" i="18"/>
  <c r="H178" i="18" s="1"/>
  <c r="G179" i="18"/>
  <c r="F179" i="18"/>
  <c r="F178" i="18" s="1"/>
  <c r="E179" i="18"/>
  <c r="D179" i="18"/>
  <c r="C179" i="18"/>
  <c r="B179" i="18"/>
  <c r="V178" i="18"/>
  <c r="P178" i="18"/>
  <c r="W142" i="18"/>
  <c r="V142" i="18"/>
  <c r="V209" i="18" s="1"/>
  <c r="U142" i="18"/>
  <c r="U209" i="18" s="1"/>
  <c r="T142" i="18"/>
  <c r="S142" i="18"/>
  <c r="R142" i="18"/>
  <c r="R209" i="18" s="1"/>
  <c r="Q142" i="18"/>
  <c r="P142" i="18"/>
  <c r="O142" i="18"/>
  <c r="O209" i="18" s="1"/>
  <c r="N142" i="18"/>
  <c r="N209" i="18" s="1"/>
  <c r="M142" i="18"/>
  <c r="M209" i="18" s="1"/>
  <c r="L142" i="18"/>
  <c r="K142" i="18"/>
  <c r="J142" i="18"/>
  <c r="J209" i="18" s="1"/>
  <c r="I142" i="18"/>
  <c r="H142" i="18"/>
  <c r="G142" i="18"/>
  <c r="G209" i="18" s="1"/>
  <c r="F142" i="18"/>
  <c r="E142" i="18"/>
  <c r="E248" i="18" s="1"/>
  <c r="D142" i="18"/>
  <c r="C142" i="18"/>
  <c r="B142" i="18"/>
  <c r="B209" i="18" s="1"/>
  <c r="W121" i="18"/>
  <c r="W203" i="18" s="1"/>
  <c r="V121" i="18"/>
  <c r="V203" i="18" s="1"/>
  <c r="U121" i="18"/>
  <c r="T121" i="18"/>
  <c r="S121" i="18"/>
  <c r="S203" i="18" s="1"/>
  <c r="R121" i="18"/>
  <c r="R203" i="18" s="1"/>
  <c r="Q121" i="18"/>
  <c r="P121" i="18"/>
  <c r="P203" i="18" s="1"/>
  <c r="O121" i="18"/>
  <c r="O203" i="18" s="1"/>
  <c r="N121" i="18"/>
  <c r="N203" i="18" s="1"/>
  <c r="M121" i="18"/>
  <c r="L121" i="18"/>
  <c r="K121" i="18"/>
  <c r="K203" i="18" s="1"/>
  <c r="J121" i="18"/>
  <c r="I121" i="18"/>
  <c r="H121" i="18"/>
  <c r="H203" i="18" s="1"/>
  <c r="G121" i="18"/>
  <c r="G203" i="18" s="1"/>
  <c r="F121" i="18"/>
  <c r="F203" i="18" s="1"/>
  <c r="E121" i="18"/>
  <c r="D121" i="18"/>
  <c r="C121" i="18"/>
  <c r="C246" i="18" s="1"/>
  <c r="B121" i="18"/>
  <c r="B203" i="18" s="1"/>
  <c r="W93" i="18"/>
  <c r="V93" i="18"/>
  <c r="V190" i="18" s="1"/>
  <c r="U93" i="18"/>
  <c r="U190" i="18" s="1"/>
  <c r="T93" i="18"/>
  <c r="T190" i="18" s="1"/>
  <c r="S93" i="18"/>
  <c r="S190" i="18" s="1"/>
  <c r="R93" i="18"/>
  <c r="R190" i="18" s="1"/>
  <c r="Q93" i="18"/>
  <c r="Q190" i="18" s="1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D190" i="18" s="1"/>
  <c r="C93" i="18"/>
  <c r="C190" i="18" s="1"/>
  <c r="B93" i="18"/>
  <c r="W72" i="18"/>
  <c r="W184" i="18" s="1"/>
  <c r="V72" i="18"/>
  <c r="U72" i="18"/>
  <c r="T72" i="18"/>
  <c r="T184" i="18" s="1"/>
  <c r="S72" i="18"/>
  <c r="S184" i="18" s="1"/>
  <c r="R72" i="18"/>
  <c r="Q72" i="18"/>
  <c r="P72" i="18"/>
  <c r="P184" i="18" s="1"/>
  <c r="O72" i="18"/>
  <c r="O184" i="18" s="1"/>
  <c r="N72" i="18"/>
  <c r="N184" i="18" s="1"/>
  <c r="M72" i="18"/>
  <c r="M184" i="18" s="1"/>
  <c r="L72" i="18"/>
  <c r="L184" i="18" s="1"/>
  <c r="K72" i="18"/>
  <c r="K184" i="18" s="1"/>
  <c r="J72" i="18"/>
  <c r="I72" i="18"/>
  <c r="I184" i="18" s="1"/>
  <c r="H72" i="18"/>
  <c r="H184" i="18" s="1"/>
  <c r="G72" i="18"/>
  <c r="G184" i="18" s="1"/>
  <c r="F72" i="18"/>
  <c r="F184" i="18" s="1"/>
  <c r="E72" i="18"/>
  <c r="D72" i="18"/>
  <c r="C72" i="18"/>
  <c r="C184" i="18" s="1"/>
  <c r="B72" i="18"/>
  <c r="W44" i="18"/>
  <c r="V44" i="18"/>
  <c r="U44" i="18"/>
  <c r="T44" i="18"/>
  <c r="S44" i="18"/>
  <c r="R44" i="18"/>
  <c r="Q44" i="18"/>
  <c r="P44" i="18"/>
  <c r="O44" i="18"/>
  <c r="N44" i="18"/>
  <c r="M44" i="18"/>
  <c r="M226" i="18" s="1"/>
  <c r="L44" i="18"/>
  <c r="K44" i="18"/>
  <c r="J44" i="18"/>
  <c r="I44" i="18"/>
  <c r="H44" i="18"/>
  <c r="G44" i="18"/>
  <c r="F44" i="18"/>
  <c r="E44" i="18"/>
  <c r="D44" i="18"/>
  <c r="C44" i="18"/>
  <c r="B44" i="18"/>
  <c r="B5" i="18" s="1"/>
  <c r="B175" i="18" s="1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W16" i="18"/>
  <c r="V16" i="18"/>
  <c r="U16" i="18"/>
  <c r="U5" i="18" s="1"/>
  <c r="T16" i="18"/>
  <c r="T223" i="18" s="1"/>
  <c r="S16" i="18"/>
  <c r="S223" i="18" s="1"/>
  <c r="R16" i="18"/>
  <c r="R223" i="18" s="1"/>
  <c r="Q16" i="18"/>
  <c r="P16" i="18"/>
  <c r="P5" i="18" s="1"/>
  <c r="P97" i="16" s="1"/>
  <c r="O16" i="18"/>
  <c r="O5" i="18" s="1"/>
  <c r="N16" i="18"/>
  <c r="M16" i="18"/>
  <c r="M223" i="18" s="1"/>
  <c r="L16" i="18"/>
  <c r="L223" i="18" s="1"/>
  <c r="K16" i="18"/>
  <c r="K223" i="18" s="1"/>
  <c r="J16" i="18"/>
  <c r="J223" i="18" s="1"/>
  <c r="I16" i="18"/>
  <c r="I96" i="16" s="1"/>
  <c r="H16" i="18"/>
  <c r="H5" i="18" s="1"/>
  <c r="H97" i="16" s="1"/>
  <c r="G16" i="18"/>
  <c r="G96" i="16" s="1"/>
  <c r="F16" i="18"/>
  <c r="F5" i="18" s="1"/>
  <c r="E16" i="18"/>
  <c r="E5" i="18" s="1"/>
  <c r="D16" i="18"/>
  <c r="D223" i="18" s="1"/>
  <c r="C16" i="18"/>
  <c r="C223" i="18" s="1"/>
  <c r="B16" i="18"/>
  <c r="B223" i="18" s="1"/>
  <c r="A1" i="18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W200" i="17"/>
  <c r="V200" i="17"/>
  <c r="U200" i="17"/>
  <c r="T200" i="17"/>
  <c r="S200" i="17"/>
  <c r="R200" i="17"/>
  <c r="Q200" i="17"/>
  <c r="Q197" i="17" s="1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B197" i="17" s="1"/>
  <c r="W198" i="17"/>
  <c r="V198" i="17"/>
  <c r="U198" i="17"/>
  <c r="T198" i="17"/>
  <c r="S198" i="17"/>
  <c r="R198" i="17"/>
  <c r="R197" i="17" s="1"/>
  <c r="Q198" i="17"/>
  <c r="P198" i="17"/>
  <c r="P197" i="17" s="1"/>
  <c r="O198" i="17"/>
  <c r="N198" i="17"/>
  <c r="M198" i="17"/>
  <c r="M197" i="17" s="1"/>
  <c r="L198" i="17"/>
  <c r="K198" i="17"/>
  <c r="J198" i="17"/>
  <c r="I198" i="17"/>
  <c r="H198" i="17"/>
  <c r="G198" i="17"/>
  <c r="F198" i="17"/>
  <c r="E198" i="17"/>
  <c r="D198" i="17"/>
  <c r="C198" i="17"/>
  <c r="B198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P184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W182" i="17"/>
  <c r="V182" i="17"/>
  <c r="U182" i="17"/>
  <c r="T182" i="17"/>
  <c r="S182" i="17"/>
  <c r="R182" i="17"/>
  <c r="Q182" i="17"/>
  <c r="P182" i="17"/>
  <c r="O182" i="17"/>
  <c r="O178" i="17" s="1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W179" i="17"/>
  <c r="W178" i="17" s="1"/>
  <c r="V179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4" i="17"/>
  <c r="D172" i="17"/>
  <c r="V169" i="17"/>
  <c r="M164" i="17"/>
  <c r="D161" i="17"/>
  <c r="W142" i="17"/>
  <c r="V142" i="17"/>
  <c r="U142" i="17"/>
  <c r="U248" i="18" s="1"/>
  <c r="T142" i="17"/>
  <c r="T209" i="17" s="1"/>
  <c r="S142" i="17"/>
  <c r="R142" i="17"/>
  <c r="Q142" i="17"/>
  <c r="P142" i="17"/>
  <c r="P248" i="17" s="1"/>
  <c r="O142" i="17"/>
  <c r="N142" i="17"/>
  <c r="M142" i="17"/>
  <c r="L142" i="17"/>
  <c r="K142" i="17"/>
  <c r="J142" i="17"/>
  <c r="I142" i="17"/>
  <c r="H142" i="17"/>
  <c r="H248" i="17" s="1"/>
  <c r="G142" i="17"/>
  <c r="F142" i="17"/>
  <c r="E142" i="17"/>
  <c r="D142" i="17"/>
  <c r="C142" i="17"/>
  <c r="B142" i="17"/>
  <c r="W121" i="17"/>
  <c r="W246" i="17" s="1"/>
  <c r="V121" i="17"/>
  <c r="U121" i="17"/>
  <c r="T121" i="17"/>
  <c r="T246" i="17" s="1"/>
  <c r="S121" i="17"/>
  <c r="R121" i="17"/>
  <c r="R246" i="17" s="1"/>
  <c r="Q121" i="17"/>
  <c r="P121" i="17"/>
  <c r="P246" i="17" s="1"/>
  <c r="O121" i="17"/>
  <c r="O246" i="17" s="1"/>
  <c r="N121" i="17"/>
  <c r="M121" i="17"/>
  <c r="L121" i="17"/>
  <c r="L246" i="17" s="1"/>
  <c r="K121" i="17"/>
  <c r="K246" i="18" s="1"/>
  <c r="J121" i="17"/>
  <c r="J246" i="17" s="1"/>
  <c r="I121" i="17"/>
  <c r="H121" i="17"/>
  <c r="H246" i="17" s="1"/>
  <c r="G121" i="17"/>
  <c r="G246" i="17" s="1"/>
  <c r="F121" i="17"/>
  <c r="E121" i="17"/>
  <c r="D121" i="17"/>
  <c r="D246" i="17" s="1"/>
  <c r="C121" i="17"/>
  <c r="B121" i="17"/>
  <c r="B246" i="17" s="1"/>
  <c r="W93" i="17"/>
  <c r="V93" i="17"/>
  <c r="V237" i="17" s="1"/>
  <c r="U93" i="17"/>
  <c r="T93" i="17"/>
  <c r="T237" i="17" s="1"/>
  <c r="S93" i="17"/>
  <c r="R93" i="17"/>
  <c r="Q93" i="17"/>
  <c r="Q237" i="17" s="1"/>
  <c r="P93" i="17"/>
  <c r="P190" i="17" s="1"/>
  <c r="O93" i="17"/>
  <c r="N93" i="17"/>
  <c r="N237" i="17" s="1"/>
  <c r="M93" i="17"/>
  <c r="L93" i="17"/>
  <c r="L237" i="17" s="1"/>
  <c r="K93" i="17"/>
  <c r="J93" i="17"/>
  <c r="I93" i="17"/>
  <c r="I237" i="17" s="1"/>
  <c r="H93" i="17"/>
  <c r="H237" i="19" s="1"/>
  <c r="G93" i="17"/>
  <c r="F93" i="17"/>
  <c r="F237" i="17" s="1"/>
  <c r="E93" i="17"/>
  <c r="D93" i="17"/>
  <c r="D237" i="17" s="1"/>
  <c r="C93" i="17"/>
  <c r="B93" i="17"/>
  <c r="W72" i="17"/>
  <c r="V72" i="17"/>
  <c r="U72" i="17"/>
  <c r="T72" i="17"/>
  <c r="S72" i="17"/>
  <c r="S235" i="17" s="1"/>
  <c r="R72" i="17"/>
  <c r="R235" i="17" s="1"/>
  <c r="Q72" i="17"/>
  <c r="P72" i="17"/>
  <c r="P235" i="17" s="1"/>
  <c r="O72" i="17"/>
  <c r="N72" i="17"/>
  <c r="M72" i="17"/>
  <c r="L72" i="17"/>
  <c r="L184" i="17" s="1"/>
  <c r="K72" i="17"/>
  <c r="K235" i="17" s="1"/>
  <c r="J72" i="17"/>
  <c r="J235" i="17" s="1"/>
  <c r="I72" i="17"/>
  <c r="H72" i="17"/>
  <c r="H235" i="17" s="1"/>
  <c r="G72" i="17"/>
  <c r="F72" i="17"/>
  <c r="E72" i="17"/>
  <c r="D72" i="17"/>
  <c r="D235" i="19" s="1"/>
  <c r="C72" i="17"/>
  <c r="C235" i="17" s="1"/>
  <c r="B72" i="17"/>
  <c r="B235" i="17" s="1"/>
  <c r="W44" i="17"/>
  <c r="W226" i="17" s="1"/>
  <c r="V44" i="17"/>
  <c r="V226" i="17" s="1"/>
  <c r="U44" i="17"/>
  <c r="U226" i="17" s="1"/>
  <c r="T44" i="17"/>
  <c r="S44" i="17"/>
  <c r="R44" i="17"/>
  <c r="R226" i="17" s="1"/>
  <c r="Q44" i="17"/>
  <c r="P44" i="17"/>
  <c r="P226" i="17" s="1"/>
  <c r="O44" i="17"/>
  <c r="O226" i="17" s="1"/>
  <c r="N44" i="17"/>
  <c r="N226" i="17" s="1"/>
  <c r="M44" i="17"/>
  <c r="M226" i="17" s="1"/>
  <c r="L44" i="17"/>
  <c r="L5" i="17" s="1"/>
  <c r="K44" i="17"/>
  <c r="J44" i="17"/>
  <c r="J226" i="17" s="1"/>
  <c r="I44" i="17"/>
  <c r="H44" i="17"/>
  <c r="H226" i="17" s="1"/>
  <c r="G44" i="17"/>
  <c r="G226" i="17" s="1"/>
  <c r="F44" i="17"/>
  <c r="F226" i="17" s="1"/>
  <c r="E44" i="17"/>
  <c r="E226" i="17" s="1"/>
  <c r="D44" i="17"/>
  <c r="D226" i="17" s="1"/>
  <c r="C44" i="17"/>
  <c r="B44" i="17"/>
  <c r="B226" i="17" s="1"/>
  <c r="V5" i="17"/>
  <c r="V175" i="17" s="1"/>
  <c r="Q5" i="17"/>
  <c r="Q166" i="17" s="1"/>
  <c r="N5" i="17"/>
  <c r="N172" i="17" s="1"/>
  <c r="M5" i="17"/>
  <c r="M167" i="17" s="1"/>
  <c r="I5" i="17"/>
  <c r="I166" i="17" s="1"/>
  <c r="F5" i="17"/>
  <c r="F168" i="17" s="1"/>
  <c r="E5" i="17"/>
  <c r="E175" i="17" s="1"/>
  <c r="D5" i="17"/>
  <c r="D164" i="17" s="1"/>
  <c r="A1" i="17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F97" i="16"/>
  <c r="V96" i="16"/>
  <c r="T96" i="16"/>
  <c r="R96" i="16"/>
  <c r="Q96" i="16"/>
  <c r="O96" i="16"/>
  <c r="N96" i="16"/>
  <c r="C96" i="16"/>
  <c r="B96" i="16"/>
  <c r="R93" i="16"/>
  <c r="N93" i="16"/>
  <c r="L92" i="16"/>
  <c r="H92" i="16"/>
  <c r="U90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W82" i="16"/>
  <c r="V82" i="16"/>
  <c r="U82" i="16"/>
  <c r="T82" i="16"/>
  <c r="T111" i="4" s="1"/>
  <c r="S82" i="16"/>
  <c r="S111" i="4" s="1"/>
  <c r="R82" i="16"/>
  <c r="R111" i="4" s="1"/>
  <c r="Q82" i="16"/>
  <c r="Q111" i="4" s="1"/>
  <c r="P82" i="16"/>
  <c r="P111" i="4" s="1"/>
  <c r="O82" i="16"/>
  <c r="O111" i="4" s="1"/>
  <c r="N82" i="16"/>
  <c r="N111" i="4" s="1"/>
  <c r="M82" i="16"/>
  <c r="M111" i="4" s="1"/>
  <c r="L82" i="16"/>
  <c r="K82" i="16"/>
  <c r="K111" i="4" s="1"/>
  <c r="J82" i="16"/>
  <c r="J111" i="4" s="1"/>
  <c r="I82" i="16"/>
  <c r="I111" i="4" s="1"/>
  <c r="H82" i="16"/>
  <c r="H111" i="4" s="1"/>
  <c r="G82" i="16"/>
  <c r="G111" i="4" s="1"/>
  <c r="F82" i="16"/>
  <c r="F111" i="4" s="1"/>
  <c r="E82" i="16"/>
  <c r="E111" i="4" s="1"/>
  <c r="D82" i="16"/>
  <c r="C82" i="16"/>
  <c r="C111" i="4" s="1"/>
  <c r="B82" i="16"/>
  <c r="W78" i="16"/>
  <c r="W41" i="7" s="1"/>
  <c r="V78" i="16"/>
  <c r="V41" i="7" s="1"/>
  <c r="U78" i="16"/>
  <c r="U41" i="7" s="1"/>
  <c r="T78" i="16"/>
  <c r="T41" i="7" s="1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E41" i="7" s="1"/>
  <c r="D78" i="16"/>
  <c r="D41" i="7" s="1"/>
  <c r="C78" i="16"/>
  <c r="C41" i="7" s="1"/>
  <c r="B78" i="16"/>
  <c r="B41" i="7" s="1"/>
  <c r="A74" i="16"/>
  <c r="A73" i="16"/>
  <c r="W72" i="16"/>
  <c r="W90" i="16" s="1"/>
  <c r="V72" i="16"/>
  <c r="V90" i="16" s="1"/>
  <c r="U72" i="16"/>
  <c r="U71" i="16" s="1"/>
  <c r="T72" i="16"/>
  <c r="T90" i="16" s="1"/>
  <c r="S72" i="16"/>
  <c r="S90" i="16" s="1"/>
  <c r="R72" i="16"/>
  <c r="Q72" i="16"/>
  <c r="Q90" i="16" s="1"/>
  <c r="P72" i="16"/>
  <c r="P71" i="16" s="1"/>
  <c r="O72" i="16"/>
  <c r="O90" i="16" s="1"/>
  <c r="N72" i="16"/>
  <c r="N90" i="16" s="1"/>
  <c r="M72" i="16"/>
  <c r="M71" i="16" s="1"/>
  <c r="L72" i="16"/>
  <c r="L90" i="16" s="1"/>
  <c r="K72" i="16"/>
  <c r="K90" i="16" s="1"/>
  <c r="J72" i="16"/>
  <c r="I72" i="16"/>
  <c r="I90" i="16" s="1"/>
  <c r="H72" i="16"/>
  <c r="H71" i="16" s="1"/>
  <c r="G72" i="16"/>
  <c r="G90" i="16" s="1"/>
  <c r="F72" i="16"/>
  <c r="F90" i="16" s="1"/>
  <c r="E72" i="16"/>
  <c r="E71" i="16" s="1"/>
  <c r="D72" i="16"/>
  <c r="D90" i="16" s="1"/>
  <c r="C72" i="16"/>
  <c r="C90" i="16" s="1"/>
  <c r="B72" i="16"/>
  <c r="A72" i="16"/>
  <c r="T71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W55" i="16"/>
  <c r="V55" i="16"/>
  <c r="V93" i="16" s="1"/>
  <c r="U55" i="16"/>
  <c r="U93" i="16" s="1"/>
  <c r="T55" i="16"/>
  <c r="T93" i="16" s="1"/>
  <c r="S55" i="16"/>
  <c r="R55" i="16"/>
  <c r="Q55" i="16"/>
  <c r="Q93" i="16" s="1"/>
  <c r="P55" i="16"/>
  <c r="P93" i="16" s="1"/>
  <c r="O55" i="16"/>
  <c r="N55" i="16"/>
  <c r="N64" i="4" s="1"/>
  <c r="N137" i="4" s="1"/>
  <c r="M55" i="16"/>
  <c r="M93" i="16" s="1"/>
  <c r="L55" i="16"/>
  <c r="L93" i="16" s="1"/>
  <c r="K55" i="16"/>
  <c r="J55" i="16"/>
  <c r="J93" i="16" s="1"/>
  <c r="I55" i="16"/>
  <c r="I93" i="16" s="1"/>
  <c r="H55" i="16"/>
  <c r="H93" i="16" s="1"/>
  <c r="G55" i="16"/>
  <c r="F55" i="16"/>
  <c r="F93" i="16" s="1"/>
  <c r="E55" i="16"/>
  <c r="E93" i="16" s="1"/>
  <c r="D55" i="16"/>
  <c r="D93" i="16" s="1"/>
  <c r="C55" i="16"/>
  <c r="B55" i="16"/>
  <c r="B103" i="16" s="1"/>
  <c r="B166" i="4" s="1"/>
  <c r="W54" i="16"/>
  <c r="W92" i="16" s="1"/>
  <c r="V54" i="16"/>
  <c r="V92" i="16" s="1"/>
  <c r="U54" i="16"/>
  <c r="T54" i="16"/>
  <c r="T92" i="16" s="1"/>
  <c r="S54" i="16"/>
  <c r="S92" i="16" s="1"/>
  <c r="R54" i="16"/>
  <c r="R92" i="16" s="1"/>
  <c r="Q54" i="16"/>
  <c r="P54" i="16"/>
  <c r="O54" i="16"/>
  <c r="O92" i="16" s="1"/>
  <c r="N54" i="16"/>
  <c r="N92" i="16" s="1"/>
  <c r="M54" i="16"/>
  <c r="L54" i="16"/>
  <c r="K54" i="16"/>
  <c r="K92" i="16" s="1"/>
  <c r="J54" i="16"/>
  <c r="J92" i="16" s="1"/>
  <c r="I54" i="16"/>
  <c r="H54" i="16"/>
  <c r="G54" i="16"/>
  <c r="G92" i="16" s="1"/>
  <c r="F54" i="16"/>
  <c r="F92" i="16" s="1"/>
  <c r="E54" i="16"/>
  <c r="D54" i="16"/>
  <c r="D92" i="16" s="1"/>
  <c r="C54" i="16"/>
  <c r="C92" i="16" s="1"/>
  <c r="B54" i="16"/>
  <c r="B92" i="16" s="1"/>
  <c r="M53" i="16"/>
  <c r="M91" i="16" s="1"/>
  <c r="D53" i="16"/>
  <c r="D52" i="16" s="1"/>
  <c r="D61" i="4" s="1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W4" i="16"/>
  <c r="W3" i="16" s="1"/>
  <c r="W9" i="4" s="1"/>
  <c r="V4" i="16"/>
  <c r="V3" i="16" s="1"/>
  <c r="U4" i="16"/>
  <c r="U3" i="16" s="1"/>
  <c r="T4" i="16"/>
  <c r="T3" i="16" s="1"/>
  <c r="S4" i="16"/>
  <c r="S3" i="16" s="1"/>
  <c r="R4" i="16"/>
  <c r="R3" i="16" s="1"/>
  <c r="Q4" i="16"/>
  <c r="P4" i="16"/>
  <c r="O4" i="16"/>
  <c r="N4" i="16"/>
  <c r="N3" i="16" s="1"/>
  <c r="M4" i="16"/>
  <c r="M3" i="16" s="1"/>
  <c r="L4" i="16"/>
  <c r="K4" i="16"/>
  <c r="K3" i="16" s="1"/>
  <c r="J4" i="16"/>
  <c r="J3" i="16" s="1"/>
  <c r="I4" i="16"/>
  <c r="H4" i="16"/>
  <c r="G4" i="16"/>
  <c r="F4" i="16"/>
  <c r="F3" i="16" s="1"/>
  <c r="E4" i="16"/>
  <c r="E3" i="16" s="1"/>
  <c r="D4" i="16"/>
  <c r="C4" i="16"/>
  <c r="C3" i="16" s="1"/>
  <c r="C9" i="4" s="1"/>
  <c r="B4" i="16"/>
  <c r="B3" i="16" s="1"/>
  <c r="Q3" i="16"/>
  <c r="P3" i="16"/>
  <c r="O3" i="16"/>
  <c r="L3" i="16"/>
  <c r="I3" i="16"/>
  <c r="I9" i="4" s="1"/>
  <c r="H3" i="16"/>
  <c r="H9" i="4" s="1"/>
  <c r="G3" i="16"/>
  <c r="G9" i="4" s="1"/>
  <c r="D3" i="16"/>
  <c r="A1" i="16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B259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246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B244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O241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230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224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B207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B205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K199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197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196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194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W188" i="15"/>
  <c r="V188" i="15"/>
  <c r="U188" i="15"/>
  <c r="T188" i="15"/>
  <c r="S188" i="15"/>
  <c r="R188" i="15"/>
  <c r="Q188" i="15"/>
  <c r="P188" i="15"/>
  <c r="P187" i="15" s="1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177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168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I162" i="15" s="1"/>
  <c r="H166" i="15"/>
  <c r="G166" i="15"/>
  <c r="F166" i="15"/>
  <c r="E166" i="15"/>
  <c r="D166" i="15"/>
  <c r="C166" i="15"/>
  <c r="B166" i="15"/>
  <c r="W165" i="15"/>
  <c r="V165" i="15"/>
  <c r="U165" i="15"/>
  <c r="T165" i="15"/>
  <c r="S165" i="15"/>
  <c r="R165" i="15"/>
  <c r="Q165" i="15"/>
  <c r="Q162" i="15" s="1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164" i="15"/>
  <c r="W163" i="15"/>
  <c r="V163" i="15"/>
  <c r="V162" i="15" s="1"/>
  <c r="U163" i="15"/>
  <c r="T163" i="15"/>
  <c r="S163" i="15"/>
  <c r="S162" i="15" s="1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W141" i="15"/>
  <c r="V141" i="15"/>
  <c r="U141" i="15"/>
  <c r="T141" i="15"/>
  <c r="T115" i="15" s="1"/>
  <c r="T78" i="12" s="1"/>
  <c r="T107" i="4" s="1"/>
  <c r="S141" i="15"/>
  <c r="R141" i="15"/>
  <c r="Q141" i="15"/>
  <c r="P141" i="15"/>
  <c r="O141" i="15"/>
  <c r="N141" i="15"/>
  <c r="M141" i="15"/>
  <c r="L141" i="15"/>
  <c r="K141" i="15"/>
  <c r="J141" i="15"/>
  <c r="I141" i="15"/>
  <c r="I115" i="15" s="1"/>
  <c r="I216" i="15" s="1"/>
  <c r="H141" i="15"/>
  <c r="G141" i="15"/>
  <c r="F141" i="15"/>
  <c r="E141" i="15"/>
  <c r="D141" i="15"/>
  <c r="C141" i="15"/>
  <c r="C115" i="15" s="1"/>
  <c r="B141" i="15"/>
  <c r="U115" i="15"/>
  <c r="U220" i="15" s="1"/>
  <c r="S115" i="15"/>
  <c r="S213" i="15" s="1"/>
  <c r="P115" i="15"/>
  <c r="M115" i="15"/>
  <c r="M218" i="15" s="1"/>
  <c r="L115" i="15"/>
  <c r="K115" i="15"/>
  <c r="K209" i="15" s="1"/>
  <c r="H115" i="15"/>
  <c r="E115" i="15"/>
  <c r="E214" i="15" s="1"/>
  <c r="D115" i="15"/>
  <c r="D78" i="12" s="1"/>
  <c r="D107" i="4" s="1"/>
  <c r="W97" i="15"/>
  <c r="V97" i="15"/>
  <c r="U97" i="15"/>
  <c r="U251" i="15" s="1"/>
  <c r="T97" i="15"/>
  <c r="S97" i="15"/>
  <c r="S251" i="15" s="1"/>
  <c r="R97" i="15"/>
  <c r="R251" i="15" s="1"/>
  <c r="Q97" i="15"/>
  <c r="Q199" i="15" s="1"/>
  <c r="P97" i="15"/>
  <c r="P251" i="15" s="1"/>
  <c r="O97" i="15"/>
  <c r="N97" i="15"/>
  <c r="M97" i="15"/>
  <c r="M251" i="15" s="1"/>
  <c r="L97" i="15"/>
  <c r="K97" i="15"/>
  <c r="K251" i="15" s="1"/>
  <c r="J97" i="15"/>
  <c r="J251" i="15" s="1"/>
  <c r="I97" i="15"/>
  <c r="I199" i="15" s="1"/>
  <c r="H97" i="15"/>
  <c r="G97" i="15"/>
  <c r="F97" i="15"/>
  <c r="E97" i="15"/>
  <c r="E199" i="15" s="1"/>
  <c r="D97" i="15"/>
  <c r="C97" i="15"/>
  <c r="C199" i="15" s="1"/>
  <c r="B97" i="15"/>
  <c r="B199" i="15" s="1"/>
  <c r="W53" i="15"/>
  <c r="V53" i="15"/>
  <c r="V34" i="15" s="1"/>
  <c r="U53" i="15"/>
  <c r="T53" i="15"/>
  <c r="S53" i="15"/>
  <c r="S34" i="15" s="1"/>
  <c r="S71" i="12" s="1"/>
  <c r="R53" i="15"/>
  <c r="Q53" i="15"/>
  <c r="P53" i="15"/>
  <c r="O53" i="15"/>
  <c r="N53" i="15"/>
  <c r="N34" i="15" s="1"/>
  <c r="M53" i="15"/>
  <c r="L53" i="15"/>
  <c r="K53" i="15"/>
  <c r="J53" i="15"/>
  <c r="I53" i="15"/>
  <c r="H53" i="15"/>
  <c r="G53" i="15"/>
  <c r="F53" i="15"/>
  <c r="E53" i="15"/>
  <c r="D53" i="15"/>
  <c r="C53" i="15"/>
  <c r="B53" i="15"/>
  <c r="U34" i="15"/>
  <c r="U233" i="15" s="1"/>
  <c r="R34" i="15"/>
  <c r="R178" i="15" s="1"/>
  <c r="O34" i="15"/>
  <c r="O178" i="15" s="1"/>
  <c r="M34" i="15"/>
  <c r="M233" i="15" s="1"/>
  <c r="J34" i="15"/>
  <c r="G34" i="15"/>
  <c r="G185" i="15" s="1"/>
  <c r="F34" i="15"/>
  <c r="F179" i="15" s="1"/>
  <c r="E34" i="15"/>
  <c r="E233" i="15" s="1"/>
  <c r="B34" i="15"/>
  <c r="B178" i="15" s="1"/>
  <c r="A1" i="15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W251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M241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U216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E204" i="14" s="1"/>
  <c r="D207" i="14"/>
  <c r="D204" i="14" s="1"/>
  <c r="C207" i="14"/>
  <c r="B207" i="14"/>
  <c r="W206" i="14"/>
  <c r="V206" i="14"/>
  <c r="U206" i="14"/>
  <c r="T206" i="14"/>
  <c r="S206" i="14"/>
  <c r="R206" i="14"/>
  <c r="Q206" i="14"/>
  <c r="P206" i="14"/>
  <c r="P204" i="14" s="1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W205" i="14"/>
  <c r="V205" i="14"/>
  <c r="U205" i="14"/>
  <c r="U204" i="14" s="1"/>
  <c r="T205" i="14"/>
  <c r="T204" i="14" s="1"/>
  <c r="S205" i="14"/>
  <c r="R205" i="14"/>
  <c r="Q205" i="14"/>
  <c r="P205" i="14"/>
  <c r="O205" i="14"/>
  <c r="N205" i="14"/>
  <c r="M205" i="14"/>
  <c r="M204" i="14" s="1"/>
  <c r="L205" i="14"/>
  <c r="L204" i="14" s="1"/>
  <c r="K205" i="14"/>
  <c r="J205" i="14"/>
  <c r="I205" i="14"/>
  <c r="H205" i="14"/>
  <c r="G205" i="14"/>
  <c r="F205" i="14"/>
  <c r="E205" i="14"/>
  <c r="D205" i="14"/>
  <c r="C205" i="14"/>
  <c r="B205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M199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W197" i="14"/>
  <c r="V197" i="14"/>
  <c r="U197" i="14"/>
  <c r="T197" i="14"/>
  <c r="S197" i="14"/>
  <c r="R197" i="14"/>
  <c r="R187" i="14" s="1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W193" i="14"/>
  <c r="V193" i="14"/>
  <c r="U193" i="14"/>
  <c r="U187" i="14" s="1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W192" i="14"/>
  <c r="V192" i="14"/>
  <c r="U192" i="14"/>
  <c r="T192" i="14"/>
  <c r="S192" i="14"/>
  <c r="R192" i="14"/>
  <c r="Q192" i="14"/>
  <c r="P192" i="14"/>
  <c r="O192" i="14"/>
  <c r="N192" i="14"/>
  <c r="M192" i="14"/>
  <c r="M187" i="14" s="1"/>
  <c r="L192" i="14"/>
  <c r="K192" i="14"/>
  <c r="J192" i="14"/>
  <c r="I192" i="14"/>
  <c r="H192" i="14"/>
  <c r="G192" i="14"/>
  <c r="F192" i="14"/>
  <c r="E192" i="14"/>
  <c r="D192" i="14"/>
  <c r="C192" i="14"/>
  <c r="B192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J187" i="14" s="1"/>
  <c r="I191" i="14"/>
  <c r="H191" i="14"/>
  <c r="G191" i="14"/>
  <c r="F191" i="14"/>
  <c r="E191" i="14"/>
  <c r="D191" i="14"/>
  <c r="C191" i="14"/>
  <c r="B191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E187" i="14" s="1"/>
  <c r="D189" i="14"/>
  <c r="C189" i="14"/>
  <c r="B189" i="14"/>
  <c r="W188" i="14"/>
  <c r="V188" i="14"/>
  <c r="U188" i="14"/>
  <c r="T188" i="14"/>
  <c r="S188" i="14"/>
  <c r="S187" i="14" s="1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B187" i="14" s="1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T181" i="14"/>
  <c r="Q181" i="14"/>
  <c r="M181" i="14"/>
  <c r="I181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W176" i="14"/>
  <c r="V176" i="14"/>
  <c r="U176" i="14"/>
  <c r="T176" i="14"/>
  <c r="S176" i="14"/>
  <c r="R176" i="14"/>
  <c r="Q176" i="14"/>
  <c r="P176" i="14"/>
  <c r="O176" i="14"/>
  <c r="N176" i="14"/>
  <c r="N171" i="14" s="1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W173" i="14"/>
  <c r="V173" i="14"/>
  <c r="U173" i="14"/>
  <c r="U171" i="14" s="1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W172" i="14"/>
  <c r="V172" i="14"/>
  <c r="U172" i="14"/>
  <c r="T172" i="14"/>
  <c r="S172" i="14"/>
  <c r="R172" i="14"/>
  <c r="R171" i="14" s="1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V171" i="14"/>
  <c r="F171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W164" i="14"/>
  <c r="V164" i="14"/>
  <c r="U164" i="14"/>
  <c r="U162" i="14" s="1"/>
  <c r="T164" i="14"/>
  <c r="T162" i="14" s="1"/>
  <c r="S164" i="14"/>
  <c r="R164" i="14"/>
  <c r="Q164" i="14"/>
  <c r="P164" i="14"/>
  <c r="O164" i="14"/>
  <c r="N164" i="14"/>
  <c r="M164" i="14"/>
  <c r="M162" i="14" s="1"/>
  <c r="L164" i="14"/>
  <c r="K164" i="14"/>
  <c r="J164" i="14"/>
  <c r="I164" i="14"/>
  <c r="H164" i="14"/>
  <c r="G164" i="14"/>
  <c r="F164" i="14"/>
  <c r="E164" i="14"/>
  <c r="D164" i="14"/>
  <c r="C164" i="14"/>
  <c r="B164" i="14"/>
  <c r="W163" i="14"/>
  <c r="V163" i="14"/>
  <c r="V162" i="14" s="1"/>
  <c r="U163" i="14"/>
  <c r="T163" i="14"/>
  <c r="S163" i="14"/>
  <c r="R163" i="14"/>
  <c r="Q163" i="14"/>
  <c r="Q162" i="14" s="1"/>
  <c r="P163" i="14"/>
  <c r="O163" i="14"/>
  <c r="N163" i="14"/>
  <c r="N162" i="14" s="1"/>
  <c r="M163" i="14"/>
  <c r="L163" i="14"/>
  <c r="K163" i="14"/>
  <c r="K162" i="14" s="1"/>
  <c r="J163" i="14"/>
  <c r="I163" i="14"/>
  <c r="I162" i="14" s="1"/>
  <c r="H163" i="14"/>
  <c r="G163" i="14"/>
  <c r="G162" i="14" s="1"/>
  <c r="F163" i="14"/>
  <c r="F162" i="14" s="1"/>
  <c r="E163" i="14"/>
  <c r="D163" i="14"/>
  <c r="C163" i="14"/>
  <c r="B163" i="14"/>
  <c r="W141" i="14"/>
  <c r="V141" i="14"/>
  <c r="V261" i="14" s="1"/>
  <c r="U141" i="14"/>
  <c r="U261" i="14" s="1"/>
  <c r="T141" i="14"/>
  <c r="T216" i="14" s="1"/>
  <c r="S141" i="14"/>
  <c r="S216" i="14" s="1"/>
  <c r="R141" i="14"/>
  <c r="R216" i="14" s="1"/>
  <c r="Q141" i="14"/>
  <c r="Q216" i="14" s="1"/>
  <c r="P141" i="14"/>
  <c r="O141" i="14"/>
  <c r="N141" i="14"/>
  <c r="N261" i="14" s="1"/>
  <c r="M141" i="14"/>
  <c r="M216" i="14" s="1"/>
  <c r="L141" i="14"/>
  <c r="L216" i="14" s="1"/>
  <c r="K141" i="14"/>
  <c r="K216" i="14" s="1"/>
  <c r="J141" i="14"/>
  <c r="J216" i="14" s="1"/>
  <c r="I141" i="14"/>
  <c r="I216" i="14" s="1"/>
  <c r="H141" i="14"/>
  <c r="G141" i="14"/>
  <c r="F141" i="14"/>
  <c r="E141" i="14"/>
  <c r="E216" i="14" s="1"/>
  <c r="D141" i="14"/>
  <c r="D216" i="14" s="1"/>
  <c r="C141" i="14"/>
  <c r="C216" i="14" s="1"/>
  <c r="B141" i="14"/>
  <c r="B216" i="14" s="1"/>
  <c r="W97" i="14"/>
  <c r="W199" i="14" s="1"/>
  <c r="V97" i="14"/>
  <c r="V251" i="14" s="1"/>
  <c r="U97" i="14"/>
  <c r="U251" i="14" s="1"/>
  <c r="T97" i="14"/>
  <c r="T199" i="14" s="1"/>
  <c r="S97" i="14"/>
  <c r="S199" i="14" s="1"/>
  <c r="R97" i="14"/>
  <c r="R199" i="14" s="1"/>
  <c r="Q97" i="14"/>
  <c r="Q199" i="14" s="1"/>
  <c r="P97" i="14"/>
  <c r="P199" i="14" s="1"/>
  <c r="O97" i="14"/>
  <c r="O199" i="14" s="1"/>
  <c r="N97" i="14"/>
  <c r="N251" i="14" s="1"/>
  <c r="M97" i="14"/>
  <c r="M251" i="14" s="1"/>
  <c r="L97" i="14"/>
  <c r="L199" i="14" s="1"/>
  <c r="K97" i="14"/>
  <c r="K199" i="14" s="1"/>
  <c r="J97" i="14"/>
  <c r="J199" i="14" s="1"/>
  <c r="I97" i="14"/>
  <c r="I199" i="14" s="1"/>
  <c r="H97" i="14"/>
  <c r="H199" i="14" s="1"/>
  <c r="G97" i="14"/>
  <c r="G199" i="14" s="1"/>
  <c r="F97" i="14"/>
  <c r="E97" i="14"/>
  <c r="D97" i="14"/>
  <c r="D199" i="14" s="1"/>
  <c r="C97" i="14"/>
  <c r="C199" i="14" s="1"/>
  <c r="B97" i="14"/>
  <c r="B199" i="14" s="1"/>
  <c r="W53" i="14"/>
  <c r="V53" i="14"/>
  <c r="U53" i="14"/>
  <c r="U181" i="14" s="1"/>
  <c r="T53" i="14"/>
  <c r="S53" i="14"/>
  <c r="R53" i="14"/>
  <c r="Q53" i="14"/>
  <c r="P53" i="14"/>
  <c r="O53" i="14"/>
  <c r="N53" i="14"/>
  <c r="N241" i="14" s="1"/>
  <c r="M53" i="14"/>
  <c r="L53" i="14"/>
  <c r="L181" i="14" s="1"/>
  <c r="K53" i="14"/>
  <c r="J53" i="14"/>
  <c r="J241" i="14" s="1"/>
  <c r="I53" i="14"/>
  <c r="I241" i="14" s="1"/>
  <c r="H53" i="14"/>
  <c r="G53" i="14"/>
  <c r="G241" i="14" s="1"/>
  <c r="F53" i="14"/>
  <c r="E53" i="14"/>
  <c r="E181" i="14" s="1"/>
  <c r="D53" i="14"/>
  <c r="D181" i="14" s="1"/>
  <c r="C53" i="14"/>
  <c r="B53" i="14"/>
  <c r="B241" i="14" s="1"/>
  <c r="A1" i="14"/>
  <c r="R261" i="13"/>
  <c r="B261" i="13"/>
  <c r="W260" i="13"/>
  <c r="V260" i="13"/>
  <c r="U260" i="13"/>
  <c r="T260" i="13"/>
  <c r="S260" i="13"/>
  <c r="R260" i="13"/>
  <c r="Q260" i="13"/>
  <c r="P260" i="13"/>
  <c r="O260" i="13"/>
  <c r="N260" i="13"/>
  <c r="M260" i="13"/>
  <c r="L260" i="13"/>
  <c r="K260" i="13"/>
  <c r="J260" i="13"/>
  <c r="I260" i="13"/>
  <c r="H260" i="13"/>
  <c r="G260" i="13"/>
  <c r="F260" i="13"/>
  <c r="E260" i="13"/>
  <c r="D260" i="13"/>
  <c r="C260" i="13"/>
  <c r="B260" i="13"/>
  <c r="W259" i="13"/>
  <c r="V259" i="13"/>
  <c r="U259" i="13"/>
  <c r="T259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F259" i="13"/>
  <c r="E259" i="13"/>
  <c r="D259" i="13"/>
  <c r="C259" i="13"/>
  <c r="B259" i="13"/>
  <c r="W258" i="13"/>
  <c r="V258" i="13"/>
  <c r="U258" i="13"/>
  <c r="T258" i="13"/>
  <c r="S258" i="13"/>
  <c r="R258" i="13"/>
  <c r="Q258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B258" i="13"/>
  <c r="W257" i="13"/>
  <c r="V257" i="13"/>
  <c r="U257" i="13"/>
  <c r="T257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F257" i="13"/>
  <c r="E257" i="13"/>
  <c r="D257" i="13"/>
  <c r="C257" i="13"/>
  <c r="B257" i="13"/>
  <c r="W256" i="13"/>
  <c r="V256" i="13"/>
  <c r="U256" i="13"/>
  <c r="T256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F256" i="13"/>
  <c r="E256" i="13"/>
  <c r="D256" i="13"/>
  <c r="C256" i="13"/>
  <c r="B256" i="13"/>
  <c r="W255" i="13"/>
  <c r="V255" i="13"/>
  <c r="U255" i="13"/>
  <c r="T255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E255" i="13"/>
  <c r="D255" i="13"/>
  <c r="C255" i="13"/>
  <c r="B255" i="13"/>
  <c r="W254" i="13"/>
  <c r="V254" i="13"/>
  <c r="U254" i="13"/>
  <c r="T254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F254" i="13"/>
  <c r="E254" i="13"/>
  <c r="D254" i="13"/>
  <c r="C254" i="13"/>
  <c r="B254" i="13"/>
  <c r="P251" i="13"/>
  <c r="W250" i="13"/>
  <c r="V250" i="13"/>
  <c r="U250" i="13"/>
  <c r="T250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F250" i="13"/>
  <c r="E250" i="13"/>
  <c r="D250" i="13"/>
  <c r="C250" i="13"/>
  <c r="B250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F249" i="13"/>
  <c r="E249" i="13"/>
  <c r="D249" i="13"/>
  <c r="C249" i="13"/>
  <c r="B249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C248" i="13"/>
  <c r="B248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E247" i="13"/>
  <c r="D247" i="13"/>
  <c r="C247" i="13"/>
  <c r="B247" i="13"/>
  <c r="W246" i="13"/>
  <c r="V246" i="13"/>
  <c r="U246" i="13"/>
  <c r="T246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E246" i="13"/>
  <c r="D246" i="13"/>
  <c r="C246" i="13"/>
  <c r="B246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B245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E244" i="13"/>
  <c r="D244" i="13"/>
  <c r="C244" i="13"/>
  <c r="B244" i="13"/>
  <c r="N241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E240" i="13"/>
  <c r="D240" i="13"/>
  <c r="C240" i="13"/>
  <c r="B240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C239" i="13"/>
  <c r="B239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C238" i="13"/>
  <c r="B238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C237" i="13"/>
  <c r="B237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F236" i="13"/>
  <c r="E236" i="13"/>
  <c r="D236" i="13"/>
  <c r="C236" i="13"/>
  <c r="B236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E235" i="13"/>
  <c r="D235" i="13"/>
  <c r="C235" i="13"/>
  <c r="B235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B234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F231" i="13"/>
  <c r="E231" i="13"/>
  <c r="D231" i="13"/>
  <c r="C231" i="13"/>
  <c r="B231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D230" i="13"/>
  <c r="C230" i="13"/>
  <c r="B230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F229" i="13"/>
  <c r="E229" i="13"/>
  <c r="D229" i="13"/>
  <c r="C229" i="13"/>
  <c r="B229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E228" i="13"/>
  <c r="D228" i="13"/>
  <c r="C228" i="13"/>
  <c r="B228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E227" i="13"/>
  <c r="D227" i="13"/>
  <c r="C227" i="13"/>
  <c r="B227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D226" i="13"/>
  <c r="C226" i="13"/>
  <c r="B226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H224" i="13" s="1"/>
  <c r="G225" i="13"/>
  <c r="F225" i="13"/>
  <c r="E225" i="13"/>
  <c r="D225" i="13"/>
  <c r="C225" i="13"/>
  <c r="B225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B219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B218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B217" i="13"/>
  <c r="V216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B215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B214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B213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B212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B211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B210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B209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B208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B207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C204" i="13" s="1"/>
  <c r="B206" i="13"/>
  <c r="W205" i="13"/>
  <c r="V205" i="13"/>
  <c r="U205" i="13"/>
  <c r="T205" i="13"/>
  <c r="S205" i="13"/>
  <c r="S204" i="13" s="1"/>
  <c r="R205" i="13"/>
  <c r="Q205" i="13"/>
  <c r="P205" i="13"/>
  <c r="O205" i="13"/>
  <c r="N205" i="13"/>
  <c r="N204" i="13" s="1"/>
  <c r="M205" i="13"/>
  <c r="L205" i="13"/>
  <c r="K205" i="13"/>
  <c r="K204" i="13" s="1"/>
  <c r="J205" i="13"/>
  <c r="I205" i="13"/>
  <c r="H205" i="13"/>
  <c r="G205" i="13"/>
  <c r="F205" i="13"/>
  <c r="F204" i="13" s="1"/>
  <c r="E205" i="13"/>
  <c r="D205" i="13"/>
  <c r="C205" i="13"/>
  <c r="B205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K187" i="13" s="1"/>
  <c r="J202" i="13"/>
  <c r="I202" i="13"/>
  <c r="H202" i="13"/>
  <c r="G202" i="13"/>
  <c r="F202" i="13"/>
  <c r="E202" i="13"/>
  <c r="D202" i="13"/>
  <c r="C202" i="13"/>
  <c r="B202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E187" i="13" s="1"/>
  <c r="D201" i="13"/>
  <c r="C201" i="13"/>
  <c r="B201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B200" i="13"/>
  <c r="F199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B198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B197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B196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B195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B194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B193" i="13"/>
  <c r="W192" i="13"/>
  <c r="V192" i="13"/>
  <c r="U192" i="13"/>
  <c r="T192" i="13"/>
  <c r="S192" i="13"/>
  <c r="R192" i="13"/>
  <c r="Q192" i="13"/>
  <c r="P192" i="13"/>
  <c r="O192" i="13"/>
  <c r="N192" i="13"/>
  <c r="M192" i="13"/>
  <c r="M187" i="13" s="1"/>
  <c r="L192" i="13"/>
  <c r="K192" i="13"/>
  <c r="J192" i="13"/>
  <c r="I192" i="13"/>
  <c r="H192" i="13"/>
  <c r="G192" i="13"/>
  <c r="F192" i="13"/>
  <c r="E192" i="13"/>
  <c r="D192" i="13"/>
  <c r="C192" i="13"/>
  <c r="B192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B191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B190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C187" i="13" s="1"/>
  <c r="B189" i="13"/>
  <c r="W188" i="13"/>
  <c r="V188" i="13"/>
  <c r="U188" i="13"/>
  <c r="U187" i="13" s="1"/>
  <c r="T188" i="13"/>
  <c r="S188" i="13"/>
  <c r="S187" i="13" s="1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B188" i="13"/>
  <c r="W184" i="13"/>
  <c r="V184" i="13"/>
  <c r="U184" i="13"/>
  <c r="T184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B184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B183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B182" i="13"/>
  <c r="N181" i="13"/>
  <c r="J181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B180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B179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B178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B177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B176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J171" i="13" s="1"/>
  <c r="I174" i="13"/>
  <c r="I171" i="13" s="1"/>
  <c r="H174" i="13"/>
  <c r="G174" i="13"/>
  <c r="F174" i="13"/>
  <c r="E174" i="13"/>
  <c r="D174" i="13"/>
  <c r="C174" i="13"/>
  <c r="B174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B173" i="13"/>
  <c r="B171" i="13" s="1"/>
  <c r="W172" i="13"/>
  <c r="V172" i="13"/>
  <c r="U172" i="13"/>
  <c r="T172" i="13"/>
  <c r="S172" i="13"/>
  <c r="R172" i="13"/>
  <c r="Q172" i="13"/>
  <c r="Q171" i="13" s="1"/>
  <c r="P172" i="13"/>
  <c r="O172" i="13"/>
  <c r="N172" i="13"/>
  <c r="N171" i="13" s="1"/>
  <c r="M172" i="13"/>
  <c r="L172" i="13"/>
  <c r="K172" i="13"/>
  <c r="J172" i="13"/>
  <c r="I172" i="13"/>
  <c r="H172" i="13"/>
  <c r="G172" i="13"/>
  <c r="F172" i="13"/>
  <c r="E172" i="13"/>
  <c r="D172" i="13"/>
  <c r="C172" i="13"/>
  <c r="B172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B169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B168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B167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B166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B165" i="13"/>
  <c r="W164" i="13"/>
  <c r="V164" i="13"/>
  <c r="V162" i="13" s="1"/>
  <c r="U164" i="13"/>
  <c r="U162" i="13" s="1"/>
  <c r="T164" i="13"/>
  <c r="S164" i="13"/>
  <c r="R164" i="13"/>
  <c r="Q164" i="13"/>
  <c r="P164" i="13"/>
  <c r="O164" i="13"/>
  <c r="N164" i="13"/>
  <c r="M164" i="13"/>
  <c r="M162" i="13" s="1"/>
  <c r="L164" i="13"/>
  <c r="K164" i="13"/>
  <c r="J164" i="13"/>
  <c r="I164" i="13"/>
  <c r="H164" i="13"/>
  <c r="G164" i="13"/>
  <c r="F164" i="13"/>
  <c r="E164" i="13"/>
  <c r="D164" i="13"/>
  <c r="C164" i="13"/>
  <c r="B164" i="13"/>
  <c r="W163" i="13"/>
  <c r="V163" i="13"/>
  <c r="U163" i="13"/>
  <c r="T163" i="13"/>
  <c r="S163" i="13"/>
  <c r="R163" i="13"/>
  <c r="R162" i="13" s="1"/>
  <c r="Q163" i="13"/>
  <c r="P163" i="13"/>
  <c r="O163" i="13"/>
  <c r="N163" i="13"/>
  <c r="M163" i="13"/>
  <c r="L163" i="13"/>
  <c r="K163" i="13"/>
  <c r="J163" i="13"/>
  <c r="J162" i="13" s="1"/>
  <c r="I163" i="13"/>
  <c r="H163" i="13"/>
  <c r="H162" i="13" s="1"/>
  <c r="G163" i="13"/>
  <c r="F163" i="13"/>
  <c r="F162" i="13" s="1"/>
  <c r="E163" i="13"/>
  <c r="D163" i="13"/>
  <c r="C163" i="13"/>
  <c r="B163" i="13"/>
  <c r="B162" i="13" s="1"/>
  <c r="W141" i="13"/>
  <c r="V141" i="13"/>
  <c r="V261" i="13" s="1"/>
  <c r="U141" i="13"/>
  <c r="T141" i="13"/>
  <c r="S141" i="13"/>
  <c r="S216" i="13" s="1"/>
  <c r="R141" i="13"/>
  <c r="R216" i="13" s="1"/>
  <c r="Q141" i="13"/>
  <c r="Q261" i="13" s="1"/>
  <c r="P141" i="13"/>
  <c r="O141" i="13"/>
  <c r="N141" i="13"/>
  <c r="N261" i="13" s="1"/>
  <c r="M141" i="13"/>
  <c r="L141" i="13"/>
  <c r="K141" i="13"/>
  <c r="K216" i="13" s="1"/>
  <c r="J141" i="13"/>
  <c r="J216" i="13" s="1"/>
  <c r="I141" i="13"/>
  <c r="I261" i="13" s="1"/>
  <c r="H141" i="13"/>
  <c r="G141" i="13"/>
  <c r="F141" i="13"/>
  <c r="F261" i="13" s="1"/>
  <c r="E141" i="13"/>
  <c r="D141" i="13"/>
  <c r="C141" i="13"/>
  <c r="C216" i="13" s="1"/>
  <c r="B141" i="13"/>
  <c r="B216" i="13" s="1"/>
  <c r="W97" i="13"/>
  <c r="W251" i="13" s="1"/>
  <c r="V97" i="13"/>
  <c r="V251" i="13" s="1"/>
  <c r="U97" i="13"/>
  <c r="T97" i="13"/>
  <c r="T199" i="13" s="1"/>
  <c r="S97" i="13"/>
  <c r="R97" i="13"/>
  <c r="Q97" i="13"/>
  <c r="Q199" i="13" s="1"/>
  <c r="P97" i="13"/>
  <c r="P199" i="13" s="1"/>
  <c r="O97" i="13"/>
  <c r="O251" i="13" s="1"/>
  <c r="N97" i="13"/>
  <c r="N251" i="13" s="1"/>
  <c r="M97" i="13"/>
  <c r="L97" i="13"/>
  <c r="L199" i="13" s="1"/>
  <c r="K97" i="13"/>
  <c r="J97" i="13"/>
  <c r="I97" i="13"/>
  <c r="I199" i="13" s="1"/>
  <c r="H97" i="13"/>
  <c r="H199" i="13" s="1"/>
  <c r="G97" i="13"/>
  <c r="G251" i="13" s="1"/>
  <c r="F97" i="13"/>
  <c r="F251" i="13" s="1"/>
  <c r="E97" i="13"/>
  <c r="D97" i="13"/>
  <c r="D199" i="13" s="1"/>
  <c r="C97" i="13"/>
  <c r="B97" i="13"/>
  <c r="W53" i="13"/>
  <c r="W241" i="13" s="1"/>
  <c r="V53" i="13"/>
  <c r="V241" i="13" s="1"/>
  <c r="U53" i="13"/>
  <c r="U241" i="13" s="1"/>
  <c r="T53" i="13"/>
  <c r="S53" i="13"/>
  <c r="R53" i="13"/>
  <c r="R241" i="13" s="1"/>
  <c r="Q53" i="13"/>
  <c r="P53" i="13"/>
  <c r="O53" i="13"/>
  <c r="O241" i="13" s="1"/>
  <c r="N53" i="13"/>
  <c r="M53" i="13"/>
  <c r="M241" i="13" s="1"/>
  <c r="L53" i="13"/>
  <c r="K53" i="13"/>
  <c r="J53" i="13"/>
  <c r="J241" i="13" s="1"/>
  <c r="I53" i="13"/>
  <c r="H53" i="13"/>
  <c r="G53" i="13"/>
  <c r="G241" i="13" s="1"/>
  <c r="F53" i="13"/>
  <c r="F241" i="13" s="1"/>
  <c r="E53" i="13"/>
  <c r="E241" i="13" s="1"/>
  <c r="D53" i="13"/>
  <c r="C53" i="13"/>
  <c r="B53" i="13"/>
  <c r="B241" i="13" s="1"/>
  <c r="A1" i="13"/>
  <c r="M100" i="12"/>
  <c r="M161" i="4" s="1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U92" i="12"/>
  <c r="M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L89" i="12"/>
  <c r="R88" i="12"/>
  <c r="D85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L82" i="12"/>
  <c r="F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S78" i="12"/>
  <c r="P78" i="12"/>
  <c r="M78" i="12"/>
  <c r="L78" i="12"/>
  <c r="I78" i="12"/>
  <c r="H78" i="12"/>
  <c r="E78" i="12"/>
  <c r="W77" i="12"/>
  <c r="V77" i="12"/>
  <c r="V106" i="4" s="1"/>
  <c r="U77" i="12"/>
  <c r="U106" i="4" s="1"/>
  <c r="T77" i="12"/>
  <c r="T106" i="4" s="1"/>
  <c r="S77" i="12"/>
  <c r="R77" i="12"/>
  <c r="R106" i="4" s="1"/>
  <c r="Q77" i="12"/>
  <c r="P77" i="12"/>
  <c r="O77" i="12"/>
  <c r="N77" i="12"/>
  <c r="M77" i="12"/>
  <c r="L77" i="12"/>
  <c r="L106" i="4" s="1"/>
  <c r="K77" i="12"/>
  <c r="J77" i="12"/>
  <c r="I77" i="12"/>
  <c r="I106" i="4" s="1"/>
  <c r="H77" i="12"/>
  <c r="G77" i="12"/>
  <c r="F77" i="12"/>
  <c r="E77" i="12"/>
  <c r="E106" i="4" s="1"/>
  <c r="D77" i="12"/>
  <c r="C77" i="12"/>
  <c r="C106" i="4" s="1"/>
  <c r="B77" i="12"/>
  <c r="B106" i="4" s="1"/>
  <c r="U76" i="12"/>
  <c r="U105" i="4" s="1"/>
  <c r="S76" i="12"/>
  <c r="S75" i="12" s="1"/>
  <c r="O76" i="12"/>
  <c r="O75" i="12" s="1"/>
  <c r="O104" i="4" s="1"/>
  <c r="M76" i="12"/>
  <c r="M75" i="12" s="1"/>
  <c r="G76" i="12"/>
  <c r="G75" i="12" s="1"/>
  <c r="G104" i="4" s="1"/>
  <c r="F76" i="12"/>
  <c r="F75" i="12" s="1"/>
  <c r="F104" i="4" s="1"/>
  <c r="E76" i="12"/>
  <c r="E105" i="4" s="1"/>
  <c r="W74" i="12"/>
  <c r="W103" i="4" s="1"/>
  <c r="V74" i="12"/>
  <c r="U74" i="12"/>
  <c r="T74" i="12"/>
  <c r="S74" i="12"/>
  <c r="R74" i="12"/>
  <c r="Q74" i="12"/>
  <c r="Q103" i="4" s="1"/>
  <c r="P74" i="12"/>
  <c r="O74" i="12"/>
  <c r="O103" i="4" s="1"/>
  <c r="N74" i="12"/>
  <c r="M74" i="12"/>
  <c r="L74" i="12"/>
  <c r="K74" i="12"/>
  <c r="J74" i="12"/>
  <c r="I74" i="12"/>
  <c r="I103" i="4" s="1"/>
  <c r="H74" i="12"/>
  <c r="G74" i="12"/>
  <c r="G103" i="4" s="1"/>
  <c r="F74" i="12"/>
  <c r="F103" i="4" s="1"/>
  <c r="E74" i="12"/>
  <c r="D74" i="12"/>
  <c r="C74" i="12"/>
  <c r="B74" i="12"/>
  <c r="W72" i="12"/>
  <c r="W40" i="7" s="1"/>
  <c r="V72" i="12"/>
  <c r="V40" i="7" s="1"/>
  <c r="U72" i="12"/>
  <c r="U40" i="7" s="1"/>
  <c r="T72" i="12"/>
  <c r="S72" i="12"/>
  <c r="S40" i="7" s="1"/>
  <c r="R72" i="12"/>
  <c r="R40" i="7" s="1"/>
  <c r="Q72" i="12"/>
  <c r="Q40" i="7" s="1"/>
  <c r="P72" i="12"/>
  <c r="O72" i="12"/>
  <c r="N72" i="12"/>
  <c r="M72" i="12"/>
  <c r="L72" i="12"/>
  <c r="K72" i="12"/>
  <c r="K40" i="7" s="1"/>
  <c r="J72" i="12"/>
  <c r="J40" i="7" s="1"/>
  <c r="I72" i="12"/>
  <c r="H72" i="12"/>
  <c r="G72" i="12"/>
  <c r="F72" i="12"/>
  <c r="E72" i="12"/>
  <c r="D72" i="12"/>
  <c r="C72" i="12"/>
  <c r="C40" i="7" s="1"/>
  <c r="B72" i="12"/>
  <c r="U71" i="12"/>
  <c r="W68" i="12"/>
  <c r="W89" i="12" s="1"/>
  <c r="V68" i="12"/>
  <c r="V60" i="4" s="1"/>
  <c r="V133" i="4" s="1"/>
  <c r="U68" i="12"/>
  <c r="T68" i="12"/>
  <c r="T89" i="12" s="1"/>
  <c r="S68" i="12"/>
  <c r="S89" i="12" s="1"/>
  <c r="R68" i="12"/>
  <c r="Q68" i="12"/>
  <c r="P68" i="12"/>
  <c r="O68" i="12"/>
  <c r="O89" i="12" s="1"/>
  <c r="N68" i="12"/>
  <c r="N60" i="4" s="1"/>
  <c r="N133" i="4" s="1"/>
  <c r="M68" i="12"/>
  <c r="M60" i="4" s="1"/>
  <c r="M133" i="4" s="1"/>
  <c r="L68" i="12"/>
  <c r="L60" i="4" s="1"/>
  <c r="L133" i="4" s="1"/>
  <c r="K68" i="12"/>
  <c r="K89" i="12" s="1"/>
  <c r="J68" i="12"/>
  <c r="J89" i="12" s="1"/>
  <c r="I68" i="12"/>
  <c r="I101" i="12" s="1"/>
  <c r="I162" i="4" s="1"/>
  <c r="H68" i="12"/>
  <c r="H60" i="4" s="1"/>
  <c r="G68" i="12"/>
  <c r="G89" i="12" s="1"/>
  <c r="F68" i="12"/>
  <c r="F60" i="4" s="1"/>
  <c r="F133" i="4" s="1"/>
  <c r="E68" i="12"/>
  <c r="D68" i="12"/>
  <c r="C68" i="12"/>
  <c r="C89" i="12" s="1"/>
  <c r="B68" i="12"/>
  <c r="B60" i="4" s="1"/>
  <c r="B133" i="4" s="1"/>
  <c r="W67" i="12"/>
  <c r="W100" i="12" s="1"/>
  <c r="W161" i="4" s="1"/>
  <c r="V67" i="12"/>
  <c r="U67" i="12"/>
  <c r="U88" i="12" s="1"/>
  <c r="T67" i="12"/>
  <c r="S67" i="12"/>
  <c r="S100" i="12" s="1"/>
  <c r="S161" i="4" s="1"/>
  <c r="R67" i="12"/>
  <c r="R100" i="12" s="1"/>
  <c r="R161" i="4" s="1"/>
  <c r="Q67" i="12"/>
  <c r="Q88" i="12" s="1"/>
  <c r="P67" i="12"/>
  <c r="P88" i="12" s="1"/>
  <c r="O67" i="12"/>
  <c r="O100" i="12" s="1"/>
  <c r="O161" i="4" s="1"/>
  <c r="N67" i="12"/>
  <c r="N59" i="4" s="1"/>
  <c r="M67" i="12"/>
  <c r="M88" i="12" s="1"/>
  <c r="L67" i="12"/>
  <c r="K67" i="12"/>
  <c r="K100" i="12" s="1"/>
  <c r="K161" i="4" s="1"/>
  <c r="J67" i="12"/>
  <c r="J100" i="12" s="1"/>
  <c r="J161" i="4" s="1"/>
  <c r="I67" i="12"/>
  <c r="I88" i="12" s="1"/>
  <c r="H67" i="12"/>
  <c r="G67" i="12"/>
  <c r="F67" i="12"/>
  <c r="F59" i="4" s="1"/>
  <c r="E67" i="12"/>
  <c r="E88" i="12" s="1"/>
  <c r="D67" i="12"/>
  <c r="C67" i="12"/>
  <c r="C100" i="12" s="1"/>
  <c r="C161" i="4" s="1"/>
  <c r="B67" i="12"/>
  <c r="B88" i="12" s="1"/>
  <c r="W66" i="12"/>
  <c r="W87" i="12" s="1"/>
  <c r="V66" i="12"/>
  <c r="V58" i="4" s="1"/>
  <c r="U66" i="12"/>
  <c r="U58" i="4" s="1"/>
  <c r="T66" i="12"/>
  <c r="T58" i="4" s="1"/>
  <c r="S66" i="12"/>
  <c r="S87" i="12" s="1"/>
  <c r="R66" i="12"/>
  <c r="R65" i="12" s="1"/>
  <c r="R57" i="4" s="1"/>
  <c r="Q66" i="12"/>
  <c r="Q65" i="12" s="1"/>
  <c r="Q57" i="4" s="1"/>
  <c r="P66" i="12"/>
  <c r="P87" i="12" s="1"/>
  <c r="O66" i="12"/>
  <c r="O87" i="12" s="1"/>
  <c r="N66" i="12"/>
  <c r="M66" i="12"/>
  <c r="M65" i="12" s="1"/>
  <c r="L66" i="12"/>
  <c r="K66" i="12"/>
  <c r="K87" i="12" s="1"/>
  <c r="J66" i="12"/>
  <c r="I66" i="12"/>
  <c r="I87" i="12" s="1"/>
  <c r="H66" i="12"/>
  <c r="G66" i="12"/>
  <c r="G87" i="12" s="1"/>
  <c r="F66" i="12"/>
  <c r="E66" i="12"/>
  <c r="D66" i="12"/>
  <c r="C66" i="12"/>
  <c r="C87" i="12" s="1"/>
  <c r="B66" i="12"/>
  <c r="E65" i="12"/>
  <c r="W64" i="12"/>
  <c r="W85" i="12" s="1"/>
  <c r="V64" i="12"/>
  <c r="U64" i="12"/>
  <c r="T64" i="12"/>
  <c r="T85" i="12" s="1"/>
  <c r="S64" i="12"/>
  <c r="S85" i="12" s="1"/>
  <c r="R64" i="12"/>
  <c r="R97" i="12" s="1"/>
  <c r="R158" i="4" s="1"/>
  <c r="Q64" i="12"/>
  <c r="P64" i="12"/>
  <c r="P85" i="12" s="1"/>
  <c r="O64" i="12"/>
  <c r="O85" i="12" s="1"/>
  <c r="N64" i="12"/>
  <c r="N56" i="4" s="1"/>
  <c r="N131" i="4" s="1"/>
  <c r="M64" i="12"/>
  <c r="M56" i="4" s="1"/>
  <c r="M131" i="4" s="1"/>
  <c r="L64" i="12"/>
  <c r="L85" i="12" s="1"/>
  <c r="K64" i="12"/>
  <c r="K85" i="12" s="1"/>
  <c r="J64" i="12"/>
  <c r="J85" i="12" s="1"/>
  <c r="I64" i="12"/>
  <c r="I56" i="4" s="1"/>
  <c r="I131" i="4" s="1"/>
  <c r="H64" i="12"/>
  <c r="H85" i="12" s="1"/>
  <c r="G64" i="12"/>
  <c r="G85" i="12" s="1"/>
  <c r="F64" i="12"/>
  <c r="F56" i="4" s="1"/>
  <c r="F131" i="4" s="1"/>
  <c r="E64" i="12"/>
  <c r="D64" i="12"/>
  <c r="C64" i="12"/>
  <c r="C85" i="12" s="1"/>
  <c r="B6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W39" i="12"/>
  <c r="V39" i="12"/>
  <c r="V37" i="12" s="1"/>
  <c r="U39" i="12"/>
  <c r="T39" i="12"/>
  <c r="S39" i="12"/>
  <c r="R39" i="12"/>
  <c r="Q39" i="12"/>
  <c r="P39" i="12"/>
  <c r="O39" i="12"/>
  <c r="N39" i="12"/>
  <c r="N37" i="12" s="1"/>
  <c r="M39" i="12"/>
  <c r="L39" i="12"/>
  <c r="K39" i="12"/>
  <c r="J39" i="12"/>
  <c r="J37" i="12" s="1"/>
  <c r="I39" i="12"/>
  <c r="H39" i="12"/>
  <c r="G39" i="12"/>
  <c r="F39" i="12"/>
  <c r="E39" i="12"/>
  <c r="D39" i="12"/>
  <c r="C39" i="12"/>
  <c r="B39" i="12"/>
  <c r="W38" i="12"/>
  <c r="W37" i="12" s="1"/>
  <c r="V38" i="12"/>
  <c r="U38" i="12"/>
  <c r="U37" i="12" s="1"/>
  <c r="T38" i="12"/>
  <c r="T37" i="12" s="1"/>
  <c r="S38" i="12"/>
  <c r="S37" i="12" s="1"/>
  <c r="R38" i="12"/>
  <c r="R37" i="12" s="1"/>
  <c r="Q38" i="12"/>
  <c r="Q37" i="12" s="1"/>
  <c r="P38" i="12"/>
  <c r="P37" i="12" s="1"/>
  <c r="O38" i="12"/>
  <c r="O37" i="12" s="1"/>
  <c r="N38" i="12"/>
  <c r="M38" i="12"/>
  <c r="M37" i="12" s="1"/>
  <c r="L38" i="12"/>
  <c r="K38" i="12"/>
  <c r="J38" i="12"/>
  <c r="I38" i="12"/>
  <c r="I37" i="12" s="1"/>
  <c r="H38" i="12"/>
  <c r="H37" i="12" s="1"/>
  <c r="G38" i="12"/>
  <c r="G37" i="12" s="1"/>
  <c r="F38" i="12"/>
  <c r="E38" i="12"/>
  <c r="D38" i="12"/>
  <c r="D37" i="12" s="1"/>
  <c r="C38" i="12"/>
  <c r="B38" i="12"/>
  <c r="E37" i="12"/>
  <c r="C37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L31" i="12" s="1"/>
  <c r="K33" i="12"/>
  <c r="J33" i="12"/>
  <c r="I33" i="12"/>
  <c r="H33" i="12"/>
  <c r="H31" i="12" s="1"/>
  <c r="G33" i="12"/>
  <c r="F33" i="12"/>
  <c r="F31" i="12" s="1"/>
  <c r="E33" i="12"/>
  <c r="D33" i="12"/>
  <c r="D31" i="12" s="1"/>
  <c r="C33" i="12"/>
  <c r="W32" i="12"/>
  <c r="V32" i="12"/>
  <c r="U32" i="12"/>
  <c r="T32" i="12"/>
  <c r="S32" i="12"/>
  <c r="S31" i="12" s="1"/>
  <c r="R32" i="12"/>
  <c r="R31" i="12" s="1"/>
  <c r="Q32" i="12"/>
  <c r="Q31" i="12" s="1"/>
  <c r="P32" i="12"/>
  <c r="O32" i="12"/>
  <c r="N32" i="12"/>
  <c r="N31" i="12" s="1"/>
  <c r="M32" i="12"/>
  <c r="L32" i="12"/>
  <c r="K32" i="12"/>
  <c r="J32" i="12"/>
  <c r="I32" i="12"/>
  <c r="H32" i="12"/>
  <c r="G32" i="12"/>
  <c r="F32" i="12"/>
  <c r="E32" i="12"/>
  <c r="E31" i="12" s="1"/>
  <c r="D32" i="12"/>
  <c r="C32" i="12"/>
  <c r="C31" i="12" s="1"/>
  <c r="V31" i="12"/>
  <c r="J31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W12" i="12"/>
  <c r="W92" i="12" s="1"/>
  <c r="V12" i="12"/>
  <c r="V92" i="12" s="1"/>
  <c r="U12" i="12"/>
  <c r="T12" i="12"/>
  <c r="T92" i="12" s="1"/>
  <c r="S12" i="12"/>
  <c r="S92" i="12" s="1"/>
  <c r="R12" i="12"/>
  <c r="R92" i="12" s="1"/>
  <c r="Q12" i="12"/>
  <c r="Q92" i="12" s="1"/>
  <c r="P12" i="12"/>
  <c r="P92" i="12" s="1"/>
  <c r="O12" i="12"/>
  <c r="O92" i="12" s="1"/>
  <c r="N12" i="12"/>
  <c r="N92" i="12" s="1"/>
  <c r="M12" i="12"/>
  <c r="L12" i="12"/>
  <c r="L92" i="12" s="1"/>
  <c r="K12" i="12"/>
  <c r="K92" i="12" s="1"/>
  <c r="J12" i="12"/>
  <c r="J92" i="12" s="1"/>
  <c r="I12" i="12"/>
  <c r="I92" i="12" s="1"/>
  <c r="H12" i="12"/>
  <c r="H92" i="12" s="1"/>
  <c r="G12" i="12"/>
  <c r="G92" i="12" s="1"/>
  <c r="F12" i="12"/>
  <c r="F92" i="12" s="1"/>
  <c r="E12" i="12"/>
  <c r="E92" i="12" s="1"/>
  <c r="D12" i="12"/>
  <c r="D92" i="12" s="1"/>
  <c r="C12" i="12"/>
  <c r="C92" i="12" s="1"/>
  <c r="B12" i="12"/>
  <c r="B92" i="12" s="1"/>
  <c r="W5" i="12"/>
  <c r="W7" i="4" s="1"/>
  <c r="V5" i="12"/>
  <c r="V3" i="12" s="1"/>
  <c r="U5" i="12"/>
  <c r="T5" i="12"/>
  <c r="S5" i="12"/>
  <c r="S82" i="12" s="1"/>
  <c r="R5" i="12"/>
  <c r="R82" i="12" s="1"/>
  <c r="Q5" i="12"/>
  <c r="Q3" i="12" s="1"/>
  <c r="Q3" i="4" s="1"/>
  <c r="P5" i="12"/>
  <c r="P82" i="12" s="1"/>
  <c r="O5" i="12"/>
  <c r="N5" i="12"/>
  <c r="N3" i="12" s="1"/>
  <c r="M5" i="12"/>
  <c r="L5" i="12"/>
  <c r="K5" i="12"/>
  <c r="J5" i="12"/>
  <c r="I5" i="12"/>
  <c r="H5" i="12"/>
  <c r="G5" i="12"/>
  <c r="F5" i="12"/>
  <c r="F3" i="12" s="1"/>
  <c r="E5" i="12"/>
  <c r="E7" i="4" s="1"/>
  <c r="E132" i="4" s="1"/>
  <c r="D5" i="12"/>
  <c r="C5" i="12"/>
  <c r="C82" i="12" s="1"/>
  <c r="B5" i="12"/>
  <c r="B82" i="12" s="1"/>
  <c r="T3" i="12"/>
  <c r="S3" i="12"/>
  <c r="O3" i="12"/>
  <c r="O5" i="4" s="1"/>
  <c r="L3" i="12"/>
  <c r="K3" i="12"/>
  <c r="K3" i="4" s="1"/>
  <c r="H3" i="12"/>
  <c r="G3" i="12"/>
  <c r="D3" i="12"/>
  <c r="A1" i="12"/>
  <c r="J156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154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153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150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144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142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141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V126" i="11"/>
  <c r="T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V122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W111" i="11"/>
  <c r="T111" i="11"/>
  <c r="R111" i="11"/>
  <c r="L111" i="11"/>
  <c r="J111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W104" i="11"/>
  <c r="V104" i="11"/>
  <c r="U104" i="11"/>
  <c r="T104" i="11"/>
  <c r="T100" i="11" s="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W101" i="11"/>
  <c r="V101" i="11"/>
  <c r="U101" i="11"/>
  <c r="T101" i="11"/>
  <c r="S101" i="11"/>
  <c r="R101" i="11"/>
  <c r="Q101" i="11"/>
  <c r="Q100" i="11" s="1"/>
  <c r="P101" i="11"/>
  <c r="O101" i="11"/>
  <c r="N101" i="11"/>
  <c r="M101" i="11"/>
  <c r="L101" i="11"/>
  <c r="K101" i="11"/>
  <c r="K100" i="11" s="1"/>
  <c r="J101" i="11"/>
  <c r="I101" i="11"/>
  <c r="I100" i="11" s="1"/>
  <c r="H101" i="11"/>
  <c r="G101" i="11"/>
  <c r="F101" i="11"/>
  <c r="E101" i="11"/>
  <c r="D101" i="11"/>
  <c r="C101" i="11"/>
  <c r="B101" i="11"/>
  <c r="W79" i="11"/>
  <c r="W54" i="11" s="1"/>
  <c r="V79" i="11"/>
  <c r="V54" i="11" s="1"/>
  <c r="U79" i="11"/>
  <c r="T79" i="11"/>
  <c r="S79" i="11"/>
  <c r="S54" i="11" s="1"/>
  <c r="R79" i="11"/>
  <c r="R54" i="11" s="1"/>
  <c r="R132" i="11" s="1"/>
  <c r="Q79" i="11"/>
  <c r="P79" i="11"/>
  <c r="O79" i="11"/>
  <c r="O54" i="11" s="1"/>
  <c r="N79" i="11"/>
  <c r="N54" i="11" s="1"/>
  <c r="M79" i="11"/>
  <c r="M156" i="11" s="1"/>
  <c r="L79" i="11"/>
  <c r="L54" i="11" s="1"/>
  <c r="K79" i="11"/>
  <c r="K54" i="11" s="1"/>
  <c r="J79" i="11"/>
  <c r="J54" i="11" s="1"/>
  <c r="J132" i="11" s="1"/>
  <c r="I79" i="11"/>
  <c r="I156" i="11" s="1"/>
  <c r="H79" i="11"/>
  <c r="H54" i="11" s="1"/>
  <c r="H147" i="11" s="1"/>
  <c r="G79" i="11"/>
  <c r="G54" i="11" s="1"/>
  <c r="F79" i="11"/>
  <c r="F54" i="11" s="1"/>
  <c r="F126" i="11" s="1"/>
  <c r="E79" i="11"/>
  <c r="E156" i="11" s="1"/>
  <c r="D79" i="11"/>
  <c r="D54" i="11" s="1"/>
  <c r="C79" i="11"/>
  <c r="C54" i="11" s="1"/>
  <c r="B79" i="11"/>
  <c r="B54" i="11" s="1"/>
  <c r="B132" i="11" s="1"/>
  <c r="U54" i="11"/>
  <c r="U130" i="11" s="1"/>
  <c r="T54" i="11"/>
  <c r="T130" i="11" s="1"/>
  <c r="Q54" i="11"/>
  <c r="Q132" i="11" s="1"/>
  <c r="P54" i="11"/>
  <c r="W35" i="11"/>
  <c r="W5" i="11" s="1"/>
  <c r="W55" i="8" s="1"/>
  <c r="W100" i="4" s="1"/>
  <c r="V35" i="11"/>
  <c r="V145" i="11" s="1"/>
  <c r="U35" i="11"/>
  <c r="U145" i="11" s="1"/>
  <c r="T35" i="11"/>
  <c r="T145" i="11" s="1"/>
  <c r="S35" i="11"/>
  <c r="S5" i="11" s="1"/>
  <c r="R35" i="11"/>
  <c r="R5" i="11" s="1"/>
  <c r="Q35" i="11"/>
  <c r="Q111" i="11" s="1"/>
  <c r="P35" i="11"/>
  <c r="P111" i="11" s="1"/>
  <c r="O35" i="11"/>
  <c r="O5" i="11" s="1"/>
  <c r="N35" i="11"/>
  <c r="M35" i="11"/>
  <c r="M145" i="11" s="1"/>
  <c r="L35" i="11"/>
  <c r="L145" i="11" s="1"/>
  <c r="K35" i="11"/>
  <c r="K5" i="11" s="1"/>
  <c r="J35" i="11"/>
  <c r="J5" i="11" s="1"/>
  <c r="I35" i="11"/>
  <c r="I111" i="11" s="1"/>
  <c r="H35" i="11"/>
  <c r="H111" i="11" s="1"/>
  <c r="G35" i="11"/>
  <c r="G5" i="11" s="1"/>
  <c r="G55" i="8" s="1"/>
  <c r="G100" i="4" s="1"/>
  <c r="F35" i="11"/>
  <c r="F145" i="11" s="1"/>
  <c r="E35" i="11"/>
  <c r="E145" i="11" s="1"/>
  <c r="D35" i="11"/>
  <c r="D145" i="11" s="1"/>
  <c r="C35" i="11"/>
  <c r="C5" i="11" s="1"/>
  <c r="B35" i="11"/>
  <c r="B5" i="11" s="1"/>
  <c r="U5" i="11"/>
  <c r="U136" i="11" s="1"/>
  <c r="A1" i="11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T145" i="10"/>
  <c r="S145" i="10"/>
  <c r="O145" i="10"/>
  <c r="K145" i="10"/>
  <c r="D145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B128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L117" i="10" s="1"/>
  <c r="K121" i="10"/>
  <c r="J121" i="10"/>
  <c r="I121" i="10"/>
  <c r="H121" i="10"/>
  <c r="G121" i="10"/>
  <c r="F121" i="10"/>
  <c r="E121" i="10"/>
  <c r="D121" i="10"/>
  <c r="D117" i="10" s="1"/>
  <c r="C121" i="10"/>
  <c r="B121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G117" i="10" s="1"/>
  <c r="F120" i="10"/>
  <c r="E120" i="10"/>
  <c r="D120" i="10"/>
  <c r="C120" i="10"/>
  <c r="B120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W118" i="10"/>
  <c r="V118" i="10"/>
  <c r="U118" i="10"/>
  <c r="T118" i="10"/>
  <c r="T117" i="10" s="1"/>
  <c r="S118" i="10"/>
  <c r="R118" i="10"/>
  <c r="Q118" i="10"/>
  <c r="P118" i="10"/>
  <c r="O118" i="10"/>
  <c r="N118" i="10"/>
  <c r="M118" i="10"/>
  <c r="M117" i="10" s="1"/>
  <c r="L118" i="10"/>
  <c r="K118" i="10"/>
  <c r="J118" i="10"/>
  <c r="I118" i="10"/>
  <c r="H118" i="10"/>
  <c r="G118" i="10"/>
  <c r="F118" i="10"/>
  <c r="E118" i="10"/>
  <c r="D118" i="10"/>
  <c r="C118" i="10"/>
  <c r="B118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T111" i="10"/>
  <c r="S111" i="10"/>
  <c r="L111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W101" i="10"/>
  <c r="V101" i="10"/>
  <c r="V100" i="10" s="1"/>
  <c r="U101" i="10"/>
  <c r="T101" i="10"/>
  <c r="S101" i="10"/>
  <c r="R101" i="10"/>
  <c r="Q101" i="10"/>
  <c r="Q100" i="10" s="1"/>
  <c r="P101" i="10"/>
  <c r="O101" i="10"/>
  <c r="N101" i="10"/>
  <c r="N100" i="10" s="1"/>
  <c r="M101" i="10"/>
  <c r="L101" i="10"/>
  <c r="K101" i="10"/>
  <c r="J101" i="10"/>
  <c r="I101" i="10"/>
  <c r="I100" i="10" s="1"/>
  <c r="H101" i="10"/>
  <c r="G101" i="10"/>
  <c r="F101" i="10"/>
  <c r="F100" i="10" s="1"/>
  <c r="E101" i="10"/>
  <c r="D101" i="10"/>
  <c r="D100" i="10" s="1"/>
  <c r="C101" i="10"/>
  <c r="B101" i="10"/>
  <c r="W79" i="10"/>
  <c r="V79" i="10"/>
  <c r="U79" i="10"/>
  <c r="U128" i="10" s="1"/>
  <c r="T79" i="10"/>
  <c r="T128" i="10" s="1"/>
  <c r="S79" i="10"/>
  <c r="S128" i="10" s="1"/>
  <c r="R79" i="10"/>
  <c r="R128" i="10" s="1"/>
  <c r="Q79" i="10"/>
  <c r="Q128" i="10" s="1"/>
  <c r="P79" i="10"/>
  <c r="P128" i="10" s="1"/>
  <c r="O79" i="10"/>
  <c r="N79" i="10"/>
  <c r="M79" i="10"/>
  <c r="M128" i="10" s="1"/>
  <c r="L79" i="10"/>
  <c r="L128" i="10" s="1"/>
  <c r="K79" i="10"/>
  <c r="K128" i="10" s="1"/>
  <c r="J79" i="10"/>
  <c r="J156" i="10" s="1"/>
  <c r="I79" i="10"/>
  <c r="I156" i="10" s="1"/>
  <c r="H79" i="10"/>
  <c r="H128" i="10" s="1"/>
  <c r="G79" i="10"/>
  <c r="F79" i="10"/>
  <c r="E79" i="10"/>
  <c r="E128" i="10" s="1"/>
  <c r="D79" i="10"/>
  <c r="D128" i="10" s="1"/>
  <c r="C79" i="10"/>
  <c r="C128" i="10" s="1"/>
  <c r="B79" i="10"/>
  <c r="B156" i="10" s="1"/>
  <c r="W35" i="10"/>
  <c r="W145" i="10" s="1"/>
  <c r="V35" i="10"/>
  <c r="V145" i="10" s="1"/>
  <c r="U35" i="10"/>
  <c r="T35" i="10"/>
  <c r="S35" i="10"/>
  <c r="R35" i="10"/>
  <c r="R145" i="10" s="1"/>
  <c r="Q35" i="10"/>
  <c r="Q145" i="10" s="1"/>
  <c r="P35" i="10"/>
  <c r="P145" i="10" s="1"/>
  <c r="O35" i="10"/>
  <c r="O111" i="10" s="1"/>
  <c r="N35" i="10"/>
  <c r="N145" i="10" s="1"/>
  <c r="M35" i="10"/>
  <c r="L35" i="10"/>
  <c r="L145" i="10" s="1"/>
  <c r="K35" i="10"/>
  <c r="K111" i="10" s="1"/>
  <c r="J35" i="10"/>
  <c r="J145" i="10" s="1"/>
  <c r="I35" i="10"/>
  <c r="I145" i="10" s="1"/>
  <c r="H35" i="10"/>
  <c r="H145" i="10" s="1"/>
  <c r="G35" i="10"/>
  <c r="G111" i="10" s="1"/>
  <c r="F35" i="10"/>
  <c r="F145" i="10" s="1"/>
  <c r="E35" i="10"/>
  <c r="D35" i="10"/>
  <c r="D111" i="10" s="1"/>
  <c r="C35" i="10"/>
  <c r="C111" i="10" s="1"/>
  <c r="B35" i="10"/>
  <c r="B145" i="10" s="1"/>
  <c r="A1" i="10"/>
  <c r="T156" i="9"/>
  <c r="I156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U145" i="9"/>
  <c r="T145" i="9"/>
  <c r="M145" i="9"/>
  <c r="D145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G136" i="9" s="1"/>
  <c r="F137" i="9"/>
  <c r="E137" i="9"/>
  <c r="D137" i="9"/>
  <c r="C137" i="9"/>
  <c r="B137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J128" i="9"/>
  <c r="F128" i="9"/>
  <c r="C128" i="9"/>
  <c r="B128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W126" i="9"/>
  <c r="V126" i="9"/>
  <c r="U126" i="9"/>
  <c r="T126" i="9"/>
  <c r="S126" i="9"/>
  <c r="R126" i="9"/>
  <c r="Q126" i="9"/>
  <c r="P126" i="9"/>
  <c r="O126" i="9"/>
  <c r="N126" i="9"/>
  <c r="M126" i="9"/>
  <c r="M117" i="9" s="1"/>
  <c r="L126" i="9"/>
  <c r="K126" i="9"/>
  <c r="J126" i="9"/>
  <c r="I126" i="9"/>
  <c r="H126" i="9"/>
  <c r="G126" i="9"/>
  <c r="F126" i="9"/>
  <c r="E126" i="9"/>
  <c r="D126" i="9"/>
  <c r="C126" i="9"/>
  <c r="B126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W120" i="9"/>
  <c r="V120" i="9"/>
  <c r="U120" i="9"/>
  <c r="T120" i="9"/>
  <c r="S120" i="9"/>
  <c r="R120" i="9"/>
  <c r="Q120" i="9"/>
  <c r="P120" i="9"/>
  <c r="P117" i="9" s="1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E117" i="9" s="1"/>
  <c r="D119" i="9"/>
  <c r="C119" i="9"/>
  <c r="B119" i="9"/>
  <c r="W118" i="9"/>
  <c r="V118" i="9"/>
  <c r="U118" i="9"/>
  <c r="U117" i="9" s="1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O111" i="9"/>
  <c r="G111" i="9"/>
  <c r="D111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G100" i="9" s="1"/>
  <c r="F104" i="9"/>
  <c r="E104" i="9"/>
  <c r="D104" i="9"/>
  <c r="C104" i="9"/>
  <c r="B104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B100" i="9" s="1"/>
  <c r="W102" i="9"/>
  <c r="V102" i="9"/>
  <c r="U102" i="9"/>
  <c r="U100" i="9" s="1"/>
  <c r="T102" i="9"/>
  <c r="S102" i="9"/>
  <c r="R102" i="9"/>
  <c r="Q102" i="9"/>
  <c r="P102" i="9"/>
  <c r="O102" i="9"/>
  <c r="N102" i="9"/>
  <c r="M102" i="9"/>
  <c r="L102" i="9"/>
  <c r="K102" i="9"/>
  <c r="J102" i="9"/>
  <c r="J100" i="9" s="1"/>
  <c r="I102" i="9"/>
  <c r="H102" i="9"/>
  <c r="G102" i="9"/>
  <c r="F102" i="9"/>
  <c r="E102" i="9"/>
  <c r="D102" i="9"/>
  <c r="C102" i="9"/>
  <c r="B102" i="9"/>
  <c r="W101" i="9"/>
  <c r="W100" i="9" s="1"/>
  <c r="V101" i="9"/>
  <c r="U101" i="9"/>
  <c r="T101" i="9"/>
  <c r="S101" i="9"/>
  <c r="R101" i="9"/>
  <c r="R100" i="9" s="1"/>
  <c r="Q101" i="9"/>
  <c r="P101" i="9"/>
  <c r="O101" i="9"/>
  <c r="O100" i="9" s="1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W79" i="9"/>
  <c r="W156" i="9" s="1"/>
  <c r="V79" i="9"/>
  <c r="V128" i="9" s="1"/>
  <c r="U79" i="9"/>
  <c r="U128" i="9" s="1"/>
  <c r="T79" i="9"/>
  <c r="T128" i="9" s="1"/>
  <c r="S79" i="9"/>
  <c r="S156" i="9" s="1"/>
  <c r="R79" i="9"/>
  <c r="R156" i="9" s="1"/>
  <c r="Q79" i="9"/>
  <c r="Q128" i="9" s="1"/>
  <c r="P79" i="9"/>
  <c r="O79" i="9"/>
  <c r="O156" i="9" s="1"/>
  <c r="O147" i="9" s="1"/>
  <c r="N79" i="9"/>
  <c r="N156" i="9" s="1"/>
  <c r="M79" i="9"/>
  <c r="M128" i="9" s="1"/>
  <c r="L79" i="9"/>
  <c r="L128" i="9" s="1"/>
  <c r="K79" i="9"/>
  <c r="K156" i="9" s="1"/>
  <c r="J79" i="9"/>
  <c r="J156" i="9" s="1"/>
  <c r="I79" i="9"/>
  <c r="I128" i="9" s="1"/>
  <c r="H79" i="9"/>
  <c r="G79" i="9"/>
  <c r="G156" i="9" s="1"/>
  <c r="F79" i="9"/>
  <c r="F156" i="9" s="1"/>
  <c r="E79" i="9"/>
  <c r="E128" i="9" s="1"/>
  <c r="D79" i="9"/>
  <c r="D128" i="9" s="1"/>
  <c r="C79" i="9"/>
  <c r="C156" i="9" s="1"/>
  <c r="B79" i="9"/>
  <c r="B156" i="9" s="1"/>
  <c r="W35" i="9"/>
  <c r="W145" i="9" s="1"/>
  <c r="V35" i="9"/>
  <c r="U35" i="9"/>
  <c r="U111" i="9" s="1"/>
  <c r="T35" i="9"/>
  <c r="T111" i="9" s="1"/>
  <c r="S35" i="9"/>
  <c r="S145" i="9" s="1"/>
  <c r="R35" i="9"/>
  <c r="R145" i="9" s="1"/>
  <c r="Q35" i="9"/>
  <c r="Q145" i="9" s="1"/>
  <c r="P35" i="9"/>
  <c r="P111" i="9" s="1"/>
  <c r="O35" i="9"/>
  <c r="O145" i="9" s="1"/>
  <c r="N35" i="9"/>
  <c r="M35" i="9"/>
  <c r="M111" i="9" s="1"/>
  <c r="L35" i="9"/>
  <c r="L111" i="9" s="1"/>
  <c r="K35" i="9"/>
  <c r="K145" i="9" s="1"/>
  <c r="J35" i="9"/>
  <c r="J145" i="9" s="1"/>
  <c r="I35" i="9"/>
  <c r="I145" i="9" s="1"/>
  <c r="H35" i="9"/>
  <c r="H111" i="9" s="1"/>
  <c r="G35" i="9"/>
  <c r="G145" i="9" s="1"/>
  <c r="F35" i="9"/>
  <c r="E35" i="9"/>
  <c r="E111" i="9" s="1"/>
  <c r="D35" i="9"/>
  <c r="C35" i="9"/>
  <c r="C145" i="9" s="1"/>
  <c r="B35" i="9"/>
  <c r="B145" i="9" s="1"/>
  <c r="A1" i="9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S62" i="8"/>
  <c r="S61" i="8"/>
  <c r="V60" i="8"/>
  <c r="T60" i="8"/>
  <c r="O60" i="8"/>
  <c r="N60" i="8"/>
  <c r="S58" i="8"/>
  <c r="K58" i="8"/>
  <c r="U56" i="8"/>
  <c r="U55" i="8"/>
  <c r="U100" i="4" s="1"/>
  <c r="W53" i="8"/>
  <c r="W39" i="7" s="1"/>
  <c r="V53" i="8"/>
  <c r="U53" i="8"/>
  <c r="T53" i="8"/>
  <c r="T39" i="7" s="1"/>
  <c r="S53" i="8"/>
  <c r="S39" i="7" s="1"/>
  <c r="R53" i="8"/>
  <c r="R39" i="7" s="1"/>
  <c r="Q53" i="8"/>
  <c r="P53" i="8"/>
  <c r="O53" i="8"/>
  <c r="N53" i="8"/>
  <c r="N39" i="7" s="1"/>
  <c r="M53" i="8"/>
  <c r="M39" i="7" s="1"/>
  <c r="L53" i="8"/>
  <c r="K53" i="8"/>
  <c r="J53" i="8"/>
  <c r="J39" i="7" s="1"/>
  <c r="I53" i="8"/>
  <c r="I39" i="7" s="1"/>
  <c r="H53" i="8"/>
  <c r="H39" i="7" s="1"/>
  <c r="G53" i="8"/>
  <c r="G39" i="7" s="1"/>
  <c r="F53" i="8"/>
  <c r="F39" i="7" s="1"/>
  <c r="E53" i="8"/>
  <c r="E39" i="7" s="1"/>
  <c r="D53" i="8"/>
  <c r="D39" i="7" s="1"/>
  <c r="C53" i="8"/>
  <c r="C39" i="7" s="1"/>
  <c r="B53" i="8"/>
  <c r="B39" i="7" s="1"/>
  <c r="W49" i="8"/>
  <c r="W61" i="8" s="1"/>
  <c r="V49" i="8"/>
  <c r="V61" i="8" s="1"/>
  <c r="U49" i="8"/>
  <c r="T49" i="8"/>
  <c r="T54" i="4" s="1"/>
  <c r="S49" i="8"/>
  <c r="S54" i="4" s="1"/>
  <c r="R49" i="8"/>
  <c r="R54" i="4" s="1"/>
  <c r="Q49" i="8"/>
  <c r="P49" i="8"/>
  <c r="P61" i="8" s="1"/>
  <c r="O49" i="8"/>
  <c r="O61" i="8" s="1"/>
  <c r="N49" i="8"/>
  <c r="N61" i="8" s="1"/>
  <c r="M49" i="8"/>
  <c r="M54" i="4" s="1"/>
  <c r="L49" i="8"/>
  <c r="K49" i="8"/>
  <c r="K61" i="8" s="1"/>
  <c r="J49" i="8"/>
  <c r="I49" i="8"/>
  <c r="H49" i="8"/>
  <c r="H54" i="4" s="1"/>
  <c r="G49" i="8"/>
  <c r="G61" i="8" s="1"/>
  <c r="F49" i="8"/>
  <c r="F54" i="4" s="1"/>
  <c r="E49" i="8"/>
  <c r="E54" i="4" s="1"/>
  <c r="D49" i="8"/>
  <c r="D54" i="4" s="1"/>
  <c r="C49" i="8"/>
  <c r="C54" i="4" s="1"/>
  <c r="B49" i="8"/>
  <c r="B54" i="4" s="1"/>
  <c r="W48" i="8"/>
  <c r="W60" i="8" s="1"/>
  <c r="V48" i="8"/>
  <c r="V66" i="8" s="1"/>
  <c r="V155" i="4" s="1"/>
  <c r="U48" i="8"/>
  <c r="U60" i="8" s="1"/>
  <c r="T48" i="8"/>
  <c r="T66" i="8" s="1"/>
  <c r="T155" i="4" s="1"/>
  <c r="S48" i="8"/>
  <c r="S66" i="8" s="1"/>
  <c r="S155" i="4" s="1"/>
  <c r="R48" i="8"/>
  <c r="R66" i="8" s="1"/>
  <c r="R155" i="4" s="1"/>
  <c r="Q48" i="8"/>
  <c r="Q66" i="8" s="1"/>
  <c r="Q155" i="4" s="1"/>
  <c r="P48" i="8"/>
  <c r="O48" i="8"/>
  <c r="O53" i="4" s="1"/>
  <c r="N48" i="8"/>
  <c r="N66" i="8" s="1"/>
  <c r="N155" i="4" s="1"/>
  <c r="M48" i="8"/>
  <c r="M60" i="8" s="1"/>
  <c r="L48" i="8"/>
  <c r="L66" i="8" s="1"/>
  <c r="L155" i="4" s="1"/>
  <c r="K48" i="8"/>
  <c r="K66" i="8" s="1"/>
  <c r="K155" i="4" s="1"/>
  <c r="J48" i="8"/>
  <c r="J66" i="8" s="1"/>
  <c r="J155" i="4" s="1"/>
  <c r="I48" i="8"/>
  <c r="I66" i="8" s="1"/>
  <c r="I155" i="4" s="1"/>
  <c r="H48" i="8"/>
  <c r="H53" i="4" s="1"/>
  <c r="G48" i="8"/>
  <c r="G47" i="8" s="1"/>
  <c r="G52" i="4" s="1"/>
  <c r="F48" i="8"/>
  <c r="F66" i="8" s="1"/>
  <c r="F155" i="4" s="1"/>
  <c r="E48" i="8"/>
  <c r="E60" i="8" s="1"/>
  <c r="D48" i="8"/>
  <c r="D66" i="8" s="1"/>
  <c r="D155" i="4" s="1"/>
  <c r="C48" i="8"/>
  <c r="C66" i="8" s="1"/>
  <c r="C155" i="4" s="1"/>
  <c r="B48" i="8"/>
  <c r="B66" i="8" s="1"/>
  <c r="B155" i="4" s="1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W22" i="8"/>
  <c r="V22" i="8"/>
  <c r="V20" i="8" s="1"/>
  <c r="U22" i="8"/>
  <c r="T22" i="8"/>
  <c r="S22" i="8"/>
  <c r="R22" i="8"/>
  <c r="Q22" i="8"/>
  <c r="P22" i="8"/>
  <c r="O22" i="8"/>
  <c r="O20" i="8" s="1"/>
  <c r="N22" i="8"/>
  <c r="N20" i="8" s="1"/>
  <c r="M22" i="8"/>
  <c r="L22" i="8"/>
  <c r="K22" i="8"/>
  <c r="J22" i="8"/>
  <c r="I22" i="8"/>
  <c r="H22" i="8"/>
  <c r="G22" i="8"/>
  <c r="F22" i="8"/>
  <c r="F20" i="8" s="1"/>
  <c r="E22" i="8"/>
  <c r="D22" i="8"/>
  <c r="C22" i="8"/>
  <c r="B22" i="8"/>
  <c r="W21" i="8"/>
  <c r="V21" i="8"/>
  <c r="U21" i="8"/>
  <c r="U20" i="8" s="1"/>
  <c r="T21" i="8"/>
  <c r="S21" i="8"/>
  <c r="R21" i="8"/>
  <c r="R20" i="8" s="1"/>
  <c r="Q21" i="8"/>
  <c r="Q20" i="8" s="1"/>
  <c r="P21" i="8"/>
  <c r="O21" i="8"/>
  <c r="N21" i="8"/>
  <c r="M21" i="8"/>
  <c r="L21" i="8"/>
  <c r="K21" i="8"/>
  <c r="J21" i="8"/>
  <c r="I21" i="8"/>
  <c r="H21" i="8"/>
  <c r="H20" i="8" s="1"/>
  <c r="G21" i="8"/>
  <c r="F21" i="8"/>
  <c r="E21" i="8"/>
  <c r="D21" i="8"/>
  <c r="D20" i="8" s="1"/>
  <c r="C21" i="8"/>
  <c r="B21" i="8"/>
  <c r="S20" i="8"/>
  <c r="P20" i="8"/>
  <c r="K20" i="8"/>
  <c r="C20" i="8"/>
  <c r="W19" i="8"/>
  <c r="V19" i="8"/>
  <c r="U19" i="8"/>
  <c r="T19" i="8"/>
  <c r="T17" i="8" s="1"/>
  <c r="S19" i="8"/>
  <c r="R19" i="8"/>
  <c r="Q19" i="8"/>
  <c r="P19" i="8"/>
  <c r="O19" i="8"/>
  <c r="N19" i="8"/>
  <c r="M19" i="8"/>
  <c r="L19" i="8"/>
  <c r="L17" i="8" s="1"/>
  <c r="K19" i="8"/>
  <c r="J19" i="8"/>
  <c r="I19" i="8"/>
  <c r="H19" i="8"/>
  <c r="G19" i="8"/>
  <c r="F19" i="8"/>
  <c r="E19" i="8"/>
  <c r="E17" i="8" s="1"/>
  <c r="D19" i="8"/>
  <c r="D17" i="8" s="1"/>
  <c r="C19" i="8"/>
  <c r="C17" i="8" s="1"/>
  <c r="W18" i="8"/>
  <c r="W17" i="8" s="1"/>
  <c r="V18" i="8"/>
  <c r="V17" i="8" s="1"/>
  <c r="U18" i="8"/>
  <c r="T18" i="8"/>
  <c r="S18" i="8"/>
  <c r="S17" i="8" s="1"/>
  <c r="R18" i="8"/>
  <c r="R17" i="8" s="1"/>
  <c r="Q18" i="8"/>
  <c r="P18" i="8"/>
  <c r="P17" i="8" s="1"/>
  <c r="O18" i="8"/>
  <c r="O17" i="8" s="1"/>
  <c r="N18" i="8"/>
  <c r="M18" i="8"/>
  <c r="L18" i="8"/>
  <c r="K18" i="8"/>
  <c r="J18" i="8"/>
  <c r="J17" i="8" s="1"/>
  <c r="I18" i="8"/>
  <c r="H18" i="8"/>
  <c r="G18" i="8"/>
  <c r="F18" i="8"/>
  <c r="E18" i="8"/>
  <c r="D18" i="8"/>
  <c r="C18" i="8"/>
  <c r="K17" i="8"/>
  <c r="H17" i="8"/>
  <c r="G17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W7" i="8"/>
  <c r="W62" i="8" s="1"/>
  <c r="V7" i="8"/>
  <c r="V62" i="8" s="1"/>
  <c r="U7" i="8"/>
  <c r="U62" i="8" s="1"/>
  <c r="T7" i="8"/>
  <c r="T62" i="8" s="1"/>
  <c r="S7" i="8"/>
  <c r="R7" i="8"/>
  <c r="R62" i="8" s="1"/>
  <c r="Q7" i="8"/>
  <c r="Q62" i="8" s="1"/>
  <c r="P7" i="8"/>
  <c r="P62" i="8" s="1"/>
  <c r="O7" i="8"/>
  <c r="O62" i="8" s="1"/>
  <c r="N7" i="8"/>
  <c r="N62" i="8" s="1"/>
  <c r="M7" i="8"/>
  <c r="M62" i="8" s="1"/>
  <c r="L7" i="8"/>
  <c r="L62" i="8" s="1"/>
  <c r="K7" i="8"/>
  <c r="K62" i="8" s="1"/>
  <c r="J7" i="8"/>
  <c r="J62" i="8" s="1"/>
  <c r="I7" i="8"/>
  <c r="I62" i="8" s="1"/>
  <c r="H7" i="8"/>
  <c r="H62" i="8" s="1"/>
  <c r="G7" i="8"/>
  <c r="G62" i="8" s="1"/>
  <c r="F7" i="8"/>
  <c r="F62" i="8" s="1"/>
  <c r="E7" i="8"/>
  <c r="E62" i="8" s="1"/>
  <c r="D7" i="8"/>
  <c r="D62" i="8" s="1"/>
  <c r="C7" i="8"/>
  <c r="C58" i="8" s="1"/>
  <c r="B7" i="8"/>
  <c r="B62" i="8" s="1"/>
  <c r="W3" i="8"/>
  <c r="V3" i="8"/>
  <c r="U3" i="8"/>
  <c r="T3" i="8"/>
  <c r="S3" i="8"/>
  <c r="R3" i="8"/>
  <c r="Q3" i="8"/>
  <c r="P3" i="8"/>
  <c r="O3" i="8"/>
  <c r="N3" i="8"/>
  <c r="M3" i="8"/>
  <c r="L3" i="8"/>
  <c r="K3" i="8"/>
  <c r="K4" i="4" s="1"/>
  <c r="J3" i="8"/>
  <c r="J4" i="4" s="1"/>
  <c r="I3" i="8"/>
  <c r="I4" i="4" s="1"/>
  <c r="H3" i="8"/>
  <c r="H4" i="4" s="1"/>
  <c r="G3" i="8"/>
  <c r="F3" i="8"/>
  <c r="F4" i="4" s="1"/>
  <c r="E3" i="8"/>
  <c r="E4" i="4" s="1"/>
  <c r="D3" i="8"/>
  <c r="D4" i="4" s="1"/>
  <c r="C3" i="8"/>
  <c r="C4" i="4" s="1"/>
  <c r="B3" i="8"/>
  <c r="B4" i="4" s="1"/>
  <c r="A1" i="8"/>
  <c r="A54" i="7"/>
  <c r="A53" i="7"/>
  <c r="F49" i="7"/>
  <c r="A47" i="7"/>
  <c r="W42" i="7"/>
  <c r="V42" i="7"/>
  <c r="U42" i="7"/>
  <c r="L42" i="7"/>
  <c r="K42" i="7"/>
  <c r="I42" i="7"/>
  <c r="G42" i="7"/>
  <c r="E42" i="7"/>
  <c r="D42" i="7"/>
  <c r="C42" i="7"/>
  <c r="B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T40" i="7"/>
  <c r="P40" i="7"/>
  <c r="O40" i="7"/>
  <c r="N40" i="7"/>
  <c r="M40" i="7"/>
  <c r="L40" i="7"/>
  <c r="I40" i="7"/>
  <c r="H40" i="7"/>
  <c r="G40" i="7"/>
  <c r="F40" i="7"/>
  <c r="E40" i="7"/>
  <c r="D40" i="7"/>
  <c r="B40" i="7"/>
  <c r="V39" i="7"/>
  <c r="U39" i="7"/>
  <c r="Q39" i="7"/>
  <c r="P39" i="7"/>
  <c r="O39" i="7"/>
  <c r="L39" i="7"/>
  <c r="K39" i="7"/>
  <c r="S27" i="7"/>
  <c r="H27" i="7"/>
  <c r="G27" i="7"/>
  <c r="L16" i="7"/>
  <c r="K16" i="7"/>
  <c r="F16" i="7"/>
  <c r="T16" i="7"/>
  <c r="L10" i="7"/>
  <c r="K10" i="7"/>
  <c r="W51" i="7"/>
  <c r="V51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E51" i="7"/>
  <c r="D51" i="7"/>
  <c r="C51" i="7"/>
  <c r="B51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W49" i="7"/>
  <c r="V49" i="7"/>
  <c r="U49" i="7"/>
  <c r="T49" i="7"/>
  <c r="S49" i="7"/>
  <c r="Q49" i="7"/>
  <c r="P49" i="7"/>
  <c r="O49" i="7"/>
  <c r="N49" i="7"/>
  <c r="M49" i="7"/>
  <c r="L49" i="7"/>
  <c r="K49" i="7"/>
  <c r="I49" i="7"/>
  <c r="H49" i="7"/>
  <c r="G49" i="7"/>
  <c r="E49" i="7"/>
  <c r="D49" i="7"/>
  <c r="C49" i="7"/>
  <c r="W48" i="7"/>
  <c r="V48" i="7"/>
  <c r="U48" i="7"/>
  <c r="T48" i="7"/>
  <c r="S48" i="7"/>
  <c r="R48" i="7"/>
  <c r="O48" i="7"/>
  <c r="N48" i="7"/>
  <c r="M48" i="7"/>
  <c r="K48" i="7"/>
  <c r="J48" i="7"/>
  <c r="G48" i="7"/>
  <c r="F48" i="7"/>
  <c r="E48" i="7"/>
  <c r="C48" i="7"/>
  <c r="B48" i="7"/>
  <c r="A1" i="7"/>
  <c r="A48" i="6"/>
  <c r="A47" i="6"/>
  <c r="A41" i="6"/>
  <c r="E27" i="6"/>
  <c r="P27" i="6"/>
  <c r="U27" i="6"/>
  <c r="O27" i="6"/>
  <c r="M27" i="6"/>
  <c r="W16" i="6"/>
  <c r="V16" i="6"/>
  <c r="H16" i="6"/>
  <c r="G16" i="6"/>
  <c r="B10" i="6"/>
  <c r="C10" i="6"/>
  <c r="S10" i="6"/>
  <c r="R10" i="6"/>
  <c r="L10" i="6"/>
  <c r="A1" i="6"/>
  <c r="A48" i="5"/>
  <c r="A47" i="5"/>
  <c r="A41" i="5"/>
  <c r="P16" i="5"/>
  <c r="M10" i="5"/>
  <c r="O10" i="5"/>
  <c r="I10" i="5"/>
  <c r="G10" i="5"/>
  <c r="F10" i="5"/>
  <c r="W10" i="5"/>
  <c r="A1" i="5"/>
  <c r="W180" i="4"/>
  <c r="V180" i="4"/>
  <c r="U180" i="4"/>
  <c r="T180" i="4"/>
  <c r="R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W178" i="4"/>
  <c r="V178" i="4"/>
  <c r="U178" i="4"/>
  <c r="T178" i="4"/>
  <c r="S178" i="4"/>
  <c r="R178" i="4"/>
  <c r="Q178" i="4"/>
  <c r="P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W177" i="4"/>
  <c r="V177" i="4"/>
  <c r="U177" i="4"/>
  <c r="T177" i="4"/>
  <c r="S177" i="4"/>
  <c r="R177" i="4"/>
  <c r="P177" i="4"/>
  <c r="O177" i="4"/>
  <c r="N177" i="4"/>
  <c r="M177" i="4"/>
  <c r="L177" i="4"/>
  <c r="K177" i="4"/>
  <c r="I177" i="4"/>
  <c r="H177" i="4"/>
  <c r="F177" i="4"/>
  <c r="E177" i="4"/>
  <c r="D177" i="4"/>
  <c r="B177" i="4"/>
  <c r="W176" i="4"/>
  <c r="V176" i="4"/>
  <c r="U176" i="4"/>
  <c r="S176" i="4"/>
  <c r="R176" i="4"/>
  <c r="Q176" i="4"/>
  <c r="O176" i="4"/>
  <c r="N176" i="4"/>
  <c r="M176" i="4"/>
  <c r="J176" i="4"/>
  <c r="I176" i="4"/>
  <c r="H176" i="4"/>
  <c r="G176" i="4"/>
  <c r="F176" i="4"/>
  <c r="B176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J173" i="4"/>
  <c r="I173" i="4"/>
  <c r="F173" i="4"/>
  <c r="E173" i="4"/>
  <c r="W172" i="4"/>
  <c r="P172" i="4"/>
  <c r="G172" i="4"/>
  <c r="D172" i="4"/>
  <c r="M170" i="4"/>
  <c r="E170" i="4"/>
  <c r="W149" i="4"/>
  <c r="O149" i="4"/>
  <c r="J149" i="4"/>
  <c r="F149" i="4"/>
  <c r="P148" i="4"/>
  <c r="V145" i="4"/>
  <c r="D144" i="4"/>
  <c r="O141" i="4"/>
  <c r="M140" i="4"/>
  <c r="C139" i="4"/>
  <c r="S131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W125" i="4"/>
  <c r="V125" i="4"/>
  <c r="T125" i="4"/>
  <c r="S125" i="4"/>
  <c r="R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D123" i="4"/>
  <c r="C123" i="4"/>
  <c r="B123" i="4"/>
  <c r="W122" i="4"/>
  <c r="V122" i="4"/>
  <c r="U122" i="4"/>
  <c r="T122" i="4"/>
  <c r="S122" i="4"/>
  <c r="R122" i="4"/>
  <c r="Q122" i="4"/>
  <c r="P122" i="4"/>
  <c r="N122" i="4"/>
  <c r="M122" i="4"/>
  <c r="L122" i="4"/>
  <c r="K122" i="4"/>
  <c r="J122" i="4"/>
  <c r="I122" i="4"/>
  <c r="H122" i="4"/>
  <c r="F122" i="4"/>
  <c r="E122" i="4"/>
  <c r="D122" i="4"/>
  <c r="C122" i="4"/>
  <c r="B122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J121" i="4"/>
  <c r="I121" i="4"/>
  <c r="H121" i="4"/>
  <c r="G121" i="4"/>
  <c r="F121" i="4"/>
  <c r="D121" i="4"/>
  <c r="C121" i="4"/>
  <c r="B121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G120" i="4"/>
  <c r="F120" i="4"/>
  <c r="E120" i="4"/>
  <c r="D120" i="4"/>
  <c r="C120" i="4"/>
  <c r="B120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W118" i="4"/>
  <c r="L118" i="4"/>
  <c r="K118" i="4"/>
  <c r="J118" i="4"/>
  <c r="I118" i="4"/>
  <c r="H118" i="4"/>
  <c r="G118" i="4"/>
  <c r="F118" i="4"/>
  <c r="E118" i="4"/>
  <c r="D118" i="4"/>
  <c r="C118" i="4"/>
  <c r="B118" i="4"/>
  <c r="W117" i="4"/>
  <c r="V117" i="4"/>
  <c r="U117" i="4"/>
  <c r="T117" i="4"/>
  <c r="S117" i="4"/>
  <c r="R117" i="4"/>
  <c r="Q117" i="4"/>
  <c r="P117" i="4"/>
  <c r="O117" i="4"/>
  <c r="N117" i="4"/>
  <c r="F117" i="4"/>
  <c r="E117" i="4"/>
  <c r="D117" i="4"/>
  <c r="C117" i="4"/>
  <c r="B117" i="4"/>
  <c r="U116" i="4"/>
  <c r="L116" i="4"/>
  <c r="I116" i="4"/>
  <c r="E116" i="4"/>
  <c r="M115" i="4"/>
  <c r="J115" i="4"/>
  <c r="E115" i="4"/>
  <c r="W111" i="4"/>
  <c r="V111" i="4"/>
  <c r="U111" i="4"/>
  <c r="L111" i="4"/>
  <c r="D111" i="4"/>
  <c r="B111" i="4"/>
  <c r="S107" i="4"/>
  <c r="P107" i="4"/>
  <c r="M107" i="4"/>
  <c r="L107" i="4"/>
  <c r="I107" i="4"/>
  <c r="H107" i="4"/>
  <c r="E107" i="4"/>
  <c r="W106" i="4"/>
  <c r="S106" i="4"/>
  <c r="Q106" i="4"/>
  <c r="P106" i="4"/>
  <c r="O106" i="4"/>
  <c r="N106" i="4"/>
  <c r="M106" i="4"/>
  <c r="K106" i="4"/>
  <c r="J106" i="4"/>
  <c r="H106" i="4"/>
  <c r="G106" i="4"/>
  <c r="F106" i="4"/>
  <c r="D106" i="4"/>
  <c r="S105" i="4"/>
  <c r="O105" i="4"/>
  <c r="S104" i="4"/>
  <c r="M104" i="4"/>
  <c r="V103" i="4"/>
  <c r="U103" i="4"/>
  <c r="T103" i="4"/>
  <c r="S103" i="4"/>
  <c r="R103" i="4"/>
  <c r="N103" i="4"/>
  <c r="M103" i="4"/>
  <c r="L103" i="4"/>
  <c r="K103" i="4"/>
  <c r="J103" i="4"/>
  <c r="H103" i="4"/>
  <c r="E103" i="4"/>
  <c r="D103" i="4"/>
  <c r="C103" i="4"/>
  <c r="B103" i="4"/>
  <c r="I94" i="4"/>
  <c r="H94" i="4"/>
  <c r="D94" i="4"/>
  <c r="W95" i="4"/>
  <c r="V95" i="4"/>
  <c r="U95" i="4"/>
  <c r="U94" i="4" s="1"/>
  <c r="T95" i="4"/>
  <c r="T94" i="4" s="1"/>
  <c r="S95" i="4"/>
  <c r="S94" i="4" s="1"/>
  <c r="R95" i="4"/>
  <c r="Q95" i="4"/>
  <c r="Q94" i="4" s="1"/>
  <c r="P95" i="4"/>
  <c r="P94" i="4" s="1"/>
  <c r="O95" i="4"/>
  <c r="N95" i="4"/>
  <c r="M95" i="4"/>
  <c r="L95" i="4"/>
  <c r="K95" i="4"/>
  <c r="J95" i="4"/>
  <c r="I95" i="4"/>
  <c r="H95" i="4"/>
  <c r="G95" i="4"/>
  <c r="F95" i="4"/>
  <c r="E95" i="4"/>
  <c r="E94" i="4" s="1"/>
  <c r="D95" i="4"/>
  <c r="C95" i="4"/>
  <c r="B95" i="4"/>
  <c r="L94" i="4"/>
  <c r="H88" i="4"/>
  <c r="P88" i="4"/>
  <c r="I88" i="4"/>
  <c r="D88" i="4"/>
  <c r="K94" i="4"/>
  <c r="C94" i="4"/>
  <c r="W78" i="4"/>
  <c r="V78" i="4"/>
  <c r="V151" i="4" s="1"/>
  <c r="U78" i="4"/>
  <c r="T78" i="4"/>
  <c r="S78" i="4"/>
  <c r="S151" i="4" s="1"/>
  <c r="R78" i="4"/>
  <c r="R151" i="4" s="1"/>
  <c r="Q78" i="4"/>
  <c r="Q151" i="4" s="1"/>
  <c r="P78" i="4"/>
  <c r="O78" i="4"/>
  <c r="O151" i="4" s="1"/>
  <c r="N78" i="4"/>
  <c r="N151" i="4" s="1"/>
  <c r="M78" i="4"/>
  <c r="L78" i="4"/>
  <c r="K78" i="4"/>
  <c r="J78" i="4"/>
  <c r="J151" i="4" s="1"/>
  <c r="I78" i="4"/>
  <c r="H78" i="4"/>
  <c r="G78" i="4"/>
  <c r="F78" i="4"/>
  <c r="E78" i="4"/>
  <c r="D78" i="4"/>
  <c r="C78" i="4"/>
  <c r="C151" i="4" s="1"/>
  <c r="B78" i="4"/>
  <c r="B151" i="4" s="1"/>
  <c r="W77" i="4"/>
  <c r="V77" i="4"/>
  <c r="U77" i="4"/>
  <c r="T77" i="4"/>
  <c r="T150" i="4" s="1"/>
  <c r="S77" i="4"/>
  <c r="R77" i="4"/>
  <c r="Q77" i="4"/>
  <c r="P77" i="4"/>
  <c r="P150" i="4" s="1"/>
  <c r="O77" i="4"/>
  <c r="N77" i="4"/>
  <c r="M77" i="4"/>
  <c r="M150" i="4" s="1"/>
  <c r="L77" i="4"/>
  <c r="L150" i="4" s="1"/>
  <c r="K77" i="4"/>
  <c r="J77" i="4"/>
  <c r="I77" i="4"/>
  <c r="I150" i="4" s="1"/>
  <c r="H77" i="4"/>
  <c r="H150" i="4" s="1"/>
  <c r="G77" i="4"/>
  <c r="G150" i="4" s="1"/>
  <c r="F77" i="4"/>
  <c r="E77" i="4"/>
  <c r="E150" i="4" s="1"/>
  <c r="D77" i="4"/>
  <c r="D150" i="4" s="1"/>
  <c r="C77" i="4"/>
  <c r="B77" i="4"/>
  <c r="W76" i="4"/>
  <c r="V76" i="4"/>
  <c r="V149" i="4" s="1"/>
  <c r="U76" i="4"/>
  <c r="U149" i="4" s="1"/>
  <c r="T76" i="4"/>
  <c r="S76" i="4"/>
  <c r="S149" i="4" s="1"/>
  <c r="R76" i="4"/>
  <c r="R149" i="4" s="1"/>
  <c r="Q76" i="4"/>
  <c r="P76" i="4"/>
  <c r="O76" i="4"/>
  <c r="N76" i="4"/>
  <c r="N149" i="4" s="1"/>
  <c r="M76" i="4"/>
  <c r="L76" i="4"/>
  <c r="K76" i="4"/>
  <c r="J76" i="4"/>
  <c r="I76" i="4"/>
  <c r="H76" i="4"/>
  <c r="G76" i="4"/>
  <c r="G149" i="4" s="1"/>
  <c r="F76" i="4"/>
  <c r="E76" i="4"/>
  <c r="D76" i="4"/>
  <c r="C76" i="4"/>
  <c r="B76" i="4"/>
  <c r="B149" i="4" s="1"/>
  <c r="W75" i="4"/>
  <c r="V75" i="4"/>
  <c r="U75" i="4"/>
  <c r="U148" i="4" s="1"/>
  <c r="T75" i="4"/>
  <c r="T148" i="4" s="1"/>
  <c r="S75" i="4"/>
  <c r="S148" i="4" s="1"/>
  <c r="R75" i="4"/>
  <c r="Q75" i="4"/>
  <c r="Q148" i="4" s="1"/>
  <c r="P75" i="4"/>
  <c r="O75" i="4"/>
  <c r="N75" i="4"/>
  <c r="M75" i="4"/>
  <c r="M148" i="4" s="1"/>
  <c r="L75" i="4"/>
  <c r="K75" i="4"/>
  <c r="J75" i="4"/>
  <c r="I75" i="4"/>
  <c r="H75" i="4"/>
  <c r="G75" i="4"/>
  <c r="F75" i="4"/>
  <c r="E75" i="4"/>
  <c r="E148" i="4" s="1"/>
  <c r="D75" i="4"/>
  <c r="D148" i="4" s="1"/>
  <c r="C75" i="4"/>
  <c r="B75" i="4"/>
  <c r="W74" i="4"/>
  <c r="W147" i="4" s="1"/>
  <c r="V74" i="4"/>
  <c r="V147" i="4" s="1"/>
  <c r="U74" i="4"/>
  <c r="T74" i="4"/>
  <c r="S74" i="4"/>
  <c r="S147" i="4" s="1"/>
  <c r="R74" i="4"/>
  <c r="R147" i="4" s="1"/>
  <c r="Q74" i="4"/>
  <c r="P74" i="4"/>
  <c r="O74" i="4"/>
  <c r="N74" i="4"/>
  <c r="M74" i="4"/>
  <c r="L74" i="4"/>
  <c r="K74" i="4"/>
  <c r="J74" i="4"/>
  <c r="J147" i="4" s="1"/>
  <c r="I74" i="4"/>
  <c r="H74" i="4"/>
  <c r="G74" i="4"/>
  <c r="F74" i="4"/>
  <c r="E74" i="4"/>
  <c r="D74" i="4"/>
  <c r="C74" i="4"/>
  <c r="C147" i="4" s="1"/>
  <c r="B74" i="4"/>
  <c r="B147" i="4" s="1"/>
  <c r="W73" i="4"/>
  <c r="W146" i="4" s="1"/>
  <c r="V73" i="4"/>
  <c r="U73" i="4"/>
  <c r="U146" i="4" s="1"/>
  <c r="T73" i="4"/>
  <c r="T146" i="4" s="1"/>
  <c r="S73" i="4"/>
  <c r="R73" i="4"/>
  <c r="Q73" i="4"/>
  <c r="Q146" i="4" s="1"/>
  <c r="P73" i="4"/>
  <c r="O73" i="4"/>
  <c r="N73" i="4"/>
  <c r="M73" i="4"/>
  <c r="L73" i="4"/>
  <c r="L146" i="4" s="1"/>
  <c r="K73" i="4"/>
  <c r="J73" i="4"/>
  <c r="I73" i="4"/>
  <c r="H73" i="4"/>
  <c r="G73" i="4"/>
  <c r="F73" i="4"/>
  <c r="E73" i="4"/>
  <c r="D73" i="4"/>
  <c r="C73" i="4"/>
  <c r="B73" i="4"/>
  <c r="W72" i="4"/>
  <c r="W145" i="4" s="1"/>
  <c r="V72" i="4"/>
  <c r="U72" i="4"/>
  <c r="T72" i="4"/>
  <c r="S72" i="4"/>
  <c r="R72" i="4"/>
  <c r="R145" i="4" s="1"/>
  <c r="Q72" i="4"/>
  <c r="P72" i="4"/>
  <c r="O72" i="4"/>
  <c r="O145" i="4" s="1"/>
  <c r="N72" i="4"/>
  <c r="N145" i="4" s="1"/>
  <c r="L72" i="4"/>
  <c r="J72" i="4"/>
  <c r="J145" i="4" s="1"/>
  <c r="H72" i="4"/>
  <c r="F72" i="4"/>
  <c r="F145" i="4" s="1"/>
  <c r="E72" i="4"/>
  <c r="D72" i="4"/>
  <c r="C72" i="4"/>
  <c r="W71" i="4"/>
  <c r="V71" i="4"/>
  <c r="U71" i="4"/>
  <c r="T71" i="4"/>
  <c r="S71" i="4"/>
  <c r="R71" i="4"/>
  <c r="Q71" i="4"/>
  <c r="O71" i="4"/>
  <c r="N71" i="4"/>
  <c r="M71" i="4"/>
  <c r="M144" i="4" s="1"/>
  <c r="L71" i="4"/>
  <c r="L144" i="4" s="1"/>
  <c r="K71" i="4"/>
  <c r="K144" i="4" s="1"/>
  <c r="J71" i="4"/>
  <c r="I71" i="4"/>
  <c r="I144" i="4" s="1"/>
  <c r="H71" i="4"/>
  <c r="H144" i="4" s="1"/>
  <c r="F71" i="4"/>
  <c r="D71" i="4"/>
  <c r="B71" i="4"/>
  <c r="V70" i="4"/>
  <c r="V143" i="4" s="1"/>
  <c r="U70" i="4"/>
  <c r="U143" i="4" s="1"/>
  <c r="T70" i="4"/>
  <c r="T143" i="4" s="1"/>
  <c r="S70" i="4"/>
  <c r="S143" i="4" s="1"/>
  <c r="R70" i="4"/>
  <c r="R143" i="4" s="1"/>
  <c r="Q70" i="4"/>
  <c r="Q143" i="4" s="1"/>
  <c r="P70" i="4"/>
  <c r="P143" i="4" s="1"/>
  <c r="O70" i="4"/>
  <c r="O143" i="4" s="1"/>
  <c r="N70" i="4"/>
  <c r="N143" i="4" s="1"/>
  <c r="M70" i="4"/>
  <c r="M143" i="4" s="1"/>
  <c r="L70" i="4"/>
  <c r="L143" i="4" s="1"/>
  <c r="K70" i="4"/>
  <c r="K143" i="4" s="1"/>
  <c r="J70" i="4"/>
  <c r="J143" i="4" s="1"/>
  <c r="I70" i="4"/>
  <c r="I143" i="4" s="1"/>
  <c r="H70" i="4"/>
  <c r="H143" i="4" s="1"/>
  <c r="G70" i="4"/>
  <c r="G143" i="4" s="1"/>
  <c r="E70" i="4"/>
  <c r="E143" i="4" s="1"/>
  <c r="D70" i="4"/>
  <c r="D143" i="4" s="1"/>
  <c r="C70" i="4"/>
  <c r="C143" i="4" s="1"/>
  <c r="B70" i="4"/>
  <c r="B143" i="4" s="1"/>
  <c r="U68" i="4"/>
  <c r="T68" i="4"/>
  <c r="Q68" i="4"/>
  <c r="O68" i="4"/>
  <c r="L68" i="4"/>
  <c r="K68" i="4"/>
  <c r="K141" i="4" s="1"/>
  <c r="J68" i="4"/>
  <c r="J141" i="4" s="1"/>
  <c r="I68" i="4"/>
  <c r="H68" i="4"/>
  <c r="G68" i="4"/>
  <c r="G141" i="4" s="1"/>
  <c r="F68" i="4"/>
  <c r="F141" i="4" s="1"/>
  <c r="E68" i="4"/>
  <c r="D68" i="4"/>
  <c r="B68" i="4"/>
  <c r="B141" i="4" s="1"/>
  <c r="W67" i="4"/>
  <c r="V67" i="4"/>
  <c r="S67" i="4"/>
  <c r="N67" i="4"/>
  <c r="M67" i="4"/>
  <c r="K67" i="4"/>
  <c r="J67" i="4"/>
  <c r="I67" i="4"/>
  <c r="I140" i="4" s="1"/>
  <c r="H67" i="4"/>
  <c r="H140" i="4" s="1"/>
  <c r="G67" i="4"/>
  <c r="G140" i="4" s="1"/>
  <c r="F67" i="4"/>
  <c r="E67" i="4"/>
  <c r="E140" i="4" s="1"/>
  <c r="D67" i="4"/>
  <c r="D140" i="4" s="1"/>
  <c r="C67" i="4"/>
  <c r="B67" i="4"/>
  <c r="W66" i="4"/>
  <c r="W139" i="4" s="1"/>
  <c r="V66" i="4"/>
  <c r="V139" i="4" s="1"/>
  <c r="U66" i="4"/>
  <c r="T66" i="4"/>
  <c r="R66" i="4"/>
  <c r="R139" i="4" s="1"/>
  <c r="Q66" i="4"/>
  <c r="P66" i="4"/>
  <c r="N66" i="4"/>
  <c r="N139" i="4" s="1"/>
  <c r="M66" i="4"/>
  <c r="J66" i="4"/>
  <c r="J139" i="4" s="1"/>
  <c r="I66" i="4"/>
  <c r="H66" i="4"/>
  <c r="G66" i="4"/>
  <c r="E66" i="4"/>
  <c r="C66" i="4"/>
  <c r="B66" i="4"/>
  <c r="B139" i="4" s="1"/>
  <c r="W64" i="4"/>
  <c r="W137" i="4" s="1"/>
  <c r="V64" i="4"/>
  <c r="V137" i="4" s="1"/>
  <c r="S64" i="4"/>
  <c r="S137" i="4" s="1"/>
  <c r="R64" i="4"/>
  <c r="R137" i="4" s="1"/>
  <c r="Q64" i="4"/>
  <c r="P64" i="4"/>
  <c r="O64" i="4"/>
  <c r="O137" i="4" s="1"/>
  <c r="M64" i="4"/>
  <c r="L64" i="4"/>
  <c r="K64" i="4"/>
  <c r="J64" i="4"/>
  <c r="J137" i="4" s="1"/>
  <c r="C64" i="4"/>
  <c r="W63" i="4"/>
  <c r="V63" i="4"/>
  <c r="U63" i="4"/>
  <c r="U136" i="4" s="1"/>
  <c r="T63" i="4"/>
  <c r="T136" i="4" s="1"/>
  <c r="R63" i="4"/>
  <c r="R136" i="4" s="1"/>
  <c r="Q63" i="4"/>
  <c r="Q136" i="4" s="1"/>
  <c r="M63" i="4"/>
  <c r="M136" i="4" s="1"/>
  <c r="L63" i="4"/>
  <c r="L136" i="4" s="1"/>
  <c r="K63" i="4"/>
  <c r="K136" i="4" s="1"/>
  <c r="J63" i="4"/>
  <c r="J136" i="4" s="1"/>
  <c r="I63" i="4"/>
  <c r="H63" i="4"/>
  <c r="G63" i="4"/>
  <c r="F63" i="4"/>
  <c r="E63" i="4"/>
  <c r="D62" i="4"/>
  <c r="D135" i="4" s="1"/>
  <c r="W60" i="4"/>
  <c r="W133" i="4" s="1"/>
  <c r="S60" i="4"/>
  <c r="R60" i="4"/>
  <c r="R133" i="4" s="1"/>
  <c r="Q60" i="4"/>
  <c r="P60" i="4"/>
  <c r="V59" i="4"/>
  <c r="U59" i="4"/>
  <c r="T59" i="4"/>
  <c r="S59" i="4"/>
  <c r="R59" i="4"/>
  <c r="Q59" i="4"/>
  <c r="M59" i="4"/>
  <c r="L59" i="4"/>
  <c r="K59" i="4"/>
  <c r="J59" i="4"/>
  <c r="I59" i="4"/>
  <c r="H59" i="4"/>
  <c r="G59" i="4"/>
  <c r="E59" i="4"/>
  <c r="D59" i="4"/>
  <c r="N58" i="4"/>
  <c r="M58" i="4"/>
  <c r="L58" i="4"/>
  <c r="K58" i="4"/>
  <c r="G58" i="4"/>
  <c r="F58" i="4"/>
  <c r="E58" i="4"/>
  <c r="D58" i="4"/>
  <c r="C58" i="4"/>
  <c r="B58" i="4"/>
  <c r="E57" i="4"/>
  <c r="W56" i="4"/>
  <c r="W131" i="4" s="1"/>
  <c r="V56" i="4"/>
  <c r="V131" i="4" s="1"/>
  <c r="U56" i="4"/>
  <c r="U131" i="4" s="1"/>
  <c r="T56" i="4"/>
  <c r="S56" i="4"/>
  <c r="Q56" i="4"/>
  <c r="Q131" i="4" s="1"/>
  <c r="K56" i="4"/>
  <c r="K131" i="4" s="1"/>
  <c r="G56" i="4"/>
  <c r="G131" i="4" s="1"/>
  <c r="E56" i="4"/>
  <c r="D56" i="4"/>
  <c r="C56" i="4"/>
  <c r="C131" i="4" s="1"/>
  <c r="B56" i="4"/>
  <c r="B131" i="4" s="1"/>
  <c r="U54" i="4"/>
  <c r="O54" i="4"/>
  <c r="L54" i="4"/>
  <c r="J54" i="4"/>
  <c r="V53" i="4"/>
  <c r="U53" i="4"/>
  <c r="T53" i="4"/>
  <c r="S53" i="4"/>
  <c r="Q53" i="4"/>
  <c r="P53" i="4"/>
  <c r="N53" i="4"/>
  <c r="F53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K151" i="4" s="1"/>
  <c r="J26" i="4"/>
  <c r="I26" i="4"/>
  <c r="H26" i="4"/>
  <c r="G26" i="4"/>
  <c r="F26" i="4"/>
  <c r="F151" i="4" s="1"/>
  <c r="E26" i="4"/>
  <c r="D26" i="4"/>
  <c r="C26" i="4"/>
  <c r="B26" i="4"/>
  <c r="W25" i="4"/>
  <c r="V25" i="4"/>
  <c r="U25" i="4"/>
  <c r="T25" i="4"/>
  <c r="S25" i="4"/>
  <c r="R25" i="4"/>
  <c r="Q25" i="4"/>
  <c r="Q150" i="4" s="1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L148" i="4" s="1"/>
  <c r="K23" i="4"/>
  <c r="J23" i="4"/>
  <c r="I23" i="4"/>
  <c r="H23" i="4"/>
  <c r="H148" i="4" s="1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N147" i="4" s="1"/>
  <c r="M22" i="4"/>
  <c r="L22" i="4"/>
  <c r="K22" i="4"/>
  <c r="K147" i="4" s="1"/>
  <c r="J22" i="4"/>
  <c r="I22" i="4"/>
  <c r="H22" i="4"/>
  <c r="G22" i="4"/>
  <c r="F22" i="4"/>
  <c r="F147" i="4" s="1"/>
  <c r="E22" i="4"/>
  <c r="D22" i="4"/>
  <c r="C22" i="4"/>
  <c r="B22" i="4"/>
  <c r="W21" i="4"/>
  <c r="V21" i="4"/>
  <c r="U21" i="4"/>
  <c r="T21" i="4"/>
  <c r="S21" i="4"/>
  <c r="R21" i="4"/>
  <c r="Q21" i="4"/>
  <c r="P21" i="4"/>
  <c r="P146" i="4" s="1"/>
  <c r="O21" i="4"/>
  <c r="N21" i="4"/>
  <c r="M21" i="4"/>
  <c r="L21" i="4"/>
  <c r="K21" i="4"/>
  <c r="J21" i="4"/>
  <c r="I21" i="4"/>
  <c r="I146" i="4" s="1"/>
  <c r="H21" i="4"/>
  <c r="H146" i="4" s="1"/>
  <c r="G21" i="4"/>
  <c r="F21" i="4"/>
  <c r="E21" i="4"/>
  <c r="D21" i="4"/>
  <c r="D146" i="4" s="1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19" i="4"/>
  <c r="V19" i="4"/>
  <c r="U19" i="4"/>
  <c r="U144" i="4" s="1"/>
  <c r="T19" i="4"/>
  <c r="T144" i="4" s="1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U17" i="4"/>
  <c r="S17" i="4"/>
  <c r="R17" i="4"/>
  <c r="Q17" i="4"/>
  <c r="P17" i="4"/>
  <c r="O17" i="4"/>
  <c r="N17" i="4"/>
  <c r="M17" i="4"/>
  <c r="K17" i="4"/>
  <c r="J17" i="4"/>
  <c r="I17" i="4"/>
  <c r="H17" i="4"/>
  <c r="F17" i="4"/>
  <c r="C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E136" i="4" s="1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V9" i="4"/>
  <c r="U9" i="4"/>
  <c r="R9" i="4"/>
  <c r="Q9" i="4"/>
  <c r="P9" i="4"/>
  <c r="O9" i="4"/>
  <c r="N9" i="4"/>
  <c r="M9" i="4"/>
  <c r="L9" i="4"/>
  <c r="K9" i="4"/>
  <c r="J9" i="4"/>
  <c r="F9" i="4"/>
  <c r="E9" i="4"/>
  <c r="B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V7" i="4"/>
  <c r="U7" i="4"/>
  <c r="T7" i="4"/>
  <c r="S7" i="4"/>
  <c r="O7" i="4"/>
  <c r="N7" i="4"/>
  <c r="M7" i="4"/>
  <c r="L7" i="4"/>
  <c r="K7" i="4"/>
  <c r="J7" i="4"/>
  <c r="I7" i="4"/>
  <c r="H7" i="4"/>
  <c r="G7" i="4"/>
  <c r="F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V5" i="4"/>
  <c r="T5" i="4"/>
  <c r="S5" i="4"/>
  <c r="Q5" i="4"/>
  <c r="N5" i="4"/>
  <c r="L5" i="4"/>
  <c r="H5" i="4"/>
  <c r="G5" i="4"/>
  <c r="F5" i="4"/>
  <c r="D5" i="4"/>
  <c r="V4" i="4"/>
  <c r="U4" i="4"/>
  <c r="T4" i="4"/>
  <c r="S4" i="4"/>
  <c r="R4" i="4"/>
  <c r="Q4" i="4"/>
  <c r="P4" i="4"/>
  <c r="O4" i="4"/>
  <c r="N4" i="4"/>
  <c r="M4" i="4"/>
  <c r="L4" i="4"/>
  <c r="G4" i="4"/>
  <c r="N3" i="4"/>
  <c r="H3" i="4"/>
  <c r="F3" i="4"/>
  <c r="A1" i="4"/>
  <c r="B25" i="2"/>
  <c r="B61" i="2"/>
  <c r="B50" i="2"/>
  <c r="B18" i="2"/>
  <c r="B24" i="2"/>
  <c r="B21" i="2"/>
  <c r="B58" i="2"/>
  <c r="B13" i="2"/>
  <c r="B20" i="2"/>
  <c r="B41" i="2"/>
  <c r="B14" i="2"/>
  <c r="B51" i="2"/>
  <c r="B48" i="2"/>
  <c r="B46" i="2"/>
  <c r="B55" i="2"/>
  <c r="B28" i="2"/>
  <c r="B23" i="2"/>
  <c r="B49" i="2"/>
  <c r="B29" i="2"/>
  <c r="B5" i="2"/>
  <c r="B60" i="2"/>
  <c r="B31" i="2"/>
  <c r="B26" i="2"/>
  <c r="B33" i="2"/>
  <c r="B34" i="2"/>
  <c r="B44" i="2"/>
  <c r="B45" i="2"/>
  <c r="B11" i="2"/>
  <c r="B15" i="2"/>
  <c r="B30" i="2"/>
  <c r="B56" i="2"/>
  <c r="B10" i="2"/>
  <c r="B36" i="2"/>
  <c r="B39" i="2"/>
  <c r="B6" i="2"/>
  <c r="B8" i="2"/>
  <c r="B4" i="2"/>
  <c r="B43" i="2"/>
  <c r="B59" i="2"/>
  <c r="B54" i="2"/>
  <c r="B35" i="2"/>
  <c r="B19" i="2"/>
  <c r="B38" i="2"/>
  <c r="B40" i="2"/>
  <c r="B16" i="2"/>
  <c r="B9" i="2"/>
  <c r="B53" i="2"/>
  <c r="H73" i="51" l="1"/>
  <c r="R73" i="51"/>
  <c r="S73" i="51"/>
  <c r="N73" i="51"/>
  <c r="D73" i="51"/>
  <c r="D104" i="51"/>
  <c r="L104" i="51"/>
  <c r="P73" i="51"/>
  <c r="Q73" i="51"/>
  <c r="E73" i="51"/>
  <c r="V73" i="51"/>
  <c r="E80" i="51"/>
  <c r="B73" i="51"/>
  <c r="Q125" i="4"/>
  <c r="C73" i="51"/>
  <c r="U125" i="4"/>
  <c r="M73" i="51"/>
  <c r="J73" i="51"/>
  <c r="K73" i="51"/>
  <c r="F73" i="50"/>
  <c r="D73" i="50"/>
  <c r="P73" i="50"/>
  <c r="E73" i="50"/>
  <c r="N73" i="50"/>
  <c r="O73" i="50"/>
  <c r="L73" i="50"/>
  <c r="M73" i="50"/>
  <c r="C83" i="50"/>
  <c r="M103" i="50"/>
  <c r="V73" i="50"/>
  <c r="W73" i="50"/>
  <c r="T73" i="50"/>
  <c r="U73" i="50"/>
  <c r="D73" i="49"/>
  <c r="S103" i="50"/>
  <c r="C105" i="50"/>
  <c r="D105" i="50"/>
  <c r="S73" i="49"/>
  <c r="V103" i="50"/>
  <c r="F105" i="50"/>
  <c r="W103" i="50"/>
  <c r="R103" i="51"/>
  <c r="I73" i="49"/>
  <c r="L73" i="49"/>
  <c r="B73" i="49"/>
  <c r="K105" i="50"/>
  <c r="F105" i="51"/>
  <c r="L105" i="50"/>
  <c r="N105" i="51"/>
  <c r="U103" i="50"/>
  <c r="O73" i="49"/>
  <c r="G104" i="50"/>
  <c r="C103" i="50"/>
  <c r="I104" i="50"/>
  <c r="Q73" i="49"/>
  <c r="J104" i="50"/>
  <c r="W104" i="50"/>
  <c r="K104" i="50"/>
  <c r="I105" i="50"/>
  <c r="C73" i="49"/>
  <c r="P103" i="49"/>
  <c r="F103" i="50"/>
  <c r="L104" i="50"/>
  <c r="R105" i="50"/>
  <c r="Q105" i="50"/>
  <c r="T73" i="49"/>
  <c r="J73" i="49"/>
  <c r="B104" i="49"/>
  <c r="G103" i="50"/>
  <c r="S105" i="50"/>
  <c r="M103" i="51"/>
  <c r="J104" i="49"/>
  <c r="C80" i="49"/>
  <c r="W73" i="49"/>
  <c r="D105" i="49"/>
  <c r="J103" i="50"/>
  <c r="V105" i="50"/>
  <c r="P103" i="51"/>
  <c r="L105" i="49"/>
  <c r="Q103" i="51"/>
  <c r="W104" i="51"/>
  <c r="F87" i="49"/>
  <c r="R104" i="50"/>
  <c r="S80" i="49"/>
  <c r="N87" i="49"/>
  <c r="S104" i="50"/>
  <c r="S103" i="51"/>
  <c r="C105" i="51"/>
  <c r="K73" i="49"/>
  <c r="V87" i="49"/>
  <c r="N103" i="50"/>
  <c r="T104" i="50"/>
  <c r="R73" i="49"/>
  <c r="U103" i="51"/>
  <c r="P103" i="50"/>
  <c r="W103" i="51"/>
  <c r="G105" i="51"/>
  <c r="U96" i="49"/>
  <c r="W151" i="4"/>
  <c r="E96" i="49"/>
  <c r="G151" i="4"/>
  <c r="I151" i="4"/>
  <c r="M96" i="49"/>
  <c r="K52" i="47"/>
  <c r="L52" i="47"/>
  <c r="O52" i="47"/>
  <c r="U52" i="47"/>
  <c r="S52" i="47"/>
  <c r="T52" i="47"/>
  <c r="J52" i="47"/>
  <c r="W52" i="47"/>
  <c r="E52" i="47"/>
  <c r="R52" i="47"/>
  <c r="C52" i="47"/>
  <c r="D52" i="47"/>
  <c r="G52" i="47"/>
  <c r="M52" i="47"/>
  <c r="C52" i="46"/>
  <c r="O52" i="46"/>
  <c r="T52" i="46"/>
  <c r="K52" i="46"/>
  <c r="W52" i="46"/>
  <c r="D52" i="46"/>
  <c r="S52" i="46"/>
  <c r="I52" i="46"/>
  <c r="G52" i="46"/>
  <c r="S69" i="45"/>
  <c r="E52" i="45"/>
  <c r="J77" i="47"/>
  <c r="C52" i="45"/>
  <c r="O52" i="45"/>
  <c r="D52" i="45"/>
  <c r="M52" i="45"/>
  <c r="B77" i="45"/>
  <c r="H52" i="45"/>
  <c r="C77" i="45"/>
  <c r="C69" i="45" s="1"/>
  <c r="K52" i="45"/>
  <c r="W52" i="45"/>
  <c r="L52" i="45"/>
  <c r="H77" i="46"/>
  <c r="U52" i="45"/>
  <c r="F52" i="45"/>
  <c r="F60" i="45"/>
  <c r="H60" i="45"/>
  <c r="I60" i="45"/>
  <c r="S52" i="45"/>
  <c r="N60" i="45"/>
  <c r="T52" i="45"/>
  <c r="P60" i="45"/>
  <c r="P77" i="46"/>
  <c r="B77" i="47"/>
  <c r="G52" i="45"/>
  <c r="Q69" i="45"/>
  <c r="B69" i="45"/>
  <c r="O69" i="45"/>
  <c r="E69" i="45"/>
  <c r="J69" i="45"/>
  <c r="M69" i="45"/>
  <c r="U150" i="4"/>
  <c r="W150" i="4"/>
  <c r="U69" i="45"/>
  <c r="O150" i="4"/>
  <c r="T63" i="43"/>
  <c r="J72" i="43"/>
  <c r="E63" i="43"/>
  <c r="R63" i="43"/>
  <c r="R72" i="43"/>
  <c r="S63" i="43"/>
  <c r="M63" i="43"/>
  <c r="M90" i="43"/>
  <c r="D63" i="43"/>
  <c r="C63" i="43"/>
  <c r="U63" i="43"/>
  <c r="L63" i="43"/>
  <c r="E123" i="4"/>
  <c r="J63" i="43"/>
  <c r="V63" i="43"/>
  <c r="G63" i="42"/>
  <c r="E63" i="42"/>
  <c r="Q63" i="42"/>
  <c r="F63" i="42"/>
  <c r="O63" i="42"/>
  <c r="B72" i="42"/>
  <c r="M63" i="42"/>
  <c r="E72" i="42"/>
  <c r="N63" i="42"/>
  <c r="J72" i="42"/>
  <c r="W63" i="42"/>
  <c r="M72" i="42"/>
  <c r="C90" i="42"/>
  <c r="U63" i="42"/>
  <c r="V63" i="42"/>
  <c r="P90" i="42"/>
  <c r="B63" i="41"/>
  <c r="G81" i="41"/>
  <c r="S63" i="41"/>
  <c r="K90" i="41"/>
  <c r="D90" i="42"/>
  <c r="E90" i="43"/>
  <c r="J63" i="41"/>
  <c r="V90" i="41"/>
  <c r="U90" i="43"/>
  <c r="H63" i="41"/>
  <c r="T63" i="41"/>
  <c r="V90" i="43"/>
  <c r="W90" i="43"/>
  <c r="E72" i="41"/>
  <c r="L90" i="42"/>
  <c r="R63" i="41"/>
  <c r="G72" i="41"/>
  <c r="C63" i="41"/>
  <c r="H72" i="41"/>
  <c r="P63" i="41"/>
  <c r="O72" i="41"/>
  <c r="R90" i="42"/>
  <c r="B90" i="43"/>
  <c r="U72" i="41"/>
  <c r="K63" i="41"/>
  <c r="T90" i="42"/>
  <c r="U90" i="42"/>
  <c r="H90" i="42"/>
  <c r="D63" i="41"/>
  <c r="W72" i="41"/>
  <c r="F90" i="43"/>
  <c r="G90" i="43"/>
  <c r="N81" i="41"/>
  <c r="O81" i="41"/>
  <c r="D81" i="41"/>
  <c r="S81" i="41"/>
  <c r="V81" i="41"/>
  <c r="C149" i="4"/>
  <c r="W81" i="41"/>
  <c r="E149" i="4"/>
  <c r="L81" i="41"/>
  <c r="H81" i="41"/>
  <c r="C81" i="41"/>
  <c r="K149" i="4"/>
  <c r="K39" i="4"/>
  <c r="M149" i="4"/>
  <c r="D51" i="39"/>
  <c r="C51" i="39"/>
  <c r="G51" i="39"/>
  <c r="S51" i="39"/>
  <c r="L51" i="39"/>
  <c r="R51" i="39"/>
  <c r="B51" i="39"/>
  <c r="O51" i="39"/>
  <c r="T51" i="39"/>
  <c r="J51" i="39"/>
  <c r="O122" i="4"/>
  <c r="W51" i="39"/>
  <c r="Q78" i="39"/>
  <c r="S51" i="38"/>
  <c r="I51" i="38"/>
  <c r="Q79" i="38"/>
  <c r="S80" i="38"/>
  <c r="V51" i="38"/>
  <c r="Q51" i="38"/>
  <c r="T63" i="38"/>
  <c r="C51" i="38"/>
  <c r="R60" i="38"/>
  <c r="B79" i="38"/>
  <c r="F51" i="38"/>
  <c r="O57" i="38"/>
  <c r="V57" i="38"/>
  <c r="K51" i="38"/>
  <c r="N51" i="38"/>
  <c r="Q79" i="37"/>
  <c r="U51" i="37"/>
  <c r="K51" i="37"/>
  <c r="K80" i="37"/>
  <c r="L80" i="37"/>
  <c r="S80" i="37"/>
  <c r="T80" i="37"/>
  <c r="E60" i="37"/>
  <c r="H60" i="37"/>
  <c r="J63" i="37"/>
  <c r="G51" i="37"/>
  <c r="S51" i="37"/>
  <c r="F57" i="37"/>
  <c r="J60" i="37"/>
  <c r="G57" i="37"/>
  <c r="P63" i="37"/>
  <c r="K57" i="37"/>
  <c r="P60" i="37"/>
  <c r="R63" i="37"/>
  <c r="D51" i="37"/>
  <c r="N57" i="37"/>
  <c r="H78" i="37"/>
  <c r="E51" i="37"/>
  <c r="O57" i="37"/>
  <c r="C79" i="38"/>
  <c r="S57" i="37"/>
  <c r="J80" i="38"/>
  <c r="P78" i="37"/>
  <c r="P72" i="37" s="1"/>
  <c r="K80" i="38"/>
  <c r="W57" i="37"/>
  <c r="O51" i="37"/>
  <c r="H51" i="37"/>
  <c r="B79" i="37"/>
  <c r="I79" i="38"/>
  <c r="L51" i="37"/>
  <c r="J79" i="38"/>
  <c r="H78" i="38"/>
  <c r="M51" i="37"/>
  <c r="C51" i="37"/>
  <c r="K79" i="38"/>
  <c r="Q78" i="38"/>
  <c r="C148" i="4"/>
  <c r="I148" i="4"/>
  <c r="K148" i="4"/>
  <c r="G122" i="4"/>
  <c r="S39" i="4"/>
  <c r="U51" i="35"/>
  <c r="E51" i="35"/>
  <c r="M51" i="35"/>
  <c r="M78" i="35"/>
  <c r="C51" i="35"/>
  <c r="K60" i="35"/>
  <c r="D51" i="35"/>
  <c r="J51" i="35"/>
  <c r="M79" i="35"/>
  <c r="S79" i="35"/>
  <c r="R78" i="35"/>
  <c r="B80" i="35"/>
  <c r="N51" i="35"/>
  <c r="W63" i="35"/>
  <c r="I51" i="35"/>
  <c r="S57" i="35"/>
  <c r="W60" i="35"/>
  <c r="K51" i="35"/>
  <c r="F80" i="35"/>
  <c r="L51" i="35"/>
  <c r="F51" i="35"/>
  <c r="I80" i="35"/>
  <c r="V51" i="35"/>
  <c r="Q51" i="35"/>
  <c r="G51" i="35"/>
  <c r="S51" i="35"/>
  <c r="M51" i="34"/>
  <c r="T51" i="34"/>
  <c r="Q51" i="34"/>
  <c r="W51" i="34"/>
  <c r="R51" i="34"/>
  <c r="H51" i="34"/>
  <c r="U51" i="34"/>
  <c r="J78" i="34"/>
  <c r="D51" i="34"/>
  <c r="P51" i="34"/>
  <c r="G51" i="34"/>
  <c r="B79" i="34"/>
  <c r="B51" i="34"/>
  <c r="H57" i="34"/>
  <c r="E51" i="34"/>
  <c r="R60" i="34"/>
  <c r="L51" i="34"/>
  <c r="I51" i="34"/>
  <c r="O51" i="34"/>
  <c r="J51" i="34"/>
  <c r="W51" i="33"/>
  <c r="L51" i="33"/>
  <c r="H79" i="33"/>
  <c r="L79" i="33"/>
  <c r="F78" i="34"/>
  <c r="P51" i="33"/>
  <c r="V51" i="33"/>
  <c r="U78" i="34"/>
  <c r="T51" i="33"/>
  <c r="J79" i="34"/>
  <c r="I80" i="34"/>
  <c r="J80" i="33"/>
  <c r="T80" i="34"/>
  <c r="K80" i="33"/>
  <c r="N80" i="33"/>
  <c r="Q80" i="35"/>
  <c r="R80" i="33"/>
  <c r="G63" i="33"/>
  <c r="S80" i="33"/>
  <c r="J63" i="33"/>
  <c r="F51" i="33"/>
  <c r="B57" i="33"/>
  <c r="D60" i="33"/>
  <c r="C57" i="33"/>
  <c r="N63" i="33"/>
  <c r="F57" i="33"/>
  <c r="O63" i="33"/>
  <c r="G57" i="33"/>
  <c r="R63" i="33"/>
  <c r="B78" i="33"/>
  <c r="E79" i="35"/>
  <c r="D51" i="33"/>
  <c r="J57" i="33"/>
  <c r="F78" i="33"/>
  <c r="K57" i="33"/>
  <c r="V63" i="33"/>
  <c r="N57" i="33"/>
  <c r="T60" i="33"/>
  <c r="W63" i="33"/>
  <c r="N78" i="33"/>
  <c r="C78" i="35"/>
  <c r="H51" i="33"/>
  <c r="N51" i="33"/>
  <c r="S57" i="33"/>
  <c r="R78" i="33"/>
  <c r="R72" i="33" s="1"/>
  <c r="G147" i="4"/>
  <c r="I147" i="4"/>
  <c r="E121" i="4"/>
  <c r="J72" i="33"/>
  <c r="O147" i="4"/>
  <c r="Q147" i="4"/>
  <c r="K121" i="4"/>
  <c r="O84" i="31"/>
  <c r="E84" i="31"/>
  <c r="Q84" i="31"/>
  <c r="L123" i="31"/>
  <c r="J84" i="31"/>
  <c r="W120" i="4"/>
  <c r="T84" i="31"/>
  <c r="V84" i="31"/>
  <c r="K99" i="31"/>
  <c r="F120" i="31"/>
  <c r="W84" i="31"/>
  <c r="P99" i="31"/>
  <c r="N105" i="31"/>
  <c r="K84" i="31"/>
  <c r="F84" i="31"/>
  <c r="D84" i="31"/>
  <c r="R84" i="31"/>
  <c r="G84" i="31"/>
  <c r="N84" i="31"/>
  <c r="I84" i="31"/>
  <c r="B84" i="31"/>
  <c r="L84" i="31"/>
  <c r="S84" i="31"/>
  <c r="Q84" i="30"/>
  <c r="U84" i="30"/>
  <c r="N122" i="30"/>
  <c r="D90" i="30"/>
  <c r="P123" i="30"/>
  <c r="H84" i="30"/>
  <c r="E84" i="30"/>
  <c r="I84" i="30"/>
  <c r="M84" i="30"/>
  <c r="B122" i="31"/>
  <c r="F84" i="29"/>
  <c r="L84" i="29"/>
  <c r="G84" i="29"/>
  <c r="S84" i="29"/>
  <c r="L119" i="31"/>
  <c r="J84" i="29"/>
  <c r="I119" i="30"/>
  <c r="U122" i="30"/>
  <c r="F122" i="30"/>
  <c r="V120" i="31"/>
  <c r="J119" i="30"/>
  <c r="K119" i="30"/>
  <c r="W122" i="30"/>
  <c r="V122" i="30"/>
  <c r="L119" i="30"/>
  <c r="B123" i="30"/>
  <c r="N84" i="29"/>
  <c r="T84" i="29"/>
  <c r="S120" i="30"/>
  <c r="O84" i="29"/>
  <c r="E84" i="29"/>
  <c r="P94" i="29"/>
  <c r="Q94" i="29"/>
  <c r="V120" i="30"/>
  <c r="R84" i="29"/>
  <c r="Q119" i="30"/>
  <c r="J119" i="31"/>
  <c r="P120" i="31"/>
  <c r="C84" i="29"/>
  <c r="R119" i="30"/>
  <c r="B122" i="30"/>
  <c r="S119" i="30"/>
  <c r="C122" i="30"/>
  <c r="I123" i="30"/>
  <c r="T119" i="30"/>
  <c r="J123" i="30"/>
  <c r="V84" i="29"/>
  <c r="E122" i="30"/>
  <c r="N119" i="31"/>
  <c r="D123" i="31"/>
  <c r="W84" i="29"/>
  <c r="M84" i="29"/>
  <c r="B99" i="29"/>
  <c r="L123" i="30"/>
  <c r="C99" i="29"/>
  <c r="G122" i="30"/>
  <c r="M123" i="30"/>
  <c r="F123" i="31"/>
  <c r="F99" i="29"/>
  <c r="H122" i="30"/>
  <c r="D84" i="29"/>
  <c r="C120" i="30"/>
  <c r="R119" i="31"/>
  <c r="K84" i="29"/>
  <c r="D120" i="30"/>
  <c r="J122" i="30"/>
  <c r="C122" i="31"/>
  <c r="I90" i="29"/>
  <c r="N99" i="29"/>
  <c r="E120" i="30"/>
  <c r="K122" i="30"/>
  <c r="Q123" i="30"/>
  <c r="D122" i="31"/>
  <c r="Q90" i="29"/>
  <c r="R99" i="29"/>
  <c r="F120" i="30"/>
  <c r="R123" i="30"/>
  <c r="B84" i="29"/>
  <c r="G105" i="29"/>
  <c r="M122" i="30"/>
  <c r="B113" i="29"/>
  <c r="J113" i="29"/>
  <c r="E146" i="4"/>
  <c r="G146" i="4"/>
  <c r="R113" i="29"/>
  <c r="L30" i="4"/>
  <c r="M146" i="4"/>
  <c r="O146" i="4"/>
  <c r="H120" i="4"/>
  <c r="O76" i="24"/>
  <c r="O173" i="4" s="1"/>
  <c r="B98" i="27"/>
  <c r="V76" i="24"/>
  <c r="V173" i="4" s="1"/>
  <c r="V126" i="27"/>
  <c r="F98" i="27"/>
  <c r="R110" i="27"/>
  <c r="D126" i="27"/>
  <c r="O57" i="24"/>
  <c r="O116" i="4" s="1"/>
  <c r="I98" i="27"/>
  <c r="P57" i="24"/>
  <c r="P116" i="4" s="1"/>
  <c r="J98" i="27"/>
  <c r="F110" i="27"/>
  <c r="R57" i="24"/>
  <c r="R116" i="4" s="1"/>
  <c r="C126" i="27"/>
  <c r="S98" i="27"/>
  <c r="I110" i="27"/>
  <c r="U110" i="27"/>
  <c r="N98" i="27"/>
  <c r="F126" i="27"/>
  <c r="Q98" i="27"/>
  <c r="G98" i="27"/>
  <c r="G110" i="27"/>
  <c r="H57" i="24"/>
  <c r="H116" i="4" s="1"/>
  <c r="R98" i="27"/>
  <c r="H110" i="27"/>
  <c r="N110" i="27"/>
  <c r="U143" i="27"/>
  <c r="M76" i="24"/>
  <c r="M173" i="4" s="1"/>
  <c r="S77" i="24"/>
  <c r="S174" i="4" s="1"/>
  <c r="B110" i="27"/>
  <c r="J126" i="27"/>
  <c r="P126" i="27"/>
  <c r="T77" i="24"/>
  <c r="T174" i="4" s="1"/>
  <c r="K126" i="27"/>
  <c r="Q126" i="27"/>
  <c r="Q110" i="27"/>
  <c r="P76" i="24"/>
  <c r="P173" i="4" s="1"/>
  <c r="V98" i="27"/>
  <c r="E105" i="27"/>
  <c r="M57" i="24"/>
  <c r="M116" i="4" s="1"/>
  <c r="F105" i="27"/>
  <c r="N126" i="27"/>
  <c r="I105" i="27"/>
  <c r="U126" i="27"/>
  <c r="C98" i="27"/>
  <c r="M105" i="27"/>
  <c r="O110" i="27"/>
  <c r="E110" i="27"/>
  <c r="N105" i="27"/>
  <c r="P110" i="27"/>
  <c r="V110" i="27"/>
  <c r="L117" i="4"/>
  <c r="U76" i="24"/>
  <c r="U173" i="4" s="1"/>
  <c r="Q105" i="27"/>
  <c r="J110" i="27"/>
  <c r="B126" i="27"/>
  <c r="S126" i="27"/>
  <c r="T126" i="26"/>
  <c r="C98" i="26"/>
  <c r="Q110" i="26"/>
  <c r="W110" i="26"/>
  <c r="W126" i="26"/>
  <c r="T110" i="26"/>
  <c r="J110" i="26"/>
  <c r="G98" i="26"/>
  <c r="U110" i="26"/>
  <c r="E126" i="26"/>
  <c r="H110" i="26"/>
  <c r="K98" i="26"/>
  <c r="L98" i="26"/>
  <c r="B98" i="26"/>
  <c r="B126" i="26"/>
  <c r="N126" i="26"/>
  <c r="C126" i="26"/>
  <c r="R110" i="26"/>
  <c r="D126" i="26"/>
  <c r="O98" i="26"/>
  <c r="G110" i="26"/>
  <c r="G126" i="26"/>
  <c r="M126" i="26"/>
  <c r="D110" i="26"/>
  <c r="P110" i="26"/>
  <c r="S98" i="26"/>
  <c r="E110" i="26"/>
  <c r="T98" i="26"/>
  <c r="J126" i="26"/>
  <c r="V126" i="26"/>
  <c r="K126" i="26"/>
  <c r="C105" i="26"/>
  <c r="L126" i="26"/>
  <c r="W98" i="26"/>
  <c r="G105" i="26"/>
  <c r="I110" i="26"/>
  <c r="O110" i="26"/>
  <c r="K105" i="26"/>
  <c r="O126" i="26"/>
  <c r="U126" i="26"/>
  <c r="O105" i="26"/>
  <c r="L110" i="26"/>
  <c r="P105" i="26"/>
  <c r="M110" i="26"/>
  <c r="F98" i="26"/>
  <c r="S105" i="26"/>
  <c r="R126" i="26"/>
  <c r="B72" i="4"/>
  <c r="P119" i="25"/>
  <c r="P126" i="25"/>
  <c r="U143" i="25"/>
  <c r="R152" i="27"/>
  <c r="Q126" i="25"/>
  <c r="C156" i="25"/>
  <c r="H110" i="25"/>
  <c r="P98" i="25"/>
  <c r="W126" i="25"/>
  <c r="B126" i="25"/>
  <c r="N126" i="25"/>
  <c r="B145" i="4"/>
  <c r="C126" i="25"/>
  <c r="H76" i="24"/>
  <c r="H173" i="4" s="1"/>
  <c r="S98" i="25"/>
  <c r="I98" i="25"/>
  <c r="M110" i="25"/>
  <c r="B152" i="27"/>
  <c r="W76" i="24"/>
  <c r="W173" i="4" s="1"/>
  <c r="B52" i="24"/>
  <c r="B69" i="4" s="1"/>
  <c r="B142" i="4" s="1"/>
  <c r="B77" i="24"/>
  <c r="B174" i="4" s="1"/>
  <c r="I110" i="25"/>
  <c r="P156" i="25"/>
  <c r="P136" i="25"/>
  <c r="K110" i="25"/>
  <c r="J126" i="25"/>
  <c r="R156" i="25"/>
  <c r="O105" i="25"/>
  <c r="K126" i="25"/>
  <c r="Q98" i="25"/>
  <c r="P105" i="25"/>
  <c r="P67" i="24"/>
  <c r="R98" i="25"/>
  <c r="T105" i="25"/>
  <c r="G126" i="25"/>
  <c r="I152" i="27"/>
  <c r="F70" i="4"/>
  <c r="F143" i="4" s="1"/>
  <c r="P71" i="4"/>
  <c r="P144" i="4" s="1"/>
  <c r="U67" i="24"/>
  <c r="W105" i="25"/>
  <c r="U110" i="25"/>
  <c r="H122" i="25"/>
  <c r="H126" i="25"/>
  <c r="J152" i="27"/>
  <c r="I126" i="25"/>
  <c r="B152" i="25"/>
  <c r="B146" i="25" s="1"/>
  <c r="J52" i="24"/>
  <c r="J69" i="4" s="1"/>
  <c r="J142" i="4" s="1"/>
  <c r="C98" i="25"/>
  <c r="Q110" i="25"/>
  <c r="B119" i="25"/>
  <c r="O152" i="25"/>
  <c r="G76" i="24"/>
  <c r="G173" i="4" s="1"/>
  <c r="C119" i="25"/>
  <c r="H136" i="25"/>
  <c r="S110" i="25"/>
  <c r="H119" i="25"/>
  <c r="R126" i="25"/>
  <c r="T153" i="27"/>
  <c r="I119" i="25"/>
  <c r="S126" i="25"/>
  <c r="I154" i="25"/>
  <c r="J119" i="25"/>
  <c r="U154" i="25"/>
  <c r="J69" i="24"/>
  <c r="H98" i="25"/>
  <c r="K119" i="25"/>
  <c r="O126" i="25"/>
  <c r="V154" i="25"/>
  <c r="G17" i="4"/>
  <c r="G3" i="4"/>
  <c r="G128" i="4" s="1"/>
  <c r="I30" i="4"/>
  <c r="W119" i="4"/>
  <c r="V33" i="4"/>
  <c r="G71" i="4"/>
  <c r="G144" i="4" s="1"/>
  <c r="H52" i="24"/>
  <c r="N57" i="24"/>
  <c r="N116" i="4" s="1"/>
  <c r="P68" i="24"/>
  <c r="V75" i="24"/>
  <c r="V172" i="4" s="1"/>
  <c r="B156" i="25"/>
  <c r="I52" i="24"/>
  <c r="I69" i="4" s="1"/>
  <c r="I142" i="4" s="1"/>
  <c r="B76" i="24"/>
  <c r="B173" i="4" s="1"/>
  <c r="O52" i="24"/>
  <c r="L156" i="25"/>
  <c r="U52" i="24"/>
  <c r="I69" i="24"/>
  <c r="W52" i="24"/>
  <c r="W69" i="4" s="1"/>
  <c r="W142" i="4" s="1"/>
  <c r="P146" i="25"/>
  <c r="U145" i="4"/>
  <c r="V57" i="24"/>
  <c r="V116" i="4" s="1"/>
  <c r="L69" i="24"/>
  <c r="I77" i="24"/>
  <c r="I174" i="4" s="1"/>
  <c r="J156" i="25"/>
  <c r="Q57" i="24"/>
  <c r="Q116" i="4" s="1"/>
  <c r="O69" i="24"/>
  <c r="L136" i="25"/>
  <c r="K156" i="25"/>
  <c r="Q144" i="4"/>
  <c r="Q69" i="24"/>
  <c r="R69" i="24"/>
  <c r="S145" i="4"/>
  <c r="S144" i="4"/>
  <c r="T57" i="24"/>
  <c r="T116" i="4" s="1"/>
  <c r="T69" i="24"/>
  <c r="T156" i="25"/>
  <c r="O156" i="25"/>
  <c r="U156" i="25"/>
  <c r="E67" i="24"/>
  <c r="L3" i="4"/>
  <c r="L128" i="4" s="1"/>
  <c r="G57" i="24"/>
  <c r="G116" i="4" s="1"/>
  <c r="F67" i="24"/>
  <c r="Q156" i="25"/>
  <c r="H156" i="25"/>
  <c r="Q76" i="24"/>
  <c r="Q173" i="4" s="1"/>
  <c r="W77" i="24"/>
  <c r="W174" i="4" s="1"/>
  <c r="H67" i="24"/>
  <c r="T136" i="25"/>
  <c r="S156" i="25"/>
  <c r="I156" i="25"/>
  <c r="C145" i="4"/>
  <c r="R76" i="24"/>
  <c r="R173" i="4" s="1"/>
  <c r="J57" i="24"/>
  <c r="J116" i="4" s="1"/>
  <c r="E145" i="4"/>
  <c r="F57" i="24"/>
  <c r="F116" i="4" s="1"/>
  <c r="W156" i="25"/>
  <c r="G156" i="25"/>
  <c r="W70" i="4"/>
  <c r="W143" i="4" s="1"/>
  <c r="G72" i="4"/>
  <c r="G145" i="4" s="1"/>
  <c r="B57" i="24"/>
  <c r="B68" i="24"/>
  <c r="D57" i="24"/>
  <c r="D116" i="4" s="1"/>
  <c r="D156" i="25"/>
  <c r="G30" i="4"/>
  <c r="I117" i="4"/>
  <c r="U119" i="4"/>
  <c r="C77" i="24"/>
  <c r="C174" i="4" s="1"/>
  <c r="E156" i="25"/>
  <c r="H30" i="4"/>
  <c r="E71" i="4"/>
  <c r="E144" i="4" s="1"/>
  <c r="K72" i="4"/>
  <c r="K145" i="4" s="1"/>
  <c r="D77" i="24"/>
  <c r="D174" i="4" s="1"/>
  <c r="J68" i="24"/>
  <c r="O136" i="25"/>
  <c r="H146" i="25"/>
  <c r="G143" i="23"/>
  <c r="G57" i="20"/>
  <c r="G60" i="20"/>
  <c r="G113" i="4" s="1"/>
  <c r="H172" i="23"/>
  <c r="H62" i="20"/>
  <c r="H115" i="4" s="1"/>
  <c r="O143" i="23"/>
  <c r="O60" i="20"/>
  <c r="O113" i="4" s="1"/>
  <c r="E158" i="23"/>
  <c r="E61" i="20"/>
  <c r="E114" i="4" s="1"/>
  <c r="E154" i="23"/>
  <c r="W161" i="23"/>
  <c r="W163" i="23"/>
  <c r="W151" i="23"/>
  <c r="W61" i="20"/>
  <c r="W114" i="4" s="1"/>
  <c r="C157" i="23"/>
  <c r="C205" i="23"/>
  <c r="G59" i="20"/>
  <c r="G112" i="4" s="1"/>
  <c r="I140" i="23"/>
  <c r="N141" i="23"/>
  <c r="W171" i="23"/>
  <c r="B99" i="23"/>
  <c r="B62" i="20" s="1"/>
  <c r="B115" i="4" s="1"/>
  <c r="R79" i="20"/>
  <c r="R170" i="4" s="1"/>
  <c r="P183" i="23"/>
  <c r="G192" i="23"/>
  <c r="G183" i="23" s="1"/>
  <c r="O192" i="23"/>
  <c r="O183" i="23" s="1"/>
  <c r="B5" i="23"/>
  <c r="H5" i="23"/>
  <c r="J5" i="23"/>
  <c r="N5" i="23"/>
  <c r="C48" i="23"/>
  <c r="V60" i="20"/>
  <c r="V113" i="4" s="1"/>
  <c r="P5" i="23"/>
  <c r="F48" i="23"/>
  <c r="F61" i="20" s="1"/>
  <c r="F114" i="4" s="1"/>
  <c r="U48" i="23"/>
  <c r="G56" i="20"/>
  <c r="W5" i="23"/>
  <c r="G171" i="23"/>
  <c r="U132" i="22"/>
  <c r="T132" i="22"/>
  <c r="L157" i="22"/>
  <c r="Q146" i="22"/>
  <c r="W132" i="22"/>
  <c r="L146" i="22"/>
  <c r="R146" i="22"/>
  <c r="T165" i="22"/>
  <c r="O146" i="22"/>
  <c r="Q165" i="22"/>
  <c r="T175" i="22"/>
  <c r="F146" i="22"/>
  <c r="R165" i="22"/>
  <c r="H165" i="22"/>
  <c r="T146" i="22"/>
  <c r="D132" i="22"/>
  <c r="W146" i="22"/>
  <c r="C165" i="22"/>
  <c r="G132" i="22"/>
  <c r="B146" i="22"/>
  <c r="D165" i="22"/>
  <c r="P165" i="22"/>
  <c r="F132" i="22"/>
  <c r="B165" i="22"/>
  <c r="L132" i="22"/>
  <c r="J203" i="22"/>
  <c r="I146" i="22"/>
  <c r="K165" i="22"/>
  <c r="O132" i="22"/>
  <c r="D146" i="22"/>
  <c r="J146" i="22"/>
  <c r="L165" i="22"/>
  <c r="V146" i="22"/>
  <c r="D157" i="22"/>
  <c r="P211" i="22"/>
  <c r="G146" i="22"/>
  <c r="I165" i="22"/>
  <c r="T67" i="4"/>
  <c r="G141" i="21"/>
  <c r="M146" i="21"/>
  <c r="V157" i="21"/>
  <c r="H141" i="21"/>
  <c r="V165" i="21"/>
  <c r="Q165" i="21"/>
  <c r="W165" i="21"/>
  <c r="O66" i="4"/>
  <c r="T165" i="21"/>
  <c r="J165" i="21"/>
  <c r="T146" i="21"/>
  <c r="H146" i="21"/>
  <c r="N146" i="21"/>
  <c r="S51" i="20"/>
  <c r="S65" i="4" s="1"/>
  <c r="H132" i="21"/>
  <c r="U146" i="21"/>
  <c r="T203" i="22"/>
  <c r="D213" i="22"/>
  <c r="H165" i="21"/>
  <c r="V203" i="22"/>
  <c r="N183" i="21"/>
  <c r="W203" i="22"/>
  <c r="S146" i="21"/>
  <c r="Q201" i="21"/>
  <c r="H213" i="22"/>
  <c r="W132" i="21"/>
  <c r="G132" i="21"/>
  <c r="F165" i="21"/>
  <c r="R165" i="21"/>
  <c r="F171" i="21"/>
  <c r="I213" i="22"/>
  <c r="F192" i="22"/>
  <c r="H192" i="22"/>
  <c r="J213" i="22"/>
  <c r="N192" i="22"/>
  <c r="M68" i="4"/>
  <c r="M141" i="4" s="1"/>
  <c r="F71" i="20"/>
  <c r="G165" i="21"/>
  <c r="G171" i="21"/>
  <c r="T202" i="22"/>
  <c r="V71" i="20"/>
  <c r="F146" i="21"/>
  <c r="N171" i="21"/>
  <c r="S202" i="21"/>
  <c r="I192" i="22"/>
  <c r="U202" i="22"/>
  <c r="K213" i="22"/>
  <c r="V192" i="22"/>
  <c r="O171" i="21"/>
  <c r="E203" i="21"/>
  <c r="F211" i="22"/>
  <c r="P140" i="4"/>
  <c r="V141" i="4"/>
  <c r="P68" i="4"/>
  <c r="P141" i="4" s="1"/>
  <c r="K51" i="20"/>
  <c r="K65" i="4" s="1"/>
  <c r="K138" i="4" s="1"/>
  <c r="D160" i="21"/>
  <c r="D165" i="21"/>
  <c r="P165" i="21"/>
  <c r="V171" i="21"/>
  <c r="M203" i="21"/>
  <c r="S211" i="21"/>
  <c r="G211" i="22"/>
  <c r="N51" i="20"/>
  <c r="N65" i="4" s="1"/>
  <c r="D146" i="21"/>
  <c r="P146" i="21"/>
  <c r="L160" i="21"/>
  <c r="V51" i="20"/>
  <c r="V65" i="4" s="1"/>
  <c r="E165" i="21"/>
  <c r="S68" i="4"/>
  <c r="C51" i="20"/>
  <c r="C65" i="4" s="1"/>
  <c r="E146" i="21"/>
  <c r="Q146" i="21"/>
  <c r="D203" i="22"/>
  <c r="P213" i="22"/>
  <c r="I132" i="21"/>
  <c r="O132" i="21"/>
  <c r="T160" i="21"/>
  <c r="N165" i="21"/>
  <c r="E203" i="22"/>
  <c r="Q213" i="22"/>
  <c r="I165" i="21"/>
  <c r="O165" i="21"/>
  <c r="P192" i="22"/>
  <c r="F203" i="22"/>
  <c r="R213" i="22"/>
  <c r="Q192" i="22"/>
  <c r="G203" i="22"/>
  <c r="S213" i="22"/>
  <c r="H211" i="22"/>
  <c r="C146" i="21"/>
  <c r="T140" i="4"/>
  <c r="U140" i="4"/>
  <c r="D66" i="4"/>
  <c r="O67" i="4"/>
  <c r="O140" i="4" s="1"/>
  <c r="D157" i="21"/>
  <c r="L165" i="21"/>
  <c r="O211" i="22"/>
  <c r="P67" i="4"/>
  <c r="M165" i="21"/>
  <c r="Q139" i="4"/>
  <c r="W140" i="4"/>
  <c r="S194" i="23"/>
  <c r="D42" i="4"/>
  <c r="S66" i="4"/>
  <c r="S139" i="4" s="1"/>
  <c r="C68" i="4"/>
  <c r="C141" i="4" s="1"/>
  <c r="W69" i="20"/>
  <c r="F183" i="21"/>
  <c r="H183" i="23"/>
  <c r="U139" i="4"/>
  <c r="E141" i="4"/>
  <c r="W33" i="4"/>
  <c r="Q70" i="20"/>
  <c r="K194" i="23"/>
  <c r="C140" i="4"/>
  <c r="I141" i="4"/>
  <c r="E71" i="20"/>
  <c r="O183" i="21"/>
  <c r="C194" i="23"/>
  <c r="T30" i="4"/>
  <c r="P42" i="4"/>
  <c r="O205" i="21"/>
  <c r="E139" i="4"/>
  <c r="K140" i="4"/>
  <c r="Q141" i="4"/>
  <c r="H114" i="4"/>
  <c r="R68" i="4"/>
  <c r="R141" i="4" s="1"/>
  <c r="S3" i="4"/>
  <c r="S128" i="4" s="1"/>
  <c r="I77" i="20"/>
  <c r="I168" i="4" s="1"/>
  <c r="U79" i="20"/>
  <c r="U170" i="4" s="1"/>
  <c r="G139" i="4"/>
  <c r="S141" i="4"/>
  <c r="V183" i="21"/>
  <c r="W183" i="21"/>
  <c r="D3" i="4"/>
  <c r="D128" i="4" s="1"/>
  <c r="V3" i="4"/>
  <c r="V128" i="4" s="1"/>
  <c r="I139" i="4"/>
  <c r="U141" i="4"/>
  <c r="G115" i="4"/>
  <c r="L66" i="4"/>
  <c r="G77" i="20"/>
  <c r="G168" i="4" s="1"/>
  <c r="M139" i="4"/>
  <c r="S140" i="4"/>
  <c r="H79" i="20"/>
  <c r="H170" i="4" s="1"/>
  <c r="O3" i="4"/>
  <c r="O128" i="4" s="1"/>
  <c r="D30" i="4"/>
  <c r="O139" i="4"/>
  <c r="B176" i="19"/>
  <c r="B80" i="16"/>
  <c r="B109" i="4" s="1"/>
  <c r="D173" i="19"/>
  <c r="D80" i="16"/>
  <c r="D109" i="4" s="1"/>
  <c r="H109" i="4"/>
  <c r="H79" i="16"/>
  <c r="H108" i="4" s="1"/>
  <c r="P79" i="16"/>
  <c r="P108" i="4" s="1"/>
  <c r="P109" i="4"/>
  <c r="H188" i="19"/>
  <c r="Q197" i="19"/>
  <c r="H103" i="16"/>
  <c r="H166" i="4" s="1"/>
  <c r="G103" i="16"/>
  <c r="G166" i="4" s="1"/>
  <c r="H77" i="16"/>
  <c r="H76" i="16" s="1"/>
  <c r="L77" i="16"/>
  <c r="L76" i="16" s="1"/>
  <c r="J172" i="19"/>
  <c r="P197" i="19"/>
  <c r="P77" i="16"/>
  <c r="P76" i="16" s="1"/>
  <c r="L173" i="19"/>
  <c r="L80" i="16"/>
  <c r="L109" i="4" s="1"/>
  <c r="R168" i="19"/>
  <c r="C197" i="19"/>
  <c r="R80" i="16"/>
  <c r="R109" i="4" s="1"/>
  <c r="T80" i="16"/>
  <c r="T109" i="4" s="1"/>
  <c r="P229" i="19"/>
  <c r="F81" i="16"/>
  <c r="F110" i="4" s="1"/>
  <c r="P102" i="16"/>
  <c r="P165" i="4" s="1"/>
  <c r="I197" i="19"/>
  <c r="W103" i="16"/>
  <c r="W166" i="4" s="1"/>
  <c r="K197" i="19"/>
  <c r="F191" i="19"/>
  <c r="P81" i="16"/>
  <c r="P110" i="4" s="1"/>
  <c r="U102" i="16"/>
  <c r="U165" i="4" s="1"/>
  <c r="T235" i="19"/>
  <c r="R176" i="19"/>
  <c r="U173" i="18"/>
  <c r="U97" i="16"/>
  <c r="M96" i="16"/>
  <c r="I197" i="18"/>
  <c r="U197" i="18"/>
  <c r="P96" i="16"/>
  <c r="G248" i="18"/>
  <c r="B178" i="18"/>
  <c r="N197" i="18"/>
  <c r="D178" i="18"/>
  <c r="Q197" i="18"/>
  <c r="G197" i="18"/>
  <c r="G178" i="18"/>
  <c r="S178" i="18"/>
  <c r="N5" i="18"/>
  <c r="N97" i="16" s="1"/>
  <c r="T197" i="18"/>
  <c r="J178" i="18"/>
  <c r="E197" i="18"/>
  <c r="V197" i="18"/>
  <c r="L178" i="18"/>
  <c r="O197" i="18"/>
  <c r="O178" i="18"/>
  <c r="E178" i="18"/>
  <c r="V5" i="18"/>
  <c r="V97" i="16" s="1"/>
  <c r="V95" i="16" s="1"/>
  <c r="D96" i="16"/>
  <c r="C203" i="18"/>
  <c r="E96" i="16"/>
  <c r="E95" i="16" s="1"/>
  <c r="G5" i="18"/>
  <c r="G165" i="18" s="1"/>
  <c r="R178" i="18"/>
  <c r="M197" i="18"/>
  <c r="K226" i="18"/>
  <c r="J5" i="18"/>
  <c r="J175" i="18" s="1"/>
  <c r="C178" i="18"/>
  <c r="H96" i="16"/>
  <c r="M5" i="18"/>
  <c r="T178" i="18"/>
  <c r="D197" i="18"/>
  <c r="J96" i="16"/>
  <c r="R5" i="18"/>
  <c r="F197" i="18"/>
  <c r="K96" i="16"/>
  <c r="W178" i="18"/>
  <c r="M178" i="18"/>
  <c r="L96" i="16"/>
  <c r="E173" i="18"/>
  <c r="E97" i="16"/>
  <c r="E172" i="18"/>
  <c r="E168" i="18"/>
  <c r="E164" i="18"/>
  <c r="O173" i="18"/>
  <c r="O169" i="18"/>
  <c r="O97" i="16"/>
  <c r="O95" i="16" s="1"/>
  <c r="L175" i="17"/>
  <c r="L169" i="17"/>
  <c r="L168" i="17"/>
  <c r="L165" i="17"/>
  <c r="L161" i="17"/>
  <c r="L53" i="16"/>
  <c r="L171" i="17"/>
  <c r="O197" i="17"/>
  <c r="P103" i="16"/>
  <c r="P166" i="4" s="1"/>
  <c r="D170" i="17"/>
  <c r="Q178" i="17"/>
  <c r="G178" i="17"/>
  <c r="I170" i="17"/>
  <c r="B178" i="17"/>
  <c r="U166" i="18"/>
  <c r="J97" i="16"/>
  <c r="J95" i="16" s="1"/>
  <c r="E171" i="17"/>
  <c r="R178" i="17"/>
  <c r="H178" i="17"/>
  <c r="L226" i="17"/>
  <c r="U226" i="18"/>
  <c r="V178" i="17"/>
  <c r="N173" i="17"/>
  <c r="P63" i="4"/>
  <c r="P136" i="4" s="1"/>
  <c r="E53" i="16"/>
  <c r="F96" i="16"/>
  <c r="F95" i="16" s="1"/>
  <c r="W197" i="17"/>
  <c r="I237" i="18"/>
  <c r="F53" i="16"/>
  <c r="H95" i="16"/>
  <c r="W5" i="18"/>
  <c r="S63" i="4"/>
  <c r="S136" i="4" s="1"/>
  <c r="T5" i="17"/>
  <c r="M175" i="17"/>
  <c r="N53" i="16"/>
  <c r="U5" i="17"/>
  <c r="C184" i="17"/>
  <c r="F190" i="17"/>
  <c r="U197" i="17"/>
  <c r="K197" i="17"/>
  <c r="S246" i="18"/>
  <c r="L190" i="17"/>
  <c r="V197" i="17"/>
  <c r="M164" i="18"/>
  <c r="T178" i="17"/>
  <c r="Q190" i="17"/>
  <c r="E166" i="18"/>
  <c r="U164" i="18"/>
  <c r="L235" i="19"/>
  <c r="V53" i="16"/>
  <c r="I162" i="17"/>
  <c r="B64" i="4"/>
  <c r="B137" i="4" s="1"/>
  <c r="N95" i="16"/>
  <c r="E164" i="17"/>
  <c r="I197" i="17"/>
  <c r="G166" i="18"/>
  <c r="E226" i="18"/>
  <c r="H166" i="18"/>
  <c r="U168" i="18"/>
  <c r="E90" i="16"/>
  <c r="P95" i="16"/>
  <c r="F178" i="17"/>
  <c r="F64" i="4"/>
  <c r="F137" i="4" s="1"/>
  <c r="H90" i="16"/>
  <c r="D165" i="17"/>
  <c r="L178" i="17"/>
  <c r="D203" i="17"/>
  <c r="L71" i="16"/>
  <c r="G197" i="17"/>
  <c r="S197" i="17"/>
  <c r="O203" i="17"/>
  <c r="D64" i="4"/>
  <c r="G64" i="4"/>
  <c r="G137" i="4" s="1"/>
  <c r="M62" i="4"/>
  <c r="I64" i="4"/>
  <c r="N71" i="16"/>
  <c r="M90" i="16"/>
  <c r="S96" i="16"/>
  <c r="I178" i="17"/>
  <c r="M172" i="18"/>
  <c r="Q71" i="16"/>
  <c r="P90" i="16"/>
  <c r="P178" i="17"/>
  <c r="C197" i="17"/>
  <c r="U172" i="18"/>
  <c r="D136" i="4"/>
  <c r="S71" i="16"/>
  <c r="U96" i="16"/>
  <c r="U95" i="16" s="1"/>
  <c r="E223" i="18"/>
  <c r="E197" i="17"/>
  <c r="D235" i="17"/>
  <c r="D229" i="17" s="1"/>
  <c r="O166" i="18"/>
  <c r="C63" i="4"/>
  <c r="W96" i="16"/>
  <c r="D168" i="17"/>
  <c r="P166" i="18"/>
  <c r="U223" i="18"/>
  <c r="D63" i="4"/>
  <c r="V71" i="16"/>
  <c r="B97" i="16"/>
  <c r="B95" i="16" s="1"/>
  <c r="N178" i="17"/>
  <c r="D178" i="17"/>
  <c r="H136" i="4"/>
  <c r="J197" i="17"/>
  <c r="T3" i="4"/>
  <c r="T128" i="4" s="1"/>
  <c r="T9" i="4"/>
  <c r="R217" i="17"/>
  <c r="N63" i="4"/>
  <c r="T64" i="4"/>
  <c r="T137" i="4" s="1"/>
  <c r="O63" i="4"/>
  <c r="O136" i="4" s="1"/>
  <c r="U64" i="4"/>
  <c r="U137" i="4" s="1"/>
  <c r="N38" i="7"/>
  <c r="M52" i="16"/>
  <c r="M61" i="4" s="1"/>
  <c r="M134" i="4" s="1"/>
  <c r="U217" i="17"/>
  <c r="R33" i="4"/>
  <c r="S9" i="4"/>
  <c r="L42" i="4"/>
  <c r="P30" i="4"/>
  <c r="P92" i="16"/>
  <c r="O30" i="4"/>
  <c r="B217" i="17"/>
  <c r="W30" i="4"/>
  <c r="B93" i="16"/>
  <c r="H128" i="4"/>
  <c r="I39" i="4"/>
  <c r="D137" i="4"/>
  <c r="E64" i="4"/>
  <c r="E137" i="4" s="1"/>
  <c r="E217" i="17"/>
  <c r="O33" i="4"/>
  <c r="J103" i="16"/>
  <c r="J166" i="4" s="1"/>
  <c r="E102" i="16"/>
  <c r="E165" i="4" s="1"/>
  <c r="B63" i="4"/>
  <c r="B136" i="4" s="1"/>
  <c r="H64" i="4"/>
  <c r="H137" i="4" s="1"/>
  <c r="C71" i="16"/>
  <c r="D9" i="4"/>
  <c r="D134" i="4" s="1"/>
  <c r="C136" i="4"/>
  <c r="D71" i="16"/>
  <c r="H102" i="16"/>
  <c r="H165" i="4" s="1"/>
  <c r="D101" i="16"/>
  <c r="D164" i="4" s="1"/>
  <c r="J217" i="17"/>
  <c r="K137" i="4"/>
  <c r="O103" i="16"/>
  <c r="O166" i="4" s="1"/>
  <c r="F71" i="16"/>
  <c r="L137" i="4"/>
  <c r="I71" i="16"/>
  <c r="M137" i="4"/>
  <c r="K71" i="16"/>
  <c r="M217" i="17"/>
  <c r="R103" i="16"/>
  <c r="R166" i="4" s="1"/>
  <c r="N102" i="16"/>
  <c r="N165" i="4" s="1"/>
  <c r="C137" i="4"/>
  <c r="I136" i="4"/>
  <c r="M102" i="16"/>
  <c r="M165" i="4" s="1"/>
  <c r="V102" i="16"/>
  <c r="V165" i="4" s="1"/>
  <c r="C211" i="15"/>
  <c r="C78" i="12"/>
  <c r="C107" i="4" s="1"/>
  <c r="N185" i="15"/>
  <c r="N76" i="12"/>
  <c r="N176" i="15"/>
  <c r="V185" i="15"/>
  <c r="V76" i="12"/>
  <c r="V105" i="4" s="1"/>
  <c r="V176" i="15"/>
  <c r="O181" i="15"/>
  <c r="F176" i="15"/>
  <c r="K187" i="15"/>
  <c r="L162" i="15"/>
  <c r="U162" i="15"/>
  <c r="F187" i="15"/>
  <c r="U101" i="12"/>
  <c r="U162" i="4" s="1"/>
  <c r="O187" i="15"/>
  <c r="U187" i="15"/>
  <c r="E71" i="12"/>
  <c r="W181" i="15"/>
  <c r="M71" i="12"/>
  <c r="M70" i="12" s="1"/>
  <c r="G162" i="15"/>
  <c r="S187" i="15"/>
  <c r="M105" i="4"/>
  <c r="K78" i="12"/>
  <c r="K107" i="4" s="1"/>
  <c r="B162" i="15"/>
  <c r="H162" i="15"/>
  <c r="T162" i="15"/>
  <c r="C162" i="15"/>
  <c r="B187" i="15"/>
  <c r="E162" i="15"/>
  <c r="W187" i="15"/>
  <c r="G187" i="15"/>
  <c r="W34" i="15"/>
  <c r="F162" i="15"/>
  <c r="S217" i="15"/>
  <c r="D101" i="12"/>
  <c r="D162" i="4" s="1"/>
  <c r="U78" i="12"/>
  <c r="U107" i="4" s="1"/>
  <c r="E100" i="12"/>
  <c r="E161" i="4" s="1"/>
  <c r="E101" i="12"/>
  <c r="E162" i="4" s="1"/>
  <c r="O162" i="15"/>
  <c r="Q97" i="12"/>
  <c r="Q158" i="4" s="1"/>
  <c r="J162" i="15"/>
  <c r="P162" i="15"/>
  <c r="K162" i="15"/>
  <c r="V187" i="15"/>
  <c r="K213" i="15"/>
  <c r="U214" i="15"/>
  <c r="M162" i="15"/>
  <c r="S181" i="15"/>
  <c r="C187" i="15"/>
  <c r="I187" i="15"/>
  <c r="N162" i="15"/>
  <c r="D162" i="15"/>
  <c r="F182" i="15"/>
  <c r="O182" i="15"/>
  <c r="K38" i="7"/>
  <c r="B183" i="15"/>
  <c r="M216" i="15"/>
  <c r="W162" i="15"/>
  <c r="M187" i="15"/>
  <c r="R162" i="15"/>
  <c r="H187" i="15"/>
  <c r="P171" i="14"/>
  <c r="L162" i="14"/>
  <c r="T187" i="14"/>
  <c r="H162" i="14"/>
  <c r="S171" i="14"/>
  <c r="I171" i="14"/>
  <c r="N204" i="14"/>
  <c r="V187" i="14"/>
  <c r="J162" i="14"/>
  <c r="W187" i="14"/>
  <c r="B204" i="14"/>
  <c r="O162" i="14"/>
  <c r="D171" i="14"/>
  <c r="E241" i="14"/>
  <c r="P162" i="14"/>
  <c r="E171" i="14"/>
  <c r="Q171" i="14"/>
  <c r="V204" i="14"/>
  <c r="H187" i="14"/>
  <c r="R162" i="14"/>
  <c r="C187" i="14"/>
  <c r="I187" i="14"/>
  <c r="S162" i="14"/>
  <c r="B171" i="14"/>
  <c r="D187" i="14"/>
  <c r="J204" i="14"/>
  <c r="C171" i="14"/>
  <c r="F187" i="14"/>
  <c r="G187" i="14"/>
  <c r="W162" i="14"/>
  <c r="L171" i="14"/>
  <c r="M171" i="14"/>
  <c r="H204" i="14"/>
  <c r="H171" i="14"/>
  <c r="P187" i="14"/>
  <c r="O251" i="14"/>
  <c r="D162" i="14"/>
  <c r="K187" i="14"/>
  <c r="Q187" i="14"/>
  <c r="E162" i="14"/>
  <c r="J171" i="14"/>
  <c r="L187" i="14"/>
  <c r="K171" i="14"/>
  <c r="F204" i="14"/>
  <c r="R204" i="14"/>
  <c r="N187" i="14"/>
  <c r="B162" i="14"/>
  <c r="O187" i="14"/>
  <c r="C162" i="14"/>
  <c r="T171" i="14"/>
  <c r="Q162" i="13"/>
  <c r="W59" i="4"/>
  <c r="O56" i="4"/>
  <c r="O131" i="4" s="1"/>
  <c r="W58" i="4"/>
  <c r="K171" i="13"/>
  <c r="W171" i="13"/>
  <c r="U181" i="13"/>
  <c r="L187" i="13"/>
  <c r="R187" i="13"/>
  <c r="P56" i="4"/>
  <c r="B59" i="4"/>
  <c r="O60" i="4"/>
  <c r="O133" i="4" s="1"/>
  <c r="H97" i="12"/>
  <c r="H158" i="4" s="1"/>
  <c r="D89" i="12"/>
  <c r="C162" i="13"/>
  <c r="O162" i="13"/>
  <c r="L171" i="13"/>
  <c r="V181" i="13"/>
  <c r="G204" i="13"/>
  <c r="W241" i="14"/>
  <c r="I261" i="14"/>
  <c r="R56" i="4"/>
  <c r="R131" i="4" s="1"/>
  <c r="O187" i="13"/>
  <c r="Q261" i="14"/>
  <c r="U171" i="13"/>
  <c r="P187" i="13"/>
  <c r="F187" i="13"/>
  <c r="U233" i="13"/>
  <c r="V171" i="13"/>
  <c r="Q204" i="13"/>
  <c r="V233" i="13"/>
  <c r="J261" i="13"/>
  <c r="J253" i="13" s="1"/>
  <c r="I162" i="13"/>
  <c r="M204" i="13"/>
  <c r="M261" i="14"/>
  <c r="S171" i="13"/>
  <c r="T187" i="13"/>
  <c r="K224" i="13"/>
  <c r="P97" i="12"/>
  <c r="P158" i="4" s="1"/>
  <c r="S99" i="12"/>
  <c r="S160" i="4" s="1"/>
  <c r="K162" i="13"/>
  <c r="W162" i="13"/>
  <c r="T171" i="13"/>
  <c r="O204" i="13"/>
  <c r="U241" i="14"/>
  <c r="W187" i="13"/>
  <c r="G171" i="13"/>
  <c r="B187" i="13"/>
  <c r="N187" i="13"/>
  <c r="B253" i="13"/>
  <c r="F241" i="14"/>
  <c r="P162" i="13"/>
  <c r="F216" i="13"/>
  <c r="E171" i="13"/>
  <c r="S224" i="13"/>
  <c r="H251" i="13"/>
  <c r="F171" i="13"/>
  <c r="R171" i="13"/>
  <c r="W204" i="13"/>
  <c r="F233" i="13"/>
  <c r="H243" i="13"/>
  <c r="G251" i="14"/>
  <c r="C171" i="13"/>
  <c r="O171" i="13"/>
  <c r="D187" i="13"/>
  <c r="J187" i="13"/>
  <c r="V187" i="13"/>
  <c r="C60" i="4"/>
  <c r="C133" i="4" s="1"/>
  <c r="I187" i="13"/>
  <c r="O58" i="4"/>
  <c r="D60" i="4"/>
  <c r="E60" i="4"/>
  <c r="H65" i="12"/>
  <c r="H57" i="4" s="1"/>
  <c r="H132" i="4" s="1"/>
  <c r="G162" i="13"/>
  <c r="Q58" i="4"/>
  <c r="N162" i="13"/>
  <c r="E181" i="13"/>
  <c r="C224" i="13"/>
  <c r="G241" i="15"/>
  <c r="U204" i="13"/>
  <c r="N216" i="13"/>
  <c r="P58" i="4"/>
  <c r="D171" i="13"/>
  <c r="B181" i="13"/>
  <c r="O241" i="14"/>
  <c r="H56" i="4"/>
  <c r="R58" i="4"/>
  <c r="G60" i="4"/>
  <c r="G133" i="4" s="1"/>
  <c r="J65" i="12"/>
  <c r="J86" i="12" s="1"/>
  <c r="F181" i="13"/>
  <c r="G187" i="13"/>
  <c r="Q241" i="14"/>
  <c r="S162" i="13"/>
  <c r="S58" i="4"/>
  <c r="M171" i="13"/>
  <c r="H187" i="13"/>
  <c r="R241" i="14"/>
  <c r="J56" i="4"/>
  <c r="J131" i="4" s="1"/>
  <c r="J60" i="4"/>
  <c r="J133" i="4" s="1"/>
  <c r="E162" i="13"/>
  <c r="M181" i="13"/>
  <c r="I204" i="13"/>
  <c r="K60" i="4"/>
  <c r="K133" i="4" s="1"/>
  <c r="V204" i="13"/>
  <c r="J88" i="12"/>
  <c r="R181" i="13"/>
  <c r="Q187" i="13"/>
  <c r="E204" i="13"/>
  <c r="E261" i="14"/>
  <c r="V241" i="14"/>
  <c r="F261" i="14"/>
  <c r="J57" i="4"/>
  <c r="J132" i="4" s="1"/>
  <c r="M86" i="12"/>
  <c r="M57" i="4"/>
  <c r="M132" i="4" s="1"/>
  <c r="K5" i="4"/>
  <c r="R39" i="4"/>
  <c r="E131" i="4"/>
  <c r="F105" i="4"/>
  <c r="G105" i="4"/>
  <c r="V38" i="7"/>
  <c r="O31" i="12"/>
  <c r="K37" i="12"/>
  <c r="O97" i="12"/>
  <c r="O158" i="4" s="1"/>
  <c r="G224" i="13"/>
  <c r="C3" i="12"/>
  <c r="M73" i="12"/>
  <c r="M102" i="4" s="1"/>
  <c r="U100" i="12"/>
  <c r="U161" i="4" s="1"/>
  <c r="Q224" i="13"/>
  <c r="F243" i="13"/>
  <c r="B39" i="4"/>
  <c r="R224" i="13"/>
  <c r="C39" i="4"/>
  <c r="L56" i="4"/>
  <c r="L131" i="4" s="1"/>
  <c r="W3" i="4"/>
  <c r="W128" i="4" s="1"/>
  <c r="G129" i="4"/>
  <c r="U31" i="12"/>
  <c r="E70" i="12"/>
  <c r="M224" i="13"/>
  <c r="Q30" i="4"/>
  <c r="M42" i="4"/>
  <c r="S133" i="4"/>
  <c r="L37" i="12"/>
  <c r="S73" i="12"/>
  <c r="S102" i="4" s="1"/>
  <c r="W31" i="12"/>
  <c r="O224" i="13"/>
  <c r="H42" i="4"/>
  <c r="G33" i="4"/>
  <c r="I58" i="4"/>
  <c r="O59" i="4"/>
  <c r="U60" i="4"/>
  <c r="U133" i="4" s="1"/>
  <c r="U70" i="12"/>
  <c r="V75" i="12"/>
  <c r="V104" i="4" s="1"/>
  <c r="P224" i="13"/>
  <c r="F224" i="13"/>
  <c r="Q128" i="4"/>
  <c r="T42" i="4"/>
  <c r="H58" i="4"/>
  <c r="T60" i="4"/>
  <c r="T133" i="4" s="1"/>
  <c r="G39" i="4"/>
  <c r="J58" i="4"/>
  <c r="P59" i="4"/>
  <c r="P103" i="4"/>
  <c r="W38" i="7"/>
  <c r="P3" i="12"/>
  <c r="H87" i="12"/>
  <c r="N243" i="13"/>
  <c r="C65" i="12"/>
  <c r="V82" i="12"/>
  <c r="W3" i="12"/>
  <c r="W5" i="4" s="1"/>
  <c r="U99" i="12"/>
  <c r="U160" i="4" s="1"/>
  <c r="U224" i="13"/>
  <c r="E233" i="13"/>
  <c r="R253" i="13"/>
  <c r="W224" i="13"/>
  <c r="P7" i="4"/>
  <c r="Q7" i="4"/>
  <c r="Q132" i="4" s="1"/>
  <c r="R7" i="4"/>
  <c r="R132" i="4" s="1"/>
  <c r="D82" i="12"/>
  <c r="B100" i="12"/>
  <c r="B161" i="4" s="1"/>
  <c r="B224" i="13"/>
  <c r="N224" i="13"/>
  <c r="O65" i="12"/>
  <c r="O57" i="4" s="1"/>
  <c r="O132" i="4" s="1"/>
  <c r="B97" i="12"/>
  <c r="B158" i="4" s="1"/>
  <c r="D133" i="4"/>
  <c r="G31" i="12"/>
  <c r="S65" i="12"/>
  <c r="S57" i="4" s="1"/>
  <c r="S132" i="4" s="1"/>
  <c r="V243" i="13"/>
  <c r="E133" i="4"/>
  <c r="F38" i="7"/>
  <c r="H82" i="12"/>
  <c r="U65" i="12"/>
  <c r="U63" i="12" s="1"/>
  <c r="L101" i="12"/>
  <c r="L162" i="4" s="1"/>
  <c r="I82" i="12"/>
  <c r="I31" i="12"/>
  <c r="P31" i="12"/>
  <c r="W65" i="12"/>
  <c r="G100" i="12"/>
  <c r="G161" i="4" s="1"/>
  <c r="M101" i="12"/>
  <c r="M162" i="4" s="1"/>
  <c r="M233" i="13"/>
  <c r="J82" i="12"/>
  <c r="F37" i="12"/>
  <c r="B65" i="12"/>
  <c r="B57" i="4" s="1"/>
  <c r="B132" i="4" s="1"/>
  <c r="H100" i="12"/>
  <c r="H161" i="4" s="1"/>
  <c r="O38" i="7"/>
  <c r="I38" i="7"/>
  <c r="K82" i="12"/>
  <c r="K31" i="12"/>
  <c r="I224" i="13"/>
  <c r="P243" i="13"/>
  <c r="V39" i="4"/>
  <c r="C59" i="4"/>
  <c r="I60" i="4"/>
  <c r="I133" i="4" s="1"/>
  <c r="B37" i="12"/>
  <c r="J224" i="13"/>
  <c r="V224" i="13"/>
  <c r="Q39" i="4"/>
  <c r="W39" i="4"/>
  <c r="Q38" i="7"/>
  <c r="M31" i="12"/>
  <c r="T31" i="12"/>
  <c r="I97" i="12"/>
  <c r="I158" i="4" s="1"/>
  <c r="E99" i="12"/>
  <c r="E160" i="4" s="1"/>
  <c r="E224" i="13"/>
  <c r="N233" i="13"/>
  <c r="D130" i="11"/>
  <c r="D129" i="11"/>
  <c r="D125" i="11"/>
  <c r="L130" i="11"/>
  <c r="L129" i="11"/>
  <c r="L125" i="11"/>
  <c r="L38" i="7"/>
  <c r="P5" i="11"/>
  <c r="P136" i="11" s="1"/>
  <c r="U52" i="8"/>
  <c r="M54" i="11"/>
  <c r="M129" i="11" s="1"/>
  <c r="G111" i="11"/>
  <c r="C100" i="11"/>
  <c r="O111" i="11"/>
  <c r="Q56" i="8"/>
  <c r="G100" i="11"/>
  <c r="M100" i="11"/>
  <c r="J128" i="11"/>
  <c r="Q125" i="11"/>
  <c r="D100" i="11"/>
  <c r="Q129" i="11"/>
  <c r="O100" i="11"/>
  <c r="U100" i="11"/>
  <c r="T129" i="11"/>
  <c r="Q67" i="8"/>
  <c r="Q156" i="4" s="1"/>
  <c r="L100" i="11"/>
  <c r="D5" i="11"/>
  <c r="D55" i="8" s="1"/>
  <c r="S100" i="11"/>
  <c r="E5" i="11"/>
  <c r="H5" i="11"/>
  <c r="H136" i="11" s="1"/>
  <c r="I5" i="11"/>
  <c r="L5" i="11"/>
  <c r="W100" i="11"/>
  <c r="M5" i="11"/>
  <c r="E54" i="11"/>
  <c r="Q5" i="11"/>
  <c r="I54" i="11"/>
  <c r="B111" i="11"/>
  <c r="T5" i="11"/>
  <c r="T136" i="11" s="1"/>
  <c r="E100" i="11"/>
  <c r="D111" i="11"/>
  <c r="B100" i="10"/>
  <c r="C100" i="10"/>
  <c r="N117" i="10"/>
  <c r="W111" i="10"/>
  <c r="H100" i="10"/>
  <c r="G100" i="10"/>
  <c r="R117" i="10"/>
  <c r="C145" i="10"/>
  <c r="J100" i="10"/>
  <c r="O117" i="10"/>
  <c r="K100" i="10"/>
  <c r="G145" i="10"/>
  <c r="L100" i="10"/>
  <c r="U117" i="10"/>
  <c r="V117" i="10"/>
  <c r="M100" i="10"/>
  <c r="O100" i="10"/>
  <c r="P100" i="10"/>
  <c r="R100" i="10"/>
  <c r="W117" i="10"/>
  <c r="S100" i="10"/>
  <c r="I128" i="10"/>
  <c r="T100" i="10"/>
  <c r="J128" i="10"/>
  <c r="B117" i="10"/>
  <c r="H117" i="10"/>
  <c r="W100" i="10"/>
  <c r="E117" i="10"/>
  <c r="F117" i="10"/>
  <c r="E100" i="10"/>
  <c r="J117" i="10"/>
  <c r="P117" i="10"/>
  <c r="L100" i="9"/>
  <c r="Q60" i="8"/>
  <c r="V156" i="9"/>
  <c r="V147" i="9" s="1"/>
  <c r="F156" i="10"/>
  <c r="R156" i="11"/>
  <c r="R53" i="4"/>
  <c r="C61" i="8"/>
  <c r="P100" i="9"/>
  <c r="V100" i="9"/>
  <c r="W117" i="9"/>
  <c r="D156" i="11"/>
  <c r="S100" i="9"/>
  <c r="D117" i="9"/>
  <c r="E145" i="9"/>
  <c r="E136" i="9" s="1"/>
  <c r="H145" i="9"/>
  <c r="H136" i="9" s="1"/>
  <c r="T100" i="9"/>
  <c r="L145" i="9"/>
  <c r="N156" i="10"/>
  <c r="B117" i="9"/>
  <c r="K128" i="9"/>
  <c r="P145" i="9"/>
  <c r="P136" i="9" s="1"/>
  <c r="N128" i="9"/>
  <c r="Q156" i="10"/>
  <c r="R156" i="10"/>
  <c r="Q100" i="9"/>
  <c r="K117" i="9"/>
  <c r="S128" i="9"/>
  <c r="C156" i="10"/>
  <c r="L156" i="11"/>
  <c r="N54" i="4"/>
  <c r="E100" i="9"/>
  <c r="L117" i="9"/>
  <c r="K156" i="10"/>
  <c r="F100" i="9"/>
  <c r="G117" i="9"/>
  <c r="R128" i="9"/>
  <c r="P54" i="4"/>
  <c r="Q54" i="4"/>
  <c r="S156" i="10"/>
  <c r="V156" i="10"/>
  <c r="I117" i="9"/>
  <c r="D53" i="4"/>
  <c r="C100" i="9"/>
  <c r="J117" i="9"/>
  <c r="Q156" i="11"/>
  <c r="G53" i="4"/>
  <c r="V54" i="4"/>
  <c r="D156" i="9"/>
  <c r="T156" i="11"/>
  <c r="Q47" i="8"/>
  <c r="Q59" i="8" s="1"/>
  <c r="U156" i="11"/>
  <c r="C117" i="9"/>
  <c r="D100" i="9"/>
  <c r="W54" i="4"/>
  <c r="N47" i="8"/>
  <c r="N52" i="4" s="1"/>
  <c r="N129" i="4" s="1"/>
  <c r="U67" i="8"/>
  <c r="U156" i="4" s="1"/>
  <c r="S117" i="9"/>
  <c r="I53" i="4"/>
  <c r="M100" i="9"/>
  <c r="T117" i="9"/>
  <c r="J53" i="4"/>
  <c r="V47" i="8"/>
  <c r="V52" i="4" s="1"/>
  <c r="V129" i="4" s="1"/>
  <c r="H100" i="9"/>
  <c r="N100" i="9"/>
  <c r="W111" i="9"/>
  <c r="O117" i="9"/>
  <c r="K53" i="4"/>
  <c r="D60" i="8"/>
  <c r="I100" i="9"/>
  <c r="L156" i="9"/>
  <c r="L53" i="4"/>
  <c r="I47" i="8"/>
  <c r="L60" i="8"/>
  <c r="Q117" i="9"/>
  <c r="M53" i="4"/>
  <c r="K100" i="9"/>
  <c r="R117" i="9"/>
  <c r="H117" i="9"/>
  <c r="Q156" i="9"/>
  <c r="Q147" i="9" s="1"/>
  <c r="E53" i="4"/>
  <c r="K54" i="4"/>
  <c r="Q101" i="4"/>
  <c r="N17" i="8"/>
  <c r="U17" i="8"/>
  <c r="F47" i="8"/>
  <c r="F52" i="4" s="1"/>
  <c r="F129" i="4" s="1"/>
  <c r="U101" i="4"/>
  <c r="C62" i="8"/>
  <c r="T147" i="9"/>
  <c r="K136" i="9"/>
  <c r="G20" i="8"/>
  <c r="B20" i="8"/>
  <c r="M136" i="9"/>
  <c r="F60" i="8"/>
  <c r="G60" i="8"/>
  <c r="W147" i="9"/>
  <c r="O136" i="9"/>
  <c r="E20" i="8"/>
  <c r="H47" i="8"/>
  <c r="H52" i="4" s="1"/>
  <c r="H129" i="4" s="1"/>
  <c r="I60" i="8"/>
  <c r="F147" i="9"/>
  <c r="S136" i="9"/>
  <c r="I20" i="8"/>
  <c r="D147" i="9"/>
  <c r="U136" i="9"/>
  <c r="E42" i="4"/>
  <c r="W4" i="4"/>
  <c r="H33" i="4"/>
  <c r="I33" i="4"/>
  <c r="J20" i="8"/>
  <c r="D39" i="4"/>
  <c r="W42" i="4"/>
  <c r="W53" i="4"/>
  <c r="L20" i="8"/>
  <c r="O47" i="8"/>
  <c r="O52" i="4" s="1"/>
  <c r="O129" i="4" s="1"/>
  <c r="W136" i="9"/>
  <c r="M20" i="8"/>
  <c r="P47" i="8"/>
  <c r="P52" i="4" s="1"/>
  <c r="N147" i="9"/>
  <c r="F17" i="8"/>
  <c r="M17" i="8"/>
  <c r="F61" i="8"/>
  <c r="I147" i="9"/>
  <c r="K128" i="4"/>
  <c r="U42" i="4"/>
  <c r="H61" i="8"/>
  <c r="Q52" i="4"/>
  <c r="Q129" i="4" s="1"/>
  <c r="U54" i="8"/>
  <c r="U99" i="4" s="1"/>
  <c r="I61" i="8"/>
  <c r="G147" i="9"/>
  <c r="W20" i="8"/>
  <c r="L147" i="9"/>
  <c r="G54" i="4"/>
  <c r="C136" i="9"/>
  <c r="P33" i="4"/>
  <c r="Q33" i="4"/>
  <c r="B53" i="4"/>
  <c r="U51" i="8"/>
  <c r="M39" i="4"/>
  <c r="C53" i="4"/>
  <c r="I54" i="4"/>
  <c r="T20" i="8"/>
  <c r="W47" i="8"/>
  <c r="W52" i="4" s="1"/>
  <c r="Q61" i="8"/>
  <c r="B38" i="7"/>
  <c r="C38" i="7"/>
  <c r="G38" i="7"/>
  <c r="H38" i="7"/>
  <c r="E38" i="7"/>
  <c r="J38" i="7"/>
  <c r="T38" i="7"/>
  <c r="T5" i="7" s="1"/>
  <c r="T52" i="7" s="1"/>
  <c r="R38" i="7"/>
  <c r="S38" i="7"/>
  <c r="P38" i="7"/>
  <c r="M38" i="7"/>
  <c r="D38" i="7"/>
  <c r="U38" i="7"/>
  <c r="N88" i="4"/>
  <c r="O88" i="4"/>
  <c r="D16" i="5"/>
  <c r="Q16" i="5"/>
  <c r="U27" i="7"/>
  <c r="B16" i="5"/>
  <c r="D10" i="6"/>
  <c r="K27" i="6"/>
  <c r="H10" i="5"/>
  <c r="E10" i="6"/>
  <c r="J16" i="6"/>
  <c r="J5" i="6" s="1"/>
  <c r="J44" i="6" s="1"/>
  <c r="F27" i="6"/>
  <c r="B10" i="7"/>
  <c r="H16" i="7"/>
  <c r="V88" i="4"/>
  <c r="L88" i="4"/>
  <c r="T10" i="5"/>
  <c r="C16" i="5"/>
  <c r="W88" i="4"/>
  <c r="G27" i="6"/>
  <c r="C10" i="7"/>
  <c r="C16" i="7"/>
  <c r="U16" i="7"/>
  <c r="K10" i="5"/>
  <c r="L16" i="5"/>
  <c r="H10" i="6"/>
  <c r="N10" i="6"/>
  <c r="I27" i="6"/>
  <c r="I16" i="6"/>
  <c r="G16" i="7"/>
  <c r="J27" i="7"/>
  <c r="U10" i="5"/>
  <c r="J16" i="5"/>
  <c r="S27" i="6"/>
  <c r="T88" i="4"/>
  <c r="P10" i="5"/>
  <c r="K16" i="5"/>
  <c r="M10" i="6"/>
  <c r="R16" i="6"/>
  <c r="N27" i="6"/>
  <c r="D27" i="6"/>
  <c r="J10" i="7"/>
  <c r="P16" i="7"/>
  <c r="V5" i="6"/>
  <c r="V44" i="6" s="1"/>
  <c r="O27" i="7"/>
  <c r="E27" i="7"/>
  <c r="S10" i="5"/>
  <c r="T16" i="5"/>
  <c r="P10" i="6"/>
  <c r="V10" i="6"/>
  <c r="Q27" i="6"/>
  <c r="F88" i="4"/>
  <c r="N10" i="5"/>
  <c r="D10" i="5"/>
  <c r="P16" i="6"/>
  <c r="F16" i="6"/>
  <c r="T10" i="7"/>
  <c r="N16" i="7"/>
  <c r="D16" i="7"/>
  <c r="Q16" i="6"/>
  <c r="O16" i="7"/>
  <c r="E16" i="7"/>
  <c r="R27" i="7"/>
  <c r="C27" i="7"/>
  <c r="Q10" i="5"/>
  <c r="T10" i="6"/>
  <c r="J10" i="6"/>
  <c r="V27" i="6"/>
  <c r="R10" i="7"/>
  <c r="H10" i="7"/>
  <c r="G88" i="4"/>
  <c r="R16" i="5"/>
  <c r="H16" i="5"/>
  <c r="S16" i="5"/>
  <c r="I16" i="5"/>
  <c r="U10" i="6"/>
  <c r="U46" i="6" s="1"/>
  <c r="K10" i="6"/>
  <c r="K5" i="6" s="1"/>
  <c r="K46" i="6" s="1"/>
  <c r="L27" i="6"/>
  <c r="Q88" i="4"/>
  <c r="W27" i="6"/>
  <c r="S10" i="7"/>
  <c r="I10" i="7"/>
  <c r="W27" i="7"/>
  <c r="M94" i="4"/>
  <c r="E10" i="5"/>
  <c r="C27" i="6"/>
  <c r="V10" i="5"/>
  <c r="L10" i="5"/>
  <c r="B16" i="6"/>
  <c r="B5" i="6" s="1"/>
  <c r="B44" i="6" s="1"/>
  <c r="N16" i="6"/>
  <c r="V16" i="7"/>
  <c r="O16" i="6"/>
  <c r="W16" i="7"/>
  <c r="M16" i="7"/>
  <c r="P27" i="7"/>
  <c r="K27" i="7"/>
  <c r="C10" i="5"/>
  <c r="F10" i="6"/>
  <c r="F5" i="6" s="1"/>
  <c r="H27" i="6"/>
  <c r="T27" i="6"/>
  <c r="D10" i="7"/>
  <c r="P10" i="7"/>
  <c r="Q10" i="7"/>
  <c r="B27" i="7"/>
  <c r="O42" i="4"/>
  <c r="P129" i="4"/>
  <c r="V43" i="6"/>
  <c r="C42" i="4"/>
  <c r="Q42" i="4"/>
  <c r="H241" i="13"/>
  <c r="H233" i="13" s="1"/>
  <c r="H181" i="13"/>
  <c r="B199" i="13"/>
  <c r="B251" i="13"/>
  <c r="B243" i="13" s="1"/>
  <c r="R199" i="13"/>
  <c r="R251" i="13"/>
  <c r="R243" i="13" s="1"/>
  <c r="T216" i="13"/>
  <c r="T261" i="13"/>
  <c r="T253" i="13" s="1"/>
  <c r="G16" i="5"/>
  <c r="L55" i="8"/>
  <c r="L52" i="8"/>
  <c r="L51" i="8" s="1"/>
  <c r="L136" i="11"/>
  <c r="S42" i="4"/>
  <c r="P241" i="13"/>
  <c r="P233" i="13" s="1"/>
  <c r="P181" i="13"/>
  <c r="J199" i="13"/>
  <c r="J251" i="13"/>
  <c r="J243" i="13" s="1"/>
  <c r="D216" i="13"/>
  <c r="D261" i="13"/>
  <c r="D253" i="13" s="1"/>
  <c r="L216" i="13"/>
  <c r="L261" i="13"/>
  <c r="L253" i="13" s="1"/>
  <c r="B33" i="4"/>
  <c r="J33" i="4"/>
  <c r="F33" i="4"/>
  <c r="N33" i="4"/>
  <c r="K42" i="4"/>
  <c r="I42" i="4"/>
  <c r="F128" i="4"/>
  <c r="N128" i="4"/>
  <c r="F30" i="4"/>
  <c r="N30" i="4"/>
  <c r="V30" i="4"/>
  <c r="C33" i="4"/>
  <c r="K33" i="4"/>
  <c r="S33" i="4"/>
  <c r="E33" i="4"/>
  <c r="M33" i="4"/>
  <c r="U33" i="4"/>
  <c r="H39" i="4"/>
  <c r="P39" i="4"/>
  <c r="M135" i="4"/>
  <c r="F144" i="4"/>
  <c r="N144" i="4"/>
  <c r="V144" i="4"/>
  <c r="H145" i="4"/>
  <c r="P145" i="4"/>
  <c r="B146" i="4"/>
  <c r="J146" i="4"/>
  <c r="R146" i="4"/>
  <c r="D147" i="4"/>
  <c r="L147" i="4"/>
  <c r="T147" i="4"/>
  <c r="F148" i="4"/>
  <c r="N148" i="4"/>
  <c r="V148" i="4"/>
  <c r="H149" i="4"/>
  <c r="P149" i="4"/>
  <c r="B150" i="4"/>
  <c r="J150" i="4"/>
  <c r="R150" i="4"/>
  <c r="D151" i="4"/>
  <c r="L151" i="4"/>
  <c r="T151" i="4"/>
  <c r="F94" i="4"/>
  <c r="N94" i="4"/>
  <c r="V94" i="4"/>
  <c r="B88" i="4"/>
  <c r="J88" i="4"/>
  <c r="R88" i="4"/>
  <c r="G94" i="4"/>
  <c r="O94" i="4"/>
  <c r="W94" i="4"/>
  <c r="B27" i="6"/>
  <c r="J27" i="6"/>
  <c r="R27" i="6"/>
  <c r="F39" i="4"/>
  <c r="F42" i="4"/>
  <c r="N42" i="4"/>
  <c r="V42" i="4"/>
  <c r="H131" i="4"/>
  <c r="P131" i="4"/>
  <c r="N138" i="4"/>
  <c r="D139" i="4"/>
  <c r="L139" i="4"/>
  <c r="T139" i="4"/>
  <c r="F140" i="4"/>
  <c r="N140" i="4"/>
  <c r="V140" i="4"/>
  <c r="H141" i="4"/>
  <c r="O144" i="4"/>
  <c r="W144" i="4"/>
  <c r="I145" i="4"/>
  <c r="Q145" i="4"/>
  <c r="C146" i="4"/>
  <c r="K146" i="4"/>
  <c r="S146" i="4"/>
  <c r="E147" i="4"/>
  <c r="M147" i="4"/>
  <c r="U147" i="4"/>
  <c r="G148" i="4"/>
  <c r="O148" i="4"/>
  <c r="W148" i="4"/>
  <c r="I149" i="4"/>
  <c r="Q149" i="4"/>
  <c r="C150" i="4"/>
  <c r="K150" i="4"/>
  <c r="S150" i="4"/>
  <c r="E151" i="4"/>
  <c r="M151" i="4"/>
  <c r="U151" i="4"/>
  <c r="C88" i="4"/>
  <c r="K88" i="4"/>
  <c r="S88" i="4"/>
  <c r="V46" i="6"/>
  <c r="H48" i="7"/>
  <c r="P48" i="7"/>
  <c r="B49" i="7"/>
  <c r="J49" i="7"/>
  <c r="R49" i="7"/>
  <c r="F51" i="7"/>
  <c r="N51" i="7"/>
  <c r="D33" i="4"/>
  <c r="L33" i="4"/>
  <c r="T33" i="4"/>
  <c r="J39" i="4"/>
  <c r="H133" i="4"/>
  <c r="P133" i="4"/>
  <c r="F136" i="4"/>
  <c r="N136" i="4"/>
  <c r="V136" i="4"/>
  <c r="P137" i="4"/>
  <c r="E88" i="4"/>
  <c r="M88" i="4"/>
  <c r="U88" i="4"/>
  <c r="B94" i="4"/>
  <c r="J94" i="4"/>
  <c r="R94" i="4"/>
  <c r="P5" i="6"/>
  <c r="P42" i="6" s="1"/>
  <c r="D16" i="6"/>
  <c r="L16" i="6"/>
  <c r="T16" i="6"/>
  <c r="T5" i="6" s="1"/>
  <c r="T46" i="6" s="1"/>
  <c r="B30" i="4"/>
  <c r="J30" i="4"/>
  <c r="R30" i="4"/>
  <c r="L39" i="4"/>
  <c r="T39" i="4"/>
  <c r="Q133" i="4"/>
  <c r="G136" i="4"/>
  <c r="W136" i="4"/>
  <c r="I137" i="4"/>
  <c r="Q137" i="4"/>
  <c r="C138" i="4"/>
  <c r="S138" i="4"/>
  <c r="B144" i="4"/>
  <c r="J144" i="4"/>
  <c r="R144" i="4"/>
  <c r="D145" i="4"/>
  <c r="L145" i="4"/>
  <c r="T145" i="4"/>
  <c r="F146" i="4"/>
  <c r="N146" i="4"/>
  <c r="V146" i="4"/>
  <c r="H147" i="4"/>
  <c r="P147" i="4"/>
  <c r="B148" i="4"/>
  <c r="J148" i="4"/>
  <c r="R148" i="4"/>
  <c r="D149" i="4"/>
  <c r="L149" i="4"/>
  <c r="T149" i="4"/>
  <c r="F150" i="4"/>
  <c r="N150" i="4"/>
  <c r="V150" i="4"/>
  <c r="H151" i="4"/>
  <c r="P151" i="4"/>
  <c r="V48" i="6"/>
  <c r="I136" i="9"/>
  <c r="Q136" i="9"/>
  <c r="C30" i="4"/>
  <c r="K30" i="4"/>
  <c r="S30" i="4"/>
  <c r="E30" i="4"/>
  <c r="M30" i="4"/>
  <c r="U30" i="4"/>
  <c r="N39" i="4"/>
  <c r="E39" i="4"/>
  <c r="U39" i="4"/>
  <c r="O39" i="4"/>
  <c r="B42" i="4"/>
  <c r="J42" i="4"/>
  <c r="R42" i="4"/>
  <c r="D131" i="4"/>
  <c r="T131" i="4"/>
  <c r="F138" i="4"/>
  <c r="V138" i="4"/>
  <c r="H139" i="4"/>
  <c r="P139" i="4"/>
  <c r="B140" i="4"/>
  <c r="J140" i="4"/>
  <c r="R140" i="4"/>
  <c r="D141" i="4"/>
  <c r="L141" i="4"/>
  <c r="T141" i="4"/>
  <c r="I59" i="8"/>
  <c r="I52" i="4"/>
  <c r="D27" i="5"/>
  <c r="L27" i="5"/>
  <c r="L5" i="5" s="1"/>
  <c r="E16" i="5"/>
  <c r="M16" i="5"/>
  <c r="U16" i="5"/>
  <c r="O16" i="5"/>
  <c r="W16" i="5"/>
  <c r="V45" i="6"/>
  <c r="I48" i="7"/>
  <c r="Q48" i="7"/>
  <c r="E10" i="7"/>
  <c r="M10" i="7"/>
  <c r="U10" i="7"/>
  <c r="G10" i="7"/>
  <c r="O10" i="7"/>
  <c r="W10" i="7"/>
  <c r="I16" i="7"/>
  <c r="Q16" i="7"/>
  <c r="S16" i="7"/>
  <c r="F16" i="5"/>
  <c r="N16" i="5"/>
  <c r="V16" i="5"/>
  <c r="F10" i="7"/>
  <c r="N10" i="7"/>
  <c r="V10" i="7"/>
  <c r="B16" i="7"/>
  <c r="J16" i="7"/>
  <c r="R16" i="7"/>
  <c r="C136" i="11"/>
  <c r="C55" i="8"/>
  <c r="C52" i="8"/>
  <c r="C51" i="8" s="1"/>
  <c r="K136" i="11"/>
  <c r="K55" i="8"/>
  <c r="K52" i="8"/>
  <c r="K51" i="8" s="1"/>
  <c r="S136" i="11"/>
  <c r="S55" i="8"/>
  <c r="S52" i="8"/>
  <c r="S51" i="8" s="1"/>
  <c r="C129" i="11"/>
  <c r="C125" i="11"/>
  <c r="C130" i="11"/>
  <c r="C126" i="11"/>
  <c r="C117" i="11" s="1"/>
  <c r="C122" i="11"/>
  <c r="C147" i="11"/>
  <c r="C123" i="11"/>
  <c r="C56" i="8"/>
  <c r="C101" i="4" s="1"/>
  <c r="C132" i="11"/>
  <c r="K129" i="11"/>
  <c r="K125" i="11"/>
  <c r="K130" i="11"/>
  <c r="K126" i="11"/>
  <c r="K122" i="11"/>
  <c r="K147" i="11"/>
  <c r="K123" i="11"/>
  <c r="K56" i="8"/>
  <c r="K101" i="4" s="1"/>
  <c r="K132" i="11"/>
  <c r="S129" i="11"/>
  <c r="S125" i="11"/>
  <c r="S130" i="11"/>
  <c r="S126" i="11"/>
  <c r="S122" i="11"/>
  <c r="S147" i="11"/>
  <c r="S123" i="11"/>
  <c r="S56" i="8"/>
  <c r="S101" i="4" s="1"/>
  <c r="S132" i="11"/>
  <c r="B10" i="5"/>
  <c r="J10" i="5"/>
  <c r="R10" i="5"/>
  <c r="C147" i="9"/>
  <c r="K147" i="9"/>
  <c r="S147" i="9"/>
  <c r="B147" i="9"/>
  <c r="J147" i="9"/>
  <c r="R147" i="9"/>
  <c r="G42" i="4"/>
  <c r="M5" i="6"/>
  <c r="M42" i="6" s="1"/>
  <c r="U5" i="6"/>
  <c r="G10" i="6"/>
  <c r="G5" i="6" s="1"/>
  <c r="O10" i="6"/>
  <c r="W10" i="6"/>
  <c r="I10" i="6"/>
  <c r="Q10" i="6"/>
  <c r="Q5" i="6" s="1"/>
  <c r="C16" i="6"/>
  <c r="K16" i="6"/>
  <c r="S16" i="6"/>
  <c r="S5" i="6" s="1"/>
  <c r="E16" i="6"/>
  <c r="E5" i="6" s="1"/>
  <c r="M16" i="6"/>
  <c r="U16" i="6"/>
  <c r="M27" i="7"/>
  <c r="E82" i="12"/>
  <c r="E3" i="12"/>
  <c r="M3" i="12"/>
  <c r="M82" i="12"/>
  <c r="U82" i="12"/>
  <c r="U3" i="12"/>
  <c r="U42" i="6"/>
  <c r="I27" i="7"/>
  <c r="Q27" i="7"/>
  <c r="G59" i="8"/>
  <c r="O59" i="8"/>
  <c r="B136" i="9"/>
  <c r="J136" i="9"/>
  <c r="R136" i="9"/>
  <c r="U100" i="10"/>
  <c r="B100" i="11"/>
  <c r="J100" i="11"/>
  <c r="R100" i="11"/>
  <c r="F122" i="11"/>
  <c r="D48" i="7"/>
  <c r="I17" i="8"/>
  <c r="Q17" i="8"/>
  <c r="E145" i="10"/>
  <c r="E111" i="10"/>
  <c r="M145" i="10"/>
  <c r="M111" i="10"/>
  <c r="U145" i="10"/>
  <c r="U111" i="10"/>
  <c r="G156" i="10"/>
  <c r="G128" i="10"/>
  <c r="O156" i="10"/>
  <c r="O128" i="10"/>
  <c r="W156" i="10"/>
  <c r="W128" i="10"/>
  <c r="F111" i="11"/>
  <c r="F5" i="11"/>
  <c r="N111" i="11"/>
  <c r="N5" i="11"/>
  <c r="V111" i="11"/>
  <c r="V5" i="11"/>
  <c r="P56" i="8"/>
  <c r="P101" i="4" s="1"/>
  <c r="P52" i="8"/>
  <c r="P51" i="8" s="1"/>
  <c r="P132" i="11"/>
  <c r="P129" i="11"/>
  <c r="P125" i="11"/>
  <c r="P130" i="11"/>
  <c r="P126" i="11"/>
  <c r="P122" i="11"/>
  <c r="F147" i="11"/>
  <c r="F123" i="11"/>
  <c r="F56" i="8"/>
  <c r="F101" i="4" s="1"/>
  <c r="F132" i="11"/>
  <c r="F117" i="11" s="1"/>
  <c r="F129" i="11"/>
  <c r="F125" i="11"/>
  <c r="N147" i="11"/>
  <c r="N123" i="11"/>
  <c r="N56" i="8"/>
  <c r="N101" i="4" s="1"/>
  <c r="N132" i="11"/>
  <c r="N129" i="11"/>
  <c r="N125" i="11"/>
  <c r="V147" i="11"/>
  <c r="V123" i="11"/>
  <c r="V117" i="11" s="1"/>
  <c r="V56" i="8"/>
  <c r="V101" i="4" s="1"/>
  <c r="V132" i="11"/>
  <c r="V129" i="11"/>
  <c r="V125" i="11"/>
  <c r="N122" i="11"/>
  <c r="N117" i="11" s="1"/>
  <c r="N126" i="11"/>
  <c r="B128" i="11"/>
  <c r="F130" i="11"/>
  <c r="N145" i="11"/>
  <c r="H86" i="12"/>
  <c r="R86" i="12"/>
  <c r="D241" i="15"/>
  <c r="D34" i="15"/>
  <c r="L241" i="15"/>
  <c r="L34" i="15"/>
  <c r="T241" i="15"/>
  <c r="T34" i="15"/>
  <c r="T181" i="15" s="1"/>
  <c r="F251" i="15"/>
  <c r="F199" i="15"/>
  <c r="N251" i="15"/>
  <c r="N199" i="15"/>
  <c r="V251" i="15"/>
  <c r="V199" i="15"/>
  <c r="S67" i="8"/>
  <c r="S156" i="4" s="1"/>
  <c r="G52" i="8"/>
  <c r="G51" i="8" s="1"/>
  <c r="G136" i="11"/>
  <c r="O52" i="8"/>
  <c r="O51" i="8" s="1"/>
  <c r="O136" i="11"/>
  <c r="W52" i="8"/>
  <c r="W51" i="8" s="1"/>
  <c r="W136" i="11"/>
  <c r="G147" i="11"/>
  <c r="G123" i="11"/>
  <c r="G56" i="8"/>
  <c r="G101" i="4" s="1"/>
  <c r="G132" i="11"/>
  <c r="G129" i="11"/>
  <c r="G125" i="11"/>
  <c r="G130" i="11"/>
  <c r="G126" i="11"/>
  <c r="G122" i="11"/>
  <c r="O147" i="11"/>
  <c r="O123" i="11"/>
  <c r="O56" i="8"/>
  <c r="O101" i="4" s="1"/>
  <c r="O132" i="11"/>
  <c r="O117" i="11" s="1"/>
  <c r="O129" i="11"/>
  <c r="O125" i="11"/>
  <c r="O130" i="11"/>
  <c r="O126" i="11"/>
  <c r="O122" i="11"/>
  <c r="W147" i="11"/>
  <c r="W123" i="11"/>
  <c r="W56" i="8"/>
  <c r="W101" i="4" s="1"/>
  <c r="W132" i="11"/>
  <c r="W129" i="11"/>
  <c r="W125" i="11"/>
  <c r="W130" i="11"/>
  <c r="W126" i="11"/>
  <c r="W122" i="11"/>
  <c r="W117" i="11" s="1"/>
  <c r="D27" i="7"/>
  <c r="L27" i="7"/>
  <c r="T27" i="7"/>
  <c r="F27" i="7"/>
  <c r="N27" i="7"/>
  <c r="V27" i="7"/>
  <c r="L48" i="7"/>
  <c r="I117" i="10"/>
  <c r="Q117" i="10"/>
  <c r="C117" i="10"/>
  <c r="K117" i="10"/>
  <c r="S117" i="10"/>
  <c r="H156" i="11"/>
  <c r="P156" i="11"/>
  <c r="H123" i="11"/>
  <c r="R128" i="11"/>
  <c r="V130" i="11"/>
  <c r="D87" i="12"/>
  <c r="D65" i="12"/>
  <c r="L87" i="12"/>
  <c r="L65" i="12"/>
  <c r="T87" i="12"/>
  <c r="T65" i="12"/>
  <c r="F88" i="12"/>
  <c r="F100" i="12"/>
  <c r="F161" i="4" s="1"/>
  <c r="N88" i="12"/>
  <c r="N100" i="12"/>
  <c r="N161" i="4" s="1"/>
  <c r="V88" i="12"/>
  <c r="V100" i="12"/>
  <c r="V161" i="4" s="1"/>
  <c r="H89" i="12"/>
  <c r="H101" i="12"/>
  <c r="H162" i="4" s="1"/>
  <c r="P89" i="12"/>
  <c r="P101" i="12"/>
  <c r="P162" i="4" s="1"/>
  <c r="S70" i="12"/>
  <c r="C60" i="8"/>
  <c r="C47" i="8"/>
  <c r="K60" i="8"/>
  <c r="K47" i="8"/>
  <c r="S60" i="8"/>
  <c r="S47" i="8"/>
  <c r="E61" i="8"/>
  <c r="E47" i="8"/>
  <c r="M61" i="8"/>
  <c r="M47" i="8"/>
  <c r="U61" i="8"/>
  <c r="U47" i="8"/>
  <c r="O55" i="8"/>
  <c r="F145" i="9"/>
  <c r="F136" i="9" s="1"/>
  <c r="F111" i="9"/>
  <c r="N145" i="9"/>
  <c r="N136" i="9" s="1"/>
  <c r="N111" i="9"/>
  <c r="V145" i="9"/>
  <c r="V136" i="9" s="1"/>
  <c r="V111" i="9"/>
  <c r="H156" i="10"/>
  <c r="H156" i="9"/>
  <c r="H147" i="9" s="1"/>
  <c r="H128" i="9"/>
  <c r="P156" i="10"/>
  <c r="P156" i="9"/>
  <c r="P147" i="9" s="1"/>
  <c r="P128" i="9"/>
  <c r="F117" i="9"/>
  <c r="N117" i="9"/>
  <c r="V117" i="9"/>
  <c r="D136" i="9"/>
  <c r="L136" i="9"/>
  <c r="T136" i="9"/>
  <c r="F100" i="11"/>
  <c r="N100" i="11"/>
  <c r="V100" i="11"/>
  <c r="H100" i="11"/>
  <c r="P100" i="11"/>
  <c r="P123" i="11"/>
  <c r="P117" i="11" s="1"/>
  <c r="P147" i="11"/>
  <c r="E97" i="12"/>
  <c r="E158" i="4" s="1"/>
  <c r="E63" i="12"/>
  <c r="E85" i="12"/>
  <c r="M97" i="12"/>
  <c r="M158" i="4" s="1"/>
  <c r="M85" i="12"/>
  <c r="M63" i="12"/>
  <c r="U97" i="12"/>
  <c r="U158" i="4" s="1"/>
  <c r="U85" i="12"/>
  <c r="B136" i="11"/>
  <c r="B55" i="8"/>
  <c r="B52" i="8"/>
  <c r="B51" i="8" s="1"/>
  <c r="J136" i="11"/>
  <c r="J55" i="8"/>
  <c r="J52" i="8"/>
  <c r="J51" i="8" s="1"/>
  <c r="R136" i="11"/>
  <c r="R55" i="8"/>
  <c r="R52" i="8"/>
  <c r="R51" i="8" s="1"/>
  <c r="H56" i="8"/>
  <c r="H101" i="4" s="1"/>
  <c r="H52" i="8"/>
  <c r="H51" i="8" s="1"/>
  <c r="H132" i="11"/>
  <c r="H129" i="11"/>
  <c r="H125" i="11"/>
  <c r="H130" i="11"/>
  <c r="H126" i="11"/>
  <c r="H122" i="11"/>
  <c r="B129" i="11"/>
  <c r="B125" i="11"/>
  <c r="B130" i="11"/>
  <c r="B126" i="11"/>
  <c r="B122" i="11"/>
  <c r="B147" i="11"/>
  <c r="B123" i="11"/>
  <c r="B56" i="8"/>
  <c r="B101" i="4" s="1"/>
  <c r="J129" i="11"/>
  <c r="J125" i="11"/>
  <c r="J130" i="11"/>
  <c r="J126" i="11"/>
  <c r="J122" i="11"/>
  <c r="J147" i="11"/>
  <c r="J123" i="11"/>
  <c r="J56" i="8"/>
  <c r="J101" i="4" s="1"/>
  <c r="R129" i="11"/>
  <c r="R125" i="11"/>
  <c r="R130" i="11"/>
  <c r="R126" i="11"/>
  <c r="R122" i="11"/>
  <c r="R147" i="11"/>
  <c r="R123" i="11"/>
  <c r="R56" i="8"/>
  <c r="R101" i="4" s="1"/>
  <c r="D136" i="11"/>
  <c r="B156" i="11"/>
  <c r="Q86" i="12"/>
  <c r="B47" i="8"/>
  <c r="J47" i="8"/>
  <c r="R47" i="8"/>
  <c r="H55" i="8"/>
  <c r="P55" i="8"/>
  <c r="D58" i="8"/>
  <c r="L58" i="8"/>
  <c r="T58" i="8"/>
  <c r="F59" i="8"/>
  <c r="N59" i="8"/>
  <c r="V59" i="8"/>
  <c r="H60" i="8"/>
  <c r="P60" i="8"/>
  <c r="B61" i="8"/>
  <c r="J61" i="8"/>
  <c r="R61" i="8"/>
  <c r="I111" i="9"/>
  <c r="Q111" i="9"/>
  <c r="G128" i="9"/>
  <c r="O128" i="9"/>
  <c r="W128" i="9"/>
  <c r="E156" i="9"/>
  <c r="E147" i="9" s="1"/>
  <c r="M156" i="9"/>
  <c r="M147" i="9" s="1"/>
  <c r="U156" i="9"/>
  <c r="U147" i="9" s="1"/>
  <c r="H111" i="10"/>
  <c r="P111" i="10"/>
  <c r="F128" i="10"/>
  <c r="N128" i="10"/>
  <c r="V128" i="10"/>
  <c r="D156" i="10"/>
  <c r="L156" i="10"/>
  <c r="T156" i="10"/>
  <c r="C111" i="11"/>
  <c r="K111" i="11"/>
  <c r="S111" i="11"/>
  <c r="I123" i="11"/>
  <c r="Q123" i="11"/>
  <c r="E125" i="11"/>
  <c r="U125" i="11"/>
  <c r="C128" i="11"/>
  <c r="K128" i="11"/>
  <c r="S128" i="11"/>
  <c r="E129" i="11"/>
  <c r="U129" i="11"/>
  <c r="G145" i="11"/>
  <c r="O145" i="11"/>
  <c r="W145" i="11"/>
  <c r="I147" i="11"/>
  <c r="Q147" i="11"/>
  <c r="C156" i="11"/>
  <c r="K156" i="11"/>
  <c r="S156" i="11"/>
  <c r="F97" i="12"/>
  <c r="F158" i="4" s="1"/>
  <c r="F85" i="12"/>
  <c r="N97" i="12"/>
  <c r="N158" i="4" s="1"/>
  <c r="N85" i="12"/>
  <c r="V97" i="12"/>
  <c r="V158" i="4" s="1"/>
  <c r="V85" i="12"/>
  <c r="I65" i="12"/>
  <c r="M99" i="12"/>
  <c r="M160" i="4" s="1"/>
  <c r="E75" i="12"/>
  <c r="E104" i="4" s="1"/>
  <c r="C88" i="12"/>
  <c r="S88" i="12"/>
  <c r="M89" i="12"/>
  <c r="I241" i="13"/>
  <c r="I181" i="13"/>
  <c r="Q241" i="13"/>
  <c r="Q233" i="13" s="1"/>
  <c r="Q181" i="13"/>
  <c r="C199" i="13"/>
  <c r="C251" i="13"/>
  <c r="C243" i="13" s="1"/>
  <c r="K199" i="13"/>
  <c r="K251" i="13"/>
  <c r="K243" i="13" s="1"/>
  <c r="S199" i="13"/>
  <c r="S251" i="13"/>
  <c r="S243" i="13" s="1"/>
  <c r="E216" i="13"/>
  <c r="E261" i="13"/>
  <c r="M216" i="13"/>
  <c r="M261" i="13"/>
  <c r="U216" i="13"/>
  <c r="U261" i="13"/>
  <c r="U253" i="13" s="1"/>
  <c r="D162" i="13"/>
  <c r="L162" i="13"/>
  <c r="T162" i="13"/>
  <c r="N199" i="13"/>
  <c r="H204" i="13"/>
  <c r="P204" i="13"/>
  <c r="B204" i="13"/>
  <c r="J204" i="13"/>
  <c r="R204" i="13"/>
  <c r="G243" i="13"/>
  <c r="O243" i="13"/>
  <c r="W243" i="13"/>
  <c r="U199" i="14"/>
  <c r="P218" i="15"/>
  <c r="P214" i="15"/>
  <c r="P210" i="15"/>
  <c r="P253" i="15"/>
  <c r="P211" i="15"/>
  <c r="P220" i="15"/>
  <c r="P217" i="15"/>
  <c r="P213" i="15"/>
  <c r="P209" i="15"/>
  <c r="E58" i="8"/>
  <c r="M58" i="8"/>
  <c r="U58" i="8"/>
  <c r="E66" i="8"/>
  <c r="E155" i="4" s="1"/>
  <c r="M66" i="8"/>
  <c r="M155" i="4" s="1"/>
  <c r="U66" i="8"/>
  <c r="U155" i="4" s="1"/>
  <c r="B111" i="9"/>
  <c r="J111" i="9"/>
  <c r="R111" i="9"/>
  <c r="I111" i="10"/>
  <c r="Q111" i="10"/>
  <c r="E156" i="10"/>
  <c r="M156" i="10"/>
  <c r="U156" i="10"/>
  <c r="D128" i="11"/>
  <c r="L128" i="11"/>
  <c r="T128" i="11"/>
  <c r="D132" i="11"/>
  <c r="L132" i="11"/>
  <c r="T132" i="11"/>
  <c r="H145" i="11"/>
  <c r="P145" i="11"/>
  <c r="G82" i="12"/>
  <c r="O82" i="12"/>
  <c r="W82" i="12"/>
  <c r="C63" i="12"/>
  <c r="F65" i="12"/>
  <c r="N65" i="12"/>
  <c r="V65" i="12"/>
  <c r="N82" i="12"/>
  <c r="I85" i="12"/>
  <c r="M87" i="12"/>
  <c r="G88" i="12"/>
  <c r="W88" i="12"/>
  <c r="Q89" i="12"/>
  <c r="F99" i="12"/>
  <c r="F160" i="4" s="1"/>
  <c r="V99" i="12"/>
  <c r="V160" i="4" s="1"/>
  <c r="P100" i="12"/>
  <c r="P161" i="4" s="1"/>
  <c r="H171" i="13"/>
  <c r="P171" i="13"/>
  <c r="V199" i="13"/>
  <c r="D224" i="13"/>
  <c r="L224" i="13"/>
  <c r="T224" i="13"/>
  <c r="G233" i="13"/>
  <c r="O233" i="13"/>
  <c r="W233" i="13"/>
  <c r="I233" i="13"/>
  <c r="I253" i="13"/>
  <c r="Q253" i="13"/>
  <c r="C241" i="14"/>
  <c r="C181" i="14"/>
  <c r="K241" i="14"/>
  <c r="K181" i="14"/>
  <c r="S241" i="14"/>
  <c r="S181" i="14"/>
  <c r="E251" i="14"/>
  <c r="G261" i="14"/>
  <c r="G216" i="14"/>
  <c r="O261" i="14"/>
  <c r="O216" i="14"/>
  <c r="W261" i="14"/>
  <c r="W216" i="14"/>
  <c r="B185" i="15"/>
  <c r="B233" i="15"/>
  <c r="B179" i="15"/>
  <c r="B182" i="15"/>
  <c r="B171" i="15" s="1"/>
  <c r="B176" i="15"/>
  <c r="B76" i="12"/>
  <c r="B99" i="12" s="1"/>
  <c r="B160" i="4" s="1"/>
  <c r="R185" i="15"/>
  <c r="R233" i="15"/>
  <c r="R183" i="15"/>
  <c r="R179" i="15"/>
  <c r="R171" i="15" s="1"/>
  <c r="R176" i="15"/>
  <c r="R182" i="15"/>
  <c r="R76" i="12"/>
  <c r="R99" i="12" s="1"/>
  <c r="R160" i="4" s="1"/>
  <c r="Q187" i="15"/>
  <c r="D47" i="8"/>
  <c r="L47" i="8"/>
  <c r="T47" i="8"/>
  <c r="D56" i="8"/>
  <c r="D101" i="4" s="1"/>
  <c r="L56" i="8"/>
  <c r="L101" i="4" s="1"/>
  <c r="T56" i="8"/>
  <c r="T101" i="4" s="1"/>
  <c r="F58" i="8"/>
  <c r="N58" i="8"/>
  <c r="V58" i="8"/>
  <c r="B60" i="8"/>
  <c r="J60" i="8"/>
  <c r="R60" i="8"/>
  <c r="D61" i="8"/>
  <c r="L61" i="8"/>
  <c r="T61" i="8"/>
  <c r="C111" i="9"/>
  <c r="K111" i="9"/>
  <c r="S111" i="9"/>
  <c r="B111" i="10"/>
  <c r="J111" i="10"/>
  <c r="R111" i="10"/>
  <c r="E111" i="11"/>
  <c r="M111" i="11"/>
  <c r="U111" i="11"/>
  <c r="I122" i="11"/>
  <c r="Q122" i="11"/>
  <c r="I126" i="11"/>
  <c r="Q126" i="11"/>
  <c r="E128" i="11"/>
  <c r="M128" i="11"/>
  <c r="U128" i="11"/>
  <c r="I130" i="11"/>
  <c r="Q130" i="11"/>
  <c r="E132" i="11"/>
  <c r="M132" i="11"/>
  <c r="U132" i="11"/>
  <c r="I145" i="11"/>
  <c r="Q145" i="11"/>
  <c r="V63" i="12"/>
  <c r="K65" i="12"/>
  <c r="K63" i="12" s="1"/>
  <c r="N87" i="12"/>
  <c r="H88" i="12"/>
  <c r="B89" i="12"/>
  <c r="R89" i="12"/>
  <c r="C97" i="12"/>
  <c r="C158" i="4" s="1"/>
  <c r="S97" i="12"/>
  <c r="S158" i="4" s="1"/>
  <c r="M98" i="12"/>
  <c r="M159" i="4" s="1"/>
  <c r="G99" i="12"/>
  <c r="G160" i="4" s="1"/>
  <c r="Q100" i="12"/>
  <c r="Q161" i="4" s="1"/>
  <c r="C241" i="13"/>
  <c r="C233" i="13" s="1"/>
  <c r="C181" i="13"/>
  <c r="K241" i="13"/>
  <c r="K233" i="13" s="1"/>
  <c r="K181" i="13"/>
  <c r="S241" i="13"/>
  <c r="S233" i="13" s="1"/>
  <c r="S181" i="13"/>
  <c r="E199" i="13"/>
  <c r="E251" i="13"/>
  <c r="E243" i="13" s="1"/>
  <c r="M199" i="13"/>
  <c r="M251" i="13"/>
  <c r="M243" i="13" s="1"/>
  <c r="U199" i="13"/>
  <c r="U251" i="13"/>
  <c r="U243" i="13" s="1"/>
  <c r="G261" i="13"/>
  <c r="G253" i="13" s="1"/>
  <c r="G216" i="13"/>
  <c r="O261" i="13"/>
  <c r="O253" i="13" s="1"/>
  <c r="O216" i="13"/>
  <c r="W261" i="13"/>
  <c r="W253" i="13" s="1"/>
  <c r="W216" i="13"/>
  <c r="B233" i="13"/>
  <c r="J233" i="13"/>
  <c r="R233" i="13"/>
  <c r="D241" i="14"/>
  <c r="L241" i="14"/>
  <c r="T241" i="14"/>
  <c r="F251" i="14"/>
  <c r="H261" i="14"/>
  <c r="P261" i="14"/>
  <c r="C204" i="14"/>
  <c r="K204" i="14"/>
  <c r="S204" i="14"/>
  <c r="J187" i="15"/>
  <c r="R187" i="15"/>
  <c r="N187" i="15"/>
  <c r="G58" i="8"/>
  <c r="O58" i="8"/>
  <c r="W58" i="8"/>
  <c r="G66" i="8"/>
  <c r="G155" i="4" s="1"/>
  <c r="O66" i="8"/>
  <c r="O155" i="4" s="1"/>
  <c r="W66" i="8"/>
  <c r="W155" i="4" s="1"/>
  <c r="D123" i="11"/>
  <c r="L123" i="11"/>
  <c r="T123" i="11"/>
  <c r="F128" i="11"/>
  <c r="N128" i="11"/>
  <c r="V128" i="11"/>
  <c r="B145" i="11"/>
  <c r="J145" i="11"/>
  <c r="R145" i="11"/>
  <c r="D147" i="11"/>
  <c r="L147" i="11"/>
  <c r="T147" i="11"/>
  <c r="F156" i="11"/>
  <c r="N156" i="11"/>
  <c r="V156" i="11"/>
  <c r="T101" i="12"/>
  <c r="T162" i="4" s="1"/>
  <c r="Q82" i="12"/>
  <c r="G97" i="12"/>
  <c r="G158" i="4" s="1"/>
  <c r="W97" i="12"/>
  <c r="W158" i="4" s="1"/>
  <c r="D241" i="13"/>
  <c r="D233" i="13" s="1"/>
  <c r="D181" i="13"/>
  <c r="L241" i="13"/>
  <c r="L181" i="13"/>
  <c r="T241" i="13"/>
  <c r="T181" i="13"/>
  <c r="H261" i="13"/>
  <c r="H253" i="13" s="1"/>
  <c r="H216" i="13"/>
  <c r="P261" i="13"/>
  <c r="P253" i="13" s="1"/>
  <c r="P216" i="13"/>
  <c r="E253" i="13"/>
  <c r="M253" i="13"/>
  <c r="G171" i="14"/>
  <c r="O171" i="14"/>
  <c r="W171" i="14"/>
  <c r="I253" i="15"/>
  <c r="I211" i="15"/>
  <c r="I217" i="15"/>
  <c r="I213" i="15"/>
  <c r="I209" i="15"/>
  <c r="I220" i="15"/>
  <c r="I210" i="15"/>
  <c r="I214" i="15"/>
  <c r="I204" i="15" s="1"/>
  <c r="I218" i="15"/>
  <c r="H58" i="8"/>
  <c r="P58" i="8"/>
  <c r="H66" i="8"/>
  <c r="H155" i="4" s="1"/>
  <c r="P66" i="8"/>
  <c r="P155" i="4" s="1"/>
  <c r="E123" i="11"/>
  <c r="M123" i="11"/>
  <c r="U123" i="11"/>
  <c r="G128" i="11"/>
  <c r="O128" i="11"/>
  <c r="W128" i="11"/>
  <c r="C145" i="11"/>
  <c r="K145" i="11"/>
  <c r="S145" i="11"/>
  <c r="E147" i="11"/>
  <c r="U147" i="11"/>
  <c r="G156" i="11"/>
  <c r="O156" i="11"/>
  <c r="W156" i="11"/>
  <c r="O63" i="12"/>
  <c r="B63" i="12"/>
  <c r="J63" i="12"/>
  <c r="R63" i="12"/>
  <c r="W86" i="12"/>
  <c r="Q87" i="12"/>
  <c r="K88" i="12"/>
  <c r="E89" i="12"/>
  <c r="U89" i="12"/>
  <c r="D204" i="13"/>
  <c r="L204" i="13"/>
  <c r="T204" i="13"/>
  <c r="F253" i="13"/>
  <c r="N253" i="13"/>
  <c r="V253" i="13"/>
  <c r="H218" i="15"/>
  <c r="H214" i="15"/>
  <c r="H210" i="15"/>
  <c r="H253" i="15"/>
  <c r="H211" i="15"/>
  <c r="H220" i="15"/>
  <c r="H217" i="15"/>
  <c r="H213" i="15"/>
  <c r="H209" i="15"/>
  <c r="B261" i="15"/>
  <c r="B115" i="15"/>
  <c r="B216" i="15" s="1"/>
  <c r="J261" i="15"/>
  <c r="J216" i="15"/>
  <c r="J115" i="15"/>
  <c r="R261" i="15"/>
  <c r="R115" i="15"/>
  <c r="I58" i="8"/>
  <c r="Q58" i="8"/>
  <c r="D122" i="11"/>
  <c r="L122" i="11"/>
  <c r="T122" i="11"/>
  <c r="D126" i="11"/>
  <c r="L126" i="11"/>
  <c r="T126" i="11"/>
  <c r="H128" i="11"/>
  <c r="P128" i="11"/>
  <c r="I3" i="12"/>
  <c r="E86" i="12"/>
  <c r="B87" i="12"/>
  <c r="J87" i="12"/>
  <c r="R87" i="12"/>
  <c r="D100" i="12"/>
  <c r="D161" i="4" s="1"/>
  <c r="D88" i="12"/>
  <c r="L100" i="12"/>
  <c r="L161" i="4" s="1"/>
  <c r="L88" i="12"/>
  <c r="T100" i="12"/>
  <c r="T161" i="4" s="1"/>
  <c r="T88" i="12"/>
  <c r="F89" i="12"/>
  <c r="N89" i="12"/>
  <c r="V89" i="12"/>
  <c r="T82" i="12"/>
  <c r="Q85" i="12"/>
  <c r="E87" i="12"/>
  <c r="U87" i="12"/>
  <c r="O88" i="12"/>
  <c r="I89" i="12"/>
  <c r="J97" i="12"/>
  <c r="J158" i="4" s="1"/>
  <c r="N99" i="12"/>
  <c r="N160" i="4" s="1"/>
  <c r="J185" i="15"/>
  <c r="J233" i="15"/>
  <c r="J183" i="15"/>
  <c r="J179" i="15"/>
  <c r="J182" i="15"/>
  <c r="J176" i="15"/>
  <c r="J76" i="12"/>
  <c r="J99" i="12" s="1"/>
  <c r="J160" i="4" s="1"/>
  <c r="E187" i="15"/>
  <c r="B58" i="8"/>
  <c r="J58" i="8"/>
  <c r="R58" i="8"/>
  <c r="F111" i="10"/>
  <c r="N111" i="10"/>
  <c r="V111" i="10"/>
  <c r="E122" i="11"/>
  <c r="U122" i="11"/>
  <c r="E126" i="11"/>
  <c r="U126" i="11"/>
  <c r="I128" i="11"/>
  <c r="Q128" i="11"/>
  <c r="B3" i="12"/>
  <c r="J3" i="12"/>
  <c r="R3" i="12"/>
  <c r="Q63" i="12"/>
  <c r="D97" i="12"/>
  <c r="D158" i="4" s="1"/>
  <c r="L97" i="12"/>
  <c r="L158" i="4" s="1"/>
  <c r="T97" i="12"/>
  <c r="T158" i="4" s="1"/>
  <c r="G65" i="12"/>
  <c r="P65" i="12"/>
  <c r="U75" i="12"/>
  <c r="B85" i="12"/>
  <c r="R85" i="12"/>
  <c r="F87" i="12"/>
  <c r="V87" i="12"/>
  <c r="K97" i="12"/>
  <c r="K158" i="4" s="1"/>
  <c r="O99" i="12"/>
  <c r="O160" i="4" s="1"/>
  <c r="I100" i="12"/>
  <c r="I161" i="4" s="1"/>
  <c r="C101" i="12"/>
  <c r="C162" i="4" s="1"/>
  <c r="S101" i="12"/>
  <c r="S162" i="4" s="1"/>
  <c r="L233" i="13"/>
  <c r="T233" i="13"/>
  <c r="H241" i="14"/>
  <c r="P241" i="14"/>
  <c r="E199" i="14"/>
  <c r="G204" i="14"/>
  <c r="O204" i="14"/>
  <c r="W204" i="14"/>
  <c r="I204" i="14"/>
  <c r="Q204" i="14"/>
  <c r="S233" i="15"/>
  <c r="S185" i="15"/>
  <c r="S183" i="15"/>
  <c r="S179" i="15"/>
  <c r="S176" i="15"/>
  <c r="S182" i="15"/>
  <c r="S178" i="15"/>
  <c r="J178" i="15"/>
  <c r="G181" i="13"/>
  <c r="O181" i="13"/>
  <c r="W181" i="13"/>
  <c r="G199" i="13"/>
  <c r="O199" i="13"/>
  <c r="W199" i="13"/>
  <c r="I251" i="13"/>
  <c r="I243" i="13" s="1"/>
  <c r="Q251" i="13"/>
  <c r="Q243" i="13" s="1"/>
  <c r="C261" i="13"/>
  <c r="C253" i="13" s="1"/>
  <c r="K261" i="13"/>
  <c r="K253" i="13" s="1"/>
  <c r="S261" i="13"/>
  <c r="S253" i="13" s="1"/>
  <c r="F181" i="14"/>
  <c r="N181" i="14"/>
  <c r="V181" i="14"/>
  <c r="F199" i="14"/>
  <c r="N199" i="14"/>
  <c r="V199" i="14"/>
  <c r="F216" i="14"/>
  <c r="N216" i="14"/>
  <c r="V216" i="14"/>
  <c r="H251" i="14"/>
  <c r="P251" i="14"/>
  <c r="B261" i="14"/>
  <c r="J261" i="14"/>
  <c r="R261" i="14"/>
  <c r="C34" i="15"/>
  <c r="C181" i="15" s="1"/>
  <c r="K34" i="15"/>
  <c r="K181" i="15" s="1"/>
  <c r="E241" i="15"/>
  <c r="M241" i="15"/>
  <c r="U241" i="15"/>
  <c r="G251" i="15"/>
  <c r="G199" i="15"/>
  <c r="O251" i="15"/>
  <c r="O199" i="15"/>
  <c r="W251" i="15"/>
  <c r="W199" i="15"/>
  <c r="Q115" i="15"/>
  <c r="C216" i="15"/>
  <c r="K216" i="15"/>
  <c r="S216" i="15"/>
  <c r="G176" i="15"/>
  <c r="O176" i="15"/>
  <c r="W176" i="15"/>
  <c r="E179" i="15"/>
  <c r="M179" i="15"/>
  <c r="U179" i="15"/>
  <c r="U171" i="15" s="1"/>
  <c r="G182" i="15"/>
  <c r="U183" i="15"/>
  <c r="U185" i="15"/>
  <c r="D187" i="15"/>
  <c r="L187" i="15"/>
  <c r="T187" i="15"/>
  <c r="M199" i="15"/>
  <c r="U210" i="15"/>
  <c r="W241" i="15"/>
  <c r="C261" i="15"/>
  <c r="L102" i="16"/>
  <c r="L165" i="4" s="1"/>
  <c r="F103" i="16"/>
  <c r="F166" i="4" s="1"/>
  <c r="N103" i="16"/>
  <c r="N166" i="4" s="1"/>
  <c r="V103" i="16"/>
  <c r="V166" i="4" s="1"/>
  <c r="G181" i="14"/>
  <c r="O181" i="14"/>
  <c r="W181" i="14"/>
  <c r="I251" i="14"/>
  <c r="Q251" i="14"/>
  <c r="C261" i="14"/>
  <c r="K261" i="14"/>
  <c r="S261" i="14"/>
  <c r="F241" i="15"/>
  <c r="N241" i="15"/>
  <c r="V241" i="15"/>
  <c r="H251" i="15"/>
  <c r="D216" i="15"/>
  <c r="D261" i="15"/>
  <c r="L216" i="15"/>
  <c r="L261" i="15"/>
  <c r="T216" i="15"/>
  <c r="T261" i="15"/>
  <c r="N179" i="15"/>
  <c r="N171" i="15" s="1"/>
  <c r="V179" i="15"/>
  <c r="V171" i="15" s="1"/>
  <c r="U181" i="15"/>
  <c r="M183" i="15"/>
  <c r="W183" i="15"/>
  <c r="M185" i="15"/>
  <c r="E218" i="15"/>
  <c r="G233" i="15"/>
  <c r="I251" i="15"/>
  <c r="K261" i="15"/>
  <c r="M89" i="16"/>
  <c r="Q174" i="17"/>
  <c r="Q175" i="17"/>
  <c r="Q167" i="17"/>
  <c r="Q170" i="17"/>
  <c r="Q163" i="17"/>
  <c r="Q169" i="17"/>
  <c r="Q164" i="17"/>
  <c r="Q173" i="17"/>
  <c r="Q172" i="17"/>
  <c r="Q165" i="17"/>
  <c r="Q161" i="17"/>
  <c r="Q53" i="16"/>
  <c r="Q168" i="17"/>
  <c r="G235" i="19"/>
  <c r="G61" i="19"/>
  <c r="G184" i="19" s="1"/>
  <c r="O184" i="19"/>
  <c r="O235" i="19"/>
  <c r="O61" i="19"/>
  <c r="W184" i="19"/>
  <c r="W235" i="19"/>
  <c r="W61" i="19"/>
  <c r="I237" i="19"/>
  <c r="Q237" i="19"/>
  <c r="C203" i="19"/>
  <c r="C246" i="19"/>
  <c r="K203" i="19"/>
  <c r="K246" i="19"/>
  <c r="S203" i="19"/>
  <c r="S246" i="19"/>
  <c r="E209" i="19"/>
  <c r="E248" i="19"/>
  <c r="M209" i="19"/>
  <c r="M248" i="19"/>
  <c r="U209" i="19"/>
  <c r="U248" i="19"/>
  <c r="I216" i="13"/>
  <c r="Q216" i="13"/>
  <c r="H181" i="14"/>
  <c r="P181" i="14"/>
  <c r="H216" i="14"/>
  <c r="P216" i="14"/>
  <c r="B251" i="14"/>
  <c r="J251" i="14"/>
  <c r="R251" i="14"/>
  <c r="D261" i="14"/>
  <c r="L261" i="14"/>
  <c r="T261" i="14"/>
  <c r="C220" i="15"/>
  <c r="C218" i="15"/>
  <c r="C214" i="15"/>
  <c r="C210" i="15"/>
  <c r="K220" i="15"/>
  <c r="K218" i="15"/>
  <c r="K214" i="15"/>
  <c r="K210" i="15"/>
  <c r="S220" i="15"/>
  <c r="S218" i="15"/>
  <c r="S214" i="15"/>
  <c r="S210" i="15"/>
  <c r="E261" i="15"/>
  <c r="M261" i="15"/>
  <c r="U261" i="15"/>
  <c r="E178" i="15"/>
  <c r="M178" i="15"/>
  <c r="U178" i="15"/>
  <c r="G179" i="15"/>
  <c r="O179" i="15"/>
  <c r="W179" i="15"/>
  <c r="M181" i="15"/>
  <c r="V181" i="15"/>
  <c r="E183" i="15"/>
  <c r="O183" i="15"/>
  <c r="E185" i="15"/>
  <c r="W185" i="15"/>
  <c r="P199" i="15"/>
  <c r="S209" i="15"/>
  <c r="S204" i="15" s="1"/>
  <c r="U216" i="15"/>
  <c r="O233" i="15"/>
  <c r="Q251" i="15"/>
  <c r="S261" i="15"/>
  <c r="D251" i="13"/>
  <c r="D243" i="13" s="1"/>
  <c r="L251" i="13"/>
  <c r="L243" i="13" s="1"/>
  <c r="T251" i="13"/>
  <c r="T243" i="13" s="1"/>
  <c r="C251" i="14"/>
  <c r="K251" i="14"/>
  <c r="S251" i="14"/>
  <c r="F233" i="15"/>
  <c r="F183" i="15"/>
  <c r="N233" i="15"/>
  <c r="N183" i="15"/>
  <c r="V233" i="15"/>
  <c r="V183" i="15"/>
  <c r="H241" i="15"/>
  <c r="P241" i="15"/>
  <c r="B251" i="15"/>
  <c r="D220" i="15"/>
  <c r="D217" i="15"/>
  <c r="D213" i="15"/>
  <c r="D209" i="15"/>
  <c r="D218" i="15"/>
  <c r="D214" i="15"/>
  <c r="D210" i="15"/>
  <c r="D253" i="15"/>
  <c r="D211" i="15"/>
  <c r="L220" i="15"/>
  <c r="L217" i="15"/>
  <c r="L213" i="15"/>
  <c r="L209" i="15"/>
  <c r="L218" i="15"/>
  <c r="L214" i="15"/>
  <c r="L210" i="15"/>
  <c r="L253" i="15"/>
  <c r="L211" i="15"/>
  <c r="T220" i="15"/>
  <c r="T217" i="15"/>
  <c r="T213" i="15"/>
  <c r="T209" i="15"/>
  <c r="T218" i="15"/>
  <c r="T214" i="15"/>
  <c r="T210" i="15"/>
  <c r="T253" i="15"/>
  <c r="T211" i="15"/>
  <c r="F261" i="15"/>
  <c r="N261" i="15"/>
  <c r="V261" i="15"/>
  <c r="F178" i="15"/>
  <c r="N178" i="15"/>
  <c r="V178" i="15"/>
  <c r="E181" i="15"/>
  <c r="N181" i="15"/>
  <c r="G183" i="15"/>
  <c r="F185" i="15"/>
  <c r="O185" i="15"/>
  <c r="K211" i="15"/>
  <c r="C217" i="15"/>
  <c r="W233" i="15"/>
  <c r="C253" i="15"/>
  <c r="J178" i="17"/>
  <c r="B181" i="14"/>
  <c r="J181" i="14"/>
  <c r="R181" i="14"/>
  <c r="D251" i="14"/>
  <c r="L251" i="14"/>
  <c r="T251" i="14"/>
  <c r="I241" i="15"/>
  <c r="Q241" i="15"/>
  <c r="C251" i="15"/>
  <c r="E217" i="15"/>
  <c r="E213" i="15"/>
  <c r="E209" i="15"/>
  <c r="E204" i="15" s="1"/>
  <c r="E253" i="15"/>
  <c r="E211" i="15"/>
  <c r="M217" i="15"/>
  <c r="M213" i="15"/>
  <c r="M209" i="15"/>
  <c r="M204" i="15" s="1"/>
  <c r="M253" i="15"/>
  <c r="M211" i="15"/>
  <c r="U217" i="15"/>
  <c r="U213" i="15"/>
  <c r="U209" i="15"/>
  <c r="U253" i="15"/>
  <c r="U211" i="15"/>
  <c r="G261" i="15"/>
  <c r="O261" i="15"/>
  <c r="W261" i="15"/>
  <c r="G178" i="15"/>
  <c r="W178" i="15"/>
  <c r="F181" i="15"/>
  <c r="U182" i="15"/>
  <c r="H199" i="15"/>
  <c r="R199" i="15"/>
  <c r="E210" i="15"/>
  <c r="E220" i="15"/>
  <c r="K253" i="15"/>
  <c r="C226" i="18"/>
  <c r="S226" i="18"/>
  <c r="H34" i="15"/>
  <c r="P34" i="15"/>
  <c r="P181" i="15" s="1"/>
  <c r="B181" i="15"/>
  <c r="B241" i="15"/>
  <c r="J181" i="15"/>
  <c r="J241" i="15"/>
  <c r="R181" i="15"/>
  <c r="R241" i="15"/>
  <c r="D199" i="15"/>
  <c r="D251" i="15"/>
  <c r="L199" i="15"/>
  <c r="L251" i="15"/>
  <c r="T199" i="15"/>
  <c r="T251" i="15"/>
  <c r="F115" i="15"/>
  <c r="F216" i="15" s="1"/>
  <c r="N115" i="15"/>
  <c r="N216" i="15" s="1"/>
  <c r="V115" i="15"/>
  <c r="H261" i="15"/>
  <c r="H216" i="15"/>
  <c r="P261" i="15"/>
  <c r="P216" i="15"/>
  <c r="G181" i="15"/>
  <c r="M182" i="15"/>
  <c r="V182" i="15"/>
  <c r="S199" i="15"/>
  <c r="S211" i="15"/>
  <c r="C213" i="15"/>
  <c r="M214" i="15"/>
  <c r="K217" i="15"/>
  <c r="U218" i="15"/>
  <c r="S253" i="15"/>
  <c r="I92" i="16"/>
  <c r="Q92" i="16"/>
  <c r="C93" i="16"/>
  <c r="C103" i="16"/>
  <c r="C166" i="4" s="1"/>
  <c r="K93" i="16"/>
  <c r="K103" i="16"/>
  <c r="K166" i="4" s="1"/>
  <c r="S93" i="16"/>
  <c r="S103" i="16"/>
  <c r="S166" i="4" s="1"/>
  <c r="B90" i="16"/>
  <c r="B71" i="16"/>
  <c r="J90" i="16"/>
  <c r="J71" i="16"/>
  <c r="R90" i="16"/>
  <c r="R71" i="16"/>
  <c r="I174" i="17"/>
  <c r="I175" i="17"/>
  <c r="I167" i="17"/>
  <c r="I163" i="17"/>
  <c r="I169" i="17"/>
  <c r="I173" i="17"/>
  <c r="I172" i="17"/>
  <c r="I164" i="17"/>
  <c r="I168" i="17"/>
  <c r="I165" i="17"/>
  <c r="I161" i="17"/>
  <c r="I53" i="16"/>
  <c r="Q162" i="17"/>
  <c r="I34" i="15"/>
  <c r="Q34" i="15"/>
  <c r="Q181" i="15" s="1"/>
  <c r="C241" i="15"/>
  <c r="K241" i="15"/>
  <c r="S241" i="15"/>
  <c r="E251" i="15"/>
  <c r="G115" i="15"/>
  <c r="G216" i="15" s="1"/>
  <c r="O115" i="15"/>
  <c r="O216" i="15" s="1"/>
  <c r="W115" i="15"/>
  <c r="I261" i="15"/>
  <c r="Q261" i="15"/>
  <c r="E176" i="15"/>
  <c r="M176" i="15"/>
  <c r="U176" i="15"/>
  <c r="E182" i="15"/>
  <c r="N182" i="15"/>
  <c r="J199" i="15"/>
  <c r="U199" i="15"/>
  <c r="C209" i="15"/>
  <c r="M210" i="15"/>
  <c r="E216" i="15"/>
  <c r="M220" i="15"/>
  <c r="C226" i="17"/>
  <c r="C217" i="17" s="1"/>
  <c r="C5" i="17"/>
  <c r="C171" i="17" s="1"/>
  <c r="K226" i="17"/>
  <c r="K217" i="17" s="1"/>
  <c r="K5" i="17"/>
  <c r="K171" i="17" s="1"/>
  <c r="S226" i="17"/>
  <c r="S217" i="17" s="1"/>
  <c r="S5" i="17"/>
  <c r="E235" i="17"/>
  <c r="E184" i="17"/>
  <c r="M235" i="17"/>
  <c r="M184" i="17"/>
  <c r="M235" i="18"/>
  <c r="U235" i="17"/>
  <c r="U184" i="17"/>
  <c r="G237" i="17"/>
  <c r="G190" i="17"/>
  <c r="O237" i="17"/>
  <c r="O190" i="17"/>
  <c r="W237" i="17"/>
  <c r="W190" i="17"/>
  <c r="I203" i="17"/>
  <c r="I246" i="17"/>
  <c r="Q203" i="17"/>
  <c r="Q246" i="17"/>
  <c r="C248" i="17"/>
  <c r="C209" i="17"/>
  <c r="K248" i="17"/>
  <c r="K209" i="17"/>
  <c r="S248" i="17"/>
  <c r="S209" i="17"/>
  <c r="F197" i="17"/>
  <c r="N197" i="17"/>
  <c r="H197" i="17"/>
  <c r="E92" i="16"/>
  <c r="M92" i="16"/>
  <c r="U92" i="16"/>
  <c r="G93" i="16"/>
  <c r="O93" i="16"/>
  <c r="W93" i="16"/>
  <c r="I103" i="16"/>
  <c r="I166" i="4" s="1"/>
  <c r="Q103" i="16"/>
  <c r="Q166" i="4" s="1"/>
  <c r="B5" i="17"/>
  <c r="B217" i="18" s="1"/>
  <c r="J5" i="17"/>
  <c r="J217" i="18" s="1"/>
  <c r="R5" i="17"/>
  <c r="R217" i="18" s="1"/>
  <c r="F184" i="17"/>
  <c r="F235" i="17"/>
  <c r="F229" i="17" s="1"/>
  <c r="N184" i="17"/>
  <c r="N235" i="17"/>
  <c r="N229" i="17" s="1"/>
  <c r="V184" i="17"/>
  <c r="V235" i="17"/>
  <c r="V229" i="17" s="1"/>
  <c r="D248" i="19"/>
  <c r="D209" i="17"/>
  <c r="L248" i="19"/>
  <c r="L209" i="17"/>
  <c r="D163" i="17"/>
  <c r="L163" i="17"/>
  <c r="T163" i="17"/>
  <c r="F164" i="17"/>
  <c r="N164" i="17"/>
  <c r="V164" i="17"/>
  <c r="D167" i="17"/>
  <c r="L167" i="17"/>
  <c r="D169" i="17"/>
  <c r="N169" i="17"/>
  <c r="F171" i="17"/>
  <c r="F172" i="17"/>
  <c r="D173" i="17"/>
  <c r="D174" i="17"/>
  <c r="N174" i="17"/>
  <c r="D175" i="17"/>
  <c r="N175" i="17"/>
  <c r="D184" i="17"/>
  <c r="R184" i="17"/>
  <c r="N190" i="17"/>
  <c r="R203" i="17"/>
  <c r="D217" i="17"/>
  <c r="L217" i="17"/>
  <c r="H217" i="17"/>
  <c r="P217" i="17"/>
  <c r="T226" i="17"/>
  <c r="T217" i="17" s="1"/>
  <c r="L235" i="17"/>
  <c r="L229" i="17" s="1"/>
  <c r="H237" i="17"/>
  <c r="H229" i="17" s="1"/>
  <c r="F226" i="18"/>
  <c r="N226" i="18"/>
  <c r="V226" i="18"/>
  <c r="B237" i="18"/>
  <c r="J237" i="18"/>
  <c r="D246" i="18"/>
  <c r="L246" i="18"/>
  <c r="T246" i="18"/>
  <c r="F248" i="18"/>
  <c r="U191" i="19"/>
  <c r="U187" i="19"/>
  <c r="U183" i="19"/>
  <c r="U178" i="19" s="1"/>
  <c r="U229" i="19"/>
  <c r="U192" i="19"/>
  <c r="U188" i="19"/>
  <c r="U184" i="19"/>
  <c r="U185" i="19"/>
  <c r="D91" i="16"/>
  <c r="D89" i="16" s="1"/>
  <c r="L91" i="16"/>
  <c r="L89" i="16" s="1"/>
  <c r="G184" i="17"/>
  <c r="G235" i="17"/>
  <c r="G229" i="17" s="1"/>
  <c r="O184" i="17"/>
  <c r="O235" i="17"/>
  <c r="O229" i="17" s="1"/>
  <c r="W184" i="17"/>
  <c r="W235" i="17"/>
  <c r="W229" i="17" s="1"/>
  <c r="C203" i="17"/>
  <c r="C246" i="17"/>
  <c r="C240" i="17" s="1"/>
  <c r="K203" i="17"/>
  <c r="K246" i="17"/>
  <c r="S203" i="17"/>
  <c r="S246" i="17"/>
  <c r="E209" i="17"/>
  <c r="E248" i="17"/>
  <c r="M209" i="17"/>
  <c r="M248" i="17"/>
  <c r="U209" i="17"/>
  <c r="U248" i="17"/>
  <c r="E163" i="17"/>
  <c r="M163" i="17"/>
  <c r="E167" i="17"/>
  <c r="V167" i="17"/>
  <c r="F169" i="17"/>
  <c r="T170" i="17"/>
  <c r="G171" i="17"/>
  <c r="R171" i="17"/>
  <c r="F173" i="17"/>
  <c r="E174" i="17"/>
  <c r="C178" i="17"/>
  <c r="K178" i="17"/>
  <c r="S178" i="17"/>
  <c r="E178" i="17"/>
  <c r="M178" i="17"/>
  <c r="U178" i="17"/>
  <c r="S184" i="17"/>
  <c r="T203" i="17"/>
  <c r="H209" i="17"/>
  <c r="T235" i="17"/>
  <c r="T229" i="17" s="1"/>
  <c r="P237" i="17"/>
  <c r="P229" i="17" s="1"/>
  <c r="H240" i="17"/>
  <c r="P240" i="17"/>
  <c r="D248" i="17"/>
  <c r="D240" i="17" s="1"/>
  <c r="O174" i="18"/>
  <c r="O170" i="18"/>
  <c r="O162" i="18"/>
  <c r="O175" i="18"/>
  <c r="O167" i="18"/>
  <c r="O163" i="18"/>
  <c r="O172" i="18"/>
  <c r="O168" i="18"/>
  <c r="O164" i="18"/>
  <c r="G226" i="18"/>
  <c r="O226" i="18"/>
  <c r="W226" i="18"/>
  <c r="I235" i="18"/>
  <c r="Q235" i="18"/>
  <c r="K237" i="18"/>
  <c r="E246" i="18"/>
  <c r="M246" i="18"/>
  <c r="U246" i="18"/>
  <c r="O248" i="18"/>
  <c r="W248" i="18"/>
  <c r="O165" i="18"/>
  <c r="T226" i="19"/>
  <c r="B190" i="17"/>
  <c r="B237" i="17"/>
  <c r="B229" i="17" s="1"/>
  <c r="J190" i="17"/>
  <c r="J237" i="17"/>
  <c r="J229" i="17" s="1"/>
  <c r="R190" i="17"/>
  <c r="R237" i="17"/>
  <c r="R229" i="17" s="1"/>
  <c r="F209" i="17"/>
  <c r="F248" i="17"/>
  <c r="N209" i="17"/>
  <c r="N248" i="17"/>
  <c r="V209" i="17"/>
  <c r="V248" i="17"/>
  <c r="D162" i="17"/>
  <c r="L162" i="17"/>
  <c r="T162" i="17"/>
  <c r="F163" i="17"/>
  <c r="N163" i="17"/>
  <c r="V163" i="17"/>
  <c r="D166" i="17"/>
  <c r="L166" i="17"/>
  <c r="T166" i="17"/>
  <c r="F167" i="17"/>
  <c r="N167" i="17"/>
  <c r="T168" i="17"/>
  <c r="L170" i="17"/>
  <c r="F174" i="17"/>
  <c r="F175" i="17"/>
  <c r="H184" i="17"/>
  <c r="T184" i="17"/>
  <c r="D190" i="17"/>
  <c r="B203" i="17"/>
  <c r="W203" i="17"/>
  <c r="P209" i="17"/>
  <c r="F217" i="17"/>
  <c r="N217" i="17"/>
  <c r="V217" i="17"/>
  <c r="L248" i="17"/>
  <c r="L240" i="17" s="1"/>
  <c r="F173" i="18"/>
  <c r="F169" i="18"/>
  <c r="F165" i="18"/>
  <c r="F161" i="18"/>
  <c r="F217" i="18"/>
  <c r="F174" i="18"/>
  <c r="F170" i="18"/>
  <c r="F162" i="18"/>
  <c r="F175" i="18"/>
  <c r="F167" i="18"/>
  <c r="F163" i="18"/>
  <c r="F172" i="18"/>
  <c r="F168" i="18"/>
  <c r="F164" i="18"/>
  <c r="N169" i="18"/>
  <c r="N165" i="18"/>
  <c r="N161" i="18"/>
  <c r="N217" i="18"/>
  <c r="N174" i="18"/>
  <c r="N170" i="18"/>
  <c r="N162" i="18"/>
  <c r="N175" i="18"/>
  <c r="N167" i="18"/>
  <c r="N163" i="18"/>
  <c r="N172" i="18"/>
  <c r="N168" i="18"/>
  <c r="N164" i="18"/>
  <c r="H226" i="18"/>
  <c r="P226" i="18"/>
  <c r="B235" i="18"/>
  <c r="J235" i="18"/>
  <c r="R235" i="18"/>
  <c r="L237" i="18"/>
  <c r="H248" i="18"/>
  <c r="P248" i="18"/>
  <c r="L191" i="19"/>
  <c r="L187" i="19"/>
  <c r="L183" i="19"/>
  <c r="L229" i="19"/>
  <c r="L192" i="19"/>
  <c r="L188" i="19"/>
  <c r="L184" i="19"/>
  <c r="L185" i="19"/>
  <c r="D103" i="16"/>
  <c r="D166" i="4" s="1"/>
  <c r="L103" i="16"/>
  <c r="L166" i="4" s="1"/>
  <c r="T103" i="16"/>
  <c r="T166" i="4" s="1"/>
  <c r="E172" i="17"/>
  <c r="E173" i="17"/>
  <c r="E169" i="17"/>
  <c r="M172" i="17"/>
  <c r="M173" i="17"/>
  <c r="M169" i="17"/>
  <c r="U172" i="17"/>
  <c r="U173" i="17"/>
  <c r="U169" i="17"/>
  <c r="I184" i="17"/>
  <c r="I235" i="17"/>
  <c r="I229" i="17" s="1"/>
  <c r="Q184" i="17"/>
  <c r="Q235" i="17"/>
  <c r="Q229" i="17" s="1"/>
  <c r="C190" i="17"/>
  <c r="C237" i="17"/>
  <c r="C229" i="17" s="1"/>
  <c r="K190" i="17"/>
  <c r="K237" i="17"/>
  <c r="K229" i="17" s="1"/>
  <c r="S190" i="17"/>
  <c r="S237" i="17"/>
  <c r="E246" i="17"/>
  <c r="E203" i="17"/>
  <c r="M246" i="17"/>
  <c r="M203" i="17"/>
  <c r="U246" i="17"/>
  <c r="U240" i="17" s="1"/>
  <c r="U203" i="17"/>
  <c r="G209" i="17"/>
  <c r="G248" i="17"/>
  <c r="G240" i="17" s="1"/>
  <c r="O209" i="17"/>
  <c r="O248" i="17"/>
  <c r="O240" i="17" s="1"/>
  <c r="W209" i="17"/>
  <c r="W248" i="17"/>
  <c r="E162" i="17"/>
  <c r="M162" i="17"/>
  <c r="U162" i="17"/>
  <c r="E166" i="17"/>
  <c r="M166" i="17"/>
  <c r="U166" i="17"/>
  <c r="U168" i="17"/>
  <c r="M170" i="17"/>
  <c r="V170" i="17"/>
  <c r="J184" i="17"/>
  <c r="G217" i="17"/>
  <c r="O217" i="17"/>
  <c r="W217" i="17"/>
  <c r="T248" i="17"/>
  <c r="T240" i="17" s="1"/>
  <c r="I226" i="18"/>
  <c r="Q226" i="18"/>
  <c r="E237" i="18"/>
  <c r="U237" i="18"/>
  <c r="I248" i="18"/>
  <c r="Q248" i="18"/>
  <c r="C235" i="18"/>
  <c r="U132" i="21"/>
  <c r="E103" i="16"/>
  <c r="E166" i="4" s="1"/>
  <c r="M103" i="16"/>
  <c r="M166" i="4" s="1"/>
  <c r="U103" i="16"/>
  <c r="U166" i="4" s="1"/>
  <c r="F246" i="17"/>
  <c r="F240" i="17" s="1"/>
  <c r="F203" i="17"/>
  <c r="N246" i="17"/>
  <c r="N240" i="17" s="1"/>
  <c r="N203" i="17"/>
  <c r="V246" i="17"/>
  <c r="V240" i="17" s="1"/>
  <c r="V203" i="17"/>
  <c r="F162" i="17"/>
  <c r="N162" i="17"/>
  <c r="V162" i="17"/>
  <c r="F166" i="17"/>
  <c r="N166" i="17"/>
  <c r="V166" i="17"/>
  <c r="M168" i="17"/>
  <c r="V168" i="17"/>
  <c r="E170" i="17"/>
  <c r="N170" i="17"/>
  <c r="V171" i="17"/>
  <c r="V172" i="17"/>
  <c r="K184" i="17"/>
  <c r="T190" i="17"/>
  <c r="G203" i="17"/>
  <c r="B226" i="18"/>
  <c r="J226" i="18"/>
  <c r="R226" i="18"/>
  <c r="D235" i="18"/>
  <c r="F237" i="18"/>
  <c r="N237" i="18"/>
  <c r="V237" i="18"/>
  <c r="C237" i="18"/>
  <c r="J217" i="19"/>
  <c r="C226" i="19"/>
  <c r="C5" i="19"/>
  <c r="C171" i="19" s="1"/>
  <c r="K226" i="19"/>
  <c r="K171" i="19"/>
  <c r="S226" i="19"/>
  <c r="S5" i="19"/>
  <c r="S171" i="19" s="1"/>
  <c r="G71" i="16"/>
  <c r="O71" i="16"/>
  <c r="W71" i="16"/>
  <c r="G5" i="17"/>
  <c r="O5" i="17"/>
  <c r="O217" i="18" s="1"/>
  <c r="W5" i="17"/>
  <c r="I226" i="17"/>
  <c r="I171" i="17"/>
  <c r="Q226" i="17"/>
  <c r="Q171" i="17"/>
  <c r="S229" i="17"/>
  <c r="E190" i="17"/>
  <c r="E237" i="17"/>
  <c r="M190" i="17"/>
  <c r="M237" i="17"/>
  <c r="U190" i="17"/>
  <c r="U237" i="17"/>
  <c r="W240" i="17"/>
  <c r="I248" i="17"/>
  <c r="I240" i="17" s="1"/>
  <c r="I209" i="17"/>
  <c r="Q248" i="17"/>
  <c r="Q240" i="17" s="1"/>
  <c r="Q209" i="17"/>
  <c r="E161" i="17"/>
  <c r="M161" i="17"/>
  <c r="U161" i="17"/>
  <c r="E165" i="17"/>
  <c r="M165" i="17"/>
  <c r="E168" i="17"/>
  <c r="N168" i="17"/>
  <c r="F170" i="17"/>
  <c r="M171" i="17"/>
  <c r="W171" i="17"/>
  <c r="L172" i="17"/>
  <c r="V173" i="17"/>
  <c r="H190" i="17"/>
  <c r="V190" i="17"/>
  <c r="J203" i="17"/>
  <c r="I217" i="17"/>
  <c r="Q217" i="17"/>
  <c r="G217" i="18"/>
  <c r="G174" i="18"/>
  <c r="G170" i="18"/>
  <c r="G162" i="18"/>
  <c r="G175" i="18"/>
  <c r="G167" i="18"/>
  <c r="W174" i="18"/>
  <c r="W170" i="18"/>
  <c r="I223" i="18"/>
  <c r="I5" i="18"/>
  <c r="Q223" i="18"/>
  <c r="Q5" i="18"/>
  <c r="Q171" i="18" s="1"/>
  <c r="E184" i="18"/>
  <c r="E235" i="18"/>
  <c r="U235" i="18"/>
  <c r="U184" i="18"/>
  <c r="G237" i="18"/>
  <c r="G190" i="18"/>
  <c r="O237" i="18"/>
  <c r="O190" i="18"/>
  <c r="W237" i="18"/>
  <c r="W190" i="18"/>
  <c r="I246" i="18"/>
  <c r="I203" i="18"/>
  <c r="Q203" i="18"/>
  <c r="Q246" i="18"/>
  <c r="C248" i="18"/>
  <c r="C209" i="18"/>
  <c r="K248" i="18"/>
  <c r="K209" i="18"/>
  <c r="S248" i="18"/>
  <c r="S209" i="18"/>
  <c r="I178" i="18"/>
  <c r="Q178" i="18"/>
  <c r="W235" i="18"/>
  <c r="M237" i="18"/>
  <c r="K5" i="19"/>
  <c r="H5" i="17"/>
  <c r="H217" i="19" s="1"/>
  <c r="P5" i="17"/>
  <c r="P217" i="18" s="1"/>
  <c r="H246" i="19"/>
  <c r="H203" i="17"/>
  <c r="P246" i="19"/>
  <c r="P203" i="17"/>
  <c r="B248" i="17"/>
  <c r="B240" i="17" s="1"/>
  <c r="B209" i="17"/>
  <c r="J248" i="17"/>
  <c r="J240" i="17" s="1"/>
  <c r="J209" i="17"/>
  <c r="R248" i="17"/>
  <c r="R240" i="17" s="1"/>
  <c r="R209" i="17"/>
  <c r="F161" i="17"/>
  <c r="N161" i="17"/>
  <c r="N160" i="17" s="1"/>
  <c r="V161" i="17"/>
  <c r="L164" i="17"/>
  <c r="T164" i="17"/>
  <c r="F165" i="17"/>
  <c r="N165" i="17"/>
  <c r="V165" i="17"/>
  <c r="D171" i="17"/>
  <c r="N171" i="17"/>
  <c r="L173" i="17"/>
  <c r="L174" i="17"/>
  <c r="V174" i="17"/>
  <c r="B184" i="17"/>
  <c r="I190" i="17"/>
  <c r="D197" i="17"/>
  <c r="L197" i="17"/>
  <c r="T197" i="17"/>
  <c r="L203" i="17"/>
  <c r="D226" i="18"/>
  <c r="L226" i="18"/>
  <c r="T226" i="18"/>
  <c r="V235" i="18"/>
  <c r="J246" i="18"/>
  <c r="O161" i="18"/>
  <c r="G173" i="18"/>
  <c r="C197" i="18"/>
  <c r="K197" i="18"/>
  <c r="S197" i="18"/>
  <c r="P237" i="19"/>
  <c r="L178" i="19"/>
  <c r="H237" i="18"/>
  <c r="P237" i="18"/>
  <c r="D248" i="18"/>
  <c r="L248" i="18"/>
  <c r="T248" i="18"/>
  <c r="H161" i="18"/>
  <c r="P161" i="18"/>
  <c r="B162" i="18"/>
  <c r="J162" i="18"/>
  <c r="R162" i="18"/>
  <c r="H165" i="18"/>
  <c r="P165" i="18"/>
  <c r="B166" i="18"/>
  <c r="J166" i="18"/>
  <c r="R166" i="18"/>
  <c r="H169" i="18"/>
  <c r="P169" i="18"/>
  <c r="B170" i="18"/>
  <c r="J170" i="18"/>
  <c r="R170" i="18"/>
  <c r="H173" i="18"/>
  <c r="P173" i="18"/>
  <c r="B174" i="18"/>
  <c r="J174" i="18"/>
  <c r="R174" i="18"/>
  <c r="B184" i="18"/>
  <c r="J184" i="18"/>
  <c r="R184" i="18"/>
  <c r="D203" i="18"/>
  <c r="L203" i="18"/>
  <c r="T203" i="18"/>
  <c r="H209" i="18"/>
  <c r="P209" i="18"/>
  <c r="F223" i="18"/>
  <c r="N223" i="18"/>
  <c r="V223" i="18"/>
  <c r="N235" i="18"/>
  <c r="D237" i="18"/>
  <c r="V248" i="18"/>
  <c r="L167" i="19"/>
  <c r="L217" i="19"/>
  <c r="L176" i="19"/>
  <c r="L172" i="19"/>
  <c r="L168" i="19"/>
  <c r="D171" i="19"/>
  <c r="L171" i="19"/>
  <c r="T171" i="19"/>
  <c r="H185" i="19"/>
  <c r="H191" i="19"/>
  <c r="H187" i="19"/>
  <c r="H183" i="19"/>
  <c r="V229" i="19"/>
  <c r="V192" i="19"/>
  <c r="V188" i="19"/>
  <c r="V185" i="19"/>
  <c r="H235" i="19"/>
  <c r="P235" i="19"/>
  <c r="B237" i="19"/>
  <c r="J237" i="19"/>
  <c r="R237" i="19"/>
  <c r="D246" i="19"/>
  <c r="L246" i="19"/>
  <c r="T246" i="19"/>
  <c r="F209" i="19"/>
  <c r="F248" i="19"/>
  <c r="N209" i="19"/>
  <c r="N248" i="19"/>
  <c r="V209" i="19"/>
  <c r="V248" i="19"/>
  <c r="D165" i="19"/>
  <c r="B168" i="19"/>
  <c r="V183" i="19"/>
  <c r="V178" i="19" s="1"/>
  <c r="P188" i="19"/>
  <c r="L190" i="19"/>
  <c r="L203" i="19"/>
  <c r="V77" i="20"/>
  <c r="V168" i="4" s="1"/>
  <c r="H78" i="20"/>
  <c r="H169" i="4" s="1"/>
  <c r="B79" i="20"/>
  <c r="B170" i="4" s="1"/>
  <c r="E163" i="18"/>
  <c r="M163" i="18"/>
  <c r="U163" i="18"/>
  <c r="E167" i="18"/>
  <c r="M167" i="18"/>
  <c r="U167" i="18"/>
  <c r="E171" i="18"/>
  <c r="M171" i="18"/>
  <c r="U171" i="18"/>
  <c r="E175" i="18"/>
  <c r="M175" i="18"/>
  <c r="U175" i="18"/>
  <c r="E203" i="18"/>
  <c r="M203" i="18"/>
  <c r="U203" i="18"/>
  <c r="I209" i="18"/>
  <c r="Q209" i="18"/>
  <c r="G223" i="18"/>
  <c r="O223" i="18"/>
  <c r="W223" i="18"/>
  <c r="O235" i="18"/>
  <c r="Q237" i="18"/>
  <c r="B246" i="18"/>
  <c r="B173" i="19"/>
  <c r="B169" i="19"/>
  <c r="B165" i="19"/>
  <c r="B167" i="19"/>
  <c r="B160" i="19" s="1"/>
  <c r="P217" i="19"/>
  <c r="P176" i="19"/>
  <c r="P172" i="19"/>
  <c r="P168" i="19"/>
  <c r="P173" i="19"/>
  <c r="P169" i="19"/>
  <c r="P165" i="19"/>
  <c r="E226" i="19"/>
  <c r="E5" i="19"/>
  <c r="E171" i="19" s="1"/>
  <c r="M226" i="19"/>
  <c r="M5" i="19"/>
  <c r="M171" i="19" s="1"/>
  <c r="U171" i="19"/>
  <c r="U226" i="19"/>
  <c r="U5" i="19"/>
  <c r="I235" i="19"/>
  <c r="I61" i="19"/>
  <c r="Q235" i="19"/>
  <c r="Q184" i="19"/>
  <c r="Q61" i="19"/>
  <c r="Q190" i="19" s="1"/>
  <c r="C237" i="19"/>
  <c r="K237" i="19"/>
  <c r="S237" i="19"/>
  <c r="E246" i="19"/>
  <c r="E203" i="19"/>
  <c r="M246" i="19"/>
  <c r="M203" i="19"/>
  <c r="U246" i="19"/>
  <c r="U203" i="19"/>
  <c r="G209" i="19"/>
  <c r="G248" i="19"/>
  <c r="O209" i="19"/>
  <c r="O248" i="19"/>
  <c r="W209" i="19"/>
  <c r="W248" i="19"/>
  <c r="J168" i="19"/>
  <c r="J176" i="19"/>
  <c r="H184" i="19"/>
  <c r="B197" i="19"/>
  <c r="J197" i="19"/>
  <c r="R197" i="19"/>
  <c r="D197" i="19"/>
  <c r="L197" i="19"/>
  <c r="T197" i="19"/>
  <c r="T203" i="19"/>
  <c r="B161" i="18"/>
  <c r="J161" i="18"/>
  <c r="R161" i="18"/>
  <c r="H164" i="18"/>
  <c r="P164" i="18"/>
  <c r="B165" i="18"/>
  <c r="J165" i="18"/>
  <c r="R165" i="18"/>
  <c r="T166" i="18"/>
  <c r="H168" i="18"/>
  <c r="P168" i="18"/>
  <c r="B169" i="18"/>
  <c r="J169" i="18"/>
  <c r="R169" i="18"/>
  <c r="F171" i="18"/>
  <c r="N171" i="18"/>
  <c r="H172" i="18"/>
  <c r="P172" i="18"/>
  <c r="B173" i="18"/>
  <c r="J173" i="18"/>
  <c r="R173" i="18"/>
  <c r="H190" i="18"/>
  <c r="P190" i="18"/>
  <c r="H223" i="18"/>
  <c r="P223" i="18"/>
  <c r="F235" i="18"/>
  <c r="P235" i="18"/>
  <c r="R237" i="18"/>
  <c r="M248" i="18"/>
  <c r="Q217" i="19"/>
  <c r="Q176" i="19"/>
  <c r="Q172" i="19"/>
  <c r="Q168" i="19"/>
  <c r="Q173" i="19"/>
  <c r="Q169" i="19"/>
  <c r="Q165" i="19"/>
  <c r="Q167" i="19"/>
  <c r="F226" i="19"/>
  <c r="F5" i="19"/>
  <c r="F171" i="19" s="1"/>
  <c r="N226" i="19"/>
  <c r="N5" i="19"/>
  <c r="V226" i="19"/>
  <c r="V5" i="19"/>
  <c r="V171" i="19" s="1"/>
  <c r="M191" i="19"/>
  <c r="M187" i="19"/>
  <c r="M183" i="19"/>
  <c r="M229" i="19"/>
  <c r="M192" i="19"/>
  <c r="M188" i="19"/>
  <c r="M184" i="19"/>
  <c r="M185" i="19"/>
  <c r="B235" i="19"/>
  <c r="B61" i="19"/>
  <c r="J235" i="19"/>
  <c r="J61" i="19"/>
  <c r="J190" i="19" s="1"/>
  <c r="R235" i="19"/>
  <c r="R184" i="19"/>
  <c r="R61" i="19"/>
  <c r="R190" i="19" s="1"/>
  <c r="D237" i="19"/>
  <c r="L237" i="19"/>
  <c r="T237" i="19"/>
  <c r="F246" i="19"/>
  <c r="F203" i="19"/>
  <c r="N246" i="19"/>
  <c r="N203" i="19"/>
  <c r="V246" i="19"/>
  <c r="V203" i="19"/>
  <c r="H248" i="19"/>
  <c r="P248" i="19"/>
  <c r="H69" i="20"/>
  <c r="H51" i="20"/>
  <c r="P51" i="20"/>
  <c r="B70" i="20"/>
  <c r="B51" i="20"/>
  <c r="J51" i="20"/>
  <c r="J70" i="20"/>
  <c r="R70" i="20"/>
  <c r="R51" i="20"/>
  <c r="D71" i="20"/>
  <c r="L71" i="20"/>
  <c r="T71" i="20"/>
  <c r="C5" i="18"/>
  <c r="K5" i="18"/>
  <c r="S5" i="18"/>
  <c r="E162" i="18"/>
  <c r="M162" i="18"/>
  <c r="U162" i="18"/>
  <c r="E170" i="18"/>
  <c r="M170" i="18"/>
  <c r="U170" i="18"/>
  <c r="G171" i="18"/>
  <c r="O171" i="18"/>
  <c r="E174" i="18"/>
  <c r="M174" i="18"/>
  <c r="U174" i="18"/>
  <c r="I190" i="18"/>
  <c r="E217" i="18"/>
  <c r="M217" i="18"/>
  <c r="G235" i="18"/>
  <c r="S237" i="18"/>
  <c r="R246" i="18"/>
  <c r="N248" i="18"/>
  <c r="D167" i="19"/>
  <c r="D217" i="19"/>
  <c r="D176" i="19"/>
  <c r="D172" i="19"/>
  <c r="D168" i="19"/>
  <c r="R173" i="19"/>
  <c r="R169" i="19"/>
  <c r="R165" i="19"/>
  <c r="R160" i="19" s="1"/>
  <c r="R167" i="19"/>
  <c r="G226" i="19"/>
  <c r="O226" i="19"/>
  <c r="W226" i="19"/>
  <c r="N229" i="19"/>
  <c r="N192" i="19"/>
  <c r="N188" i="19"/>
  <c r="N185" i="19"/>
  <c r="C235" i="19"/>
  <c r="K235" i="19"/>
  <c r="S235" i="19"/>
  <c r="E237" i="19"/>
  <c r="M237" i="19"/>
  <c r="U237" i="19"/>
  <c r="G246" i="19"/>
  <c r="O246" i="19"/>
  <c r="W246" i="19"/>
  <c r="I248" i="19"/>
  <c r="Q248" i="19"/>
  <c r="D169" i="19"/>
  <c r="T173" i="19"/>
  <c r="N191" i="19"/>
  <c r="D5" i="18"/>
  <c r="D171" i="18" s="1"/>
  <c r="L5" i="18"/>
  <c r="L166" i="18" s="1"/>
  <c r="T5" i="18"/>
  <c r="T171" i="18" s="1"/>
  <c r="F246" i="18"/>
  <c r="N246" i="18"/>
  <c r="V246" i="18"/>
  <c r="H163" i="18"/>
  <c r="P163" i="18"/>
  <c r="B164" i="18"/>
  <c r="J164" i="18"/>
  <c r="R164" i="18"/>
  <c r="F166" i="18"/>
  <c r="N166" i="18"/>
  <c r="H167" i="18"/>
  <c r="P167" i="18"/>
  <c r="B168" i="18"/>
  <c r="J168" i="18"/>
  <c r="R168" i="18"/>
  <c r="H171" i="18"/>
  <c r="P171" i="18"/>
  <c r="B172" i="18"/>
  <c r="J172" i="18"/>
  <c r="R172" i="18"/>
  <c r="H175" i="18"/>
  <c r="P175" i="18"/>
  <c r="V184" i="18"/>
  <c r="B190" i="18"/>
  <c r="J190" i="18"/>
  <c r="D209" i="18"/>
  <c r="L209" i="18"/>
  <c r="T209" i="18"/>
  <c r="H235" i="18"/>
  <c r="T237" i="18"/>
  <c r="H176" i="19"/>
  <c r="H172" i="19"/>
  <c r="H168" i="19"/>
  <c r="H173" i="19"/>
  <c r="H169" i="19"/>
  <c r="H165" i="19"/>
  <c r="H160" i="19" s="1"/>
  <c r="H226" i="19"/>
  <c r="P226" i="19"/>
  <c r="D61" i="19"/>
  <c r="F237" i="19"/>
  <c r="N237" i="19"/>
  <c r="V237" i="19"/>
  <c r="B248" i="19"/>
  <c r="J248" i="19"/>
  <c r="R248" i="19"/>
  <c r="H167" i="19"/>
  <c r="L169" i="19"/>
  <c r="H171" i="19"/>
  <c r="V191" i="19"/>
  <c r="R217" i="19"/>
  <c r="K235" i="18"/>
  <c r="S235" i="18"/>
  <c r="G246" i="18"/>
  <c r="O246" i="18"/>
  <c r="W246" i="18"/>
  <c r="E161" i="18"/>
  <c r="M161" i="18"/>
  <c r="U161" i="18"/>
  <c r="E165" i="18"/>
  <c r="M165" i="18"/>
  <c r="U165" i="18"/>
  <c r="E169" i="18"/>
  <c r="M169" i="18"/>
  <c r="U169" i="18"/>
  <c r="I171" i="18"/>
  <c r="K190" i="18"/>
  <c r="E209" i="18"/>
  <c r="I217" i="19"/>
  <c r="I176" i="19"/>
  <c r="I172" i="19"/>
  <c r="I168" i="19"/>
  <c r="I173" i="19"/>
  <c r="I169" i="19"/>
  <c r="I165" i="19"/>
  <c r="I167" i="19"/>
  <c r="T167" i="19"/>
  <c r="T217" i="19"/>
  <c r="T176" i="19"/>
  <c r="T172" i="19"/>
  <c r="T168" i="19"/>
  <c r="I226" i="19"/>
  <c r="Q226" i="19"/>
  <c r="E191" i="19"/>
  <c r="E187" i="19"/>
  <c r="E183" i="19"/>
  <c r="E229" i="19"/>
  <c r="E192" i="19"/>
  <c r="E188" i="19"/>
  <c r="E184" i="19"/>
  <c r="E185" i="19"/>
  <c r="P185" i="19"/>
  <c r="P191" i="19"/>
  <c r="P187" i="19"/>
  <c r="P183" i="19"/>
  <c r="P178" i="19" s="1"/>
  <c r="E235" i="19"/>
  <c r="M235" i="19"/>
  <c r="U235" i="19"/>
  <c r="G237" i="19"/>
  <c r="O237" i="19"/>
  <c r="W237" i="19"/>
  <c r="C248" i="19"/>
  <c r="K248" i="19"/>
  <c r="S248" i="19"/>
  <c r="T169" i="19"/>
  <c r="P171" i="19"/>
  <c r="N187" i="19"/>
  <c r="H192" i="19"/>
  <c r="F197" i="19"/>
  <c r="N197" i="19"/>
  <c r="V197" i="19"/>
  <c r="D226" i="19"/>
  <c r="T248" i="19"/>
  <c r="G205" i="21"/>
  <c r="G183" i="21"/>
  <c r="L235" i="18"/>
  <c r="T235" i="18"/>
  <c r="H246" i="18"/>
  <c r="P246" i="18"/>
  <c r="B248" i="18"/>
  <c r="J248" i="18"/>
  <c r="R248" i="18"/>
  <c r="H162" i="18"/>
  <c r="P162" i="18"/>
  <c r="B163" i="18"/>
  <c r="J163" i="18"/>
  <c r="R163" i="18"/>
  <c r="B167" i="18"/>
  <c r="J167" i="18"/>
  <c r="R167" i="18"/>
  <c r="H170" i="18"/>
  <c r="P170" i="18"/>
  <c r="B171" i="18"/>
  <c r="J171" i="18"/>
  <c r="R171" i="18"/>
  <c r="H174" i="18"/>
  <c r="P174" i="18"/>
  <c r="L190" i="18"/>
  <c r="J203" i="18"/>
  <c r="F209" i="18"/>
  <c r="J173" i="19"/>
  <c r="J169" i="19"/>
  <c r="J165" i="19"/>
  <c r="J167" i="19"/>
  <c r="B226" i="19"/>
  <c r="B171" i="19"/>
  <c r="J226" i="19"/>
  <c r="J171" i="19"/>
  <c r="R226" i="19"/>
  <c r="R171" i="19"/>
  <c r="F229" i="19"/>
  <c r="F192" i="19"/>
  <c r="F188" i="19"/>
  <c r="F185" i="19"/>
  <c r="T61" i="19"/>
  <c r="F184" i="19"/>
  <c r="F235" i="19"/>
  <c r="N184" i="19"/>
  <c r="N235" i="19"/>
  <c r="V184" i="19"/>
  <c r="V235" i="19"/>
  <c r="H190" i="19"/>
  <c r="P190" i="19"/>
  <c r="B203" i="19"/>
  <c r="B246" i="19"/>
  <c r="J203" i="19"/>
  <c r="J246" i="19"/>
  <c r="R203" i="19"/>
  <c r="R246" i="19"/>
  <c r="P167" i="19"/>
  <c r="B172" i="19"/>
  <c r="F183" i="19"/>
  <c r="V187" i="19"/>
  <c r="P192" i="19"/>
  <c r="L226" i="19"/>
  <c r="H229" i="19"/>
  <c r="Q137" i="23"/>
  <c r="Q132" i="23" s="1"/>
  <c r="Q144" i="23"/>
  <c r="Q140" i="23"/>
  <c r="Q143" i="23"/>
  <c r="Q139" i="23"/>
  <c r="Q60" i="20"/>
  <c r="I171" i="19"/>
  <c r="Q171" i="19"/>
  <c r="E190" i="19"/>
  <c r="M190" i="19"/>
  <c r="U190" i="19"/>
  <c r="I209" i="19"/>
  <c r="Q209" i="19"/>
  <c r="I246" i="19"/>
  <c r="Q246" i="19"/>
  <c r="G51" i="20"/>
  <c r="O51" i="20"/>
  <c r="W51" i="20"/>
  <c r="Q77" i="20"/>
  <c r="Q168" i="4" s="1"/>
  <c r="F69" i="20"/>
  <c r="Q69" i="20"/>
  <c r="F78" i="20"/>
  <c r="F169" i="4" s="1"/>
  <c r="K141" i="21"/>
  <c r="K132" i="21" s="1"/>
  <c r="F153" i="21"/>
  <c r="W157" i="21"/>
  <c r="W213" i="21"/>
  <c r="W205" i="21" s="1"/>
  <c r="B192" i="22"/>
  <c r="B141" i="22"/>
  <c r="B132" i="22" s="1"/>
  <c r="J192" i="22"/>
  <c r="J141" i="22"/>
  <c r="J132" i="22" s="1"/>
  <c r="R192" i="22"/>
  <c r="R141" i="22"/>
  <c r="D201" i="22"/>
  <c r="L201" i="22"/>
  <c r="T201" i="22"/>
  <c r="F202" i="22"/>
  <c r="F157" i="22"/>
  <c r="N202" i="22"/>
  <c r="N157" i="22"/>
  <c r="V202" i="22"/>
  <c r="V157" i="22"/>
  <c r="H203" i="22"/>
  <c r="H160" i="22"/>
  <c r="P203" i="22"/>
  <c r="P160" i="22"/>
  <c r="B171" i="22"/>
  <c r="B211" i="22"/>
  <c r="J171" i="22"/>
  <c r="J211" i="22"/>
  <c r="R171" i="22"/>
  <c r="R211" i="22"/>
  <c r="H132" i="22"/>
  <c r="P132" i="22"/>
  <c r="R132" i="22"/>
  <c r="F165" i="22"/>
  <c r="N165" i="22"/>
  <c r="V165" i="22"/>
  <c r="J179" i="23"/>
  <c r="J176" i="23"/>
  <c r="J172" i="23"/>
  <c r="J170" i="23"/>
  <c r="F190" i="19"/>
  <c r="N190" i="19"/>
  <c r="V190" i="19"/>
  <c r="B209" i="19"/>
  <c r="J209" i="19"/>
  <c r="R209" i="19"/>
  <c r="R69" i="20"/>
  <c r="B71" i="20"/>
  <c r="M71" i="20"/>
  <c r="O77" i="20"/>
  <c r="O168" i="4" s="1"/>
  <c r="G78" i="20"/>
  <c r="G169" i="4" s="1"/>
  <c r="J79" i="20"/>
  <c r="J170" i="4" s="1"/>
  <c r="C153" i="21"/>
  <c r="C201" i="21"/>
  <c r="C194" i="21" s="1"/>
  <c r="K153" i="21"/>
  <c r="K201" i="21"/>
  <c r="S153" i="21"/>
  <c r="S201" i="21"/>
  <c r="E157" i="21"/>
  <c r="E202" i="21"/>
  <c r="M157" i="21"/>
  <c r="M202" i="21"/>
  <c r="U157" i="21"/>
  <c r="U202" i="21"/>
  <c r="G203" i="21"/>
  <c r="G194" i="21" s="1"/>
  <c r="G160" i="21"/>
  <c r="O203" i="21"/>
  <c r="O194" i="21" s="1"/>
  <c r="O160" i="21"/>
  <c r="W203" i="21"/>
  <c r="W194" i="21" s="1"/>
  <c r="W160" i="21"/>
  <c r="I211" i="21"/>
  <c r="I171" i="21"/>
  <c r="Q211" i="21"/>
  <c r="Q205" i="21" s="1"/>
  <c r="Q171" i="21"/>
  <c r="C213" i="21"/>
  <c r="C175" i="21"/>
  <c r="K213" i="21"/>
  <c r="K205" i="21" s="1"/>
  <c r="K175" i="21"/>
  <c r="S213" i="21"/>
  <c r="S205" i="21" s="1"/>
  <c r="S175" i="21"/>
  <c r="G146" i="21"/>
  <c r="O146" i="21"/>
  <c r="W146" i="21"/>
  <c r="G153" i="21"/>
  <c r="F157" i="21"/>
  <c r="H183" i="21"/>
  <c r="P183" i="21"/>
  <c r="B183" i="21"/>
  <c r="J183" i="21"/>
  <c r="R183" i="21"/>
  <c r="C192" i="22"/>
  <c r="K192" i="22"/>
  <c r="S192" i="22"/>
  <c r="E201" i="22"/>
  <c r="M201" i="22"/>
  <c r="U201" i="22"/>
  <c r="G202" i="22"/>
  <c r="O202" i="22"/>
  <c r="W202" i="22"/>
  <c r="I203" i="22"/>
  <c r="Q203" i="22"/>
  <c r="C211" i="22"/>
  <c r="K211" i="22"/>
  <c r="S211" i="22"/>
  <c r="E213" i="22"/>
  <c r="M213" i="22"/>
  <c r="U213" i="22"/>
  <c r="I137" i="23"/>
  <c r="I143" i="23"/>
  <c r="I139" i="23"/>
  <c r="G5" i="19"/>
  <c r="O5" i="19"/>
  <c r="W5" i="19"/>
  <c r="C61" i="19"/>
  <c r="C190" i="19" s="1"/>
  <c r="K61" i="19"/>
  <c r="K190" i="19" s="1"/>
  <c r="S61" i="19"/>
  <c r="S190" i="19" s="1"/>
  <c r="K184" i="19"/>
  <c r="S184" i="19"/>
  <c r="G190" i="19"/>
  <c r="O190" i="19"/>
  <c r="W190" i="19"/>
  <c r="G203" i="19"/>
  <c r="O203" i="19"/>
  <c r="W203" i="19"/>
  <c r="C209" i="19"/>
  <c r="K209" i="19"/>
  <c r="S209" i="19"/>
  <c r="I51" i="20"/>
  <c r="Q51" i="20"/>
  <c r="C69" i="20"/>
  <c r="K69" i="20"/>
  <c r="S69" i="20"/>
  <c r="E78" i="20"/>
  <c r="E169" i="4" s="1"/>
  <c r="E70" i="20"/>
  <c r="M70" i="20"/>
  <c r="U70" i="20"/>
  <c r="G79" i="20"/>
  <c r="G170" i="4" s="1"/>
  <c r="G71" i="20"/>
  <c r="O71" i="20"/>
  <c r="W79" i="20"/>
  <c r="W170" i="4" s="1"/>
  <c r="W71" i="20"/>
  <c r="V69" i="20"/>
  <c r="K70" i="20"/>
  <c r="N71" i="20"/>
  <c r="D153" i="21"/>
  <c r="D201" i="21"/>
  <c r="D194" i="21" s="1"/>
  <c r="L153" i="21"/>
  <c r="L201" i="21"/>
  <c r="L194" i="21" s="1"/>
  <c r="T153" i="21"/>
  <c r="T201" i="21"/>
  <c r="T194" i="21" s="1"/>
  <c r="H203" i="21"/>
  <c r="H160" i="21"/>
  <c r="P203" i="21"/>
  <c r="P160" i="21"/>
  <c r="B211" i="21"/>
  <c r="B205" i="21" s="1"/>
  <c r="B171" i="21"/>
  <c r="J211" i="21"/>
  <c r="J205" i="21" s="1"/>
  <c r="J171" i="21"/>
  <c r="R211" i="21"/>
  <c r="R205" i="21" s="1"/>
  <c r="R171" i="21"/>
  <c r="D213" i="21"/>
  <c r="D175" i="21"/>
  <c r="L213" i="21"/>
  <c r="L175" i="21"/>
  <c r="T213" i="21"/>
  <c r="T175" i="21"/>
  <c r="N153" i="21"/>
  <c r="G157" i="21"/>
  <c r="C183" i="21"/>
  <c r="K183" i="21"/>
  <c r="S183" i="21"/>
  <c r="F194" i="21"/>
  <c r="N194" i="21"/>
  <c r="V194" i="21"/>
  <c r="D192" i="22"/>
  <c r="L192" i="22"/>
  <c r="T192" i="22"/>
  <c r="D211" i="22"/>
  <c r="L211" i="22"/>
  <c r="T211" i="22"/>
  <c r="F213" i="22"/>
  <c r="N213" i="22"/>
  <c r="V213" i="22"/>
  <c r="D175" i="22"/>
  <c r="F201" i="22"/>
  <c r="H144" i="23"/>
  <c r="H140" i="23"/>
  <c r="H143" i="23"/>
  <c r="H139" i="23"/>
  <c r="H137" i="23"/>
  <c r="F163" i="23"/>
  <c r="F155" i="23"/>
  <c r="F161" i="23"/>
  <c r="F154" i="23"/>
  <c r="H161" i="23"/>
  <c r="H163" i="23"/>
  <c r="H151" i="23"/>
  <c r="H146" i="23" s="1"/>
  <c r="H154" i="23"/>
  <c r="H158" i="23"/>
  <c r="H170" i="23"/>
  <c r="H165" i="23" s="1"/>
  <c r="H179" i="23"/>
  <c r="H176" i="23"/>
  <c r="D211" i="23"/>
  <c r="D99" i="23"/>
  <c r="D175" i="23" s="1"/>
  <c r="L211" i="23"/>
  <c r="L99" i="23"/>
  <c r="L175" i="23" s="1"/>
  <c r="T211" i="23"/>
  <c r="T99" i="23"/>
  <c r="T175" i="23" s="1"/>
  <c r="F213" i="23"/>
  <c r="F205" i="23" s="1"/>
  <c r="F175" i="23"/>
  <c r="N213" i="23"/>
  <c r="N205" i="23" s="1"/>
  <c r="N99" i="23"/>
  <c r="N171" i="23" s="1"/>
  <c r="V213" i="23"/>
  <c r="V205" i="23" s="1"/>
  <c r="V99" i="23"/>
  <c r="I144" i="23"/>
  <c r="R71" i="20"/>
  <c r="E153" i="21"/>
  <c r="E201" i="21"/>
  <c r="M153" i="21"/>
  <c r="M201" i="21"/>
  <c r="U153" i="21"/>
  <c r="U201" i="21"/>
  <c r="I203" i="21"/>
  <c r="I160" i="21"/>
  <c r="Q203" i="21"/>
  <c r="Q160" i="21"/>
  <c r="E213" i="21"/>
  <c r="E175" i="21"/>
  <c r="M213" i="21"/>
  <c r="M175" i="21"/>
  <c r="U213" i="21"/>
  <c r="U175" i="21"/>
  <c r="J132" i="21"/>
  <c r="R132" i="21"/>
  <c r="B141" i="21"/>
  <c r="B132" i="21" s="1"/>
  <c r="R141" i="21"/>
  <c r="O153" i="21"/>
  <c r="G175" i="21"/>
  <c r="I192" i="21"/>
  <c r="I183" i="21" s="1"/>
  <c r="E192" i="22"/>
  <c r="M192" i="22"/>
  <c r="U192" i="22"/>
  <c r="I202" i="22"/>
  <c r="Q202" i="22"/>
  <c r="C203" i="22"/>
  <c r="K203" i="22"/>
  <c r="S203" i="22"/>
  <c r="E211" i="22"/>
  <c r="M211" i="22"/>
  <c r="U211" i="22"/>
  <c r="G213" i="22"/>
  <c r="O213" i="22"/>
  <c r="W213" i="22"/>
  <c r="N201" i="22"/>
  <c r="O161" i="23"/>
  <c r="O154" i="23"/>
  <c r="O158" i="23"/>
  <c r="O155" i="23"/>
  <c r="O163" i="23"/>
  <c r="O160" i="23"/>
  <c r="O151" i="23"/>
  <c r="O146" i="23" s="1"/>
  <c r="G161" i="23"/>
  <c r="G155" i="23"/>
  <c r="G163" i="23"/>
  <c r="G160" i="23"/>
  <c r="G151" i="23"/>
  <c r="G146" i="23" s="1"/>
  <c r="G154" i="23"/>
  <c r="G158" i="23"/>
  <c r="P79" i="20"/>
  <c r="P170" i="4" s="1"/>
  <c r="D192" i="21"/>
  <c r="D183" i="21" s="1"/>
  <c r="D141" i="21"/>
  <c r="D132" i="21" s="1"/>
  <c r="L192" i="21"/>
  <c r="L183" i="21" s="1"/>
  <c r="L141" i="21"/>
  <c r="L132" i="21" s="1"/>
  <c r="T192" i="21"/>
  <c r="T183" i="21" s="1"/>
  <c r="T141" i="21"/>
  <c r="T132" i="21" s="1"/>
  <c r="H202" i="21"/>
  <c r="H194" i="21" s="1"/>
  <c r="H157" i="21"/>
  <c r="P202" i="21"/>
  <c r="P194" i="21" s="1"/>
  <c r="P157" i="21"/>
  <c r="B203" i="21"/>
  <c r="B160" i="21"/>
  <c r="J203" i="21"/>
  <c r="J160" i="21"/>
  <c r="R203" i="21"/>
  <c r="R160" i="21"/>
  <c r="D171" i="21"/>
  <c r="D211" i="21"/>
  <c r="L171" i="21"/>
  <c r="L211" i="21"/>
  <c r="L205" i="21" s="1"/>
  <c r="T171" i="21"/>
  <c r="T211" i="21"/>
  <c r="F213" i="21"/>
  <c r="F175" i="21"/>
  <c r="N213" i="21"/>
  <c r="N175" i="21"/>
  <c r="V213" i="21"/>
  <c r="V175" i="21"/>
  <c r="C141" i="21"/>
  <c r="C132" i="21" s="1"/>
  <c r="S141" i="21"/>
  <c r="S132" i="21" s="1"/>
  <c r="B146" i="21"/>
  <c r="J146" i="21"/>
  <c r="R146" i="21"/>
  <c r="V153" i="21"/>
  <c r="N157" i="21"/>
  <c r="Q192" i="21"/>
  <c r="Q183" i="21" s="1"/>
  <c r="V201" i="22"/>
  <c r="D192" i="23"/>
  <c r="D183" i="23" s="1"/>
  <c r="D5" i="23"/>
  <c r="L192" i="23"/>
  <c r="L5" i="23"/>
  <c r="L141" i="23" s="1"/>
  <c r="T192" i="23"/>
  <c r="T5" i="23"/>
  <c r="D205" i="23"/>
  <c r="D51" i="20"/>
  <c r="L51" i="20"/>
  <c r="T51" i="20"/>
  <c r="C70" i="20"/>
  <c r="E192" i="21"/>
  <c r="E183" i="21" s="1"/>
  <c r="E141" i="21"/>
  <c r="E132" i="21" s="1"/>
  <c r="M192" i="21"/>
  <c r="M183" i="21" s="1"/>
  <c r="M141" i="21"/>
  <c r="M132" i="21" s="1"/>
  <c r="U192" i="21"/>
  <c r="U141" i="21"/>
  <c r="I202" i="21"/>
  <c r="I157" i="21"/>
  <c r="Q202" i="21"/>
  <c r="Q157" i="21"/>
  <c r="C203" i="21"/>
  <c r="C160" i="21"/>
  <c r="K203" i="21"/>
  <c r="K160" i="21"/>
  <c r="S203" i="21"/>
  <c r="S160" i="21"/>
  <c r="E171" i="21"/>
  <c r="E211" i="21"/>
  <c r="M171" i="21"/>
  <c r="M211" i="21"/>
  <c r="M205" i="21" s="1"/>
  <c r="U171" i="21"/>
  <c r="U211" i="21"/>
  <c r="U205" i="21" s="1"/>
  <c r="W153" i="21"/>
  <c r="O157" i="21"/>
  <c r="H205" i="21"/>
  <c r="P205" i="21"/>
  <c r="C211" i="21"/>
  <c r="C205" i="21" s="1"/>
  <c r="H146" i="22"/>
  <c r="P146" i="22"/>
  <c r="T153" i="22"/>
  <c r="H202" i="22"/>
  <c r="Q153" i="23"/>
  <c r="R179" i="23"/>
  <c r="R176" i="23"/>
  <c r="R172" i="23"/>
  <c r="R165" i="23" s="1"/>
  <c r="R170" i="23"/>
  <c r="F158" i="23"/>
  <c r="E51" i="20"/>
  <c r="M51" i="20"/>
  <c r="U51" i="20"/>
  <c r="D70" i="20"/>
  <c r="U71" i="20"/>
  <c r="O78" i="20"/>
  <c r="O169" i="4" s="1"/>
  <c r="F205" i="21"/>
  <c r="N205" i="21"/>
  <c r="V205" i="21"/>
  <c r="U183" i="21"/>
  <c r="I205" i="21"/>
  <c r="K211" i="21"/>
  <c r="P202" i="22"/>
  <c r="B201" i="23"/>
  <c r="B48" i="23"/>
  <c r="B160" i="23" s="1"/>
  <c r="J201" i="23"/>
  <c r="J48" i="23"/>
  <c r="J160" i="23" s="1"/>
  <c r="R201" i="23"/>
  <c r="R48" i="23"/>
  <c r="R157" i="23" s="1"/>
  <c r="D202" i="23"/>
  <c r="D194" i="23" s="1"/>
  <c r="D157" i="23"/>
  <c r="L202" i="23"/>
  <c r="L48" i="23"/>
  <c r="T202" i="23"/>
  <c r="T194" i="23" s="1"/>
  <c r="T48" i="23"/>
  <c r="F203" i="23"/>
  <c r="F160" i="23"/>
  <c r="N203" i="23"/>
  <c r="N194" i="23" s="1"/>
  <c r="N48" i="23"/>
  <c r="V203" i="23"/>
  <c r="H153" i="21"/>
  <c r="P153" i="21"/>
  <c r="F160" i="21"/>
  <c r="N160" i="21"/>
  <c r="V160" i="21"/>
  <c r="H171" i="21"/>
  <c r="P171" i="21"/>
  <c r="H175" i="21"/>
  <c r="P175" i="21"/>
  <c r="B201" i="21"/>
  <c r="J201" i="21"/>
  <c r="R201" i="21"/>
  <c r="I141" i="22"/>
  <c r="I132" i="22" s="1"/>
  <c r="Q141" i="22"/>
  <c r="Q132" i="22" s="1"/>
  <c r="E153" i="22"/>
  <c r="M153" i="22"/>
  <c r="U153" i="22"/>
  <c r="E157" i="22"/>
  <c r="M157" i="22"/>
  <c r="U157" i="22"/>
  <c r="C160" i="22"/>
  <c r="K160" i="22"/>
  <c r="S160" i="22"/>
  <c r="E171" i="22"/>
  <c r="M171" i="22"/>
  <c r="U171" i="22"/>
  <c r="E175" i="22"/>
  <c r="M175" i="22"/>
  <c r="U175" i="22"/>
  <c r="G192" i="22"/>
  <c r="O192" i="22"/>
  <c r="W192" i="22"/>
  <c r="G201" i="22"/>
  <c r="O201" i="22"/>
  <c r="W201" i="22"/>
  <c r="I211" i="22"/>
  <c r="Q211" i="22"/>
  <c r="R5" i="23"/>
  <c r="R141" i="23" s="1"/>
  <c r="E192" i="23"/>
  <c r="E183" i="23" s="1"/>
  <c r="E5" i="23"/>
  <c r="M192" i="23"/>
  <c r="M183" i="23" s="1"/>
  <c r="M5" i="23"/>
  <c r="U5" i="23"/>
  <c r="U141" i="23" s="1"/>
  <c r="U192" i="23"/>
  <c r="U183" i="23" s="1"/>
  <c r="P48" i="23"/>
  <c r="P157" i="23" s="1"/>
  <c r="S99" i="23"/>
  <c r="S175" i="23" s="1"/>
  <c r="E211" i="23"/>
  <c r="E205" i="23" s="1"/>
  <c r="E171" i="23"/>
  <c r="M211" i="23"/>
  <c r="M205" i="23" s="1"/>
  <c r="M171" i="23"/>
  <c r="U211" i="23"/>
  <c r="U205" i="23" s="1"/>
  <c r="U171" i="23"/>
  <c r="G213" i="23"/>
  <c r="G205" i="23" s="1"/>
  <c r="G175" i="23"/>
  <c r="O213" i="23"/>
  <c r="W213" i="23"/>
  <c r="W175" i="23"/>
  <c r="O137" i="23"/>
  <c r="N139" i="23"/>
  <c r="W139" i="23"/>
  <c r="J140" i="23"/>
  <c r="O141" i="23"/>
  <c r="N143" i="23"/>
  <c r="J144" i="23"/>
  <c r="N153" i="23"/>
  <c r="W155" i="23"/>
  <c r="U158" i="23"/>
  <c r="V194" i="23"/>
  <c r="W211" i="23"/>
  <c r="I175" i="21"/>
  <c r="Q175" i="21"/>
  <c r="D160" i="22"/>
  <c r="L160" i="22"/>
  <c r="T160" i="22"/>
  <c r="F171" i="22"/>
  <c r="N171" i="22"/>
  <c r="V171" i="22"/>
  <c r="F175" i="22"/>
  <c r="N175" i="22"/>
  <c r="V175" i="22"/>
  <c r="H201" i="22"/>
  <c r="P201" i="22"/>
  <c r="B202" i="22"/>
  <c r="J202" i="22"/>
  <c r="R202" i="22"/>
  <c r="S5" i="23"/>
  <c r="H203" i="23"/>
  <c r="H160" i="23"/>
  <c r="P203" i="23"/>
  <c r="K99" i="23"/>
  <c r="H213" i="23"/>
  <c r="H175" i="23"/>
  <c r="P213" i="23"/>
  <c r="P175" i="23"/>
  <c r="G137" i="23"/>
  <c r="P137" i="23"/>
  <c r="O139" i="23"/>
  <c r="B140" i="23"/>
  <c r="G141" i="23"/>
  <c r="P141" i="23"/>
  <c r="B144" i="23"/>
  <c r="E151" i="23"/>
  <c r="E153" i="23"/>
  <c r="U154" i="23"/>
  <c r="E157" i="23"/>
  <c r="E161" i="23"/>
  <c r="M170" i="23"/>
  <c r="M172" i="23"/>
  <c r="B183" i="23"/>
  <c r="J183" i="23"/>
  <c r="R183" i="23"/>
  <c r="R74" i="24"/>
  <c r="R171" i="4" s="1"/>
  <c r="F141" i="21"/>
  <c r="F132" i="21" s="1"/>
  <c r="N141" i="21"/>
  <c r="N132" i="21" s="1"/>
  <c r="V141" i="21"/>
  <c r="V132" i="21" s="1"/>
  <c r="B157" i="21"/>
  <c r="J157" i="21"/>
  <c r="R157" i="21"/>
  <c r="B175" i="21"/>
  <c r="J175" i="21"/>
  <c r="R175" i="21"/>
  <c r="C141" i="22"/>
  <c r="C132" i="22" s="1"/>
  <c r="K141" i="22"/>
  <c r="K132" i="22" s="1"/>
  <c r="S141" i="22"/>
  <c r="S132" i="22" s="1"/>
  <c r="G157" i="22"/>
  <c r="O157" i="22"/>
  <c r="W157" i="22"/>
  <c r="E160" i="22"/>
  <c r="M160" i="22"/>
  <c r="U160" i="22"/>
  <c r="G171" i="22"/>
  <c r="O171" i="22"/>
  <c r="W171" i="22"/>
  <c r="G175" i="22"/>
  <c r="O175" i="22"/>
  <c r="W175" i="22"/>
  <c r="I201" i="22"/>
  <c r="Q201" i="22"/>
  <c r="C202" i="22"/>
  <c r="K202" i="22"/>
  <c r="S202" i="22"/>
  <c r="K5" i="23"/>
  <c r="K141" i="23" s="1"/>
  <c r="S48" i="23"/>
  <c r="S157" i="23" s="1"/>
  <c r="G202" i="23"/>
  <c r="G157" i="23"/>
  <c r="O157" i="23"/>
  <c r="O202" i="23"/>
  <c r="W157" i="23"/>
  <c r="W202" i="23"/>
  <c r="C99" i="23"/>
  <c r="U179" i="23"/>
  <c r="U175" i="23"/>
  <c r="I213" i="23"/>
  <c r="I205" i="23" s="1"/>
  <c r="G139" i="23"/>
  <c r="P139" i="23"/>
  <c r="H141" i="23"/>
  <c r="P143" i="23"/>
  <c r="F153" i="23"/>
  <c r="F157" i="23"/>
  <c r="W158" i="23"/>
  <c r="C160" i="23"/>
  <c r="O171" i="23"/>
  <c r="P172" i="23"/>
  <c r="C183" i="23"/>
  <c r="K183" i="23"/>
  <c r="S183" i="23"/>
  <c r="F160" i="22"/>
  <c r="N160" i="22"/>
  <c r="V160" i="22"/>
  <c r="H175" i="22"/>
  <c r="P175" i="22"/>
  <c r="B201" i="22"/>
  <c r="J201" i="22"/>
  <c r="R201" i="22"/>
  <c r="C5" i="23"/>
  <c r="K48" i="23"/>
  <c r="F194" i="23"/>
  <c r="H157" i="23"/>
  <c r="P202" i="23"/>
  <c r="P194" i="23" s="1"/>
  <c r="M179" i="23"/>
  <c r="M165" i="23" s="1"/>
  <c r="M175" i="23"/>
  <c r="H211" i="23"/>
  <c r="H171" i="23"/>
  <c r="P171" i="23"/>
  <c r="P211" i="23"/>
  <c r="B213" i="23"/>
  <c r="J213" i="23"/>
  <c r="J175" i="23"/>
  <c r="R213" i="23"/>
  <c r="R175" i="23"/>
  <c r="V140" i="23"/>
  <c r="S141" i="23"/>
  <c r="V144" i="23"/>
  <c r="W154" i="23"/>
  <c r="U157" i="23"/>
  <c r="U161" i="23"/>
  <c r="K175" i="23"/>
  <c r="U176" i="23"/>
  <c r="L183" i="23"/>
  <c r="T183" i="23"/>
  <c r="F183" i="23"/>
  <c r="N183" i="23"/>
  <c r="V183" i="23"/>
  <c r="G194" i="23"/>
  <c r="G160" i="22"/>
  <c r="O160" i="22"/>
  <c r="W160" i="22"/>
  <c r="I175" i="22"/>
  <c r="Q175" i="22"/>
  <c r="C201" i="22"/>
  <c r="K201" i="22"/>
  <c r="S201" i="22"/>
  <c r="W144" i="23"/>
  <c r="W140" i="23"/>
  <c r="I141" i="23"/>
  <c r="I192" i="23"/>
  <c r="I183" i="23" s="1"/>
  <c r="Q141" i="23"/>
  <c r="Q192" i="23"/>
  <c r="Q183" i="23" s="1"/>
  <c r="C163" i="23"/>
  <c r="C155" i="23"/>
  <c r="C151" i="23"/>
  <c r="G153" i="23"/>
  <c r="G201" i="23"/>
  <c r="O201" i="23"/>
  <c r="O153" i="23"/>
  <c r="W153" i="23"/>
  <c r="W201" i="23"/>
  <c r="E179" i="23"/>
  <c r="E175" i="23"/>
  <c r="W170" i="23"/>
  <c r="W179" i="23"/>
  <c r="W176" i="23"/>
  <c r="W172" i="23"/>
  <c r="I171" i="23"/>
  <c r="I99" i="23"/>
  <c r="I175" i="23" s="1"/>
  <c r="Q99" i="23"/>
  <c r="Q175" i="23" s="1"/>
  <c r="Q211" i="23"/>
  <c r="Q205" i="23" s="1"/>
  <c r="B137" i="23"/>
  <c r="N140" i="23"/>
  <c r="B141" i="23"/>
  <c r="U153" i="23"/>
  <c r="E163" i="23"/>
  <c r="U170" i="23"/>
  <c r="U172" i="23"/>
  <c r="H202" i="23"/>
  <c r="B175" i="22"/>
  <c r="J175" i="22"/>
  <c r="R175" i="22"/>
  <c r="F5" i="23"/>
  <c r="O144" i="23"/>
  <c r="O140" i="23"/>
  <c r="D48" i="23"/>
  <c r="M48" i="23"/>
  <c r="V48" i="23"/>
  <c r="V153" i="23" s="1"/>
  <c r="H153" i="23"/>
  <c r="H201" i="23"/>
  <c r="H194" i="23" s="1"/>
  <c r="B202" i="23"/>
  <c r="B157" i="23"/>
  <c r="J202" i="23"/>
  <c r="J194" i="23" s="1"/>
  <c r="J157" i="23"/>
  <c r="R202" i="23"/>
  <c r="F99" i="23"/>
  <c r="O99" i="23"/>
  <c r="B211" i="23"/>
  <c r="J171" i="23"/>
  <c r="J211" i="23"/>
  <c r="J205" i="23" s="1"/>
  <c r="R171" i="23"/>
  <c r="R211" i="23"/>
  <c r="R205" i="23" s="1"/>
  <c r="L213" i="23"/>
  <c r="T213" i="23"/>
  <c r="J139" i="23"/>
  <c r="P140" i="23"/>
  <c r="U151" i="23"/>
  <c r="E155" i="23"/>
  <c r="C158" i="23"/>
  <c r="Q194" i="23"/>
  <c r="C175" i="22"/>
  <c r="K175" i="22"/>
  <c r="S175" i="22"/>
  <c r="G144" i="23"/>
  <c r="G140" i="23"/>
  <c r="I201" i="23"/>
  <c r="I194" i="23" s="1"/>
  <c r="I48" i="23"/>
  <c r="I153" i="23" s="1"/>
  <c r="Q201" i="23"/>
  <c r="Q48" i="23"/>
  <c r="Q160" i="23" s="1"/>
  <c r="E203" i="23"/>
  <c r="E194" i="23" s="1"/>
  <c r="E160" i="23"/>
  <c r="M203" i="23"/>
  <c r="M194" i="23" s="1"/>
  <c r="U203" i="23"/>
  <c r="U194" i="23" s="1"/>
  <c r="U160" i="23"/>
  <c r="G170" i="23"/>
  <c r="G179" i="23"/>
  <c r="G176" i="23"/>
  <c r="G172" i="23"/>
  <c r="P170" i="23"/>
  <c r="P179" i="23"/>
  <c r="V137" i="23"/>
  <c r="B139" i="23"/>
  <c r="C154" i="23"/>
  <c r="W160" i="23"/>
  <c r="E170" i="23"/>
  <c r="F171" i="23"/>
  <c r="E172" i="23"/>
  <c r="W183" i="23"/>
  <c r="K205" i="23"/>
  <c r="S205" i="23"/>
  <c r="I75" i="24"/>
  <c r="I172" i="4" s="1"/>
  <c r="I67" i="24"/>
  <c r="Q75" i="24"/>
  <c r="Q172" i="4" s="1"/>
  <c r="Q67" i="24"/>
  <c r="C76" i="24"/>
  <c r="C173" i="4" s="1"/>
  <c r="C68" i="24"/>
  <c r="K76" i="24"/>
  <c r="K173" i="4" s="1"/>
  <c r="K68" i="24"/>
  <c r="S76" i="24"/>
  <c r="S173" i="4" s="1"/>
  <c r="S68" i="24"/>
  <c r="E77" i="24"/>
  <c r="E174" i="4" s="1"/>
  <c r="E69" i="24"/>
  <c r="M77" i="24"/>
  <c r="M174" i="4" s="1"/>
  <c r="M69" i="24"/>
  <c r="U77" i="24"/>
  <c r="U174" i="4" s="1"/>
  <c r="U69" i="24"/>
  <c r="M68" i="24"/>
  <c r="C69" i="24"/>
  <c r="I143" i="25"/>
  <c r="I136" i="25" s="1"/>
  <c r="I105" i="25"/>
  <c r="Q143" i="25"/>
  <c r="Q105" i="25"/>
  <c r="C116" i="25"/>
  <c r="C152" i="25"/>
  <c r="K116" i="25"/>
  <c r="K152" i="25"/>
  <c r="S116" i="25"/>
  <c r="S152" i="25"/>
  <c r="S146" i="25" s="1"/>
  <c r="M153" i="25"/>
  <c r="M119" i="25"/>
  <c r="U119" i="25"/>
  <c r="U153" i="25"/>
  <c r="U146" i="25" s="1"/>
  <c r="G154" i="25"/>
  <c r="G122" i="25"/>
  <c r="O122" i="25"/>
  <c r="O154" i="25"/>
  <c r="O146" i="25" s="1"/>
  <c r="W122" i="25"/>
  <c r="W154" i="25"/>
  <c r="D98" i="25"/>
  <c r="L98" i="25"/>
  <c r="T98" i="25"/>
  <c r="F98" i="25"/>
  <c r="N98" i="25"/>
  <c r="V98" i="25"/>
  <c r="L116" i="25"/>
  <c r="S136" i="25"/>
  <c r="G136" i="25"/>
  <c r="Q136" i="25"/>
  <c r="L152" i="26"/>
  <c r="B75" i="24"/>
  <c r="B172" i="4" s="1"/>
  <c r="B67" i="24"/>
  <c r="J75" i="24"/>
  <c r="J172" i="4" s="1"/>
  <c r="J67" i="24"/>
  <c r="R75" i="24"/>
  <c r="R172" i="4" s="1"/>
  <c r="R67" i="24"/>
  <c r="D76" i="24"/>
  <c r="D173" i="4" s="1"/>
  <c r="D68" i="24"/>
  <c r="L76" i="24"/>
  <c r="L173" i="4" s="1"/>
  <c r="L68" i="24"/>
  <c r="T76" i="24"/>
  <c r="T173" i="4" s="1"/>
  <c r="T68" i="24"/>
  <c r="F77" i="24"/>
  <c r="F174" i="4" s="1"/>
  <c r="F69" i="24"/>
  <c r="N77" i="24"/>
  <c r="N174" i="4" s="1"/>
  <c r="N69" i="24"/>
  <c r="V77" i="24"/>
  <c r="V174" i="4" s="1"/>
  <c r="V69" i="24"/>
  <c r="C57" i="24"/>
  <c r="K57" i="24"/>
  <c r="S57" i="24"/>
  <c r="W67" i="24"/>
  <c r="B143" i="25"/>
  <c r="B105" i="25"/>
  <c r="R143" i="25"/>
  <c r="R136" i="25" s="1"/>
  <c r="R105" i="25"/>
  <c r="F153" i="25"/>
  <c r="F146" i="25" s="1"/>
  <c r="F119" i="25"/>
  <c r="N153" i="25"/>
  <c r="N119" i="25"/>
  <c r="V153" i="25"/>
  <c r="V146" i="25" s="1"/>
  <c r="V119" i="25"/>
  <c r="E98" i="25"/>
  <c r="M98" i="25"/>
  <c r="U98" i="25"/>
  <c r="G98" i="25"/>
  <c r="O98" i="25"/>
  <c r="W98" i="25"/>
  <c r="B110" i="25"/>
  <c r="J110" i="25"/>
  <c r="R110" i="25"/>
  <c r="D110" i="25"/>
  <c r="L110" i="25"/>
  <c r="T110" i="25"/>
  <c r="F110" i="25"/>
  <c r="N110" i="25"/>
  <c r="V110" i="25"/>
  <c r="T116" i="25"/>
  <c r="O205" i="23"/>
  <c r="M74" i="24"/>
  <c r="M171" i="4" s="1"/>
  <c r="C75" i="24"/>
  <c r="C172" i="4" s="1"/>
  <c r="C52" i="24"/>
  <c r="K75" i="24"/>
  <c r="K172" i="4" s="1"/>
  <c r="K52" i="24"/>
  <c r="S75" i="24"/>
  <c r="S172" i="4" s="1"/>
  <c r="S52" i="24"/>
  <c r="G69" i="24"/>
  <c r="S69" i="24"/>
  <c r="H77" i="24"/>
  <c r="H174" i="4" s="1"/>
  <c r="C143" i="25"/>
  <c r="C136" i="25" s="1"/>
  <c r="C105" i="25"/>
  <c r="D126" i="25"/>
  <c r="L126" i="25"/>
  <c r="T126" i="25"/>
  <c r="U136" i="25"/>
  <c r="W136" i="25"/>
  <c r="D67" i="24"/>
  <c r="D52" i="24"/>
  <c r="L67" i="24"/>
  <c r="L52" i="24"/>
  <c r="T67" i="24"/>
  <c r="T52" i="24"/>
  <c r="F68" i="24"/>
  <c r="F52" i="24"/>
  <c r="N68" i="24"/>
  <c r="N52" i="24"/>
  <c r="V68" i="24"/>
  <c r="V52" i="24"/>
  <c r="E68" i="24"/>
  <c r="L75" i="24"/>
  <c r="L172" i="4" s="1"/>
  <c r="L194" i="23"/>
  <c r="P52" i="24"/>
  <c r="C67" i="24"/>
  <c r="O67" i="24"/>
  <c r="W69" i="24"/>
  <c r="N76" i="24"/>
  <c r="N173" i="4" s="1"/>
  <c r="E52" i="24"/>
  <c r="Q52" i="24"/>
  <c r="U68" i="24"/>
  <c r="K69" i="24"/>
  <c r="P77" i="24"/>
  <c r="P174" i="4" s="1"/>
  <c r="P122" i="25"/>
  <c r="E153" i="25"/>
  <c r="E146" i="25" s="1"/>
  <c r="G52" i="24"/>
  <c r="S67" i="24"/>
  <c r="I68" i="24"/>
  <c r="T75" i="24"/>
  <c r="T172" i="4" s="1"/>
  <c r="C146" i="25"/>
  <c r="F105" i="26"/>
  <c r="F143" i="26"/>
  <c r="N105" i="26"/>
  <c r="N143" i="26"/>
  <c r="V105" i="26"/>
  <c r="V143" i="26"/>
  <c r="H152" i="26"/>
  <c r="H116" i="26"/>
  <c r="P152" i="26"/>
  <c r="P116" i="26"/>
  <c r="B119" i="26"/>
  <c r="B153" i="26"/>
  <c r="J119" i="26"/>
  <c r="J153" i="26"/>
  <c r="R119" i="26"/>
  <c r="R153" i="26"/>
  <c r="D154" i="26"/>
  <c r="D122" i="26"/>
  <c r="L154" i="26"/>
  <c r="L122" i="26"/>
  <c r="T154" i="26"/>
  <c r="T122" i="26"/>
  <c r="E116" i="25"/>
  <c r="M116" i="25"/>
  <c r="U116" i="25"/>
  <c r="Q122" i="25"/>
  <c r="K143" i="25"/>
  <c r="K136" i="25" s="1"/>
  <c r="V143" i="25"/>
  <c r="V136" i="25" s="1"/>
  <c r="Q152" i="25"/>
  <c r="Q146" i="25" s="1"/>
  <c r="G153" i="25"/>
  <c r="G146" i="25" s="1"/>
  <c r="T153" i="25"/>
  <c r="T146" i="25" s="1"/>
  <c r="K154" i="25"/>
  <c r="I152" i="26"/>
  <c r="Q152" i="26"/>
  <c r="E154" i="26"/>
  <c r="M154" i="26"/>
  <c r="U154" i="26"/>
  <c r="F110" i="26"/>
  <c r="N110" i="26"/>
  <c r="V110" i="26"/>
  <c r="T152" i="26"/>
  <c r="I116" i="27"/>
  <c r="F116" i="25"/>
  <c r="N116" i="25"/>
  <c r="V116" i="25"/>
  <c r="D119" i="25"/>
  <c r="L119" i="25"/>
  <c r="B122" i="25"/>
  <c r="J122" i="25"/>
  <c r="R122" i="25"/>
  <c r="M143" i="25"/>
  <c r="M136" i="25" s="1"/>
  <c r="R152" i="25"/>
  <c r="R146" i="25" s="1"/>
  <c r="M154" i="25"/>
  <c r="M146" i="25" s="1"/>
  <c r="B152" i="26"/>
  <c r="J152" i="26"/>
  <c r="R152" i="26"/>
  <c r="D153" i="26"/>
  <c r="L153" i="26"/>
  <c r="T153" i="26"/>
  <c r="F154" i="26"/>
  <c r="N154" i="26"/>
  <c r="V154" i="26"/>
  <c r="N98" i="26"/>
  <c r="V98" i="26"/>
  <c r="B105" i="26"/>
  <c r="R105" i="26"/>
  <c r="D143" i="26"/>
  <c r="F153" i="26"/>
  <c r="D152" i="27"/>
  <c r="T152" i="27"/>
  <c r="H154" i="27"/>
  <c r="P154" i="27"/>
  <c r="L126" i="27"/>
  <c r="T126" i="27"/>
  <c r="P84" i="30"/>
  <c r="S105" i="25"/>
  <c r="G116" i="25"/>
  <c r="W116" i="25"/>
  <c r="C122" i="25"/>
  <c r="S122" i="25"/>
  <c r="N143" i="25"/>
  <c r="N136" i="25" s="1"/>
  <c r="W153" i="25"/>
  <c r="N154" i="25"/>
  <c r="N146" i="25" s="1"/>
  <c r="F156" i="25"/>
  <c r="N156" i="25"/>
  <c r="V156" i="25"/>
  <c r="C152" i="26"/>
  <c r="K152" i="26"/>
  <c r="S152" i="26"/>
  <c r="E153" i="26"/>
  <c r="M153" i="26"/>
  <c r="U153" i="26"/>
  <c r="G154" i="26"/>
  <c r="O154" i="26"/>
  <c r="W154" i="26"/>
  <c r="L143" i="26"/>
  <c r="N153" i="26"/>
  <c r="E152" i="27"/>
  <c r="G153" i="27"/>
  <c r="O153" i="27"/>
  <c r="W153" i="27"/>
  <c r="I154" i="27"/>
  <c r="Q154" i="27"/>
  <c r="U152" i="27"/>
  <c r="H116" i="25"/>
  <c r="P116" i="25"/>
  <c r="D122" i="25"/>
  <c r="L122" i="25"/>
  <c r="T122" i="25"/>
  <c r="E143" i="25"/>
  <c r="E136" i="25" s="1"/>
  <c r="D146" i="25"/>
  <c r="I152" i="25"/>
  <c r="I146" i="25" s="1"/>
  <c r="L153" i="25"/>
  <c r="L146" i="25" s="1"/>
  <c r="H98" i="26"/>
  <c r="P98" i="26"/>
  <c r="T143" i="26"/>
  <c r="V153" i="26"/>
  <c r="F152" i="27"/>
  <c r="H153" i="27"/>
  <c r="P153" i="27"/>
  <c r="J154" i="27"/>
  <c r="C110" i="27"/>
  <c r="K110" i="27"/>
  <c r="S110" i="27"/>
  <c r="O119" i="25"/>
  <c r="E122" i="25"/>
  <c r="F143" i="25"/>
  <c r="F136" i="25" s="1"/>
  <c r="J152" i="25"/>
  <c r="J146" i="25" s="1"/>
  <c r="H154" i="26"/>
  <c r="E98" i="27"/>
  <c r="M98" i="27"/>
  <c r="U98" i="27"/>
  <c r="D110" i="27"/>
  <c r="L110" i="27"/>
  <c r="T110" i="27"/>
  <c r="B154" i="27"/>
  <c r="F122" i="25"/>
  <c r="B136" i="25"/>
  <c r="J136" i="25"/>
  <c r="F152" i="26"/>
  <c r="N152" i="26"/>
  <c r="V152" i="26"/>
  <c r="H119" i="26"/>
  <c r="H153" i="26"/>
  <c r="P119" i="26"/>
  <c r="P153" i="26"/>
  <c r="B154" i="26"/>
  <c r="J154" i="26"/>
  <c r="R154" i="26"/>
  <c r="J105" i="26"/>
  <c r="P154" i="26"/>
  <c r="R154" i="27"/>
  <c r="G152" i="26"/>
  <c r="O152" i="26"/>
  <c r="W152" i="26"/>
  <c r="C154" i="26"/>
  <c r="K154" i="26"/>
  <c r="S154" i="26"/>
  <c r="D152" i="26"/>
  <c r="G143" i="27"/>
  <c r="G105" i="27"/>
  <c r="O143" i="27"/>
  <c r="O105" i="27"/>
  <c r="W143" i="27"/>
  <c r="W105" i="27"/>
  <c r="Q152" i="27"/>
  <c r="C119" i="27"/>
  <c r="C153" i="27"/>
  <c r="K153" i="27"/>
  <c r="K119" i="27"/>
  <c r="S153" i="27"/>
  <c r="S119" i="27"/>
  <c r="E122" i="27"/>
  <c r="E154" i="27"/>
  <c r="M122" i="27"/>
  <c r="M154" i="27"/>
  <c r="U122" i="27"/>
  <c r="U154" i="27"/>
  <c r="G116" i="26"/>
  <c r="O116" i="26"/>
  <c r="W116" i="26"/>
  <c r="E119" i="26"/>
  <c r="M119" i="26"/>
  <c r="U119" i="26"/>
  <c r="C122" i="26"/>
  <c r="K122" i="26"/>
  <c r="S122" i="26"/>
  <c r="E143" i="26"/>
  <c r="M143" i="26"/>
  <c r="U143" i="26"/>
  <c r="E152" i="26"/>
  <c r="M152" i="26"/>
  <c r="U152" i="26"/>
  <c r="G153" i="26"/>
  <c r="O153" i="26"/>
  <c r="W153" i="26"/>
  <c r="I154" i="26"/>
  <c r="Q154" i="26"/>
  <c r="F154" i="27"/>
  <c r="N154" i="27"/>
  <c r="V154" i="27"/>
  <c r="B116" i="27"/>
  <c r="J116" i="27"/>
  <c r="R116" i="27"/>
  <c r="H119" i="27"/>
  <c r="P119" i="27"/>
  <c r="P122" i="27"/>
  <c r="G126" i="27"/>
  <c r="O126" i="27"/>
  <c r="W126" i="27"/>
  <c r="L143" i="27"/>
  <c r="V152" i="27"/>
  <c r="N153" i="27"/>
  <c r="I122" i="29"/>
  <c r="I113" i="29" s="1"/>
  <c r="I99" i="29"/>
  <c r="Q122" i="29"/>
  <c r="Q113" i="29" s="1"/>
  <c r="Q99" i="29"/>
  <c r="C105" i="29"/>
  <c r="C123" i="29"/>
  <c r="K105" i="29"/>
  <c r="K123" i="29"/>
  <c r="S105" i="29"/>
  <c r="S123" i="29"/>
  <c r="S113" i="29" s="1"/>
  <c r="G120" i="29"/>
  <c r="G113" i="29" s="1"/>
  <c r="D84" i="30"/>
  <c r="L84" i="30"/>
  <c r="T84" i="30"/>
  <c r="C152" i="27"/>
  <c r="K152" i="27"/>
  <c r="S152" i="27"/>
  <c r="E153" i="27"/>
  <c r="M153" i="27"/>
  <c r="U153" i="27"/>
  <c r="G154" i="27"/>
  <c r="O154" i="27"/>
  <c r="W154" i="27"/>
  <c r="C116" i="27"/>
  <c r="K116" i="27"/>
  <c r="S116" i="27"/>
  <c r="H122" i="27"/>
  <c r="Q122" i="27"/>
  <c r="B143" i="27"/>
  <c r="L152" i="27"/>
  <c r="I84" i="29"/>
  <c r="Q84" i="29"/>
  <c r="O120" i="29"/>
  <c r="O113" i="29" s="1"/>
  <c r="E119" i="30"/>
  <c r="M119" i="30"/>
  <c r="U119" i="30"/>
  <c r="G120" i="30"/>
  <c r="O120" i="30"/>
  <c r="W120" i="30"/>
  <c r="I122" i="30"/>
  <c r="Q122" i="30"/>
  <c r="C123" i="30"/>
  <c r="K123" i="30"/>
  <c r="S123" i="30"/>
  <c r="H119" i="30"/>
  <c r="C90" i="31"/>
  <c r="C119" i="31"/>
  <c r="K90" i="31"/>
  <c r="K119" i="31"/>
  <c r="S90" i="31"/>
  <c r="S119" i="31"/>
  <c r="E120" i="31"/>
  <c r="E94" i="31"/>
  <c r="M120" i="31"/>
  <c r="M94" i="31"/>
  <c r="U120" i="31"/>
  <c r="U94" i="31"/>
  <c r="O122" i="31"/>
  <c r="O99" i="31"/>
  <c r="W122" i="31"/>
  <c r="W99" i="31"/>
  <c r="I105" i="31"/>
  <c r="I123" i="31"/>
  <c r="Q105" i="31"/>
  <c r="Q123" i="31"/>
  <c r="I116" i="26"/>
  <c r="Q116" i="26"/>
  <c r="E122" i="26"/>
  <c r="M122" i="26"/>
  <c r="U122" i="26"/>
  <c r="I153" i="26"/>
  <c r="Q153" i="26"/>
  <c r="H105" i="27"/>
  <c r="P105" i="27"/>
  <c r="D116" i="27"/>
  <c r="T116" i="27"/>
  <c r="I122" i="27"/>
  <c r="D143" i="27"/>
  <c r="M152" i="27"/>
  <c r="D153" i="27"/>
  <c r="W120" i="29"/>
  <c r="W113" i="29" s="1"/>
  <c r="P119" i="30"/>
  <c r="B116" i="26"/>
  <c r="J116" i="26"/>
  <c r="R116" i="26"/>
  <c r="F122" i="26"/>
  <c r="N122" i="26"/>
  <c r="V122" i="26"/>
  <c r="E116" i="27"/>
  <c r="J122" i="27"/>
  <c r="N152" i="27"/>
  <c r="F153" i="27"/>
  <c r="H113" i="29"/>
  <c r="P113" i="29"/>
  <c r="B120" i="30"/>
  <c r="E119" i="31"/>
  <c r="M119" i="31"/>
  <c r="U119" i="31"/>
  <c r="C116" i="26"/>
  <c r="K116" i="26"/>
  <c r="S116" i="26"/>
  <c r="G122" i="26"/>
  <c r="O122" i="26"/>
  <c r="W122" i="26"/>
  <c r="I143" i="26"/>
  <c r="Q143" i="26"/>
  <c r="C153" i="26"/>
  <c r="K153" i="26"/>
  <c r="S153" i="26"/>
  <c r="R105" i="27"/>
  <c r="F116" i="27"/>
  <c r="T119" i="27"/>
  <c r="D122" i="30"/>
  <c r="D99" i="30"/>
  <c r="L122" i="30"/>
  <c r="L99" i="30"/>
  <c r="T122" i="30"/>
  <c r="T99" i="30"/>
  <c r="F105" i="30"/>
  <c r="F123" i="30"/>
  <c r="N105" i="30"/>
  <c r="N123" i="30"/>
  <c r="V105" i="30"/>
  <c r="V123" i="30"/>
  <c r="J120" i="30"/>
  <c r="G152" i="27"/>
  <c r="O152" i="27"/>
  <c r="W152" i="27"/>
  <c r="I153" i="27"/>
  <c r="Q153" i="27"/>
  <c r="C154" i="27"/>
  <c r="K154" i="27"/>
  <c r="S154" i="27"/>
  <c r="C105" i="27"/>
  <c r="K105" i="27"/>
  <c r="S105" i="27"/>
  <c r="G116" i="27"/>
  <c r="O116" i="27"/>
  <c r="W116" i="27"/>
  <c r="E119" i="27"/>
  <c r="M119" i="27"/>
  <c r="U119" i="27"/>
  <c r="C122" i="27"/>
  <c r="V122" i="27"/>
  <c r="V153" i="27"/>
  <c r="E119" i="29"/>
  <c r="R120" i="30"/>
  <c r="G51" i="33"/>
  <c r="O51" i="33"/>
  <c r="H152" i="27"/>
  <c r="P152" i="27"/>
  <c r="B153" i="27"/>
  <c r="J153" i="27"/>
  <c r="R153" i="27"/>
  <c r="D154" i="27"/>
  <c r="L154" i="27"/>
  <c r="T154" i="27"/>
  <c r="T105" i="27"/>
  <c r="H116" i="27"/>
  <c r="P116" i="27"/>
  <c r="D122" i="27"/>
  <c r="N122" i="27"/>
  <c r="W122" i="27"/>
  <c r="M119" i="29"/>
  <c r="B84" i="30"/>
  <c r="J84" i="30"/>
  <c r="R84" i="30"/>
  <c r="F84" i="30"/>
  <c r="N84" i="30"/>
  <c r="V84" i="30"/>
  <c r="M84" i="31"/>
  <c r="G90" i="29"/>
  <c r="O90" i="29"/>
  <c r="W90" i="29"/>
  <c r="C119" i="29"/>
  <c r="K119" i="29"/>
  <c r="K113" i="29" s="1"/>
  <c r="S119" i="29"/>
  <c r="E120" i="29"/>
  <c r="M120" i="29"/>
  <c r="U120" i="29"/>
  <c r="U113" i="29" s="1"/>
  <c r="B90" i="30"/>
  <c r="J90" i="30"/>
  <c r="R90" i="30"/>
  <c r="F119" i="30"/>
  <c r="N119" i="30"/>
  <c r="V119" i="30"/>
  <c r="H120" i="30"/>
  <c r="P120" i="30"/>
  <c r="I119" i="31"/>
  <c r="Q119" i="31"/>
  <c r="C94" i="31"/>
  <c r="C120" i="31"/>
  <c r="K94" i="31"/>
  <c r="K120" i="31"/>
  <c r="S94" i="31"/>
  <c r="S120" i="31"/>
  <c r="E122" i="31"/>
  <c r="E99" i="31"/>
  <c r="M122" i="31"/>
  <c r="M99" i="31"/>
  <c r="U122" i="31"/>
  <c r="U99" i="31"/>
  <c r="G123" i="31"/>
  <c r="O123" i="31"/>
  <c r="W123" i="31"/>
  <c r="J90" i="31"/>
  <c r="C99" i="31"/>
  <c r="W105" i="31"/>
  <c r="F119" i="31"/>
  <c r="V119" i="31"/>
  <c r="L122" i="31"/>
  <c r="V123" i="31"/>
  <c r="D78" i="33"/>
  <c r="D57" i="33"/>
  <c r="L78" i="33"/>
  <c r="L57" i="33"/>
  <c r="T78" i="33"/>
  <c r="T72" i="33" s="1"/>
  <c r="T57" i="33"/>
  <c r="F79" i="33"/>
  <c r="F72" i="33" s="1"/>
  <c r="F60" i="33"/>
  <c r="N79" i="33"/>
  <c r="N72" i="33" s="1"/>
  <c r="N60" i="33"/>
  <c r="V79" i="33"/>
  <c r="V72" i="33" s="1"/>
  <c r="V60" i="33"/>
  <c r="H80" i="33"/>
  <c r="H63" i="33"/>
  <c r="P80" i="33"/>
  <c r="P63" i="33"/>
  <c r="D78" i="34"/>
  <c r="L78" i="34"/>
  <c r="T78" i="34"/>
  <c r="F79" i="34"/>
  <c r="H80" i="34"/>
  <c r="P80" i="34"/>
  <c r="H90" i="29"/>
  <c r="P90" i="29"/>
  <c r="F105" i="29"/>
  <c r="N105" i="29"/>
  <c r="V105" i="29"/>
  <c r="D119" i="29"/>
  <c r="L119" i="29"/>
  <c r="T119" i="29"/>
  <c r="F120" i="29"/>
  <c r="N120" i="29"/>
  <c r="V120" i="29"/>
  <c r="D123" i="29"/>
  <c r="L123" i="29"/>
  <c r="T123" i="29"/>
  <c r="C90" i="30"/>
  <c r="K90" i="30"/>
  <c r="S90" i="30"/>
  <c r="I105" i="30"/>
  <c r="Q105" i="30"/>
  <c r="G119" i="30"/>
  <c r="O119" i="30"/>
  <c r="W119" i="30"/>
  <c r="I120" i="30"/>
  <c r="Q120" i="30"/>
  <c r="G123" i="30"/>
  <c r="O123" i="30"/>
  <c r="W123" i="30"/>
  <c r="F122" i="31"/>
  <c r="F99" i="31"/>
  <c r="N122" i="31"/>
  <c r="N99" i="31"/>
  <c r="V122" i="31"/>
  <c r="V99" i="31"/>
  <c r="H123" i="31"/>
  <c r="P123" i="31"/>
  <c r="M90" i="31"/>
  <c r="D99" i="31"/>
  <c r="D120" i="31"/>
  <c r="T120" i="31"/>
  <c r="J123" i="31"/>
  <c r="E57" i="33"/>
  <c r="E78" i="33"/>
  <c r="E72" i="33" s="1"/>
  <c r="E51" i="33"/>
  <c r="M51" i="33"/>
  <c r="U51" i="33"/>
  <c r="E78" i="34"/>
  <c r="F51" i="34"/>
  <c r="N51" i="34"/>
  <c r="V51" i="34"/>
  <c r="O51" i="35"/>
  <c r="L57" i="37"/>
  <c r="B90" i="29"/>
  <c r="J90" i="29"/>
  <c r="R90" i="29"/>
  <c r="B94" i="29"/>
  <c r="J94" i="29"/>
  <c r="R94" i="29"/>
  <c r="D99" i="29"/>
  <c r="L99" i="29"/>
  <c r="T99" i="29"/>
  <c r="H105" i="29"/>
  <c r="P105" i="29"/>
  <c r="F119" i="29"/>
  <c r="N119" i="29"/>
  <c r="N113" i="29" s="1"/>
  <c r="V119" i="29"/>
  <c r="E90" i="30"/>
  <c r="M90" i="30"/>
  <c r="U90" i="30"/>
  <c r="E94" i="30"/>
  <c r="M94" i="30"/>
  <c r="U94" i="30"/>
  <c r="G99" i="30"/>
  <c r="O99" i="30"/>
  <c r="W99" i="30"/>
  <c r="C105" i="30"/>
  <c r="K105" i="30"/>
  <c r="S105" i="30"/>
  <c r="H84" i="31"/>
  <c r="P84" i="31"/>
  <c r="B90" i="31"/>
  <c r="T99" i="31"/>
  <c r="O105" i="31"/>
  <c r="G120" i="31"/>
  <c r="W120" i="31"/>
  <c r="M123" i="31"/>
  <c r="C79" i="35"/>
  <c r="M80" i="35"/>
  <c r="C94" i="29"/>
  <c r="K94" i="29"/>
  <c r="S94" i="29"/>
  <c r="E99" i="29"/>
  <c r="M99" i="29"/>
  <c r="U99" i="29"/>
  <c r="I105" i="29"/>
  <c r="Q105" i="29"/>
  <c r="F94" i="30"/>
  <c r="N94" i="30"/>
  <c r="V94" i="30"/>
  <c r="H99" i="30"/>
  <c r="P99" i="30"/>
  <c r="D105" i="30"/>
  <c r="L105" i="30"/>
  <c r="T105" i="30"/>
  <c r="I122" i="31"/>
  <c r="I99" i="31"/>
  <c r="Q122" i="31"/>
  <c r="Q99" i="31"/>
  <c r="C123" i="31"/>
  <c r="K123" i="31"/>
  <c r="S123" i="31"/>
  <c r="E90" i="31"/>
  <c r="Q90" i="31"/>
  <c r="J99" i="31"/>
  <c r="D105" i="31"/>
  <c r="P105" i="31"/>
  <c r="H120" i="31"/>
  <c r="B105" i="29"/>
  <c r="J105" i="29"/>
  <c r="R105" i="29"/>
  <c r="E105" i="30"/>
  <c r="M105" i="30"/>
  <c r="U105" i="30"/>
  <c r="L120" i="31"/>
  <c r="H122" i="31"/>
  <c r="B123" i="31"/>
  <c r="R123" i="31"/>
  <c r="I78" i="33"/>
  <c r="I72" i="33" s="1"/>
  <c r="I78" i="35"/>
  <c r="I57" i="33"/>
  <c r="Q78" i="35"/>
  <c r="Q78" i="33"/>
  <c r="Q57" i="33"/>
  <c r="C79" i="33"/>
  <c r="C72" i="33" s="1"/>
  <c r="C60" i="33"/>
  <c r="K79" i="33"/>
  <c r="K72" i="33" s="1"/>
  <c r="K60" i="33"/>
  <c r="S79" i="33"/>
  <c r="S72" i="33" s="1"/>
  <c r="S60" i="33"/>
  <c r="E80" i="33"/>
  <c r="E63" i="33"/>
  <c r="M80" i="33"/>
  <c r="M63" i="33"/>
  <c r="U80" i="35"/>
  <c r="U80" i="33"/>
  <c r="U63" i="33"/>
  <c r="I51" i="33"/>
  <c r="Q51" i="33"/>
  <c r="C51" i="33"/>
  <c r="K51" i="33"/>
  <c r="S51" i="33"/>
  <c r="Q78" i="34"/>
  <c r="C79" i="34"/>
  <c r="K79" i="34"/>
  <c r="E80" i="34"/>
  <c r="D78" i="37"/>
  <c r="D57" i="37"/>
  <c r="T78" i="37"/>
  <c r="T72" i="37" s="1"/>
  <c r="T78" i="38"/>
  <c r="T57" i="37"/>
  <c r="G99" i="29"/>
  <c r="O99" i="29"/>
  <c r="W99" i="29"/>
  <c r="B99" i="30"/>
  <c r="J99" i="30"/>
  <c r="R99" i="30"/>
  <c r="G119" i="31"/>
  <c r="G90" i="31"/>
  <c r="O119" i="31"/>
  <c r="O90" i="31"/>
  <c r="W119" i="31"/>
  <c r="W90" i="31"/>
  <c r="I120" i="31"/>
  <c r="Q120" i="31"/>
  <c r="U90" i="31"/>
  <c r="I94" i="31"/>
  <c r="G105" i="31"/>
  <c r="T105" i="31"/>
  <c r="D119" i="31"/>
  <c r="T119" i="31"/>
  <c r="B78" i="34"/>
  <c r="B57" i="34"/>
  <c r="R78" i="34"/>
  <c r="R57" i="34"/>
  <c r="D79" i="34"/>
  <c r="D60" i="34"/>
  <c r="L79" i="34"/>
  <c r="L60" i="34"/>
  <c r="F80" i="34"/>
  <c r="F63" i="34"/>
  <c r="N80" i="34"/>
  <c r="N63" i="34"/>
  <c r="V80" i="34"/>
  <c r="V63" i="34"/>
  <c r="T79" i="34"/>
  <c r="D57" i="35"/>
  <c r="D78" i="35"/>
  <c r="L57" i="35"/>
  <c r="L78" i="35"/>
  <c r="T57" i="35"/>
  <c r="T78" i="35"/>
  <c r="F79" i="35"/>
  <c r="F60" i="35"/>
  <c r="N79" i="35"/>
  <c r="N60" i="35"/>
  <c r="V79" i="35"/>
  <c r="V60" i="35"/>
  <c r="H63" i="35"/>
  <c r="H80" i="35"/>
  <c r="P63" i="35"/>
  <c r="P80" i="35"/>
  <c r="H99" i="29"/>
  <c r="P99" i="29"/>
  <c r="C99" i="30"/>
  <c r="K99" i="30"/>
  <c r="S99" i="30"/>
  <c r="H119" i="31"/>
  <c r="P119" i="31"/>
  <c r="B120" i="31"/>
  <c r="J120" i="31"/>
  <c r="R120" i="31"/>
  <c r="I90" i="31"/>
  <c r="J94" i="31"/>
  <c r="H105" i="31"/>
  <c r="O120" i="31"/>
  <c r="E123" i="31"/>
  <c r="U123" i="31"/>
  <c r="G72" i="33"/>
  <c r="O72" i="33"/>
  <c r="W72" i="33"/>
  <c r="E78" i="35"/>
  <c r="G60" i="33"/>
  <c r="O60" i="33"/>
  <c r="W60" i="33"/>
  <c r="M78" i="33"/>
  <c r="M72" i="33" s="1"/>
  <c r="U78" i="33"/>
  <c r="U72" i="33" s="1"/>
  <c r="I80" i="33"/>
  <c r="Q80" i="33"/>
  <c r="H60" i="34"/>
  <c r="P60" i="34"/>
  <c r="G79" i="34"/>
  <c r="Q80" i="34"/>
  <c r="K57" i="35"/>
  <c r="E60" i="35"/>
  <c r="B78" i="39"/>
  <c r="B78" i="38"/>
  <c r="B78" i="37"/>
  <c r="B57" i="37"/>
  <c r="J78" i="39"/>
  <c r="J78" i="37"/>
  <c r="J72" i="37" s="1"/>
  <c r="J57" i="37"/>
  <c r="R78" i="39"/>
  <c r="R78" i="37"/>
  <c r="R72" i="37" s="1"/>
  <c r="R57" i="37"/>
  <c r="D79" i="37"/>
  <c r="D60" i="37"/>
  <c r="D79" i="39"/>
  <c r="L79" i="37"/>
  <c r="L72" i="37" s="1"/>
  <c r="L60" i="37"/>
  <c r="L79" i="39"/>
  <c r="T79" i="37"/>
  <c r="T60" i="37"/>
  <c r="F80" i="37"/>
  <c r="F80" i="39"/>
  <c r="F63" i="37"/>
  <c r="N80" i="39"/>
  <c r="N80" i="37"/>
  <c r="N72" i="37" s="1"/>
  <c r="N63" i="37"/>
  <c r="V80" i="39"/>
  <c r="V80" i="38"/>
  <c r="V80" i="37"/>
  <c r="V72" i="37" s="1"/>
  <c r="V63" i="37"/>
  <c r="H72" i="37"/>
  <c r="B72" i="37"/>
  <c r="D79" i="38"/>
  <c r="I78" i="34"/>
  <c r="S79" i="34"/>
  <c r="R80" i="34"/>
  <c r="H51" i="35"/>
  <c r="P51" i="35"/>
  <c r="Q60" i="35"/>
  <c r="U78" i="35"/>
  <c r="O80" i="35"/>
  <c r="T51" i="37"/>
  <c r="F51" i="37"/>
  <c r="N51" i="37"/>
  <c r="V51" i="37"/>
  <c r="M79" i="38"/>
  <c r="B60" i="33"/>
  <c r="J60" i="33"/>
  <c r="R60" i="33"/>
  <c r="H78" i="33"/>
  <c r="H72" i="33" s="1"/>
  <c r="P78" i="33"/>
  <c r="B79" i="33"/>
  <c r="B72" i="33" s="1"/>
  <c r="D80" i="33"/>
  <c r="L80" i="33"/>
  <c r="L72" i="33" s="1"/>
  <c r="T80" i="33"/>
  <c r="C78" i="34"/>
  <c r="K78" i="34"/>
  <c r="S78" i="34"/>
  <c r="E79" i="34"/>
  <c r="M79" i="34"/>
  <c r="U79" i="34"/>
  <c r="G80" i="34"/>
  <c r="O80" i="34"/>
  <c r="W80" i="34"/>
  <c r="E57" i="34"/>
  <c r="M57" i="34"/>
  <c r="C60" i="34"/>
  <c r="K60" i="34"/>
  <c r="V78" i="34"/>
  <c r="V79" i="34"/>
  <c r="J80" i="34"/>
  <c r="U80" i="34"/>
  <c r="E57" i="35"/>
  <c r="I60" i="35"/>
  <c r="O79" i="35"/>
  <c r="E78" i="37"/>
  <c r="E57" i="37"/>
  <c r="M78" i="37"/>
  <c r="M57" i="37"/>
  <c r="U78" i="37"/>
  <c r="U72" i="37" s="1"/>
  <c r="U57" i="37"/>
  <c r="G79" i="37"/>
  <c r="G72" i="37" s="1"/>
  <c r="G60" i="37"/>
  <c r="O79" i="37"/>
  <c r="O72" i="37" s="1"/>
  <c r="O60" i="37"/>
  <c r="W79" i="37"/>
  <c r="W72" i="37" s="1"/>
  <c r="W60" i="37"/>
  <c r="I80" i="37"/>
  <c r="I63" i="37"/>
  <c r="Q80" i="37"/>
  <c r="Q63" i="37"/>
  <c r="B51" i="38"/>
  <c r="J51" i="38"/>
  <c r="R51" i="38"/>
  <c r="W63" i="38"/>
  <c r="M57" i="33"/>
  <c r="I63" i="33"/>
  <c r="F57" i="34"/>
  <c r="N57" i="34"/>
  <c r="B63" i="34"/>
  <c r="W79" i="34"/>
  <c r="L80" i="34"/>
  <c r="U60" i="35"/>
  <c r="G80" i="35"/>
  <c r="N79" i="34"/>
  <c r="M80" i="34"/>
  <c r="G78" i="35"/>
  <c r="O78" i="35"/>
  <c r="W78" i="35"/>
  <c r="C80" i="35"/>
  <c r="K80" i="35"/>
  <c r="S80" i="35"/>
  <c r="G57" i="35"/>
  <c r="C78" i="38"/>
  <c r="C57" i="38"/>
  <c r="K78" i="38"/>
  <c r="K57" i="38"/>
  <c r="S57" i="38"/>
  <c r="S78" i="38"/>
  <c r="E79" i="38"/>
  <c r="E60" i="38"/>
  <c r="U79" i="38"/>
  <c r="U60" i="38"/>
  <c r="G63" i="38"/>
  <c r="G80" i="38"/>
  <c r="O80" i="38"/>
  <c r="O63" i="38"/>
  <c r="C72" i="43"/>
  <c r="C90" i="43"/>
  <c r="K72" i="43"/>
  <c r="K90" i="43"/>
  <c r="S72" i="43"/>
  <c r="S90" i="43"/>
  <c r="E60" i="33"/>
  <c r="M60" i="33"/>
  <c r="U60" i="33"/>
  <c r="F60" i="34"/>
  <c r="P78" i="34"/>
  <c r="O79" i="34"/>
  <c r="D80" i="34"/>
  <c r="H78" i="35"/>
  <c r="H57" i="35"/>
  <c r="P78" i="35"/>
  <c r="P57" i="35"/>
  <c r="B79" i="35"/>
  <c r="B60" i="35"/>
  <c r="J79" i="35"/>
  <c r="J60" i="35"/>
  <c r="R79" i="35"/>
  <c r="R60" i="35"/>
  <c r="D80" i="35"/>
  <c r="D63" i="35"/>
  <c r="L80" i="35"/>
  <c r="L63" i="35"/>
  <c r="T80" i="35"/>
  <c r="T63" i="35"/>
  <c r="I51" i="37"/>
  <c r="Q51" i="37"/>
  <c r="F72" i="37"/>
  <c r="D78" i="38"/>
  <c r="L78" i="38"/>
  <c r="E51" i="38"/>
  <c r="M51" i="38"/>
  <c r="U51" i="38"/>
  <c r="G51" i="38"/>
  <c r="O51" i="38"/>
  <c r="W51" i="38"/>
  <c r="G78" i="34"/>
  <c r="O78" i="34"/>
  <c r="W78" i="34"/>
  <c r="I79" i="34"/>
  <c r="Q79" i="34"/>
  <c r="C80" i="34"/>
  <c r="K80" i="34"/>
  <c r="S80" i="34"/>
  <c r="Q57" i="34"/>
  <c r="E63" i="34"/>
  <c r="S63" i="35"/>
  <c r="B51" i="37"/>
  <c r="J51" i="37"/>
  <c r="R51" i="37"/>
  <c r="E78" i="38"/>
  <c r="M78" i="38"/>
  <c r="U78" i="38"/>
  <c r="G79" i="38"/>
  <c r="O79" i="38"/>
  <c r="W79" i="38"/>
  <c r="Q80" i="38"/>
  <c r="H51" i="38"/>
  <c r="P51" i="38"/>
  <c r="T79" i="39"/>
  <c r="K60" i="38"/>
  <c r="T60" i="38"/>
  <c r="B63" i="38"/>
  <c r="P80" i="38"/>
  <c r="H78" i="39"/>
  <c r="P78" i="39"/>
  <c r="B79" i="39"/>
  <c r="B60" i="39"/>
  <c r="J79" i="39"/>
  <c r="J60" i="39"/>
  <c r="R79" i="39"/>
  <c r="R60" i="39"/>
  <c r="D63" i="39"/>
  <c r="D80" i="39"/>
  <c r="L63" i="39"/>
  <c r="L80" i="39"/>
  <c r="T63" i="39"/>
  <c r="T80" i="39"/>
  <c r="I51" i="39"/>
  <c r="Q51" i="39"/>
  <c r="I72" i="41"/>
  <c r="I90" i="41"/>
  <c r="I81" i="41" s="1"/>
  <c r="Q72" i="41"/>
  <c r="Q90" i="41"/>
  <c r="Q81" i="41" s="1"/>
  <c r="E63" i="41"/>
  <c r="M63" i="41"/>
  <c r="U63" i="41"/>
  <c r="G63" i="41"/>
  <c r="O63" i="41"/>
  <c r="W63" i="41"/>
  <c r="B63" i="42"/>
  <c r="J63" i="42"/>
  <c r="R63" i="42"/>
  <c r="D63" i="42"/>
  <c r="L63" i="42"/>
  <c r="T63" i="42"/>
  <c r="I90" i="43"/>
  <c r="Q90" i="43"/>
  <c r="B52" i="45"/>
  <c r="J52" i="45"/>
  <c r="R52" i="45"/>
  <c r="G77" i="47"/>
  <c r="G60" i="47"/>
  <c r="O77" i="47"/>
  <c r="O60" i="47"/>
  <c r="W77" i="47"/>
  <c r="W60" i="47"/>
  <c r="U57" i="38"/>
  <c r="C60" i="38"/>
  <c r="L60" i="38"/>
  <c r="C63" i="38"/>
  <c r="U63" i="38"/>
  <c r="P78" i="38"/>
  <c r="H80" i="38"/>
  <c r="H51" i="39"/>
  <c r="P51" i="39"/>
  <c r="P57" i="39"/>
  <c r="K81" i="41"/>
  <c r="E81" i="41"/>
  <c r="M81" i="41"/>
  <c r="U81" i="41"/>
  <c r="F72" i="42"/>
  <c r="F90" i="42"/>
  <c r="N72" i="42"/>
  <c r="N90" i="42"/>
  <c r="V72" i="42"/>
  <c r="V90" i="42"/>
  <c r="G63" i="43"/>
  <c r="O63" i="43"/>
  <c r="W63" i="43"/>
  <c r="C60" i="37"/>
  <c r="K60" i="37"/>
  <c r="S60" i="37"/>
  <c r="I78" i="37"/>
  <c r="Q78" i="37"/>
  <c r="C79" i="37"/>
  <c r="C72" i="37" s="1"/>
  <c r="K79" i="37"/>
  <c r="K72" i="37" s="1"/>
  <c r="S79" i="37"/>
  <c r="S72" i="37" s="1"/>
  <c r="E80" i="37"/>
  <c r="E72" i="37" s="1"/>
  <c r="M80" i="37"/>
  <c r="U80" i="37"/>
  <c r="F57" i="38"/>
  <c r="N57" i="38"/>
  <c r="W57" i="38"/>
  <c r="N60" i="38"/>
  <c r="W60" i="38"/>
  <c r="E63" i="38"/>
  <c r="I78" i="38"/>
  <c r="R78" i="38"/>
  <c r="M79" i="39"/>
  <c r="U79" i="39"/>
  <c r="I63" i="43"/>
  <c r="Q63" i="43"/>
  <c r="H52" i="46"/>
  <c r="O60" i="38"/>
  <c r="J78" i="38"/>
  <c r="F79" i="38"/>
  <c r="L80" i="38"/>
  <c r="D78" i="39"/>
  <c r="D57" i="39"/>
  <c r="L78" i="39"/>
  <c r="L57" i="39"/>
  <c r="T78" i="39"/>
  <c r="T57" i="39"/>
  <c r="F79" i="39"/>
  <c r="N79" i="39"/>
  <c r="V79" i="39"/>
  <c r="H80" i="39"/>
  <c r="H63" i="39"/>
  <c r="P80" i="39"/>
  <c r="P63" i="39"/>
  <c r="I63" i="41"/>
  <c r="Q63" i="41"/>
  <c r="H79" i="38"/>
  <c r="H60" i="38"/>
  <c r="P79" i="38"/>
  <c r="P60" i="38"/>
  <c r="D80" i="38"/>
  <c r="M80" i="38"/>
  <c r="E78" i="39"/>
  <c r="E57" i="39"/>
  <c r="M78" i="39"/>
  <c r="M57" i="39"/>
  <c r="U78" i="39"/>
  <c r="U57" i="39"/>
  <c r="G79" i="39"/>
  <c r="O79" i="39"/>
  <c r="W79" i="39"/>
  <c r="I80" i="39"/>
  <c r="I63" i="39"/>
  <c r="Q80" i="39"/>
  <c r="Q63" i="39"/>
  <c r="F60" i="37"/>
  <c r="N60" i="37"/>
  <c r="V60" i="37"/>
  <c r="I60" i="38"/>
  <c r="R63" i="38"/>
  <c r="N80" i="38"/>
  <c r="F78" i="39"/>
  <c r="N78" i="39"/>
  <c r="V78" i="39"/>
  <c r="H79" i="39"/>
  <c r="P79" i="39"/>
  <c r="B80" i="39"/>
  <c r="J80" i="39"/>
  <c r="R80" i="39"/>
  <c r="G60" i="39"/>
  <c r="P52" i="45"/>
  <c r="F69" i="45"/>
  <c r="N69" i="45"/>
  <c r="V69" i="45"/>
  <c r="H69" i="45"/>
  <c r="P69" i="45"/>
  <c r="I57" i="37"/>
  <c r="Q57" i="37"/>
  <c r="E63" i="37"/>
  <c r="M63" i="37"/>
  <c r="U63" i="37"/>
  <c r="J60" i="38"/>
  <c r="S60" i="38"/>
  <c r="J63" i="38"/>
  <c r="F80" i="38"/>
  <c r="G78" i="39"/>
  <c r="O78" i="39"/>
  <c r="W78" i="39"/>
  <c r="I79" i="39"/>
  <c r="I60" i="39"/>
  <c r="Q79" i="39"/>
  <c r="Q60" i="39"/>
  <c r="C80" i="39"/>
  <c r="K80" i="39"/>
  <c r="S80" i="39"/>
  <c r="N57" i="39"/>
  <c r="H60" i="39"/>
  <c r="B63" i="39"/>
  <c r="R63" i="39"/>
  <c r="D77" i="45"/>
  <c r="D69" i="45" s="1"/>
  <c r="D77" i="46"/>
  <c r="D60" i="45"/>
  <c r="L77" i="45"/>
  <c r="L69" i="45" s="1"/>
  <c r="L60" i="45"/>
  <c r="T77" i="45"/>
  <c r="T69" i="45" s="1"/>
  <c r="T77" i="46"/>
  <c r="T60" i="45"/>
  <c r="G69" i="45"/>
  <c r="W69" i="45"/>
  <c r="I69" i="45"/>
  <c r="K69" i="45"/>
  <c r="L52" i="46"/>
  <c r="P52" i="46"/>
  <c r="D103" i="49"/>
  <c r="D80" i="49"/>
  <c r="L103" i="49"/>
  <c r="L96" i="49" s="1"/>
  <c r="L80" i="49"/>
  <c r="T103" i="49"/>
  <c r="T96" i="49" s="1"/>
  <c r="T80" i="49"/>
  <c r="F104" i="49"/>
  <c r="F96" i="49" s="1"/>
  <c r="F83" i="49"/>
  <c r="N104" i="49"/>
  <c r="N96" i="49" s="1"/>
  <c r="N83" i="49"/>
  <c r="V104" i="49"/>
  <c r="V96" i="49" s="1"/>
  <c r="V83" i="49"/>
  <c r="H105" i="49"/>
  <c r="H87" i="49"/>
  <c r="P105" i="49"/>
  <c r="P87" i="49"/>
  <c r="C72" i="41"/>
  <c r="K72" i="41"/>
  <c r="S72" i="41"/>
  <c r="K77" i="45"/>
  <c r="F52" i="46"/>
  <c r="N52" i="46"/>
  <c r="V52" i="46"/>
  <c r="D96" i="49"/>
  <c r="C73" i="50"/>
  <c r="K73" i="50"/>
  <c r="S73" i="50"/>
  <c r="D72" i="41"/>
  <c r="L72" i="41"/>
  <c r="T72" i="41"/>
  <c r="B90" i="41"/>
  <c r="B81" i="41" s="1"/>
  <c r="J90" i="41"/>
  <c r="J81" i="41" s="1"/>
  <c r="R90" i="41"/>
  <c r="R81" i="41" s="1"/>
  <c r="I72" i="42"/>
  <c r="Q72" i="42"/>
  <c r="G90" i="42"/>
  <c r="O90" i="42"/>
  <c r="W90" i="42"/>
  <c r="F72" i="43"/>
  <c r="N72" i="43"/>
  <c r="V72" i="43"/>
  <c r="D90" i="43"/>
  <c r="L90" i="43"/>
  <c r="T90" i="43"/>
  <c r="E60" i="45"/>
  <c r="M60" i="45"/>
  <c r="U60" i="45"/>
  <c r="E77" i="46"/>
  <c r="D103" i="50"/>
  <c r="L103" i="50"/>
  <c r="T103" i="50"/>
  <c r="D103" i="51"/>
  <c r="L103" i="51"/>
  <c r="T103" i="51"/>
  <c r="F104" i="51"/>
  <c r="N104" i="51"/>
  <c r="V104" i="51"/>
  <c r="H105" i="51"/>
  <c r="P105" i="51"/>
  <c r="C78" i="39"/>
  <c r="K78" i="39"/>
  <c r="S78" i="39"/>
  <c r="G80" i="39"/>
  <c r="O80" i="39"/>
  <c r="W80" i="39"/>
  <c r="G60" i="45"/>
  <c r="W60" i="45"/>
  <c r="F77" i="46"/>
  <c r="F60" i="46"/>
  <c r="N77" i="46"/>
  <c r="N60" i="46"/>
  <c r="V77" i="46"/>
  <c r="V60" i="46"/>
  <c r="M77" i="46"/>
  <c r="H77" i="47"/>
  <c r="H60" i="47"/>
  <c r="P77" i="47"/>
  <c r="P60" i="47"/>
  <c r="G96" i="49"/>
  <c r="O96" i="49"/>
  <c r="W96" i="49"/>
  <c r="Q96" i="49"/>
  <c r="F103" i="51"/>
  <c r="F80" i="51"/>
  <c r="N103" i="51"/>
  <c r="N80" i="51"/>
  <c r="V103" i="51"/>
  <c r="V80" i="51"/>
  <c r="B105" i="51"/>
  <c r="B87" i="51"/>
  <c r="J105" i="51"/>
  <c r="J87" i="51"/>
  <c r="R105" i="51"/>
  <c r="R87" i="51"/>
  <c r="R77" i="45"/>
  <c r="R69" i="45" s="1"/>
  <c r="G77" i="46"/>
  <c r="G60" i="46"/>
  <c r="O77" i="46"/>
  <c r="O60" i="46"/>
  <c r="W77" i="46"/>
  <c r="W60" i="46"/>
  <c r="B52" i="46"/>
  <c r="J52" i="46"/>
  <c r="R52" i="46"/>
  <c r="I77" i="47"/>
  <c r="Q77" i="47"/>
  <c r="F52" i="47"/>
  <c r="N52" i="47"/>
  <c r="V52" i="47"/>
  <c r="H52" i="47"/>
  <c r="P52" i="47"/>
  <c r="F73" i="49"/>
  <c r="N73" i="49"/>
  <c r="V73" i="49"/>
  <c r="P96" i="49"/>
  <c r="H90" i="43"/>
  <c r="P90" i="43"/>
  <c r="U77" i="46"/>
  <c r="E77" i="47"/>
  <c r="H83" i="51"/>
  <c r="J60" i="45"/>
  <c r="I77" i="46"/>
  <c r="Q77" i="46"/>
  <c r="M77" i="47"/>
  <c r="H73" i="49"/>
  <c r="P73" i="49"/>
  <c r="I103" i="50"/>
  <c r="I80" i="50"/>
  <c r="Q103" i="50"/>
  <c r="Q80" i="50"/>
  <c r="E105" i="50"/>
  <c r="E87" i="50"/>
  <c r="M105" i="50"/>
  <c r="M87" i="50"/>
  <c r="U105" i="50"/>
  <c r="U87" i="50"/>
  <c r="I73" i="50"/>
  <c r="Q73" i="50"/>
  <c r="P83" i="51"/>
  <c r="B60" i="46"/>
  <c r="B77" i="46"/>
  <c r="J60" i="46"/>
  <c r="J77" i="46"/>
  <c r="R60" i="46"/>
  <c r="R77" i="46"/>
  <c r="E52" i="46"/>
  <c r="M52" i="46"/>
  <c r="U52" i="46"/>
  <c r="U77" i="47"/>
  <c r="C77" i="47"/>
  <c r="K77" i="47"/>
  <c r="S77" i="47"/>
  <c r="F80" i="49"/>
  <c r="N80" i="49"/>
  <c r="V80" i="49"/>
  <c r="D83" i="49"/>
  <c r="L83" i="49"/>
  <c r="T83" i="49"/>
  <c r="H104" i="49"/>
  <c r="H96" i="49" s="1"/>
  <c r="P104" i="49"/>
  <c r="B105" i="49"/>
  <c r="B96" i="49" s="1"/>
  <c r="J105" i="49"/>
  <c r="J96" i="49" s="1"/>
  <c r="R105" i="49"/>
  <c r="R96" i="49" s="1"/>
  <c r="C80" i="50"/>
  <c r="K80" i="50"/>
  <c r="S80" i="50"/>
  <c r="I83" i="50"/>
  <c r="Q83" i="50"/>
  <c r="E104" i="50"/>
  <c r="M104" i="50"/>
  <c r="U104" i="50"/>
  <c r="G105" i="50"/>
  <c r="O105" i="50"/>
  <c r="W105" i="50"/>
  <c r="H80" i="51"/>
  <c r="P80" i="51"/>
  <c r="F83" i="51"/>
  <c r="N83" i="51"/>
  <c r="V83" i="51"/>
  <c r="B104" i="51"/>
  <c r="J104" i="51"/>
  <c r="R104" i="51"/>
  <c r="D105" i="51"/>
  <c r="L105" i="51"/>
  <c r="T105" i="51"/>
  <c r="C77" i="46"/>
  <c r="K77" i="46"/>
  <c r="S77" i="46"/>
  <c r="D77" i="47"/>
  <c r="L77" i="47"/>
  <c r="T77" i="47"/>
  <c r="G80" i="49"/>
  <c r="O80" i="49"/>
  <c r="W80" i="49"/>
  <c r="E83" i="49"/>
  <c r="M83" i="49"/>
  <c r="U83" i="49"/>
  <c r="E87" i="49"/>
  <c r="M87" i="49"/>
  <c r="U87" i="49"/>
  <c r="I104" i="49"/>
  <c r="I96" i="49" s="1"/>
  <c r="Q104" i="49"/>
  <c r="C105" i="49"/>
  <c r="K105" i="49"/>
  <c r="S105" i="49"/>
  <c r="D80" i="50"/>
  <c r="L80" i="50"/>
  <c r="T80" i="50"/>
  <c r="B83" i="50"/>
  <c r="J83" i="50"/>
  <c r="R83" i="50"/>
  <c r="B87" i="50"/>
  <c r="J87" i="50"/>
  <c r="R87" i="50"/>
  <c r="F104" i="50"/>
  <c r="N104" i="50"/>
  <c r="V104" i="50"/>
  <c r="H105" i="50"/>
  <c r="P105" i="50"/>
  <c r="I80" i="51"/>
  <c r="Q80" i="51"/>
  <c r="G83" i="51"/>
  <c r="O83" i="51"/>
  <c r="W83" i="51"/>
  <c r="G87" i="51"/>
  <c r="O87" i="51"/>
  <c r="W87" i="51"/>
  <c r="C104" i="51"/>
  <c r="K104" i="51"/>
  <c r="S104" i="51"/>
  <c r="E105" i="51"/>
  <c r="M105" i="51"/>
  <c r="U105" i="51"/>
  <c r="F77" i="47"/>
  <c r="N77" i="47"/>
  <c r="V77" i="47"/>
  <c r="I80" i="49"/>
  <c r="Q80" i="49"/>
  <c r="G83" i="49"/>
  <c r="O83" i="49"/>
  <c r="W83" i="49"/>
  <c r="G87" i="49"/>
  <c r="O87" i="49"/>
  <c r="W87" i="49"/>
  <c r="C104" i="49"/>
  <c r="K104" i="49"/>
  <c r="S104" i="49"/>
  <c r="S96" i="49" s="1"/>
  <c r="F80" i="50"/>
  <c r="N80" i="50"/>
  <c r="V80" i="50"/>
  <c r="D83" i="50"/>
  <c r="L83" i="50"/>
  <c r="T83" i="50"/>
  <c r="D87" i="50"/>
  <c r="L87" i="50"/>
  <c r="T87" i="50"/>
  <c r="H104" i="50"/>
  <c r="P104" i="50"/>
  <c r="C80" i="51"/>
  <c r="K80" i="51"/>
  <c r="S80" i="51"/>
  <c r="I83" i="51"/>
  <c r="Q83" i="51"/>
  <c r="I87" i="51"/>
  <c r="Q87" i="51"/>
  <c r="E104" i="51"/>
  <c r="M104" i="51"/>
  <c r="U104" i="51"/>
  <c r="B80" i="49"/>
  <c r="J80" i="49"/>
  <c r="R80" i="49"/>
  <c r="G80" i="50"/>
  <c r="O80" i="50"/>
  <c r="W80" i="50"/>
  <c r="D80" i="51"/>
  <c r="L80" i="51"/>
  <c r="T80" i="51"/>
  <c r="I87" i="49"/>
  <c r="Q87" i="49"/>
  <c r="H80" i="50"/>
  <c r="P80" i="50"/>
  <c r="F87" i="50"/>
  <c r="N87" i="50"/>
  <c r="V87" i="50"/>
  <c r="C87" i="51"/>
  <c r="K87" i="51"/>
  <c r="S87" i="51"/>
  <c r="E80" i="49"/>
  <c r="M80" i="49"/>
  <c r="U80" i="49"/>
  <c r="B80" i="50"/>
  <c r="J80" i="50"/>
  <c r="R80" i="50"/>
  <c r="G80" i="51"/>
  <c r="O80" i="51"/>
  <c r="W80" i="51"/>
  <c r="K96" i="49" l="1"/>
  <c r="C96" i="49"/>
  <c r="M72" i="37"/>
  <c r="Q72" i="37"/>
  <c r="I72" i="37"/>
  <c r="Q72" i="33"/>
  <c r="D72" i="33"/>
  <c r="P72" i="33"/>
  <c r="L113" i="29"/>
  <c r="C113" i="29"/>
  <c r="E113" i="29"/>
  <c r="M113" i="29"/>
  <c r="V113" i="29"/>
  <c r="F113" i="29"/>
  <c r="U74" i="24"/>
  <c r="U171" i="4" s="1"/>
  <c r="U69" i="4"/>
  <c r="U142" i="4" s="1"/>
  <c r="W146" i="25"/>
  <c r="O74" i="24"/>
  <c r="O171" i="4" s="1"/>
  <c r="O69" i="4"/>
  <c r="O142" i="4" s="1"/>
  <c r="H74" i="24"/>
  <c r="H171" i="4" s="1"/>
  <c r="H69" i="4"/>
  <c r="H142" i="4" s="1"/>
  <c r="W74" i="24"/>
  <c r="W171" i="4" s="1"/>
  <c r="B74" i="24"/>
  <c r="B171" i="4" s="1"/>
  <c r="B116" i="4"/>
  <c r="I74" i="24"/>
  <c r="I171" i="4" s="1"/>
  <c r="J74" i="24"/>
  <c r="J171" i="4" s="1"/>
  <c r="G132" i="23"/>
  <c r="R153" i="23"/>
  <c r="O132" i="23"/>
  <c r="W146" i="23"/>
  <c r="J165" i="23"/>
  <c r="I160" i="23"/>
  <c r="V132" i="23"/>
  <c r="P165" i="23"/>
  <c r="W143" i="23"/>
  <c r="W60" i="20"/>
  <c r="W57" i="20"/>
  <c r="W56" i="20" s="1"/>
  <c r="W137" i="23"/>
  <c r="W141" i="23"/>
  <c r="W205" i="23"/>
  <c r="B170" i="23"/>
  <c r="U163" i="23"/>
  <c r="U155" i="23"/>
  <c r="U61" i="20"/>
  <c r="E165" i="23"/>
  <c r="U165" i="23"/>
  <c r="B172" i="23"/>
  <c r="W132" i="23"/>
  <c r="B176" i="23"/>
  <c r="P144" i="23"/>
  <c r="P132" i="23" s="1"/>
  <c r="P60" i="20"/>
  <c r="P153" i="23"/>
  <c r="P160" i="23"/>
  <c r="L205" i="23"/>
  <c r="B175" i="23"/>
  <c r="B179" i="23"/>
  <c r="V160" i="23"/>
  <c r="B205" i="23"/>
  <c r="P205" i="23"/>
  <c r="F151" i="23"/>
  <c r="C161" i="23"/>
  <c r="C146" i="23" s="1"/>
  <c r="C61" i="20"/>
  <c r="C153" i="23"/>
  <c r="B171" i="23"/>
  <c r="N144" i="23"/>
  <c r="N60" i="20"/>
  <c r="N137" i="23"/>
  <c r="N132" i="23" s="1"/>
  <c r="J143" i="23"/>
  <c r="J60" i="20"/>
  <c r="J137" i="23"/>
  <c r="J141" i="23"/>
  <c r="H57" i="20"/>
  <c r="H56" i="20" s="1"/>
  <c r="H60" i="20"/>
  <c r="R160" i="23"/>
  <c r="J132" i="23"/>
  <c r="B132" i="23"/>
  <c r="H205" i="23"/>
  <c r="F146" i="23"/>
  <c r="W78" i="20"/>
  <c r="W169" i="4" s="1"/>
  <c r="R194" i="23"/>
  <c r="B143" i="23"/>
  <c r="B60" i="20"/>
  <c r="U194" i="21"/>
  <c r="M194" i="21"/>
  <c r="E194" i="21"/>
  <c r="T205" i="21"/>
  <c r="D205" i="21"/>
  <c r="U5" i="7"/>
  <c r="U54" i="7" s="1"/>
  <c r="E205" i="21"/>
  <c r="R194" i="21"/>
  <c r="W194" i="23"/>
  <c r="B194" i="21"/>
  <c r="O194" i="23"/>
  <c r="Q194" i="21"/>
  <c r="I194" i="21"/>
  <c r="K194" i="21"/>
  <c r="N178" i="19"/>
  <c r="H178" i="19"/>
  <c r="F178" i="19"/>
  <c r="J160" i="19"/>
  <c r="E178" i="19"/>
  <c r="J184" i="19"/>
  <c r="L79" i="16"/>
  <c r="L108" i="4" s="1"/>
  <c r="F102" i="16"/>
  <c r="F165" i="4" s="1"/>
  <c r="D160" i="19"/>
  <c r="T160" i="19"/>
  <c r="L160" i="19"/>
  <c r="M178" i="19"/>
  <c r="I160" i="19"/>
  <c r="V161" i="18"/>
  <c r="V165" i="18"/>
  <c r="V169" i="18"/>
  <c r="V171" i="18"/>
  <c r="V173" i="18"/>
  <c r="V166" i="18"/>
  <c r="N173" i="18"/>
  <c r="N160" i="18" s="1"/>
  <c r="R175" i="18"/>
  <c r="R97" i="16"/>
  <c r="R95" i="16" s="1"/>
  <c r="V164" i="18"/>
  <c r="V168" i="18"/>
  <c r="V172" i="18"/>
  <c r="V163" i="18"/>
  <c r="G169" i="18"/>
  <c r="M173" i="18"/>
  <c r="M97" i="16"/>
  <c r="M95" i="16" s="1"/>
  <c r="V167" i="18"/>
  <c r="V175" i="18"/>
  <c r="G97" i="16"/>
  <c r="G95" i="16" s="1"/>
  <c r="G164" i="18"/>
  <c r="V162" i="18"/>
  <c r="V160" i="18" s="1"/>
  <c r="G161" i="18"/>
  <c r="G160" i="18" s="1"/>
  <c r="G168" i="18"/>
  <c r="V170" i="18"/>
  <c r="G172" i="18"/>
  <c r="V174" i="18"/>
  <c r="M166" i="18"/>
  <c r="M160" i="18" s="1"/>
  <c r="G163" i="18"/>
  <c r="V217" i="18"/>
  <c r="M168" i="18"/>
  <c r="U170" i="17"/>
  <c r="U164" i="17"/>
  <c r="U53" i="16"/>
  <c r="N91" i="16"/>
  <c r="N89" i="16" s="1"/>
  <c r="N62" i="4"/>
  <c r="N135" i="4" s="1"/>
  <c r="E160" i="18"/>
  <c r="T169" i="17"/>
  <c r="T167" i="17"/>
  <c r="T165" i="17"/>
  <c r="T161" i="17"/>
  <c r="T53" i="16"/>
  <c r="T175" i="17"/>
  <c r="T174" i="17"/>
  <c r="T173" i="17"/>
  <c r="T172" i="17"/>
  <c r="U160" i="18"/>
  <c r="T160" i="17"/>
  <c r="W165" i="18"/>
  <c r="W161" i="18"/>
  <c r="W97" i="16"/>
  <c r="W95" i="16" s="1"/>
  <c r="L160" i="17"/>
  <c r="L52" i="16"/>
  <c r="L61" i="4" s="1"/>
  <c r="L134" i="4" s="1"/>
  <c r="L62" i="4"/>
  <c r="L135" i="4" s="1"/>
  <c r="U163" i="17"/>
  <c r="F91" i="16"/>
  <c r="F89" i="16" s="1"/>
  <c r="F62" i="4"/>
  <c r="F135" i="4" s="1"/>
  <c r="U175" i="17"/>
  <c r="V91" i="16"/>
  <c r="V89" i="16" s="1"/>
  <c r="V62" i="4"/>
  <c r="V135" i="4" s="1"/>
  <c r="U217" i="18"/>
  <c r="W173" i="18"/>
  <c r="U229" i="17"/>
  <c r="E91" i="16"/>
  <c r="E89" i="16" s="1"/>
  <c r="E62" i="4"/>
  <c r="E135" i="4" s="1"/>
  <c r="E52" i="16"/>
  <c r="E61" i="4" s="1"/>
  <c r="E134" i="4" s="1"/>
  <c r="D160" i="17"/>
  <c r="U174" i="17"/>
  <c r="W164" i="18"/>
  <c r="W217" i="18"/>
  <c r="L101" i="16"/>
  <c r="L164" i="4" s="1"/>
  <c r="P160" i="18"/>
  <c r="W168" i="18"/>
  <c r="U167" i="17"/>
  <c r="M229" i="17"/>
  <c r="W169" i="18"/>
  <c r="W172" i="18"/>
  <c r="W163" i="18"/>
  <c r="S240" i="17"/>
  <c r="V52" i="16"/>
  <c r="V61" i="4" s="1"/>
  <c r="V134" i="4" s="1"/>
  <c r="E229" i="17"/>
  <c r="W167" i="18"/>
  <c r="N52" i="16"/>
  <c r="N61" i="4" s="1"/>
  <c r="N134" i="4" s="1"/>
  <c r="W166" i="18"/>
  <c r="W171" i="18"/>
  <c r="W175" i="18"/>
  <c r="U165" i="17"/>
  <c r="U171" i="17"/>
  <c r="K240" i="17"/>
  <c r="F52" i="16"/>
  <c r="T171" i="17"/>
  <c r="W162" i="18"/>
  <c r="M240" i="17"/>
  <c r="E240" i="17"/>
  <c r="K101" i="12"/>
  <c r="K162" i="4" s="1"/>
  <c r="S171" i="15"/>
  <c r="D204" i="15"/>
  <c r="K5" i="7"/>
  <c r="K54" i="7" s="1"/>
  <c r="O171" i="15"/>
  <c r="C204" i="15"/>
  <c r="G171" i="15"/>
  <c r="T204" i="15"/>
  <c r="F171" i="15"/>
  <c r="M171" i="15"/>
  <c r="E171" i="15"/>
  <c r="E98" i="12"/>
  <c r="E159" i="4" s="1"/>
  <c r="W182" i="15"/>
  <c r="W171" i="15" s="1"/>
  <c r="W76" i="12"/>
  <c r="N75" i="12"/>
  <c r="N104" i="4" s="1"/>
  <c r="N105" i="4"/>
  <c r="L204" i="15"/>
  <c r="J171" i="15"/>
  <c r="U204" i="15"/>
  <c r="O86" i="12"/>
  <c r="H63" i="12"/>
  <c r="S98" i="12"/>
  <c r="S159" i="4" s="1"/>
  <c r="S63" i="12"/>
  <c r="C3" i="4"/>
  <c r="C128" i="4" s="1"/>
  <c r="C5" i="4"/>
  <c r="O98" i="12"/>
  <c r="O159" i="4" s="1"/>
  <c r="W57" i="4"/>
  <c r="W132" i="4" s="1"/>
  <c r="W63" i="12"/>
  <c r="W55" i="4" s="1"/>
  <c r="W130" i="4" s="1"/>
  <c r="S86" i="12"/>
  <c r="C86" i="12"/>
  <c r="C57" i="4"/>
  <c r="C132" i="4" s="1"/>
  <c r="B86" i="12"/>
  <c r="U86" i="12"/>
  <c r="U57" i="4"/>
  <c r="U132" i="4" s="1"/>
  <c r="P5" i="4"/>
  <c r="P3" i="4"/>
  <c r="P128" i="4" s="1"/>
  <c r="W129" i="4"/>
  <c r="S5" i="7"/>
  <c r="S54" i="7" s="1"/>
  <c r="B117" i="11"/>
  <c r="E136" i="11"/>
  <c r="E52" i="8"/>
  <c r="E51" i="8" s="1"/>
  <c r="E55" i="8"/>
  <c r="G67" i="8"/>
  <c r="G156" i="4" s="1"/>
  <c r="H117" i="11"/>
  <c r="L117" i="11"/>
  <c r="R117" i="11"/>
  <c r="G54" i="8"/>
  <c r="M126" i="11"/>
  <c r="T52" i="8"/>
  <c r="T51" i="8" s="1"/>
  <c r="S117" i="11"/>
  <c r="T55" i="8"/>
  <c r="T54" i="8" s="1"/>
  <c r="T99" i="4" s="1"/>
  <c r="D52" i="8"/>
  <c r="D51" i="8" s="1"/>
  <c r="M130" i="11"/>
  <c r="M56" i="8"/>
  <c r="M122" i="11"/>
  <c r="M117" i="11" s="1"/>
  <c r="U117" i="11"/>
  <c r="J117" i="11"/>
  <c r="I132" i="11"/>
  <c r="I129" i="11"/>
  <c r="I117" i="11" s="1"/>
  <c r="I56" i="8"/>
  <c r="I125" i="11"/>
  <c r="Q136" i="11"/>
  <c r="Q52" i="8"/>
  <c r="Q51" i="8" s="1"/>
  <c r="Q55" i="8"/>
  <c r="Q100" i="4" s="1"/>
  <c r="M125" i="11"/>
  <c r="E130" i="11"/>
  <c r="E117" i="11" s="1"/>
  <c r="E56" i="8"/>
  <c r="N67" i="8"/>
  <c r="N156" i="4" s="1"/>
  <c r="M136" i="11"/>
  <c r="M52" i="8"/>
  <c r="M51" i="8" s="1"/>
  <c r="M55" i="8"/>
  <c r="M100" i="4" s="1"/>
  <c r="F67" i="8"/>
  <c r="F156" i="4" s="1"/>
  <c r="M147" i="11"/>
  <c r="G117" i="11"/>
  <c r="I136" i="11"/>
  <c r="I55" i="8"/>
  <c r="I100" i="4" s="1"/>
  <c r="I52" i="8"/>
  <c r="I51" i="8" s="1"/>
  <c r="K117" i="11"/>
  <c r="P5" i="7"/>
  <c r="P52" i="7" s="1"/>
  <c r="W59" i="8"/>
  <c r="K67" i="8"/>
  <c r="K156" i="4" s="1"/>
  <c r="C67" i="8"/>
  <c r="C156" i="4" s="1"/>
  <c r="C5" i="7"/>
  <c r="C53" i="7" s="1"/>
  <c r="V67" i="8"/>
  <c r="V156" i="4" s="1"/>
  <c r="R67" i="8"/>
  <c r="R156" i="4" s="1"/>
  <c r="P59" i="8"/>
  <c r="L67" i="8"/>
  <c r="L156" i="4" s="1"/>
  <c r="H59" i="8"/>
  <c r="O67" i="8"/>
  <c r="O156" i="4" s="1"/>
  <c r="R5" i="7"/>
  <c r="R52" i="7" s="1"/>
  <c r="H5" i="7"/>
  <c r="H52" i="7" s="1"/>
  <c r="E5" i="7"/>
  <c r="E53" i="7" s="1"/>
  <c r="F44" i="6"/>
  <c r="F45" i="6"/>
  <c r="F42" i="6"/>
  <c r="F41" i="6" s="1"/>
  <c r="F47" i="6"/>
  <c r="F43" i="6"/>
  <c r="F48" i="6"/>
  <c r="S43" i="6"/>
  <c r="S42" i="6"/>
  <c r="S46" i="6"/>
  <c r="F46" i="6"/>
  <c r="N5" i="6"/>
  <c r="P46" i="6"/>
  <c r="U27" i="5"/>
  <c r="H5" i="6"/>
  <c r="V47" i="6"/>
  <c r="M5" i="7"/>
  <c r="M54" i="7" s="1"/>
  <c r="L5" i="6"/>
  <c r="V42" i="6"/>
  <c r="B5" i="7"/>
  <c r="B52" i="7" s="1"/>
  <c r="N5" i="7"/>
  <c r="N52" i="7" s="1"/>
  <c r="C5" i="6"/>
  <c r="C46" i="6" s="1"/>
  <c r="L45" i="5"/>
  <c r="L46" i="5"/>
  <c r="L47" i="5"/>
  <c r="L44" i="5"/>
  <c r="L43" i="5"/>
  <c r="L42" i="5"/>
  <c r="E43" i="6"/>
  <c r="E45" i="6"/>
  <c r="E46" i="6"/>
  <c r="E48" i="6"/>
  <c r="E44" i="6"/>
  <c r="E42" i="6"/>
  <c r="G42" i="6"/>
  <c r="G43" i="6"/>
  <c r="G44" i="6"/>
  <c r="G48" i="6"/>
  <c r="G47" i="6"/>
  <c r="G45" i="6"/>
  <c r="K55" i="4"/>
  <c r="K130" i="4" s="1"/>
  <c r="L42" i="6"/>
  <c r="L45" i="6"/>
  <c r="L46" i="6"/>
  <c r="L43" i="6"/>
  <c r="L48" i="6"/>
  <c r="L44" i="6"/>
  <c r="C42" i="6"/>
  <c r="C43" i="6"/>
  <c r="C45" i="6"/>
  <c r="C48" i="6"/>
  <c r="C44" i="6"/>
  <c r="Q42" i="6"/>
  <c r="Q44" i="6"/>
  <c r="Q48" i="6"/>
  <c r="Q45" i="6"/>
  <c r="Q43" i="6"/>
  <c r="Q47" i="6"/>
  <c r="M161" i="23"/>
  <c r="M157" i="23"/>
  <c r="M154" i="23"/>
  <c r="M158" i="23"/>
  <c r="M155" i="23"/>
  <c r="M163" i="23"/>
  <c r="M61" i="20"/>
  <c r="M153" i="23"/>
  <c r="M151" i="23"/>
  <c r="C176" i="23"/>
  <c r="C172" i="23"/>
  <c r="C170" i="23"/>
  <c r="C171" i="23"/>
  <c r="C179" i="23"/>
  <c r="C62" i="20"/>
  <c r="D182" i="15"/>
  <c r="D233" i="15"/>
  <c r="D176" i="15"/>
  <c r="D185" i="15"/>
  <c r="D183" i="15"/>
  <c r="D178" i="15"/>
  <c r="D71" i="12"/>
  <c r="D70" i="12" s="1"/>
  <c r="D179" i="15"/>
  <c r="D76" i="12"/>
  <c r="J27" i="5"/>
  <c r="N74" i="24"/>
  <c r="N171" i="4" s="1"/>
  <c r="N69" i="4"/>
  <c r="N142" i="4" s="1"/>
  <c r="D74" i="24"/>
  <c r="D171" i="4" s="1"/>
  <c r="D69" i="4"/>
  <c r="D142" i="4" s="1"/>
  <c r="S74" i="24"/>
  <c r="S171" i="4" s="1"/>
  <c r="S69" i="4"/>
  <c r="S142" i="4" s="1"/>
  <c r="D163" i="23"/>
  <c r="D155" i="23"/>
  <c r="D151" i="23"/>
  <c r="D158" i="23"/>
  <c r="D154" i="23"/>
  <c r="D160" i="23"/>
  <c r="D161" i="23"/>
  <c r="D61" i="20"/>
  <c r="K163" i="23"/>
  <c r="K155" i="23"/>
  <c r="K151" i="23"/>
  <c r="K153" i="23"/>
  <c r="K161" i="23"/>
  <c r="K154" i="23"/>
  <c r="K158" i="23"/>
  <c r="K160" i="23"/>
  <c r="K61" i="20"/>
  <c r="E146" i="23"/>
  <c r="K176" i="23"/>
  <c r="K172" i="23"/>
  <c r="K170" i="23"/>
  <c r="K179" i="23"/>
  <c r="K171" i="23"/>
  <c r="K62" i="20"/>
  <c r="D153" i="23"/>
  <c r="U143" i="23"/>
  <c r="U139" i="23"/>
  <c r="U137" i="23"/>
  <c r="U144" i="23"/>
  <c r="U140" i="23"/>
  <c r="U60" i="20"/>
  <c r="U57" i="20"/>
  <c r="U56" i="20" s="1"/>
  <c r="J194" i="21"/>
  <c r="U65" i="4"/>
  <c r="U138" i="4" s="1"/>
  <c r="D171" i="23"/>
  <c r="O171" i="19"/>
  <c r="O217" i="19"/>
  <c r="O176" i="19"/>
  <c r="O172" i="19"/>
  <c r="O168" i="19"/>
  <c r="O173" i="19"/>
  <c r="O169" i="19"/>
  <c r="O165" i="19"/>
  <c r="O167" i="19"/>
  <c r="O80" i="16"/>
  <c r="O77" i="16"/>
  <c r="O76" i="16" s="1"/>
  <c r="W65" i="4"/>
  <c r="W138" i="4" s="1"/>
  <c r="K172" i="18"/>
  <c r="K168" i="18"/>
  <c r="K164" i="18"/>
  <c r="K173" i="18"/>
  <c r="K169" i="18"/>
  <c r="K165" i="18"/>
  <c r="K161" i="18"/>
  <c r="K217" i="18"/>
  <c r="K174" i="18"/>
  <c r="K170" i="18"/>
  <c r="K162" i="18"/>
  <c r="K167" i="18"/>
  <c r="K97" i="16"/>
  <c r="K95" i="16" s="1"/>
  <c r="K175" i="18"/>
  <c r="K163" i="18"/>
  <c r="B65" i="4"/>
  <c r="B138" i="4" s="1"/>
  <c r="B217" i="19"/>
  <c r="J191" i="19"/>
  <c r="J187" i="19"/>
  <c r="J183" i="19"/>
  <c r="J229" i="19"/>
  <c r="J192" i="19"/>
  <c r="J188" i="19"/>
  <c r="J185" i="19"/>
  <c r="J81" i="16"/>
  <c r="J77" i="16"/>
  <c r="J76" i="16" s="1"/>
  <c r="Q160" i="19"/>
  <c r="L171" i="18"/>
  <c r="H160" i="18"/>
  <c r="V160" i="17"/>
  <c r="K173" i="19"/>
  <c r="K169" i="19"/>
  <c r="K167" i="19"/>
  <c r="K217" i="19"/>
  <c r="K176" i="19"/>
  <c r="K172" i="19"/>
  <c r="K168" i="19"/>
  <c r="K165" i="19"/>
  <c r="K77" i="16"/>
  <c r="K76" i="16" s="1"/>
  <c r="K80" i="16"/>
  <c r="C173" i="19"/>
  <c r="C169" i="19"/>
  <c r="C167" i="19"/>
  <c r="C217" i="19"/>
  <c r="C176" i="19"/>
  <c r="C172" i="19"/>
  <c r="C168" i="19"/>
  <c r="C77" i="16"/>
  <c r="C76" i="16" s="1"/>
  <c r="C165" i="19"/>
  <c r="C80" i="16"/>
  <c r="F61" i="4"/>
  <c r="F134" i="4" s="1"/>
  <c r="Q233" i="15"/>
  <c r="Q178" i="15"/>
  <c r="Q185" i="15"/>
  <c r="Q183" i="15"/>
  <c r="Q179" i="15"/>
  <c r="Q176" i="15"/>
  <c r="Q182" i="15"/>
  <c r="Q76" i="12"/>
  <c r="Q71" i="12"/>
  <c r="Q70" i="12" s="1"/>
  <c r="P233" i="15"/>
  <c r="P178" i="15"/>
  <c r="P185" i="15"/>
  <c r="P183" i="15"/>
  <c r="P179" i="15"/>
  <c r="P176" i="15"/>
  <c r="P182" i="15"/>
  <c r="P71" i="12"/>
  <c r="P70" i="12" s="1"/>
  <c r="P76" i="12"/>
  <c r="G229" i="19"/>
  <c r="G192" i="19"/>
  <c r="G188" i="19"/>
  <c r="G185" i="19"/>
  <c r="G191" i="19"/>
  <c r="G187" i="19"/>
  <c r="G183" i="19"/>
  <c r="G81" i="16"/>
  <c r="H55" i="4"/>
  <c r="J75" i="12"/>
  <c r="J105" i="4"/>
  <c r="B253" i="15"/>
  <c r="B211" i="15"/>
  <c r="B220" i="15"/>
  <c r="B217" i="15"/>
  <c r="B213" i="15"/>
  <c r="B209" i="15"/>
  <c r="B218" i="15"/>
  <c r="B214" i="15"/>
  <c r="B210" i="15"/>
  <c r="B71" i="12"/>
  <c r="B70" i="12" s="1"/>
  <c r="B78" i="12"/>
  <c r="Q117" i="11"/>
  <c r="L59" i="8"/>
  <c r="L52" i="4"/>
  <c r="J54" i="8"/>
  <c r="J99" i="4" s="1"/>
  <c r="J100" i="4"/>
  <c r="L86" i="12"/>
  <c r="L63" i="12"/>
  <c r="L57" i="4"/>
  <c r="L132" i="4" s="1"/>
  <c r="D67" i="8"/>
  <c r="D156" i="4" s="1"/>
  <c r="D181" i="15"/>
  <c r="J67" i="8"/>
  <c r="J156" i="4" s="1"/>
  <c r="S48" i="6"/>
  <c r="S47" i="6"/>
  <c r="S45" i="6"/>
  <c r="U43" i="6"/>
  <c r="V5" i="7"/>
  <c r="V54" i="7" s="1"/>
  <c r="U44" i="6"/>
  <c r="T44" i="6"/>
  <c r="T27" i="5"/>
  <c r="C27" i="5"/>
  <c r="T53" i="7"/>
  <c r="Q27" i="5"/>
  <c r="T43" i="6"/>
  <c r="J42" i="6"/>
  <c r="J48" i="6"/>
  <c r="N27" i="5"/>
  <c r="P27" i="5"/>
  <c r="W171" i="19"/>
  <c r="W217" i="19"/>
  <c r="W176" i="19"/>
  <c r="W172" i="19"/>
  <c r="W168" i="19"/>
  <c r="W173" i="19"/>
  <c r="W169" i="19"/>
  <c r="W165" i="19"/>
  <c r="W80" i="16"/>
  <c r="W167" i="19"/>
  <c r="W77" i="16"/>
  <c r="W76" i="16" s="1"/>
  <c r="S172" i="18"/>
  <c r="S168" i="18"/>
  <c r="S164" i="18"/>
  <c r="S173" i="18"/>
  <c r="S169" i="18"/>
  <c r="S165" i="18"/>
  <c r="S161" i="18"/>
  <c r="S217" i="18"/>
  <c r="S174" i="18"/>
  <c r="S170" i="18"/>
  <c r="S162" i="18"/>
  <c r="S97" i="16"/>
  <c r="S95" i="16" s="1"/>
  <c r="S175" i="18"/>
  <c r="S163" i="18"/>
  <c r="S171" i="18"/>
  <c r="S167" i="18"/>
  <c r="T59" i="8"/>
  <c r="T52" i="4"/>
  <c r="K54" i="8"/>
  <c r="K99" i="4" s="1"/>
  <c r="K100" i="4"/>
  <c r="J45" i="6"/>
  <c r="Q158" i="23"/>
  <c r="Q154" i="23"/>
  <c r="Q155" i="23"/>
  <c r="Q163" i="23"/>
  <c r="Q151" i="23"/>
  <c r="Q161" i="23"/>
  <c r="Q61" i="20"/>
  <c r="C137" i="23"/>
  <c r="C144" i="23"/>
  <c r="C140" i="23"/>
  <c r="C60" i="20"/>
  <c r="C57" i="20"/>
  <c r="C56" i="20" s="1"/>
  <c r="C139" i="23"/>
  <c r="C143" i="23"/>
  <c r="C175" i="23"/>
  <c r="M143" i="23"/>
  <c r="M139" i="23"/>
  <c r="M141" i="23"/>
  <c r="M137" i="23"/>
  <c r="M144" i="23"/>
  <c r="M140" i="23"/>
  <c r="M60" i="20"/>
  <c r="M57" i="20"/>
  <c r="M56" i="20" s="1"/>
  <c r="N163" i="23"/>
  <c r="N155" i="23"/>
  <c r="N154" i="23"/>
  <c r="N158" i="23"/>
  <c r="N151" i="23"/>
  <c r="N61" i="20"/>
  <c r="N57" i="20"/>
  <c r="N56" i="20" s="1"/>
  <c r="N157" i="23"/>
  <c r="N161" i="23"/>
  <c r="L163" i="23"/>
  <c r="L155" i="23"/>
  <c r="L151" i="23"/>
  <c r="L158" i="23"/>
  <c r="L154" i="23"/>
  <c r="L153" i="23"/>
  <c r="L161" i="23"/>
  <c r="L61" i="20"/>
  <c r="J158" i="23"/>
  <c r="J154" i="23"/>
  <c r="J161" i="23"/>
  <c r="J151" i="23"/>
  <c r="J155" i="23"/>
  <c r="J163" i="23"/>
  <c r="J61" i="20"/>
  <c r="J57" i="20"/>
  <c r="J56" i="20" s="1"/>
  <c r="M65" i="4"/>
  <c r="M138" i="4" s="1"/>
  <c r="D137" i="23"/>
  <c r="D144" i="23"/>
  <c r="D140" i="23"/>
  <c r="D143" i="23"/>
  <c r="D139" i="23"/>
  <c r="D60" i="20"/>
  <c r="D57" i="20"/>
  <c r="D56" i="20" s="1"/>
  <c r="V170" i="23"/>
  <c r="V176" i="23"/>
  <c r="V172" i="23"/>
  <c r="V179" i="23"/>
  <c r="V171" i="23"/>
  <c r="V62" i="20"/>
  <c r="T176" i="23"/>
  <c r="T172" i="23"/>
  <c r="T179" i="23"/>
  <c r="T170" i="23"/>
  <c r="T62" i="20"/>
  <c r="G171" i="19"/>
  <c r="G217" i="19"/>
  <c r="G176" i="19"/>
  <c r="G172" i="19"/>
  <c r="G168" i="19"/>
  <c r="G173" i="19"/>
  <c r="G169" i="19"/>
  <c r="G165" i="19"/>
  <c r="G167" i="19"/>
  <c r="G80" i="16"/>
  <c r="G77" i="16"/>
  <c r="G76" i="16" s="1"/>
  <c r="O65" i="4"/>
  <c r="O138" i="4" s="1"/>
  <c r="C172" i="18"/>
  <c r="C168" i="18"/>
  <c r="C164" i="18"/>
  <c r="C173" i="18"/>
  <c r="C169" i="18"/>
  <c r="C165" i="18"/>
  <c r="C161" i="18"/>
  <c r="C217" i="18"/>
  <c r="C174" i="18"/>
  <c r="C170" i="18"/>
  <c r="C162" i="18"/>
  <c r="C97" i="16"/>
  <c r="C95" i="16" s="1"/>
  <c r="C167" i="18"/>
  <c r="C175" i="18"/>
  <c r="C163" i="18"/>
  <c r="N167" i="19"/>
  <c r="N217" i="19"/>
  <c r="N176" i="19"/>
  <c r="N172" i="19"/>
  <c r="N168" i="19"/>
  <c r="N173" i="19"/>
  <c r="N169" i="19"/>
  <c r="N165" i="19"/>
  <c r="N80" i="16"/>
  <c r="N77" i="16"/>
  <c r="N76" i="16" s="1"/>
  <c r="I185" i="19"/>
  <c r="I191" i="19"/>
  <c r="I187" i="19"/>
  <c r="I183" i="19"/>
  <c r="I229" i="19"/>
  <c r="I192" i="19"/>
  <c r="I188" i="19"/>
  <c r="I81" i="16"/>
  <c r="I77" i="16"/>
  <c r="I76" i="16" s="1"/>
  <c r="W218" i="15"/>
  <c r="W214" i="15"/>
  <c r="W210" i="15"/>
  <c r="W253" i="15"/>
  <c r="W220" i="15"/>
  <c r="W211" i="15"/>
  <c r="W209" i="15"/>
  <c r="W213" i="15"/>
  <c r="W217" i="15"/>
  <c r="W71" i="12"/>
  <c r="W70" i="12" s="1"/>
  <c r="W78" i="12"/>
  <c r="I233" i="15"/>
  <c r="I185" i="15"/>
  <c r="I178" i="15"/>
  <c r="I183" i="15"/>
  <c r="I179" i="15"/>
  <c r="I182" i="15"/>
  <c r="I176" i="15"/>
  <c r="I76" i="12"/>
  <c r="I181" i="15"/>
  <c r="I71" i="12"/>
  <c r="I70" i="12" s="1"/>
  <c r="V217" i="15"/>
  <c r="V213" i="15"/>
  <c r="V209" i="15"/>
  <c r="V218" i="15"/>
  <c r="V214" i="15"/>
  <c r="V210" i="15"/>
  <c r="V253" i="15"/>
  <c r="V211" i="15"/>
  <c r="V220" i="15"/>
  <c r="V78" i="12"/>
  <c r="V71" i="12"/>
  <c r="V70" i="12" s="1"/>
  <c r="H233" i="15"/>
  <c r="H185" i="15"/>
  <c r="H178" i="15"/>
  <c r="H183" i="15"/>
  <c r="H179" i="15"/>
  <c r="H182" i="15"/>
  <c r="H176" i="15"/>
  <c r="H71" i="12"/>
  <c r="H70" i="12" s="1"/>
  <c r="H76" i="12"/>
  <c r="I190" i="19"/>
  <c r="U73" i="12"/>
  <c r="U104" i="4"/>
  <c r="R5" i="4"/>
  <c r="R3" i="4"/>
  <c r="D59" i="8"/>
  <c r="D52" i="4"/>
  <c r="E59" i="8"/>
  <c r="E52" i="4"/>
  <c r="F55" i="8"/>
  <c r="F52" i="8"/>
  <c r="F51" i="8" s="1"/>
  <c r="F136" i="11"/>
  <c r="B67" i="8"/>
  <c r="B156" i="4" s="1"/>
  <c r="V41" i="6"/>
  <c r="U3" i="4"/>
  <c r="U5" i="4"/>
  <c r="K48" i="6"/>
  <c r="K47" i="6"/>
  <c r="K45" i="6"/>
  <c r="M48" i="6"/>
  <c r="W54" i="8"/>
  <c r="M44" i="6"/>
  <c r="Q5" i="7"/>
  <c r="Q54" i="7" s="1"/>
  <c r="L48" i="5"/>
  <c r="B27" i="5"/>
  <c r="P44" i="6"/>
  <c r="B45" i="6"/>
  <c r="B48" i="6"/>
  <c r="J47" i="6"/>
  <c r="U48" i="6"/>
  <c r="P43" i="6"/>
  <c r="K143" i="23"/>
  <c r="K139" i="23"/>
  <c r="K137" i="23"/>
  <c r="K144" i="23"/>
  <c r="K140" i="23"/>
  <c r="K60" i="20"/>
  <c r="K57" i="20"/>
  <c r="K56" i="20" s="1"/>
  <c r="T163" i="23"/>
  <c r="T155" i="23"/>
  <c r="T151" i="23"/>
  <c r="T158" i="23"/>
  <c r="T154" i="23"/>
  <c r="T153" i="23"/>
  <c r="T161" i="23"/>
  <c r="T61" i="20"/>
  <c r="I65" i="4"/>
  <c r="I138" i="4" s="1"/>
  <c r="K175" i="17"/>
  <c r="K172" i="17"/>
  <c r="K168" i="17"/>
  <c r="K169" i="17"/>
  <c r="K174" i="17"/>
  <c r="K173" i="17"/>
  <c r="K164" i="17"/>
  <c r="K165" i="17"/>
  <c r="K161" i="17"/>
  <c r="K53" i="16"/>
  <c r="K170" i="17"/>
  <c r="K166" i="17"/>
  <c r="K162" i="17"/>
  <c r="K167" i="17"/>
  <c r="K163" i="17"/>
  <c r="B59" i="8"/>
  <c r="B52" i="4"/>
  <c r="M59" i="8"/>
  <c r="M52" i="4"/>
  <c r="T113" i="29"/>
  <c r="F74" i="24"/>
  <c r="F171" i="4" s="1"/>
  <c r="F69" i="4"/>
  <c r="F142" i="4" s="1"/>
  <c r="K74" i="24"/>
  <c r="K171" i="4" s="1"/>
  <c r="K69" i="4"/>
  <c r="K142" i="4" s="1"/>
  <c r="G165" i="23"/>
  <c r="N160" i="23"/>
  <c r="L157" i="23"/>
  <c r="J153" i="23"/>
  <c r="E65" i="4"/>
  <c r="E138" i="4" s="1"/>
  <c r="D141" i="23"/>
  <c r="V175" i="23"/>
  <c r="T171" i="23"/>
  <c r="S194" i="21"/>
  <c r="G76" i="20"/>
  <c r="G167" i="4" s="1"/>
  <c r="G65" i="4"/>
  <c r="G138" i="4" s="1"/>
  <c r="P65" i="4"/>
  <c r="P138" i="4" s="1"/>
  <c r="I184" i="19"/>
  <c r="E167" i="19"/>
  <c r="E217" i="19"/>
  <c r="E176" i="19"/>
  <c r="E172" i="19"/>
  <c r="E168" i="19"/>
  <c r="E173" i="19"/>
  <c r="E169" i="19"/>
  <c r="E165" i="19"/>
  <c r="E80" i="16"/>
  <c r="E77" i="16"/>
  <c r="E76" i="16" s="1"/>
  <c r="F160" i="17"/>
  <c r="C171" i="18"/>
  <c r="C175" i="17"/>
  <c r="C172" i="17"/>
  <c r="C168" i="17"/>
  <c r="C164" i="17"/>
  <c r="C165" i="17"/>
  <c r="C161" i="17"/>
  <c r="C53" i="16"/>
  <c r="C170" i="17"/>
  <c r="C166" i="17"/>
  <c r="C162" i="17"/>
  <c r="C163" i="17"/>
  <c r="C167" i="17"/>
  <c r="C169" i="17"/>
  <c r="C174" i="17"/>
  <c r="C173" i="17"/>
  <c r="O218" i="15"/>
  <c r="O214" i="15"/>
  <c r="O210" i="15"/>
  <c r="O253" i="15"/>
  <c r="O220" i="15"/>
  <c r="O217" i="15"/>
  <c r="O211" i="15"/>
  <c r="O209" i="15"/>
  <c r="O213" i="15"/>
  <c r="O71" i="12"/>
  <c r="O70" i="12" s="1"/>
  <c r="O78" i="12"/>
  <c r="N217" i="15"/>
  <c r="N213" i="15"/>
  <c r="N209" i="15"/>
  <c r="N204" i="15" s="1"/>
  <c r="N218" i="15"/>
  <c r="N214" i="15"/>
  <c r="N210" i="15"/>
  <c r="N253" i="15"/>
  <c r="N211" i="15"/>
  <c r="N220" i="15"/>
  <c r="N78" i="12"/>
  <c r="N71" i="12"/>
  <c r="N70" i="12" s="1"/>
  <c r="W229" i="19"/>
  <c r="W192" i="19"/>
  <c r="W188" i="19"/>
  <c r="W185" i="19"/>
  <c r="W191" i="19"/>
  <c r="W187" i="19"/>
  <c r="W183" i="19"/>
  <c r="W178" i="19" s="1"/>
  <c r="W81" i="16"/>
  <c r="U98" i="12"/>
  <c r="U159" i="4" s="1"/>
  <c r="P86" i="12"/>
  <c r="P63" i="12"/>
  <c r="P57" i="4"/>
  <c r="P132" i="4" s="1"/>
  <c r="J5" i="4"/>
  <c r="J3" i="4"/>
  <c r="T117" i="11"/>
  <c r="R253" i="15"/>
  <c r="R211" i="15"/>
  <c r="R220" i="15"/>
  <c r="R217" i="15"/>
  <c r="R213" i="15"/>
  <c r="R209" i="15"/>
  <c r="R218" i="15"/>
  <c r="R214" i="15"/>
  <c r="R210" i="15"/>
  <c r="R78" i="12"/>
  <c r="R71" i="12"/>
  <c r="R70" i="12" s="1"/>
  <c r="K86" i="12"/>
  <c r="K57" i="4"/>
  <c r="K132" i="4" s="1"/>
  <c r="P204" i="15"/>
  <c r="I86" i="12"/>
  <c r="I63" i="12"/>
  <c r="I57" i="4"/>
  <c r="I132" i="4" s="1"/>
  <c r="T182" i="15"/>
  <c r="T233" i="15"/>
  <c r="T176" i="15"/>
  <c r="T178" i="15"/>
  <c r="T76" i="12"/>
  <c r="T179" i="15"/>
  <c r="T71" i="12"/>
  <c r="T70" i="12" s="1"/>
  <c r="T183" i="15"/>
  <c r="T185" i="15"/>
  <c r="C47" i="6"/>
  <c r="C54" i="8"/>
  <c r="C99" i="4" s="1"/>
  <c r="C100" i="4"/>
  <c r="U47" i="5"/>
  <c r="U5" i="5"/>
  <c r="P45" i="6"/>
  <c r="B42" i="6"/>
  <c r="D5" i="5"/>
  <c r="D48" i="5" s="1"/>
  <c r="F5" i="7"/>
  <c r="F52" i="7" s="1"/>
  <c r="F27" i="5"/>
  <c r="B47" i="6"/>
  <c r="B46" i="6"/>
  <c r="C233" i="15"/>
  <c r="C179" i="15"/>
  <c r="C182" i="15"/>
  <c r="C176" i="15"/>
  <c r="C185" i="15"/>
  <c r="C183" i="15"/>
  <c r="C178" i="15"/>
  <c r="C76" i="12"/>
  <c r="C71" i="12"/>
  <c r="C70" i="12" s="1"/>
  <c r="N55" i="8"/>
  <c r="N52" i="8"/>
  <c r="N51" i="8" s="1"/>
  <c r="N136" i="11"/>
  <c r="G46" i="6"/>
  <c r="L47" i="6"/>
  <c r="K146" i="25"/>
  <c r="I158" i="23"/>
  <c r="I154" i="23"/>
  <c r="I151" i="23"/>
  <c r="I161" i="23"/>
  <c r="I155" i="23"/>
  <c r="I163" i="23"/>
  <c r="I61" i="20"/>
  <c r="I57" i="20"/>
  <c r="I56" i="20" s="1"/>
  <c r="O170" i="23"/>
  <c r="O179" i="23"/>
  <c r="O176" i="23"/>
  <c r="O172" i="23"/>
  <c r="O57" i="20"/>
  <c r="O56" i="20" s="1"/>
  <c r="O62" i="20"/>
  <c r="F144" i="23"/>
  <c r="F140" i="23"/>
  <c r="F143" i="23"/>
  <c r="F139" i="23"/>
  <c r="F137" i="23"/>
  <c r="F57" i="20"/>
  <c r="F56" i="20" s="1"/>
  <c r="F60" i="20"/>
  <c r="W165" i="23"/>
  <c r="I157" i="23"/>
  <c r="L160" i="23"/>
  <c r="O175" i="23"/>
  <c r="E143" i="23"/>
  <c r="E139" i="23"/>
  <c r="E144" i="23"/>
  <c r="E140" i="23"/>
  <c r="E137" i="23"/>
  <c r="E60" i="20"/>
  <c r="E141" i="23"/>
  <c r="E57" i="20"/>
  <c r="E56" i="20" s="1"/>
  <c r="T65" i="4"/>
  <c r="T138" i="4" s="1"/>
  <c r="T143" i="23"/>
  <c r="T139" i="23"/>
  <c r="T137" i="23"/>
  <c r="T144" i="23"/>
  <c r="T140" i="23"/>
  <c r="T60" i="20"/>
  <c r="T57" i="20"/>
  <c r="T56" i="20" s="1"/>
  <c r="T205" i="23"/>
  <c r="C184" i="19"/>
  <c r="R65" i="4"/>
  <c r="R138" i="4" s="1"/>
  <c r="B191" i="19"/>
  <c r="B187" i="19"/>
  <c r="B183" i="19"/>
  <c r="B229" i="19"/>
  <c r="B192" i="19"/>
  <c r="B188" i="19"/>
  <c r="B185" i="19"/>
  <c r="B81" i="16"/>
  <c r="B77" i="16"/>
  <c r="B76" i="16" s="1"/>
  <c r="N171" i="19"/>
  <c r="Q175" i="18"/>
  <c r="Q167" i="18"/>
  <c r="Q163" i="18"/>
  <c r="Q172" i="18"/>
  <c r="Q168" i="18"/>
  <c r="Q164" i="18"/>
  <c r="Q173" i="18"/>
  <c r="Q169" i="18"/>
  <c r="Q165" i="18"/>
  <c r="Q161" i="18"/>
  <c r="Q166" i="18"/>
  <c r="Q97" i="16"/>
  <c r="Q95" i="16" s="1"/>
  <c r="Q174" i="18"/>
  <c r="Q162" i="18"/>
  <c r="Q217" i="18"/>
  <c r="Q170" i="18"/>
  <c r="W173" i="17"/>
  <c r="W174" i="17"/>
  <c r="W170" i="17"/>
  <c r="W172" i="17"/>
  <c r="W168" i="17"/>
  <c r="W166" i="17"/>
  <c r="W162" i="17"/>
  <c r="W163" i="17"/>
  <c r="W167" i="17"/>
  <c r="W164" i="17"/>
  <c r="W169" i="17"/>
  <c r="W53" i="16"/>
  <c r="W161" i="17"/>
  <c r="W165" i="17"/>
  <c r="W175" i="17"/>
  <c r="S173" i="19"/>
  <c r="S169" i="19"/>
  <c r="S167" i="19"/>
  <c r="S217" i="19"/>
  <c r="S176" i="19"/>
  <c r="S172" i="19"/>
  <c r="S168" i="19"/>
  <c r="S165" i="19"/>
  <c r="S160" i="19" s="1"/>
  <c r="S77" i="16"/>
  <c r="S76" i="16" s="1"/>
  <c r="S80" i="16"/>
  <c r="H171" i="17"/>
  <c r="H181" i="15"/>
  <c r="G218" i="15"/>
  <c r="G214" i="15"/>
  <c r="G210" i="15"/>
  <c r="G253" i="15"/>
  <c r="G220" i="15"/>
  <c r="G213" i="15"/>
  <c r="G217" i="15"/>
  <c r="G211" i="15"/>
  <c r="G78" i="12"/>
  <c r="G209" i="15"/>
  <c r="G71" i="12"/>
  <c r="G70" i="12" s="1"/>
  <c r="I91" i="16"/>
  <c r="I89" i="16" s="1"/>
  <c r="I101" i="16"/>
  <c r="I164" i="4" s="1"/>
  <c r="I52" i="16"/>
  <c r="I62" i="4"/>
  <c r="I135" i="4" s="1"/>
  <c r="F217" i="15"/>
  <c r="F213" i="15"/>
  <c r="F209" i="15"/>
  <c r="F218" i="15"/>
  <c r="F214" i="15"/>
  <c r="F210" i="15"/>
  <c r="F253" i="15"/>
  <c r="F211" i="15"/>
  <c r="F220" i="15"/>
  <c r="F78" i="12"/>
  <c r="F71" i="12"/>
  <c r="F70" i="12" s="1"/>
  <c r="G98" i="12"/>
  <c r="G159" i="4" s="1"/>
  <c r="G86" i="12"/>
  <c r="G57" i="4"/>
  <c r="G132" i="4" s="1"/>
  <c r="B5" i="4"/>
  <c r="B3" i="4"/>
  <c r="G63" i="12"/>
  <c r="R216" i="15"/>
  <c r="H204" i="15"/>
  <c r="V55" i="4"/>
  <c r="V98" i="12"/>
  <c r="V159" i="4" s="1"/>
  <c r="V86" i="12"/>
  <c r="V57" i="4"/>
  <c r="V132" i="4" s="1"/>
  <c r="W67" i="8"/>
  <c r="W156" i="4" s="1"/>
  <c r="P54" i="8"/>
  <c r="P100" i="4"/>
  <c r="B54" i="8"/>
  <c r="B99" i="4" s="1"/>
  <c r="B100" i="4"/>
  <c r="E55" i="4"/>
  <c r="S59" i="8"/>
  <c r="S52" i="4"/>
  <c r="Q46" i="6"/>
  <c r="L5" i="7"/>
  <c r="W5" i="7"/>
  <c r="W52" i="7" s="1"/>
  <c r="I5" i="7"/>
  <c r="P67" i="8"/>
  <c r="P156" i="4" s="1"/>
  <c r="D5" i="6"/>
  <c r="N5" i="5"/>
  <c r="O27" i="5"/>
  <c r="U45" i="6"/>
  <c r="P47" i="6"/>
  <c r="T191" i="19"/>
  <c r="T187" i="19"/>
  <c r="T183" i="19"/>
  <c r="T229" i="19"/>
  <c r="T192" i="19"/>
  <c r="T188" i="19"/>
  <c r="T184" i="19"/>
  <c r="T185" i="19"/>
  <c r="T77" i="16"/>
  <c r="T76" i="16" s="1"/>
  <c r="T81" i="16"/>
  <c r="O55" i="4"/>
  <c r="M96" i="12"/>
  <c r="M157" i="4" s="1"/>
  <c r="M55" i="4"/>
  <c r="C59" i="8"/>
  <c r="C65" i="8"/>
  <c r="C154" i="4" s="1"/>
  <c r="C52" i="4"/>
  <c r="K42" i="6"/>
  <c r="T42" i="6"/>
  <c r="K44" i="6"/>
  <c r="D113" i="29"/>
  <c r="Q74" i="24"/>
  <c r="Q171" i="4" s="1"/>
  <c r="Q69" i="4"/>
  <c r="Q142" i="4" s="1"/>
  <c r="T74" i="24"/>
  <c r="T171" i="4" s="1"/>
  <c r="T69" i="4"/>
  <c r="T142" i="4" s="1"/>
  <c r="C74" i="24"/>
  <c r="C171" i="4" s="1"/>
  <c r="C69" i="4"/>
  <c r="C142" i="4" s="1"/>
  <c r="F170" i="23"/>
  <c r="F176" i="23"/>
  <c r="F172" i="23"/>
  <c r="F179" i="23"/>
  <c r="F62" i="20"/>
  <c r="S160" i="23"/>
  <c r="Q179" i="23"/>
  <c r="Q176" i="23"/>
  <c r="Q172" i="23"/>
  <c r="Q170" i="23"/>
  <c r="Q62" i="20"/>
  <c r="F141" i="23"/>
  <c r="B158" i="23"/>
  <c r="B154" i="23"/>
  <c r="B161" i="23"/>
  <c r="B155" i="23"/>
  <c r="B163" i="23"/>
  <c r="B151" i="23"/>
  <c r="B61" i="20"/>
  <c r="B57" i="20"/>
  <c r="B56" i="20" s="1"/>
  <c r="L65" i="4"/>
  <c r="L138" i="4" s="1"/>
  <c r="T141" i="23"/>
  <c r="N170" i="23"/>
  <c r="N176" i="23"/>
  <c r="N172" i="23"/>
  <c r="N179" i="23"/>
  <c r="N62" i="20"/>
  <c r="L176" i="23"/>
  <c r="L172" i="23"/>
  <c r="L179" i="23"/>
  <c r="L170" i="23"/>
  <c r="L62" i="20"/>
  <c r="S191" i="19"/>
  <c r="S187" i="19"/>
  <c r="S183" i="19"/>
  <c r="S229" i="19"/>
  <c r="S192" i="19"/>
  <c r="S188" i="19"/>
  <c r="S185" i="19"/>
  <c r="S81" i="16"/>
  <c r="Q57" i="20"/>
  <c r="Q56" i="20" s="1"/>
  <c r="D191" i="19"/>
  <c r="D187" i="19"/>
  <c r="D183" i="19"/>
  <c r="D229" i="19"/>
  <c r="D192" i="19"/>
  <c r="D188" i="19"/>
  <c r="D184" i="19"/>
  <c r="D185" i="19"/>
  <c r="D190" i="19"/>
  <c r="D77" i="16"/>
  <c r="D76" i="16" s="1"/>
  <c r="D81" i="16"/>
  <c r="H65" i="4"/>
  <c r="H138" i="4" s="1"/>
  <c r="B184" i="19"/>
  <c r="F167" i="19"/>
  <c r="F217" i="19"/>
  <c r="F176" i="19"/>
  <c r="F172" i="19"/>
  <c r="F168" i="19"/>
  <c r="F173" i="19"/>
  <c r="F169" i="19"/>
  <c r="F165" i="19"/>
  <c r="F80" i="16"/>
  <c r="F77" i="16"/>
  <c r="F76" i="16" s="1"/>
  <c r="R160" i="18"/>
  <c r="U167" i="19"/>
  <c r="U217" i="19"/>
  <c r="U176" i="19"/>
  <c r="U172" i="19"/>
  <c r="U168" i="19"/>
  <c r="U173" i="19"/>
  <c r="U169" i="19"/>
  <c r="U165" i="19"/>
  <c r="U80" i="16"/>
  <c r="U77" i="16"/>
  <c r="U76" i="16" s="1"/>
  <c r="S166" i="18"/>
  <c r="H217" i="18"/>
  <c r="U160" i="17"/>
  <c r="O173" i="17"/>
  <c r="O174" i="17"/>
  <c r="O170" i="17"/>
  <c r="O168" i="17"/>
  <c r="O166" i="17"/>
  <c r="O162" i="17"/>
  <c r="O167" i="17"/>
  <c r="O163" i="17"/>
  <c r="O175" i="17"/>
  <c r="O169" i="17"/>
  <c r="O164" i="17"/>
  <c r="O172" i="17"/>
  <c r="O171" i="17"/>
  <c r="O161" i="17"/>
  <c r="O53" i="16"/>
  <c r="O165" i="17"/>
  <c r="S175" i="17"/>
  <c r="S172" i="17"/>
  <c r="S168" i="17"/>
  <c r="S167" i="17"/>
  <c r="S169" i="17"/>
  <c r="S164" i="17"/>
  <c r="S174" i="17"/>
  <c r="S173" i="17"/>
  <c r="S165" i="17"/>
  <c r="S161" i="17"/>
  <c r="S53" i="16"/>
  <c r="S166" i="17"/>
  <c r="S162" i="17"/>
  <c r="S170" i="17"/>
  <c r="S163" i="17"/>
  <c r="I160" i="17"/>
  <c r="K171" i="18"/>
  <c r="Q253" i="15"/>
  <c r="Q211" i="15"/>
  <c r="Q217" i="15"/>
  <c r="Q213" i="15"/>
  <c r="Q209" i="15"/>
  <c r="Q214" i="15"/>
  <c r="Q218" i="15"/>
  <c r="Q78" i="12"/>
  <c r="Q210" i="15"/>
  <c r="Q220" i="15"/>
  <c r="I5" i="4"/>
  <c r="I3" i="4"/>
  <c r="D117" i="11"/>
  <c r="R55" i="4"/>
  <c r="R130" i="4" s="1"/>
  <c r="N98" i="12"/>
  <c r="N159" i="4" s="1"/>
  <c r="N63" i="12"/>
  <c r="N86" i="12"/>
  <c r="N57" i="4"/>
  <c r="N132" i="4" s="1"/>
  <c r="H54" i="8"/>
  <c r="H100" i="4"/>
  <c r="O54" i="8"/>
  <c r="O100" i="4"/>
  <c r="D86" i="12"/>
  <c r="D63" i="12"/>
  <c r="D57" i="4"/>
  <c r="D132" i="4" s="1"/>
  <c r="L182" i="15"/>
  <c r="L233" i="15"/>
  <c r="L176" i="15"/>
  <c r="L178" i="15"/>
  <c r="L185" i="15"/>
  <c r="L183" i="15"/>
  <c r="L76" i="12"/>
  <c r="L71" i="12"/>
  <c r="L70" i="12" s="1"/>
  <c r="L179" i="15"/>
  <c r="M3" i="4"/>
  <c r="M5" i="4"/>
  <c r="I5" i="6"/>
  <c r="I46" i="6" s="1"/>
  <c r="D5" i="7"/>
  <c r="M46" i="6"/>
  <c r="S54" i="8"/>
  <c r="S99" i="4" s="1"/>
  <c r="S100" i="4"/>
  <c r="K43" i="6"/>
  <c r="U48" i="5"/>
  <c r="O5" i="7"/>
  <c r="O52" i="7" s="1"/>
  <c r="J43" i="6"/>
  <c r="H67" i="8"/>
  <c r="H156" i="4" s="1"/>
  <c r="S27" i="5"/>
  <c r="T48" i="6"/>
  <c r="H27" i="5"/>
  <c r="M45" i="6"/>
  <c r="H44" i="6"/>
  <c r="H132" i="23"/>
  <c r="M167" i="19"/>
  <c r="M217" i="19"/>
  <c r="M176" i="19"/>
  <c r="M172" i="19"/>
  <c r="M168" i="19"/>
  <c r="M173" i="19"/>
  <c r="M169" i="19"/>
  <c r="M165" i="19"/>
  <c r="M160" i="19" s="1"/>
  <c r="M80" i="16"/>
  <c r="M77" i="16"/>
  <c r="M76" i="16" s="1"/>
  <c r="Q55" i="4"/>
  <c r="C55" i="4"/>
  <c r="C130" i="4" s="1"/>
  <c r="G27" i="5"/>
  <c r="B53" i="7"/>
  <c r="D72" i="37"/>
  <c r="E74" i="24"/>
  <c r="E171" i="4" s="1"/>
  <c r="E69" i="4"/>
  <c r="E142" i="4" s="1"/>
  <c r="P74" i="24"/>
  <c r="P171" i="4" s="1"/>
  <c r="P69" i="4"/>
  <c r="P142" i="4" s="1"/>
  <c r="S116" i="4"/>
  <c r="M160" i="23"/>
  <c r="C141" i="23"/>
  <c r="K157" i="23"/>
  <c r="Q171" i="23"/>
  <c r="S143" i="23"/>
  <c r="S139" i="23"/>
  <c r="S137" i="23"/>
  <c r="S144" i="23"/>
  <c r="S140" i="23"/>
  <c r="S60" i="20"/>
  <c r="S57" i="20"/>
  <c r="S56" i="20" s="1"/>
  <c r="Q157" i="23"/>
  <c r="S176" i="23"/>
  <c r="S172" i="23"/>
  <c r="S170" i="23"/>
  <c r="S179" i="23"/>
  <c r="S171" i="23"/>
  <c r="S62" i="20"/>
  <c r="R143" i="23"/>
  <c r="R139" i="23"/>
  <c r="R137" i="23"/>
  <c r="R140" i="23"/>
  <c r="R144" i="23"/>
  <c r="R60" i="20"/>
  <c r="R57" i="20"/>
  <c r="R56" i="20" s="1"/>
  <c r="B153" i="23"/>
  <c r="D65" i="4"/>
  <c r="D138" i="4" s="1"/>
  <c r="N175" i="23"/>
  <c r="L171" i="23"/>
  <c r="K191" i="19"/>
  <c r="K187" i="19"/>
  <c r="K183" i="19"/>
  <c r="K229" i="19"/>
  <c r="K192" i="19"/>
  <c r="K188" i="19"/>
  <c r="K185" i="19"/>
  <c r="K81" i="16"/>
  <c r="I132" i="23"/>
  <c r="Q59" i="20"/>
  <c r="Q112" i="4" s="1"/>
  <c r="Q113" i="4"/>
  <c r="T172" i="18"/>
  <c r="T168" i="18"/>
  <c r="T164" i="18"/>
  <c r="T173" i="18"/>
  <c r="T169" i="18"/>
  <c r="T165" i="18"/>
  <c r="T161" i="18"/>
  <c r="T217" i="18"/>
  <c r="T174" i="18"/>
  <c r="T170" i="18"/>
  <c r="T162" i="18"/>
  <c r="T175" i="18"/>
  <c r="T167" i="18"/>
  <c r="T163" i="18"/>
  <c r="T97" i="16"/>
  <c r="T95" i="16" s="1"/>
  <c r="R191" i="19"/>
  <c r="R187" i="19"/>
  <c r="R183" i="19"/>
  <c r="R229" i="19"/>
  <c r="R192" i="19"/>
  <c r="R188" i="19"/>
  <c r="R185" i="19"/>
  <c r="R81" i="16"/>
  <c r="R77" i="16"/>
  <c r="R76" i="16" s="1"/>
  <c r="J160" i="18"/>
  <c r="P160" i="19"/>
  <c r="K166" i="18"/>
  <c r="P166" i="17"/>
  <c r="P162" i="17"/>
  <c r="P170" i="17"/>
  <c r="P167" i="17"/>
  <c r="P163" i="17"/>
  <c r="P175" i="17"/>
  <c r="P169" i="17"/>
  <c r="P164" i="17"/>
  <c r="P174" i="17"/>
  <c r="P173" i="17"/>
  <c r="P172" i="17"/>
  <c r="P165" i="17"/>
  <c r="P161" i="17"/>
  <c r="P53" i="16"/>
  <c r="P168" i="17"/>
  <c r="I175" i="18"/>
  <c r="I167" i="18"/>
  <c r="I163" i="18"/>
  <c r="I172" i="18"/>
  <c r="I168" i="18"/>
  <c r="I164" i="18"/>
  <c r="I173" i="18"/>
  <c r="I169" i="18"/>
  <c r="I165" i="18"/>
  <c r="I161" i="18"/>
  <c r="I170" i="18"/>
  <c r="I97" i="16"/>
  <c r="I95" i="16" s="1"/>
  <c r="I166" i="18"/>
  <c r="I174" i="18"/>
  <c r="I162" i="18"/>
  <c r="I217" i="18"/>
  <c r="M160" i="17"/>
  <c r="G173" i="17"/>
  <c r="G174" i="17"/>
  <c r="G170" i="17"/>
  <c r="G166" i="17"/>
  <c r="G162" i="17"/>
  <c r="G175" i="17"/>
  <c r="G167" i="17"/>
  <c r="G163" i="17"/>
  <c r="G169" i="17"/>
  <c r="G172" i="17"/>
  <c r="G164" i="17"/>
  <c r="G165" i="17"/>
  <c r="G53" i="16"/>
  <c r="G168" i="17"/>
  <c r="G161" i="17"/>
  <c r="G160" i="17" s="1"/>
  <c r="F160" i="18"/>
  <c r="R163" i="17"/>
  <c r="R167" i="17"/>
  <c r="R169" i="17"/>
  <c r="R164" i="17"/>
  <c r="R175" i="17"/>
  <c r="R174" i="17"/>
  <c r="R173" i="17"/>
  <c r="R172" i="17"/>
  <c r="R165" i="17"/>
  <c r="R161" i="17"/>
  <c r="R53" i="16"/>
  <c r="R168" i="17"/>
  <c r="R166" i="17"/>
  <c r="R162" i="17"/>
  <c r="R170" i="17"/>
  <c r="S171" i="17"/>
  <c r="O229" i="19"/>
  <c r="O192" i="19"/>
  <c r="O188" i="19"/>
  <c r="O185" i="19"/>
  <c r="O191" i="19"/>
  <c r="O187" i="19"/>
  <c r="O183" i="19"/>
  <c r="O81" i="16"/>
  <c r="Q91" i="16"/>
  <c r="Q89" i="16" s="1"/>
  <c r="Q101" i="16"/>
  <c r="Q164" i="4" s="1"/>
  <c r="Q52" i="16"/>
  <c r="Q62" i="4"/>
  <c r="Q135" i="4" s="1"/>
  <c r="J253" i="15"/>
  <c r="J211" i="15"/>
  <c r="J220" i="15"/>
  <c r="J217" i="15"/>
  <c r="J213" i="15"/>
  <c r="J209" i="15"/>
  <c r="J218" i="15"/>
  <c r="J214" i="15"/>
  <c r="J210" i="15"/>
  <c r="J78" i="12"/>
  <c r="J71" i="12"/>
  <c r="J70" i="12" s="1"/>
  <c r="J55" i="4"/>
  <c r="Q216" i="15"/>
  <c r="B75" i="12"/>
  <c r="B105" i="4"/>
  <c r="F98" i="12"/>
  <c r="F159" i="4" s="1"/>
  <c r="F63" i="12"/>
  <c r="F86" i="12"/>
  <c r="F57" i="4"/>
  <c r="F132" i="4" s="1"/>
  <c r="R59" i="8"/>
  <c r="R52" i="4"/>
  <c r="R54" i="8"/>
  <c r="R99" i="4" s="1"/>
  <c r="R100" i="4"/>
  <c r="U96" i="12"/>
  <c r="U157" i="4" s="1"/>
  <c r="U55" i="4"/>
  <c r="U130" i="4" s="1"/>
  <c r="U65" i="8"/>
  <c r="U154" i="4" s="1"/>
  <c r="U59" i="8"/>
  <c r="U52" i="4"/>
  <c r="K59" i="8"/>
  <c r="K52" i="4"/>
  <c r="L181" i="15"/>
  <c r="V55" i="8"/>
  <c r="V52" i="8"/>
  <c r="V51" i="8" s="1"/>
  <c r="V136" i="11"/>
  <c r="E73" i="12"/>
  <c r="E3" i="4"/>
  <c r="E5" i="4"/>
  <c r="U47" i="6"/>
  <c r="W46" i="6"/>
  <c r="W5" i="6"/>
  <c r="W27" i="5"/>
  <c r="M27" i="5"/>
  <c r="M5" i="5" s="1"/>
  <c r="G5" i="7"/>
  <c r="G52" i="7" s="1"/>
  <c r="B43" i="6"/>
  <c r="I129" i="4"/>
  <c r="M43" i="6"/>
  <c r="M41" i="6" s="1"/>
  <c r="R27" i="5"/>
  <c r="R5" i="5" s="1"/>
  <c r="R46" i="5" s="1"/>
  <c r="R5" i="6"/>
  <c r="H47" i="6"/>
  <c r="L54" i="8"/>
  <c r="L99" i="4" s="1"/>
  <c r="L100" i="4"/>
  <c r="C116" i="4"/>
  <c r="D176" i="23"/>
  <c r="D172" i="23"/>
  <c r="D179" i="23"/>
  <c r="D170" i="23"/>
  <c r="D62" i="20"/>
  <c r="D172" i="18"/>
  <c r="D168" i="18"/>
  <c r="D164" i="18"/>
  <c r="D173" i="18"/>
  <c r="D169" i="18"/>
  <c r="D165" i="18"/>
  <c r="D161" i="18"/>
  <c r="D217" i="18"/>
  <c r="D174" i="18"/>
  <c r="D170" i="18"/>
  <c r="D162" i="18"/>
  <c r="D175" i="18"/>
  <c r="D167" i="18"/>
  <c r="D163" i="18"/>
  <c r="D97" i="16"/>
  <c r="D95" i="16" s="1"/>
  <c r="B174" i="17"/>
  <c r="B173" i="17"/>
  <c r="B172" i="17"/>
  <c r="B169" i="17"/>
  <c r="B167" i="17"/>
  <c r="B163" i="17"/>
  <c r="B171" i="17"/>
  <c r="B164" i="17"/>
  <c r="B168" i="17"/>
  <c r="B165" i="17"/>
  <c r="B161" i="17"/>
  <c r="B53" i="16"/>
  <c r="B170" i="17"/>
  <c r="B166" i="17"/>
  <c r="B162" i="17"/>
  <c r="B175" i="17"/>
  <c r="E47" i="6"/>
  <c r="G74" i="24"/>
  <c r="G171" i="4" s="1"/>
  <c r="G69" i="4"/>
  <c r="G142" i="4" s="1"/>
  <c r="V74" i="24"/>
  <c r="V171" i="4" s="1"/>
  <c r="V69" i="4"/>
  <c r="V142" i="4" s="1"/>
  <c r="L74" i="24"/>
  <c r="L171" i="4" s="1"/>
  <c r="L69" i="4"/>
  <c r="L142" i="4" s="1"/>
  <c r="K116" i="4"/>
  <c r="T160" i="23"/>
  <c r="V163" i="23"/>
  <c r="V155" i="23"/>
  <c r="V151" i="23"/>
  <c r="V161" i="23"/>
  <c r="V157" i="23"/>
  <c r="V154" i="23"/>
  <c r="V158" i="23"/>
  <c r="V61" i="20"/>
  <c r="V57" i="20"/>
  <c r="V56" i="20" s="1"/>
  <c r="I179" i="23"/>
  <c r="I176" i="23"/>
  <c r="I172" i="23"/>
  <c r="I62" i="20"/>
  <c r="I170" i="23"/>
  <c r="I165" i="23" s="1"/>
  <c r="S163" i="23"/>
  <c r="S155" i="23"/>
  <c r="S151" i="23"/>
  <c r="S153" i="23"/>
  <c r="S161" i="23"/>
  <c r="S154" i="23"/>
  <c r="S158" i="23"/>
  <c r="S61" i="20"/>
  <c r="P161" i="23"/>
  <c r="P158" i="23"/>
  <c r="P155" i="23"/>
  <c r="P163" i="23"/>
  <c r="P151" i="23"/>
  <c r="P154" i="23"/>
  <c r="P57" i="20"/>
  <c r="P56" i="20" s="1"/>
  <c r="P61" i="20"/>
  <c r="T157" i="23"/>
  <c r="R158" i="23"/>
  <c r="R154" i="23"/>
  <c r="R161" i="23"/>
  <c r="R155" i="23"/>
  <c r="R163" i="23"/>
  <c r="R151" i="23"/>
  <c r="R146" i="23" s="1"/>
  <c r="R61" i="20"/>
  <c r="B194" i="23"/>
  <c r="L137" i="23"/>
  <c r="L144" i="23"/>
  <c r="L140" i="23"/>
  <c r="L60" i="20"/>
  <c r="L57" i="20"/>
  <c r="L56" i="20" s="1"/>
  <c r="L139" i="23"/>
  <c r="L143" i="23"/>
  <c r="Q65" i="4"/>
  <c r="Q138" i="4" s="1"/>
  <c r="C191" i="19"/>
  <c r="C187" i="19"/>
  <c r="C183" i="19"/>
  <c r="C229" i="19"/>
  <c r="C192" i="19"/>
  <c r="C188" i="19"/>
  <c r="C185" i="19"/>
  <c r="C81" i="16"/>
  <c r="L172" i="18"/>
  <c r="L168" i="18"/>
  <c r="L164" i="18"/>
  <c r="L173" i="18"/>
  <c r="L169" i="18"/>
  <c r="L165" i="18"/>
  <c r="L161" i="18"/>
  <c r="L217" i="18"/>
  <c r="L174" i="18"/>
  <c r="L170" i="18"/>
  <c r="L162" i="18"/>
  <c r="L175" i="18"/>
  <c r="L167" i="18"/>
  <c r="L163" i="18"/>
  <c r="L97" i="16"/>
  <c r="L95" i="16" s="1"/>
  <c r="J65" i="4"/>
  <c r="J138" i="4" s="1"/>
  <c r="V167" i="19"/>
  <c r="V217" i="19"/>
  <c r="V176" i="19"/>
  <c r="V172" i="19"/>
  <c r="V168" i="19"/>
  <c r="V173" i="19"/>
  <c r="V169" i="19"/>
  <c r="V165" i="19"/>
  <c r="V80" i="16"/>
  <c r="V77" i="16"/>
  <c r="V76" i="16" s="1"/>
  <c r="D166" i="18"/>
  <c r="B160" i="18"/>
  <c r="Q185" i="19"/>
  <c r="Q191" i="19"/>
  <c r="Q187" i="19"/>
  <c r="Q183" i="19"/>
  <c r="Q229" i="19"/>
  <c r="Q192" i="19"/>
  <c r="Q188" i="19"/>
  <c r="Q81" i="16"/>
  <c r="Q77" i="16"/>
  <c r="Q76" i="16" s="1"/>
  <c r="C166" i="18"/>
  <c r="B190" i="19"/>
  <c r="O160" i="18"/>
  <c r="H170" i="17"/>
  <c r="H166" i="17"/>
  <c r="H162" i="17"/>
  <c r="H175" i="17"/>
  <c r="H167" i="17"/>
  <c r="H163" i="17"/>
  <c r="H174" i="17"/>
  <c r="H169" i="17"/>
  <c r="H173" i="17"/>
  <c r="H172" i="17"/>
  <c r="H164" i="17"/>
  <c r="H168" i="17"/>
  <c r="H165" i="17"/>
  <c r="H161" i="17"/>
  <c r="H53" i="16"/>
  <c r="E160" i="17"/>
  <c r="T190" i="19"/>
  <c r="P171" i="17"/>
  <c r="J167" i="17"/>
  <c r="J163" i="17"/>
  <c r="J175" i="17"/>
  <c r="J169" i="17"/>
  <c r="J174" i="17"/>
  <c r="J173" i="17"/>
  <c r="J172" i="17"/>
  <c r="J164" i="17"/>
  <c r="J171" i="17"/>
  <c r="J168" i="17"/>
  <c r="J165" i="17"/>
  <c r="J161" i="17"/>
  <c r="J53" i="16"/>
  <c r="J170" i="17"/>
  <c r="J166" i="17"/>
  <c r="J162" i="17"/>
  <c r="W216" i="15"/>
  <c r="V216" i="15"/>
  <c r="K204" i="15"/>
  <c r="Q160" i="17"/>
  <c r="K233" i="15"/>
  <c r="K179" i="15"/>
  <c r="K182" i="15"/>
  <c r="K176" i="15"/>
  <c r="K178" i="15"/>
  <c r="K185" i="15"/>
  <c r="K183" i="15"/>
  <c r="K76" i="12"/>
  <c r="K71" i="12"/>
  <c r="K70" i="12" s="1"/>
  <c r="B55" i="4"/>
  <c r="B130" i="4" s="1"/>
  <c r="R75" i="12"/>
  <c r="R105" i="4"/>
  <c r="J59" i="8"/>
  <c r="J52" i="4"/>
  <c r="T86" i="12"/>
  <c r="T63" i="12"/>
  <c r="T57" i="4"/>
  <c r="T132" i="4" s="1"/>
  <c r="D54" i="8"/>
  <c r="D99" i="4" s="1"/>
  <c r="D100" i="4"/>
  <c r="T67" i="8"/>
  <c r="T156" i="4" s="1"/>
  <c r="T54" i="7"/>
  <c r="T55" i="7"/>
  <c r="U41" i="6"/>
  <c r="M47" i="6"/>
  <c r="O5" i="6"/>
  <c r="E27" i="5"/>
  <c r="U52" i="7"/>
  <c r="K27" i="5"/>
  <c r="P48" i="6"/>
  <c r="T47" i="6"/>
  <c r="I27" i="5"/>
  <c r="J5" i="7"/>
  <c r="J53" i="7" s="1"/>
  <c r="J46" i="6"/>
  <c r="S44" i="6"/>
  <c r="V27" i="5"/>
  <c r="T45" i="6"/>
  <c r="T132" i="23" l="1"/>
  <c r="P113" i="4"/>
  <c r="P77" i="20"/>
  <c r="P168" i="4" s="1"/>
  <c r="H113" i="4"/>
  <c r="H59" i="20"/>
  <c r="H77" i="20"/>
  <c r="H168" i="4" s="1"/>
  <c r="D165" i="23"/>
  <c r="U114" i="4"/>
  <c r="U78" i="20"/>
  <c r="U169" i="4" s="1"/>
  <c r="U146" i="23"/>
  <c r="J113" i="4"/>
  <c r="J77" i="20"/>
  <c r="J168" i="4" s="1"/>
  <c r="K165" i="23"/>
  <c r="N113" i="4"/>
  <c r="N77" i="20"/>
  <c r="N168" i="4" s="1"/>
  <c r="W113" i="4"/>
  <c r="W59" i="20"/>
  <c r="W77" i="20"/>
  <c r="W168" i="4" s="1"/>
  <c r="C114" i="4"/>
  <c r="C78" i="20"/>
  <c r="C169" i="4" s="1"/>
  <c r="U55" i="7"/>
  <c r="B165" i="23"/>
  <c r="B113" i="4"/>
  <c r="B77" i="20"/>
  <c r="B168" i="4" s="1"/>
  <c r="S132" i="23"/>
  <c r="K52" i="7"/>
  <c r="K47" i="7" s="1"/>
  <c r="U53" i="7"/>
  <c r="U47" i="7" s="1"/>
  <c r="F165" i="23"/>
  <c r="Q76" i="20"/>
  <c r="Q167" i="4" s="1"/>
  <c r="E52" i="7"/>
  <c r="T178" i="19"/>
  <c r="K55" i="7"/>
  <c r="D178" i="19"/>
  <c r="K53" i="7"/>
  <c r="O178" i="19"/>
  <c r="E54" i="7"/>
  <c r="G160" i="19"/>
  <c r="J160" i="17"/>
  <c r="S160" i="17"/>
  <c r="T52" i="16"/>
  <c r="T61" i="4" s="1"/>
  <c r="T134" i="4" s="1"/>
  <c r="T101" i="16"/>
  <c r="T164" i="4" s="1"/>
  <c r="T62" i="4"/>
  <c r="T135" i="4" s="1"/>
  <c r="T91" i="16"/>
  <c r="T89" i="16" s="1"/>
  <c r="L100" i="16"/>
  <c r="L163" i="4" s="1"/>
  <c r="W160" i="18"/>
  <c r="U91" i="16"/>
  <c r="U89" i="16" s="1"/>
  <c r="U62" i="4"/>
  <c r="U135" i="4" s="1"/>
  <c r="U52" i="16"/>
  <c r="U61" i="4" s="1"/>
  <c r="U134" i="4" s="1"/>
  <c r="I160" i="18"/>
  <c r="S52" i="7"/>
  <c r="N53" i="7"/>
  <c r="R204" i="15"/>
  <c r="W75" i="12"/>
  <c r="W105" i="4"/>
  <c r="W99" i="12"/>
  <c r="W160" i="4" s="1"/>
  <c r="P54" i="7"/>
  <c r="P53" i="7"/>
  <c r="S53" i="7"/>
  <c r="J130" i="4"/>
  <c r="C52" i="7"/>
  <c r="S96" i="12"/>
  <c r="S157" i="4" s="1"/>
  <c r="S55" i="4"/>
  <c r="S130" i="4" s="1"/>
  <c r="S55" i="7"/>
  <c r="F54" i="7"/>
  <c r="N55" i="7"/>
  <c r="I54" i="8"/>
  <c r="I67" i="8"/>
  <c r="I156" i="4" s="1"/>
  <c r="I101" i="4"/>
  <c r="R53" i="7"/>
  <c r="M54" i="8"/>
  <c r="M101" i="4"/>
  <c r="M67" i="8"/>
  <c r="M156" i="4" s="1"/>
  <c r="B55" i="7"/>
  <c r="B54" i="7"/>
  <c r="G99" i="4"/>
  <c r="G65" i="8"/>
  <c r="G154" i="4" s="1"/>
  <c r="C54" i="7"/>
  <c r="Q54" i="8"/>
  <c r="N54" i="7"/>
  <c r="T100" i="4"/>
  <c r="K65" i="8"/>
  <c r="K154" i="4" s="1"/>
  <c r="P55" i="7"/>
  <c r="R54" i="7"/>
  <c r="E100" i="4"/>
  <c r="E54" i="8"/>
  <c r="J65" i="8"/>
  <c r="J154" i="4" s="1"/>
  <c r="R55" i="7"/>
  <c r="E101" i="4"/>
  <c r="E67" i="8"/>
  <c r="E156" i="4" s="1"/>
  <c r="C55" i="7"/>
  <c r="E55" i="7"/>
  <c r="Q53" i="7"/>
  <c r="H54" i="7"/>
  <c r="H53" i="7"/>
  <c r="H55" i="7"/>
  <c r="M52" i="7"/>
  <c r="H43" i="6"/>
  <c r="H42" i="6"/>
  <c r="H41" i="6" s="1"/>
  <c r="H45" i="6"/>
  <c r="H46" i="6"/>
  <c r="N44" i="6"/>
  <c r="N45" i="6"/>
  <c r="N42" i="6"/>
  <c r="N43" i="6"/>
  <c r="N47" i="6"/>
  <c r="N46" i="6"/>
  <c r="N48" i="6"/>
  <c r="M53" i="7"/>
  <c r="M55" i="7"/>
  <c r="T47" i="7"/>
  <c r="S41" i="6"/>
  <c r="H48" i="6"/>
  <c r="P41" i="6"/>
  <c r="M42" i="5"/>
  <c r="M44" i="5"/>
  <c r="M43" i="5"/>
  <c r="M45" i="5"/>
  <c r="M46" i="5"/>
  <c r="M47" i="5"/>
  <c r="S114" i="4"/>
  <c r="S78" i="20"/>
  <c r="S169" i="4" s="1"/>
  <c r="R45" i="6"/>
  <c r="R42" i="6"/>
  <c r="R46" i="6"/>
  <c r="R44" i="6"/>
  <c r="R43" i="6"/>
  <c r="R47" i="6"/>
  <c r="W5" i="5"/>
  <c r="E102" i="4"/>
  <c r="R160" i="17"/>
  <c r="G91" i="16"/>
  <c r="G101" i="16"/>
  <c r="G164" i="4" s="1"/>
  <c r="G52" i="16"/>
  <c r="G62" i="4"/>
  <c r="G135" i="4" s="1"/>
  <c r="L171" i="15"/>
  <c r="D55" i="4"/>
  <c r="D130" i="4" s="1"/>
  <c r="H99" i="4"/>
  <c r="H65" i="8"/>
  <c r="H154" i="4" s="1"/>
  <c r="Q204" i="15"/>
  <c r="F79" i="16"/>
  <c r="F109" i="4"/>
  <c r="F101" i="16"/>
  <c r="F164" i="4" s="1"/>
  <c r="T41" i="6"/>
  <c r="O5" i="5"/>
  <c r="S65" i="8"/>
  <c r="S154" i="4" s="1"/>
  <c r="F107" i="4"/>
  <c r="F101" i="12"/>
  <c r="F162" i="4" s="1"/>
  <c r="F73" i="12"/>
  <c r="F102" i="4" s="1"/>
  <c r="F59" i="20"/>
  <c r="F113" i="4"/>
  <c r="F77" i="20"/>
  <c r="F168" i="4" s="1"/>
  <c r="O59" i="20"/>
  <c r="O115" i="4"/>
  <c r="O79" i="20"/>
  <c r="O170" i="4" s="1"/>
  <c r="I59" i="20"/>
  <c r="I78" i="20"/>
  <c r="I169" i="4" s="1"/>
  <c r="I114" i="4"/>
  <c r="T171" i="15"/>
  <c r="C160" i="17"/>
  <c r="E79" i="16"/>
  <c r="E109" i="4"/>
  <c r="E101" i="16"/>
  <c r="E164" i="4" s="1"/>
  <c r="E129" i="4"/>
  <c r="E51" i="4"/>
  <c r="I110" i="4"/>
  <c r="I79" i="16"/>
  <c r="I108" i="4" s="1"/>
  <c r="I102" i="16"/>
  <c r="I165" i="4" s="1"/>
  <c r="T165" i="23"/>
  <c r="J114" i="4"/>
  <c r="J59" i="20"/>
  <c r="J78" i="20"/>
  <c r="J169" i="4" s="1"/>
  <c r="C59" i="20"/>
  <c r="C113" i="4"/>
  <c r="C77" i="20"/>
  <c r="C168" i="4" s="1"/>
  <c r="B204" i="15"/>
  <c r="C160" i="19"/>
  <c r="K160" i="18"/>
  <c r="U59" i="20"/>
  <c r="U113" i="4"/>
  <c r="U77" i="20"/>
  <c r="U168" i="4" s="1"/>
  <c r="D114" i="4"/>
  <c r="D78" i="20"/>
  <c r="D169" i="4" s="1"/>
  <c r="M146" i="23"/>
  <c r="V5" i="5"/>
  <c r="V48" i="5" s="1"/>
  <c r="H91" i="16"/>
  <c r="H101" i="16"/>
  <c r="H164" i="4" s="1"/>
  <c r="H52" i="16"/>
  <c r="H62" i="4"/>
  <c r="H135" i="4" s="1"/>
  <c r="Q178" i="19"/>
  <c r="V79" i="16"/>
  <c r="V109" i="4"/>
  <c r="V101" i="16"/>
  <c r="V164" i="4" s="1"/>
  <c r="P146" i="23"/>
  <c r="D115" i="4"/>
  <c r="D79" i="20"/>
  <c r="D170" i="4" s="1"/>
  <c r="W45" i="6"/>
  <c r="W48" i="6"/>
  <c r="W42" i="6"/>
  <c r="W44" i="6"/>
  <c r="W43" i="6"/>
  <c r="W47" i="6"/>
  <c r="U129" i="4"/>
  <c r="U51" i="4"/>
  <c r="J204" i="15"/>
  <c r="T160" i="18"/>
  <c r="K178" i="19"/>
  <c r="Q130" i="4"/>
  <c r="O54" i="7"/>
  <c r="O53" i="7"/>
  <c r="O55" i="7"/>
  <c r="D52" i="7"/>
  <c r="D53" i="7"/>
  <c r="D55" i="7"/>
  <c r="F160" i="19"/>
  <c r="M130" i="4"/>
  <c r="L52" i="7"/>
  <c r="L55" i="7"/>
  <c r="L53" i="7"/>
  <c r="P99" i="4"/>
  <c r="P65" i="8"/>
  <c r="C171" i="15"/>
  <c r="P55" i="4"/>
  <c r="E160" i="19"/>
  <c r="B129" i="4"/>
  <c r="T146" i="23"/>
  <c r="K132" i="23"/>
  <c r="W99" i="4"/>
  <c r="W65" i="8"/>
  <c r="V165" i="23"/>
  <c r="D132" i="23"/>
  <c r="S160" i="18"/>
  <c r="N48" i="5"/>
  <c r="H130" i="4"/>
  <c r="Q171" i="15"/>
  <c r="P59" i="20"/>
  <c r="P78" i="20"/>
  <c r="P169" i="4" s="1"/>
  <c r="P114" i="4"/>
  <c r="O44" i="6"/>
  <c r="O45" i="6"/>
  <c r="O48" i="6"/>
  <c r="O42" i="6"/>
  <c r="O43" i="6"/>
  <c r="O47" i="6"/>
  <c r="R104" i="4"/>
  <c r="R98" i="12"/>
  <c r="R159" i="4" s="1"/>
  <c r="R73" i="12"/>
  <c r="B101" i="16"/>
  <c r="B164" i="4" s="1"/>
  <c r="B52" i="16"/>
  <c r="B91" i="16"/>
  <c r="B62" i="4"/>
  <c r="B135" i="4" s="1"/>
  <c r="F55" i="4"/>
  <c r="Q61" i="4"/>
  <c r="Q134" i="4" s="1"/>
  <c r="S79" i="20"/>
  <c r="S170" i="4" s="1"/>
  <c r="S115" i="4"/>
  <c r="S110" i="4"/>
  <c r="S102" i="16"/>
  <c r="S165" i="4" s="1"/>
  <c r="L115" i="4"/>
  <c r="L79" i="20"/>
  <c r="L170" i="4" s="1"/>
  <c r="B78" i="20"/>
  <c r="B169" i="4" s="1"/>
  <c r="B114" i="4"/>
  <c r="B59" i="20"/>
  <c r="F115" i="4"/>
  <c r="F79" i="20"/>
  <c r="F170" i="4" s="1"/>
  <c r="I52" i="7"/>
  <c r="I55" i="7"/>
  <c r="Q160" i="18"/>
  <c r="F132" i="23"/>
  <c r="N54" i="8"/>
  <c r="N100" i="4"/>
  <c r="R107" i="4"/>
  <c r="R101" i="12"/>
  <c r="R162" i="4" s="1"/>
  <c r="O101" i="12"/>
  <c r="O162" i="4" s="1"/>
  <c r="O107" i="4"/>
  <c r="O73" i="12"/>
  <c r="B65" i="8"/>
  <c r="B154" i="4" s="1"/>
  <c r="H75" i="12"/>
  <c r="H105" i="4"/>
  <c r="H99" i="12"/>
  <c r="H160" i="4" s="1"/>
  <c r="I75" i="12"/>
  <c r="I105" i="4"/>
  <c r="I99" i="12"/>
  <c r="I160" i="4" s="1"/>
  <c r="N79" i="16"/>
  <c r="N109" i="4"/>
  <c r="N101" i="16"/>
  <c r="N164" i="4" s="1"/>
  <c r="C5" i="5"/>
  <c r="C48" i="5" s="1"/>
  <c r="V53" i="7"/>
  <c r="V55" i="7"/>
  <c r="L55" i="4"/>
  <c r="L130" i="4" s="1"/>
  <c r="L129" i="4"/>
  <c r="K79" i="16"/>
  <c r="K108" i="4" s="1"/>
  <c r="K109" i="4"/>
  <c r="J110" i="4"/>
  <c r="J102" i="16"/>
  <c r="J165" i="4" s="1"/>
  <c r="J79" i="16"/>
  <c r="J108" i="4" s="1"/>
  <c r="C79" i="20"/>
  <c r="C170" i="4" s="1"/>
  <c r="C115" i="4"/>
  <c r="M114" i="4"/>
  <c r="M78" i="20"/>
  <c r="M169" i="4" s="1"/>
  <c r="I48" i="5"/>
  <c r="I5" i="5"/>
  <c r="K5" i="5"/>
  <c r="V146" i="23"/>
  <c r="O46" i="6"/>
  <c r="J129" i="4"/>
  <c r="K171" i="15"/>
  <c r="S146" i="23"/>
  <c r="B160" i="17"/>
  <c r="R48" i="5"/>
  <c r="G54" i="7"/>
  <c r="G53" i="7"/>
  <c r="G55" i="7"/>
  <c r="S59" i="20"/>
  <c r="S113" i="4"/>
  <c r="S77" i="20"/>
  <c r="S168" i="4" s="1"/>
  <c r="G5" i="5"/>
  <c r="G48" i="5" s="1"/>
  <c r="S5" i="5"/>
  <c r="I45" i="6"/>
  <c r="I44" i="6"/>
  <c r="I48" i="6"/>
  <c r="I43" i="6"/>
  <c r="I47" i="6"/>
  <c r="I42" i="6"/>
  <c r="N55" i="4"/>
  <c r="L165" i="23"/>
  <c r="N165" i="23"/>
  <c r="B146" i="23"/>
  <c r="K41" i="6"/>
  <c r="N42" i="5"/>
  <c r="N43" i="5"/>
  <c r="N46" i="5"/>
  <c r="N44" i="5"/>
  <c r="N45" i="5"/>
  <c r="W55" i="7"/>
  <c r="W54" i="7"/>
  <c r="W53" i="7"/>
  <c r="G204" i="15"/>
  <c r="W160" i="17"/>
  <c r="R48" i="6"/>
  <c r="U42" i="5"/>
  <c r="U44" i="5"/>
  <c r="U43" i="5"/>
  <c r="U45" i="5"/>
  <c r="U46" i="5"/>
  <c r="Q52" i="7"/>
  <c r="Q55" i="7"/>
  <c r="D129" i="4"/>
  <c r="I171" i="15"/>
  <c r="W107" i="4"/>
  <c r="W101" i="12"/>
  <c r="W162" i="4" s="1"/>
  <c r="W73" i="12"/>
  <c r="N160" i="19"/>
  <c r="J146" i="23"/>
  <c r="N114" i="4"/>
  <c r="N78" i="20"/>
  <c r="N169" i="4" s="1"/>
  <c r="N59" i="20"/>
  <c r="C132" i="23"/>
  <c r="T129" i="4"/>
  <c r="W79" i="16"/>
  <c r="W108" i="4" s="1"/>
  <c r="W109" i="4"/>
  <c r="J41" i="6"/>
  <c r="V52" i="7"/>
  <c r="L65" i="8"/>
  <c r="L154" i="4" s="1"/>
  <c r="B107" i="4"/>
  <c r="B101" i="12"/>
  <c r="B162" i="4" s="1"/>
  <c r="G110" i="4"/>
  <c r="G102" i="16"/>
  <c r="G165" i="4" s="1"/>
  <c r="U132" i="23"/>
  <c r="Q41" i="6"/>
  <c r="L41" i="6"/>
  <c r="G41" i="6"/>
  <c r="L41" i="5"/>
  <c r="H160" i="17"/>
  <c r="V160" i="19"/>
  <c r="L132" i="23"/>
  <c r="D160" i="18"/>
  <c r="J52" i="7"/>
  <c r="J54" i="7"/>
  <c r="J55" i="7"/>
  <c r="C178" i="19"/>
  <c r="R129" i="4"/>
  <c r="P91" i="16"/>
  <c r="P101" i="16"/>
  <c r="P164" i="4" s="1"/>
  <c r="P52" i="16"/>
  <c r="P62" i="4"/>
  <c r="P135" i="4" s="1"/>
  <c r="R178" i="19"/>
  <c r="K110" i="4"/>
  <c r="K102" i="16"/>
  <c r="K165" i="4" s="1"/>
  <c r="R59" i="20"/>
  <c r="R113" i="4"/>
  <c r="R77" i="20"/>
  <c r="R168" i="4" s="1"/>
  <c r="L75" i="12"/>
  <c r="L105" i="4"/>
  <c r="L99" i="12"/>
  <c r="L160" i="4" s="1"/>
  <c r="O99" i="4"/>
  <c r="O65" i="8"/>
  <c r="O154" i="4" s="1"/>
  <c r="U79" i="16"/>
  <c r="U109" i="4"/>
  <c r="U101" i="16"/>
  <c r="U164" i="4" s="1"/>
  <c r="Q115" i="4"/>
  <c r="Q79" i="20"/>
  <c r="Q170" i="4" s="1"/>
  <c r="O130" i="4"/>
  <c r="D42" i="6"/>
  <c r="D46" i="6"/>
  <c r="D48" i="6"/>
  <c r="D43" i="6"/>
  <c r="D44" i="6"/>
  <c r="D45" i="6"/>
  <c r="E130" i="4"/>
  <c r="G101" i="12"/>
  <c r="G162" i="4" s="1"/>
  <c r="G107" i="4"/>
  <c r="G73" i="12"/>
  <c r="G102" i="4" s="1"/>
  <c r="G98" i="4" s="1"/>
  <c r="S79" i="16"/>
  <c r="S108" i="4" s="1"/>
  <c r="S109" i="4"/>
  <c r="W91" i="16"/>
  <c r="W101" i="16"/>
  <c r="W164" i="4" s="1"/>
  <c r="W52" i="16"/>
  <c r="W62" i="4"/>
  <c r="W135" i="4" s="1"/>
  <c r="B178" i="19"/>
  <c r="E59" i="20"/>
  <c r="E113" i="4"/>
  <c r="E77" i="20"/>
  <c r="E168" i="4" s="1"/>
  <c r="I146" i="23"/>
  <c r="I55" i="4"/>
  <c r="M129" i="4"/>
  <c r="M51" i="4"/>
  <c r="T114" i="4"/>
  <c r="T78" i="20"/>
  <c r="T169" i="4" s="1"/>
  <c r="U128" i="4"/>
  <c r="F54" i="8"/>
  <c r="F100" i="4"/>
  <c r="D65" i="8"/>
  <c r="D154" i="4" s="1"/>
  <c r="R128" i="4"/>
  <c r="H171" i="15"/>
  <c r="V204" i="15"/>
  <c r="I178" i="19"/>
  <c r="G79" i="16"/>
  <c r="G108" i="4" s="1"/>
  <c r="G109" i="4"/>
  <c r="V115" i="4"/>
  <c r="V79" i="20"/>
  <c r="V170" i="4" s="1"/>
  <c r="D59" i="20"/>
  <c r="D113" i="4"/>
  <c r="D77" i="20"/>
  <c r="D168" i="4" s="1"/>
  <c r="L146" i="23"/>
  <c r="N146" i="23"/>
  <c r="M59" i="20"/>
  <c r="M77" i="20"/>
  <c r="M168" i="4" s="1"/>
  <c r="M113" i="4"/>
  <c r="T65" i="8"/>
  <c r="T154" i="4" s="1"/>
  <c r="W160" i="19"/>
  <c r="T5" i="5"/>
  <c r="G178" i="19"/>
  <c r="P75" i="12"/>
  <c r="P105" i="4"/>
  <c r="P99" i="12"/>
  <c r="P160" i="4" s="1"/>
  <c r="K160" i="19"/>
  <c r="D171" i="15"/>
  <c r="F5" i="5"/>
  <c r="F48" i="5" s="1"/>
  <c r="J101" i="16"/>
  <c r="J164" i="4" s="1"/>
  <c r="J52" i="16"/>
  <c r="J91" i="16"/>
  <c r="J62" i="4"/>
  <c r="J135" i="4" s="1"/>
  <c r="Q110" i="4"/>
  <c r="Q102" i="16"/>
  <c r="Q165" i="4" s="1"/>
  <c r="Q79" i="16"/>
  <c r="Q108" i="4" s="1"/>
  <c r="R114" i="4"/>
  <c r="R78" i="20"/>
  <c r="R169" i="4" s="1"/>
  <c r="V114" i="4"/>
  <c r="V59" i="20"/>
  <c r="V78" i="20"/>
  <c r="V169" i="4" s="1"/>
  <c r="M48" i="5"/>
  <c r="R65" i="8"/>
  <c r="R154" i="4" s="1"/>
  <c r="B104" i="4"/>
  <c r="B98" i="12"/>
  <c r="B159" i="4" s="1"/>
  <c r="B73" i="12"/>
  <c r="J107" i="4"/>
  <c r="J101" i="12"/>
  <c r="J162" i="4" s="1"/>
  <c r="O110" i="4"/>
  <c r="O102" i="16"/>
  <c r="O165" i="4" s="1"/>
  <c r="P160" i="17"/>
  <c r="S165" i="23"/>
  <c r="M79" i="16"/>
  <c r="M109" i="4"/>
  <c r="M101" i="16"/>
  <c r="M164" i="4" s="1"/>
  <c r="E5" i="5"/>
  <c r="E48" i="5" s="1"/>
  <c r="Q107" i="4"/>
  <c r="Q101" i="12"/>
  <c r="Q162" i="4" s="1"/>
  <c r="S101" i="16"/>
  <c r="S164" i="4" s="1"/>
  <c r="S52" i="16"/>
  <c r="S91" i="16"/>
  <c r="S62" i="4"/>
  <c r="S135" i="4" s="1"/>
  <c r="U160" i="19"/>
  <c r="Q165" i="23"/>
  <c r="E96" i="12"/>
  <c r="E157" i="4" s="1"/>
  <c r="G55" i="4"/>
  <c r="E132" i="23"/>
  <c r="O165" i="23"/>
  <c r="C75" i="12"/>
  <c r="C99" i="12"/>
  <c r="C160" i="4" s="1"/>
  <c r="C105" i="4"/>
  <c r="F55" i="7"/>
  <c r="F53" i="7"/>
  <c r="J128" i="4"/>
  <c r="W110" i="4"/>
  <c r="W102" i="16"/>
  <c r="W165" i="4" s="1"/>
  <c r="O204" i="15"/>
  <c r="V107" i="4"/>
  <c r="V73" i="12"/>
  <c r="V101" i="12"/>
  <c r="V162" i="4" s="1"/>
  <c r="C160" i="18"/>
  <c r="Q114" i="4"/>
  <c r="Q78" i="20"/>
  <c r="Q169" i="4" s="1"/>
  <c r="D47" i="6"/>
  <c r="O79" i="16"/>
  <c r="O108" i="4" s="1"/>
  <c r="O109" i="4"/>
  <c r="K146" i="23"/>
  <c r="D146" i="23"/>
  <c r="D75" i="12"/>
  <c r="D105" i="4"/>
  <c r="D99" i="12"/>
  <c r="D160" i="4" s="1"/>
  <c r="C165" i="23"/>
  <c r="J5" i="5"/>
  <c r="J48" i="5" s="1"/>
  <c r="E41" i="6"/>
  <c r="E128" i="4"/>
  <c r="V54" i="8"/>
  <c r="V100" i="4"/>
  <c r="K129" i="4"/>
  <c r="O91" i="16"/>
  <c r="O101" i="16"/>
  <c r="O164" i="4" s="1"/>
  <c r="O52" i="16"/>
  <c r="O62" i="4"/>
  <c r="O135" i="4" s="1"/>
  <c r="D79" i="16"/>
  <c r="D110" i="4"/>
  <c r="D102" i="16"/>
  <c r="D165" i="4" s="1"/>
  <c r="C129" i="4"/>
  <c r="I61" i="4"/>
  <c r="I134" i="4" s="1"/>
  <c r="D45" i="5"/>
  <c r="D46" i="5"/>
  <c r="D47" i="5"/>
  <c r="D43" i="5"/>
  <c r="D42" i="5"/>
  <c r="D44" i="5"/>
  <c r="I53" i="7"/>
  <c r="T75" i="12"/>
  <c r="T105" i="4"/>
  <c r="T99" i="12"/>
  <c r="T160" i="4" s="1"/>
  <c r="K101" i="16"/>
  <c r="K164" i="4" s="1"/>
  <c r="K52" i="16"/>
  <c r="K91" i="16"/>
  <c r="K62" i="4"/>
  <c r="K135" i="4" s="1"/>
  <c r="K59" i="20"/>
  <c r="K113" i="4"/>
  <c r="K77" i="20"/>
  <c r="K168" i="4" s="1"/>
  <c r="B5" i="5"/>
  <c r="B48" i="5" s="1"/>
  <c r="T55" i="4"/>
  <c r="T130" i="4" s="1"/>
  <c r="K75" i="12"/>
  <c r="K99" i="12"/>
  <c r="K160" i="4" s="1"/>
  <c r="K105" i="4"/>
  <c r="L160" i="18"/>
  <c r="C110" i="4"/>
  <c r="C102" i="16"/>
  <c r="C165" i="4" s="1"/>
  <c r="L59" i="20"/>
  <c r="L113" i="4"/>
  <c r="L77" i="20"/>
  <c r="L168" i="4" s="1"/>
  <c r="I115" i="4"/>
  <c r="I79" i="20"/>
  <c r="I170" i="4" s="1"/>
  <c r="R44" i="5"/>
  <c r="R43" i="5"/>
  <c r="R47" i="5"/>
  <c r="R45" i="5"/>
  <c r="R42" i="5"/>
  <c r="R101" i="16"/>
  <c r="R164" i="4" s="1"/>
  <c r="R52" i="16"/>
  <c r="R91" i="16"/>
  <c r="R62" i="4"/>
  <c r="R135" i="4" s="1"/>
  <c r="R110" i="4"/>
  <c r="R102" i="16"/>
  <c r="R165" i="4" s="1"/>
  <c r="R79" i="16"/>
  <c r="R108" i="4" s="1"/>
  <c r="R132" i="23"/>
  <c r="H5" i="5"/>
  <c r="H48" i="5" s="1"/>
  <c r="M128" i="4"/>
  <c r="I128" i="4"/>
  <c r="O160" i="17"/>
  <c r="S178" i="19"/>
  <c r="N115" i="4"/>
  <c r="N79" i="20"/>
  <c r="N170" i="4" s="1"/>
  <c r="T79" i="16"/>
  <c r="T110" i="4"/>
  <c r="T102" i="16"/>
  <c r="T165" i="4" s="1"/>
  <c r="S129" i="4"/>
  <c r="V130" i="4"/>
  <c r="V51" i="4"/>
  <c r="B128" i="4"/>
  <c r="F204" i="15"/>
  <c r="B110" i="4"/>
  <c r="B102" i="16"/>
  <c r="B165" i="4" s="1"/>
  <c r="B79" i="16"/>
  <c r="B108" i="4" s="1"/>
  <c r="T59" i="20"/>
  <c r="T113" i="4"/>
  <c r="T77" i="20"/>
  <c r="T168" i="4" s="1"/>
  <c r="B41" i="6"/>
  <c r="N47" i="5"/>
  <c r="I54" i="7"/>
  <c r="N107" i="4"/>
  <c r="N73" i="12"/>
  <c r="N102" i="4" s="1"/>
  <c r="N101" i="12"/>
  <c r="N162" i="4" s="1"/>
  <c r="C101" i="16"/>
  <c r="C164" i="4" s="1"/>
  <c r="C52" i="16"/>
  <c r="C91" i="16"/>
  <c r="C62" i="4"/>
  <c r="C135" i="4" s="1"/>
  <c r="K160" i="17"/>
  <c r="U102" i="4"/>
  <c r="W204" i="15"/>
  <c r="T115" i="4"/>
  <c r="T79" i="20"/>
  <c r="T170" i="4" s="1"/>
  <c r="L114" i="4"/>
  <c r="L78" i="20"/>
  <c r="L169" i="4" s="1"/>
  <c r="M132" i="23"/>
  <c r="Q146" i="23"/>
  <c r="P5" i="5"/>
  <c r="P48" i="5" s="1"/>
  <c r="Q5" i="5"/>
  <c r="Q48" i="5" s="1"/>
  <c r="D54" i="7"/>
  <c r="J104" i="4"/>
  <c r="J98" i="12"/>
  <c r="J159" i="4" s="1"/>
  <c r="J73" i="12"/>
  <c r="P171" i="15"/>
  <c r="Q75" i="12"/>
  <c r="Q105" i="4"/>
  <c r="Q99" i="12"/>
  <c r="Q160" i="4" s="1"/>
  <c r="C79" i="16"/>
  <c r="C108" i="4" s="1"/>
  <c r="C109" i="4"/>
  <c r="J178" i="19"/>
  <c r="O160" i="19"/>
  <c r="K115" i="4"/>
  <c r="K79" i="20"/>
  <c r="K170" i="4" s="1"/>
  <c r="K114" i="4"/>
  <c r="K78" i="20"/>
  <c r="K169" i="4" s="1"/>
  <c r="L54" i="7"/>
  <c r="C41" i="6"/>
  <c r="W112" i="4" l="1"/>
  <c r="W76" i="20"/>
  <c r="W167" i="4" s="1"/>
  <c r="H112" i="4"/>
  <c r="H76" i="20"/>
  <c r="H167" i="4" s="1"/>
  <c r="B47" i="7"/>
  <c r="E47" i="7"/>
  <c r="M47" i="7"/>
  <c r="R47" i="7"/>
  <c r="S47" i="7"/>
  <c r="I100" i="16"/>
  <c r="I163" i="4" s="1"/>
  <c r="N47" i="7"/>
  <c r="G96" i="12"/>
  <c r="G157" i="4" s="1"/>
  <c r="F96" i="12"/>
  <c r="F157" i="4" s="1"/>
  <c r="P47" i="7"/>
  <c r="W104" i="4"/>
  <c r="W98" i="12"/>
  <c r="W159" i="4" s="1"/>
  <c r="D51" i="4"/>
  <c r="C47" i="7"/>
  <c r="W47" i="7"/>
  <c r="E99" i="4"/>
  <c r="E65" i="8"/>
  <c r="E154" i="4" s="1"/>
  <c r="Q99" i="4"/>
  <c r="Q65" i="8"/>
  <c r="Q154" i="4" s="1"/>
  <c r="M99" i="4"/>
  <c r="M65" i="8"/>
  <c r="M154" i="4" s="1"/>
  <c r="I99" i="4"/>
  <c r="I65" i="8"/>
  <c r="I154" i="4" s="1"/>
  <c r="H47" i="7"/>
  <c r="G47" i="7"/>
  <c r="O47" i="7"/>
  <c r="F47" i="7"/>
  <c r="Q47" i="7"/>
  <c r="N41" i="6"/>
  <c r="R41" i="5"/>
  <c r="Q73" i="12"/>
  <c r="Q104" i="4"/>
  <c r="Q98" i="12"/>
  <c r="Q159" i="4" s="1"/>
  <c r="J102" i="4"/>
  <c r="J96" i="12"/>
  <c r="J157" i="4" s="1"/>
  <c r="C100" i="16"/>
  <c r="C163" i="4" s="1"/>
  <c r="C61" i="4"/>
  <c r="D108" i="4"/>
  <c r="D100" i="16"/>
  <c r="D104" i="4"/>
  <c r="D73" i="12"/>
  <c r="D98" i="12"/>
  <c r="D159" i="4" s="1"/>
  <c r="B102" i="4"/>
  <c r="B96" i="12"/>
  <c r="B157" i="4" s="1"/>
  <c r="T45" i="5"/>
  <c r="T46" i="5"/>
  <c r="T47" i="5"/>
  <c r="T42" i="5"/>
  <c r="T43" i="5"/>
  <c r="T44" i="5"/>
  <c r="W89" i="16"/>
  <c r="V47" i="7"/>
  <c r="W102" i="4"/>
  <c r="W96" i="12"/>
  <c r="W154" i="4"/>
  <c r="Q51" i="4"/>
  <c r="G89" i="16"/>
  <c r="P43" i="5"/>
  <c r="P46" i="5"/>
  <c r="P45" i="5"/>
  <c r="P42" i="5"/>
  <c r="P47" i="5"/>
  <c r="P44" i="5"/>
  <c r="C89" i="16"/>
  <c r="K112" i="4"/>
  <c r="K76" i="20"/>
  <c r="K167" i="4" s="1"/>
  <c r="S89" i="16"/>
  <c r="M108" i="4"/>
  <c r="M100" i="16"/>
  <c r="V112" i="4"/>
  <c r="V76" i="20"/>
  <c r="V167" i="4" s="1"/>
  <c r="T48" i="5"/>
  <c r="R112" i="4"/>
  <c r="R76" i="20"/>
  <c r="P89" i="16"/>
  <c r="J47" i="7"/>
  <c r="N112" i="4"/>
  <c r="N76" i="20"/>
  <c r="N167" i="4" s="1"/>
  <c r="N108" i="4"/>
  <c r="N100" i="16"/>
  <c r="N163" i="4" s="1"/>
  <c r="W98" i="4"/>
  <c r="P130" i="4"/>
  <c r="D47" i="7"/>
  <c r="H89" i="16"/>
  <c r="I112" i="4"/>
  <c r="I76" i="20"/>
  <c r="I167" i="4" s="1"/>
  <c r="H43" i="5"/>
  <c r="H45" i="5"/>
  <c r="H42" i="5"/>
  <c r="H44" i="5"/>
  <c r="H47" i="5"/>
  <c r="H46" i="5"/>
  <c r="K73" i="12"/>
  <c r="K104" i="4"/>
  <c r="K98" i="12"/>
  <c r="K159" i="4" s="1"/>
  <c r="G130" i="4"/>
  <c r="S100" i="16"/>
  <c r="S163" i="4" s="1"/>
  <c r="S61" i="4"/>
  <c r="J89" i="16"/>
  <c r="E112" i="4"/>
  <c r="E76" i="20"/>
  <c r="E167" i="4" s="1"/>
  <c r="U41" i="5"/>
  <c r="N41" i="5"/>
  <c r="N130" i="4"/>
  <c r="N51" i="4"/>
  <c r="L51" i="4"/>
  <c r="C43" i="5"/>
  <c r="C46" i="5"/>
  <c r="C42" i="5"/>
  <c r="C44" i="5"/>
  <c r="C45" i="5"/>
  <c r="C47" i="5"/>
  <c r="I47" i="7"/>
  <c r="P112" i="4"/>
  <c r="P76" i="20"/>
  <c r="P167" i="4" s="1"/>
  <c r="L47" i="7"/>
  <c r="W41" i="6"/>
  <c r="V42" i="5"/>
  <c r="V46" i="5"/>
  <c r="V43" i="5"/>
  <c r="V44" i="5"/>
  <c r="V45" i="5"/>
  <c r="V47" i="5"/>
  <c r="C112" i="4"/>
  <c r="C76" i="20"/>
  <c r="E108" i="4"/>
  <c r="E100" i="16"/>
  <c r="R41" i="6"/>
  <c r="Q44" i="5"/>
  <c r="Q46" i="5"/>
  <c r="Q47" i="5"/>
  <c r="Q45" i="5"/>
  <c r="Q42" i="5"/>
  <c r="Q43" i="5"/>
  <c r="T108" i="4"/>
  <c r="T100" i="16"/>
  <c r="T163" i="4" s="1"/>
  <c r="R89" i="16"/>
  <c r="L112" i="4"/>
  <c r="L76" i="20"/>
  <c r="L167" i="4" s="1"/>
  <c r="T104" i="4"/>
  <c r="T73" i="12"/>
  <c r="T98" i="12"/>
  <c r="T159" i="4" s="1"/>
  <c r="O100" i="16"/>
  <c r="O163" i="4" s="1"/>
  <c r="O61" i="4"/>
  <c r="J44" i="5"/>
  <c r="J45" i="5"/>
  <c r="J42" i="5"/>
  <c r="J43" i="5"/>
  <c r="J47" i="5"/>
  <c r="J46" i="5"/>
  <c r="J100" i="16"/>
  <c r="J163" i="4" s="1"/>
  <c r="J61" i="4"/>
  <c r="F99" i="4"/>
  <c r="F65" i="8"/>
  <c r="F154" i="4" s="1"/>
  <c r="I130" i="4"/>
  <c r="I51" i="4"/>
  <c r="L104" i="4"/>
  <c r="L73" i="12"/>
  <c r="L98" i="12"/>
  <c r="L159" i="4" s="1"/>
  <c r="S112" i="4"/>
  <c r="S98" i="4" s="1"/>
  <c r="S76" i="20"/>
  <c r="S167" i="4" s="1"/>
  <c r="K45" i="5"/>
  <c r="K47" i="5"/>
  <c r="K43" i="5"/>
  <c r="K42" i="5"/>
  <c r="K44" i="5"/>
  <c r="K46" i="5"/>
  <c r="O102" i="4"/>
  <c r="O96" i="12"/>
  <c r="O157" i="4" s="1"/>
  <c r="B89" i="16"/>
  <c r="O41" i="6"/>
  <c r="V108" i="4"/>
  <c r="V100" i="16"/>
  <c r="F108" i="4"/>
  <c r="F100" i="16"/>
  <c r="T112" i="4"/>
  <c r="T76" i="20"/>
  <c r="T167" i="4" s="1"/>
  <c r="R100" i="16"/>
  <c r="R163" i="4" s="1"/>
  <c r="R61" i="4"/>
  <c r="K89" i="16"/>
  <c r="C73" i="12"/>
  <c r="C104" i="4"/>
  <c r="C98" i="12"/>
  <c r="C159" i="4" s="1"/>
  <c r="D112" i="4"/>
  <c r="D76" i="20"/>
  <c r="D167" i="4" s="1"/>
  <c r="N96" i="12"/>
  <c r="N157" i="4" s="1"/>
  <c r="K48" i="5"/>
  <c r="I73" i="12"/>
  <c r="I104" i="4"/>
  <c r="I98" i="12"/>
  <c r="I159" i="4" s="1"/>
  <c r="N99" i="4"/>
  <c r="N98" i="4" s="1"/>
  <c r="N65" i="8"/>
  <c r="N154" i="4" s="1"/>
  <c r="B100" i="16"/>
  <c r="B163" i="4" s="1"/>
  <c r="B61" i="4"/>
  <c r="U112" i="4"/>
  <c r="U76" i="20"/>
  <c r="U167" i="4" s="1"/>
  <c r="J112" i="4"/>
  <c r="J76" i="20"/>
  <c r="J167" i="4" s="1"/>
  <c r="O112" i="4"/>
  <c r="O76" i="20"/>
  <c r="O43" i="5"/>
  <c r="O42" i="5"/>
  <c r="O45" i="5"/>
  <c r="O46" i="5"/>
  <c r="O44" i="5"/>
  <c r="O47" i="5"/>
  <c r="W43" i="5"/>
  <c r="W45" i="5"/>
  <c r="W44" i="5"/>
  <c r="W42" i="5"/>
  <c r="W46" i="5"/>
  <c r="W47" i="5"/>
  <c r="M41" i="5"/>
  <c r="B44" i="5"/>
  <c r="B45" i="5"/>
  <c r="B42" i="5"/>
  <c r="B43" i="5"/>
  <c r="B47" i="5"/>
  <c r="B46" i="5"/>
  <c r="K100" i="16"/>
  <c r="K163" i="4" s="1"/>
  <c r="K61" i="4"/>
  <c r="O89" i="16"/>
  <c r="V99" i="4"/>
  <c r="V65" i="8"/>
  <c r="V154" i="4" s="1"/>
  <c r="V102" i="4"/>
  <c r="V96" i="12"/>
  <c r="V157" i="4" s="1"/>
  <c r="F42" i="5"/>
  <c r="F43" i="5"/>
  <c r="F45" i="5"/>
  <c r="F46" i="5"/>
  <c r="F44" i="5"/>
  <c r="F47" i="5"/>
  <c r="P104" i="4"/>
  <c r="P73" i="12"/>
  <c r="P98" i="12"/>
  <c r="P159" i="4" s="1"/>
  <c r="T51" i="4"/>
  <c r="S43" i="5"/>
  <c r="S42" i="5"/>
  <c r="S44" i="5"/>
  <c r="S46" i="5"/>
  <c r="S45" i="5"/>
  <c r="S47" i="5"/>
  <c r="Q100" i="16"/>
  <c r="Q163" i="4" s="1"/>
  <c r="P154" i="4"/>
  <c r="O48" i="5"/>
  <c r="W48" i="5"/>
  <c r="D41" i="5"/>
  <c r="E46" i="5"/>
  <c r="E44" i="5"/>
  <c r="E43" i="5"/>
  <c r="E45" i="5"/>
  <c r="E42" i="5"/>
  <c r="E47" i="5"/>
  <c r="W100" i="16"/>
  <c r="W163" i="4" s="1"/>
  <c r="W61" i="4"/>
  <c r="U108" i="4"/>
  <c r="U100" i="16"/>
  <c r="U163" i="4" s="1"/>
  <c r="I41" i="6"/>
  <c r="S48" i="5"/>
  <c r="I47" i="5"/>
  <c r="I45" i="5"/>
  <c r="I44" i="5"/>
  <c r="I43" i="5"/>
  <c r="I42" i="5"/>
  <c r="I46" i="5"/>
  <c r="R102" i="4"/>
  <c r="R96" i="12"/>
  <c r="G100" i="16"/>
  <c r="G163" i="4" s="1"/>
  <c r="G61" i="4"/>
  <c r="G134" i="4" s="1"/>
  <c r="M112" i="4"/>
  <c r="M76" i="20"/>
  <c r="M167" i="4" s="1"/>
  <c r="D41" i="6"/>
  <c r="P100" i="16"/>
  <c r="P163" i="4" s="1"/>
  <c r="P61" i="4"/>
  <c r="P134" i="4" s="1"/>
  <c r="G43" i="5"/>
  <c r="G46" i="5"/>
  <c r="G45" i="5"/>
  <c r="G44" i="5"/>
  <c r="G42" i="5"/>
  <c r="G47" i="5"/>
  <c r="H73" i="12"/>
  <c r="H104" i="4"/>
  <c r="H98" i="12"/>
  <c r="H159" i="4" s="1"/>
  <c r="B112" i="4"/>
  <c r="B76" i="20"/>
  <c r="F130" i="4"/>
  <c r="F51" i="4"/>
  <c r="H100" i="16"/>
  <c r="H163" i="4" s="1"/>
  <c r="H61" i="4"/>
  <c r="F112" i="4"/>
  <c r="F76" i="20"/>
  <c r="O98" i="4" l="1"/>
  <c r="R98" i="4"/>
  <c r="E98" i="4"/>
  <c r="U98" i="4"/>
  <c r="U153" i="4" s="1"/>
  <c r="J41" i="5"/>
  <c r="K41" i="5"/>
  <c r="C102" i="4"/>
  <c r="C98" i="4" s="1"/>
  <c r="C96" i="12"/>
  <c r="C157" i="4" s="1"/>
  <c r="E153" i="4"/>
  <c r="M98" i="4"/>
  <c r="D163" i="4"/>
  <c r="G41" i="5"/>
  <c r="V163" i="4"/>
  <c r="O134" i="4"/>
  <c r="O51" i="4"/>
  <c r="C167" i="4"/>
  <c r="F167" i="4"/>
  <c r="R157" i="4"/>
  <c r="V98" i="4"/>
  <c r="O167" i="4"/>
  <c r="V41" i="5"/>
  <c r="N153" i="4"/>
  <c r="P51" i="4"/>
  <c r="Q102" i="4"/>
  <c r="Q98" i="4" s="1"/>
  <c r="Q153" i="4" s="1"/>
  <c r="Q96" i="12"/>
  <c r="Q157" i="4" s="1"/>
  <c r="B167" i="4"/>
  <c r="E41" i="5"/>
  <c r="S41" i="5"/>
  <c r="P102" i="4"/>
  <c r="P98" i="4" s="1"/>
  <c r="P96" i="12"/>
  <c r="P157" i="4" s="1"/>
  <c r="B41" i="5"/>
  <c r="K102" i="4"/>
  <c r="K98" i="4" s="1"/>
  <c r="K96" i="12"/>
  <c r="K157" i="4" s="1"/>
  <c r="F41" i="5"/>
  <c r="W41" i="5"/>
  <c r="I102" i="4"/>
  <c r="I98" i="4" s="1"/>
  <c r="I153" i="4" s="1"/>
  <c r="I96" i="12"/>
  <c r="I157" i="4" s="1"/>
  <c r="R134" i="4"/>
  <c r="R51" i="4"/>
  <c r="F98" i="4"/>
  <c r="F153" i="4" s="1"/>
  <c r="T102" i="4"/>
  <c r="T98" i="4" s="1"/>
  <c r="T153" i="4" s="1"/>
  <c r="T96" i="12"/>
  <c r="T157" i="4" s="1"/>
  <c r="C41" i="5"/>
  <c r="P41" i="5"/>
  <c r="W157" i="4"/>
  <c r="T41" i="5"/>
  <c r="B98" i="4"/>
  <c r="C134" i="4"/>
  <c r="C51" i="4"/>
  <c r="F163" i="4"/>
  <c r="S134" i="4"/>
  <c r="S51" i="4"/>
  <c r="H134" i="4"/>
  <c r="H51" i="4"/>
  <c r="K134" i="4"/>
  <c r="K51" i="4"/>
  <c r="O41" i="5"/>
  <c r="B134" i="4"/>
  <c r="B51" i="4"/>
  <c r="J134" i="4"/>
  <c r="J51" i="4"/>
  <c r="Q41" i="5"/>
  <c r="D102" i="4"/>
  <c r="D98" i="4" s="1"/>
  <c r="D96" i="12"/>
  <c r="D157" i="4" s="1"/>
  <c r="H102" i="4"/>
  <c r="H98" i="4" s="1"/>
  <c r="H96" i="12"/>
  <c r="H157" i="4" s="1"/>
  <c r="I41" i="5"/>
  <c r="W134" i="4"/>
  <c r="W51" i="4"/>
  <c r="L102" i="4"/>
  <c r="L98" i="4" s="1"/>
  <c r="L153" i="4" s="1"/>
  <c r="L96" i="12"/>
  <c r="L157" i="4" s="1"/>
  <c r="E163" i="4"/>
  <c r="G51" i="4"/>
  <c r="H41" i="5"/>
  <c r="R167" i="4"/>
  <c r="M163" i="4"/>
  <c r="J98" i="4"/>
  <c r="W153" i="4" l="1"/>
  <c r="D153" i="4"/>
  <c r="K153" i="4"/>
  <c r="S153" i="4"/>
  <c r="O153" i="4"/>
  <c r="G153" i="4"/>
  <c r="P153" i="4"/>
  <c r="V153" i="4"/>
  <c r="J153" i="4"/>
  <c r="H153" i="4"/>
  <c r="B153" i="4"/>
  <c r="M153" i="4"/>
  <c r="C153" i="4"/>
  <c r="R153" i="4"/>
</calcChain>
</file>

<file path=xl/sharedStrings.xml><?xml version="1.0" encoding="utf-8"?>
<sst xmlns="http://schemas.openxmlformats.org/spreadsheetml/2006/main" count="8364" uniqueCount="3249">
  <si>
    <t>JRC-IDEES-2021 - Integrated Database of the European Energy System</t>
  </si>
  <si>
    <t>Industrial sectors</t>
  </si>
  <si>
    <t>Prepared by JRC C.6</t>
  </si>
  <si>
    <t>v2021-1.00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</si>
  <si>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</si>
  <si>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</si>
  <si>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</si>
  <si>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</si>
  <si>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</si>
  <si>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</si>
  <si>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EL</t>
  </si>
  <si>
    <t>Greece</t>
  </si>
  <si>
    <t>Click on the link to jump to the sheet</t>
  </si>
  <si>
    <t>Industrial sectors summary</t>
  </si>
  <si>
    <t>split of final energy consumption</t>
  </si>
  <si>
    <t>split of useful energy demand</t>
  </si>
  <si>
    <t>Iron and steel</t>
  </si>
  <si>
    <t>detailed split of final energy consumption</t>
  </si>
  <si>
    <t>detailed split of useful energy demand</t>
  </si>
  <si>
    <t>detailed split of CO2 emissions</t>
  </si>
  <si>
    <t>Non-ferrous metals</t>
  </si>
  <si>
    <t>Chemical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</si>
  <si>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</si>
  <si>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</si>
  <si>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</si>
  <si>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</si>
  <si>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</si>
  <si>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</si>
  <si>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</si>
  <si>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</si>
  <si>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Solids</t>
  </si>
  <si>
    <t>Liquids</t>
  </si>
  <si>
    <t>Refinery gas</t>
  </si>
  <si>
    <t>LPG</t>
  </si>
  <si>
    <t>Other liquids</t>
  </si>
  <si>
    <t>Gas</t>
  </si>
  <si>
    <t>Derived gases</t>
  </si>
  <si>
    <t>RES and wastes</t>
  </si>
  <si>
    <t>Electricity</t>
  </si>
  <si>
    <t>Hard coal and others</t>
  </si>
  <si>
    <t>Coke</t>
  </si>
  <si>
    <t>Integrated steelworks</t>
  </si>
  <si>
    <t>Electric arc</t>
  </si>
  <si>
    <t>Alumina production</t>
  </si>
  <si>
    <t>Aluminium - primary production</t>
  </si>
  <si>
    <t>Other non-ferrous metals</t>
  </si>
  <si>
    <t>Basic chemicals</t>
  </si>
  <si>
    <t>Other chemicals</t>
  </si>
  <si>
    <t>Pharmaceutical products etc.</t>
  </si>
  <si>
    <t>Cement</t>
  </si>
  <si>
    <t>Ceramics &amp; other NMM</t>
  </si>
  <si>
    <t>Glass production</t>
  </si>
  <si>
    <t>Pulp production</t>
  </si>
  <si>
    <t>Paper production</t>
  </si>
  <si>
    <t>Energy intensity (toe/physical output index)</t>
  </si>
  <si>
    <t>Value added (M€2015)</t>
  </si>
  <si>
    <t>Aluminium production</t>
  </si>
  <si>
    <t xml:space="preserve">Basic chemicals </t>
  </si>
  <si>
    <t xml:space="preserve">Glass production </t>
  </si>
  <si>
    <t xml:space="preserve">Paper production </t>
  </si>
  <si>
    <t>Printing and media reproduction</t>
  </si>
  <si>
    <t xml:space="preserve"> Food, beverages and tobacco</t>
  </si>
  <si>
    <t xml:space="preserve"> Transport equipment</t>
  </si>
  <si>
    <t xml:space="preserve"> Machinery equipment</t>
  </si>
  <si>
    <t xml:space="preserve"> Textiles and leather</t>
  </si>
  <si>
    <t xml:space="preserve"> Wood and wood products</t>
  </si>
  <si>
    <t xml:space="preserve"> Other industrial sectors</t>
  </si>
  <si>
    <t>Energy consumption (ktoe)</t>
  </si>
  <si>
    <t>by fuel (EUROSTAT DATA)</t>
  </si>
  <si>
    <t>Diesel oil (without biofuels)</t>
  </si>
  <si>
    <t>Fuel oil</t>
  </si>
  <si>
    <t>Gases</t>
  </si>
  <si>
    <t>Natural gas</t>
  </si>
  <si>
    <t>Biomass and waste</t>
  </si>
  <si>
    <t>Biogas</t>
  </si>
  <si>
    <t>Liquid biofuels</t>
  </si>
  <si>
    <t>Solar</t>
  </si>
  <si>
    <t>Geothermal</t>
  </si>
  <si>
    <t>Ambient heat</t>
  </si>
  <si>
    <t>Distributed steam</t>
  </si>
  <si>
    <t>by sector</t>
  </si>
  <si>
    <t>Aluminium - secondary production</t>
  </si>
  <si>
    <t>Non-energy use (ktoe)</t>
  </si>
  <si>
    <t>Diesel oil</t>
  </si>
  <si>
    <t>Naphtha</t>
  </si>
  <si>
    <t>CO2 emissions (kt CO2)</t>
  </si>
  <si>
    <t>Solvent use and other process emissions</t>
  </si>
  <si>
    <t>Value added intensity (toe / M€2015)</t>
  </si>
  <si>
    <t>Emission intensity (kt of CO2 / ktoe)</t>
  </si>
  <si>
    <t>Basic chemicals  (kt of CO2 / ktoe energy)</t>
  </si>
  <si>
    <t>Detailed split of energy consumption (ktoe)</t>
  </si>
  <si>
    <t>All industrial sectors</t>
  </si>
  <si>
    <t>Lighting</t>
  </si>
  <si>
    <t>Air compressors</t>
  </si>
  <si>
    <t>Motor drives</t>
  </si>
  <si>
    <t>Fans and pumps</t>
  </si>
  <si>
    <t>Low-enthalpy heat</t>
  </si>
  <si>
    <t>Solar and geothermal</t>
  </si>
  <si>
    <t>Steam processes</t>
  </si>
  <si>
    <t>Other processes</t>
  </si>
  <si>
    <t>Market shares of energy uses (%)</t>
  </si>
  <si>
    <t>Detailed split of useful energy demand (ktoe)</t>
  </si>
  <si>
    <t>Market shares of useful energy demand (%)</t>
  </si>
  <si>
    <t>Code</t>
  </si>
  <si>
    <t>Detailed split of CO2 emissions (kt of CO2)</t>
  </si>
  <si>
    <t>Other energy use related</t>
  </si>
  <si>
    <t>Process emissions</t>
  </si>
  <si>
    <t>Iron and Steel</t>
  </si>
  <si>
    <t>Non-Ferrous Metals</t>
  </si>
  <si>
    <t>Chemical and Petrochemical</t>
  </si>
  <si>
    <t>Non-Metallic Minerals</t>
  </si>
  <si>
    <t>Solvent use and other process</t>
  </si>
  <si>
    <t>PROCESS_EMI.ktCO2.EL.NSI.TOTAL</t>
  </si>
  <si>
    <t>Market shares of CO2 emissions (%)</t>
  </si>
  <si>
    <t>VA.Meuro2015.EL.ISI.BF_BOF</t>
  </si>
  <si>
    <t>VA.Meuro2015.EL.ISI.EAF</t>
  </si>
  <si>
    <t>Physical output (kt steel)</t>
  </si>
  <si>
    <t>OUTPUT.kt.EL.ISI.BF_BOF</t>
  </si>
  <si>
    <t>OUTPUT.kt.EL.ISI.EAF</t>
  </si>
  <si>
    <t>Installed capacity (kt steel production)</t>
  </si>
  <si>
    <t>CAP.kt.EL.ISI.BF_BOF</t>
  </si>
  <si>
    <t>CAP.kt.EL.ISI.EAF</t>
  </si>
  <si>
    <t>Capacity investment (kt steel production)</t>
  </si>
  <si>
    <t>NEWCAP.kt.EL.ISI.BF_BOF</t>
  </si>
  <si>
    <t>NEWCAP.kt.EL.ISI.EAF</t>
  </si>
  <si>
    <t>Decommissioned capacity (kt steel production)</t>
  </si>
  <si>
    <t>Idle capacity (kt steel production)</t>
  </si>
  <si>
    <t>FEC.ktoe.EL.ISI.TOTAL.TOTAL.TOTAL.TOTAL</t>
  </si>
  <si>
    <t>FEC.ktoe.EL.ISI.TOTAL.TOTAL.TOTAL.NONCOKE_SOLIDS</t>
  </si>
  <si>
    <t>FEC.ktoe.EL.ISI.TOTAL.TOTAL.TOTAL.COKE</t>
  </si>
  <si>
    <t>FEC.ktoe.EL.ISI.TOTAL.TOTAL.TOTAL.RFG</t>
  </si>
  <si>
    <t>FEC.ktoe.EL.ISI.TOTAL.TOTAL.TOTAL.LPG</t>
  </si>
  <si>
    <t>FEC.ktoe.EL.ISI.TOTAL.TOTAL.TOTAL.DIESEL</t>
  </si>
  <si>
    <t>FEC.ktoe.EL.ISI.TOTAL.TOTAL.TOTAL.RFO</t>
  </si>
  <si>
    <t>FEC.ktoe.EL.ISI.TOTAL.TOTAL.TOTAL.OTHER</t>
  </si>
  <si>
    <t>FEC.ktoe.EL.ISI.TOTAL.TOTAL.TOTAL.NG</t>
  </si>
  <si>
    <t>FEC.ktoe.EL.ISI.TOTAL.TOTAL.TOTAL.DERIVED</t>
  </si>
  <si>
    <t>FEC.ktoe.EL.ISI.TOTAL.TOTAL.TOTAL.BIOMASS_WASTE</t>
  </si>
  <si>
    <t>FEC.ktoe.EL.ISI.TOTAL.TOTAL.TOTAL.BIOGAS</t>
  </si>
  <si>
    <t>FEC.ktoe.EL.ISI.TOTAL.TOTAL.TOTAL.LIQBIO</t>
  </si>
  <si>
    <t>FEC.ktoe.EL.ISI.TOTAL.TOTAL.TOTAL.SOLAR</t>
  </si>
  <si>
    <t>FEC.ktoe.EL.ISI.TOTAL.TOTAL.TOTAL.GEO</t>
  </si>
  <si>
    <t>FEC.ktoe.EL.ISI.TOTAL.TOTAL.TOTAL.AMBIENT</t>
  </si>
  <si>
    <t>FEC.ktoe.EL.ISI.TOTAL.TOTAL.TOTAL.STEAM_DISTR</t>
  </si>
  <si>
    <t>FEC.ktoe.EL.ISI.TOTAL.TOTAL.TOTAL.ELEC</t>
  </si>
  <si>
    <t>by subsector (calibration output)</t>
  </si>
  <si>
    <t>energy use related</t>
  </si>
  <si>
    <t>process emissions</t>
  </si>
  <si>
    <t>Value added intensity (VA in €2015/t of output)</t>
  </si>
  <si>
    <t>Energy intensity (toe/t of output)</t>
  </si>
  <si>
    <t>Useful energy demand intensity (toe useful/t of output)</t>
  </si>
  <si>
    <t>Integrated steelworks (including process emissions)</t>
  </si>
  <si>
    <t>Electric arc (including process emissions)</t>
  </si>
  <si>
    <t>Detailed split of energy consumption by subsector (ktoe)</t>
  </si>
  <si>
    <t>FEC.ktoe.EL.ISI.BF_BOF.TOTAL.TOTAL.TOTAL</t>
  </si>
  <si>
    <t>FEC.ktoe.EL.ISI.BF_BOF.LIGHT.GENERIC.ELEC</t>
  </si>
  <si>
    <t>FEC.ktoe.EL.ISI.BF_BOF.AIRCOMP.GENERIC.ELEC</t>
  </si>
  <si>
    <t>FEC.ktoe.EL.ISI.BF_BOF.MOTOR.GENERIC.ELEC</t>
  </si>
  <si>
    <t>FEC.ktoe.EL.ISI.BF_BOF.FANS.GENERIC.ELEC</t>
  </si>
  <si>
    <t>FEC.ktoe.EL.ISI.BF_BOF.LOW_ENTH.TOTAL.TOTAL</t>
  </si>
  <si>
    <t>Diesel oil and liquid biofuels</t>
  </si>
  <si>
    <t>FEC.ktoe.EL.ISI.BF_BOF.LOW_ENTH.THERM.DIESEL_LIQBIO</t>
  </si>
  <si>
    <t>Natural gas and biogas</t>
  </si>
  <si>
    <t>FEC.ktoe.EL.ISI.BF_BOF.LOW_ENTH.THERM.NG_BIOGAS</t>
  </si>
  <si>
    <t>FEC.ktoe.EL.ISI.BF_BOF.LOW_ENTH.THERM.SOLAR_GEO</t>
  </si>
  <si>
    <t>FEC.ktoe.EL.ISI.BF_BOF.LOW_ENTH.HP.AMBIENT</t>
  </si>
  <si>
    <t>FEC.ktoe.EL.ISI.BF_BOF.LOW_ENTH.THERM.ELEC</t>
  </si>
  <si>
    <t>Steel: Sinter/Pellet-making</t>
  </si>
  <si>
    <t>FEC.ktoe.EL.ISI.BF_BOF.SINTERING.TOTAL.TOTAL</t>
  </si>
  <si>
    <t>FEC.ktoe.EL.ISI.BF_BOF.SINTERING.THERM.NONCOKE_SOLIDS</t>
  </si>
  <si>
    <t>FEC.ktoe.EL.ISI.BF_BOF.SINTERING.THERM.RFO</t>
  </si>
  <si>
    <t>FEC.ktoe.EL.ISI.BF_BOF.SINTERING.THERM.NG_BIOGAS</t>
  </si>
  <si>
    <t>FEC.ktoe.EL.ISI.BF_BOF.SINTERING.THERM.DERIVED</t>
  </si>
  <si>
    <t>FEC.ktoe.EL.ISI.BF_BOF.SINTERING.THERM.ELEC</t>
  </si>
  <si>
    <t>Steel: Blast /Basic oxygen furnace</t>
  </si>
  <si>
    <t>FEC.ktoe.EL.ISI.BF_BOF.BLAST_FURNACE.TOTAL.TOTAL</t>
  </si>
  <si>
    <t>FEC.ktoe.EL.ISI.BF_BOF.BLAST_FURNACE.THERM.NONCOKE_SOLIDS</t>
  </si>
  <si>
    <t>FEC.ktoe.EL.ISI.BF_BOF.BLAST_FURNACE.THERM.COKE</t>
  </si>
  <si>
    <t>FEC.ktoe.EL.ISI.BF_BOF.BLAST_FURNACE.THERM.RFO</t>
  </si>
  <si>
    <t>FEC.ktoe.EL.ISI.BF_BOF.BLAST_FURNACE.THERM.NG_BIOGAS</t>
  </si>
  <si>
    <t>FEC.ktoe.EL.ISI.BF_BOF.BLAST_FURNACE.THERM.DERIVED</t>
  </si>
  <si>
    <t>Steel: Furnaces, refining and rolling</t>
  </si>
  <si>
    <t>FEC.ktoe.EL.ISI.BF_BOF.REFINING.TOTAL.TOTAL</t>
  </si>
  <si>
    <t>Steel: Furnaces, refining and rolling - Thermal</t>
  </si>
  <si>
    <t>FEC.ktoe.EL.ISI.BF_BOF.REFINING.THERM.TOTAL</t>
  </si>
  <si>
    <t>FEC.ktoe.EL.ISI.BF_BOF.REFINING.THERM.LPG</t>
  </si>
  <si>
    <t>FEC.ktoe.EL.ISI.BF_BOF.REFINING.THERM.DIESEL_LIQBIO</t>
  </si>
  <si>
    <t>FEC.ktoe.EL.ISI.BF_BOF.REFINING.THERM.RFO</t>
  </si>
  <si>
    <t>FEC.ktoe.EL.ISI.BF_BOF.REFINING.THERM.NG_BIOGAS</t>
  </si>
  <si>
    <t>Steel: Furnaces, refining and rolling - Electric</t>
  </si>
  <si>
    <t>FEC.ktoe.EL.ISI.BF_BOF.REFINING.ELEC.ELEC</t>
  </si>
  <si>
    <t>Steel: Product finishing</t>
  </si>
  <si>
    <t>Steel: Product finishing - Thermal</t>
  </si>
  <si>
    <t>FEC.ktoe.EL.ISI.BF_BOF.FINISHING.THERM.TOTAL</t>
  </si>
  <si>
    <t>FEC.ktoe.EL.ISI.BF_BOF.FINISHING.THERM.LPG</t>
  </si>
  <si>
    <t>FEC.ktoe.EL.ISI.BF_BOF.FINISHING.THERM.DIESEL_LIQBIO</t>
  </si>
  <si>
    <t>FEC.ktoe.EL.ISI.BF_BOF.FINISHING.THERM.NG_BIOGAS</t>
  </si>
  <si>
    <t>Steel: Product finishing - Steam</t>
  </si>
  <si>
    <t>FEC.ktoe.EL.ISI.BF_BOF.FINISHING_STEAM.TOTAL.TOTAL</t>
  </si>
  <si>
    <t>FEC.ktoe.EL.ISI.BF_BOF.FINISHING_STEAM.STEAM.NONCOKE_SOLIDS</t>
  </si>
  <si>
    <t>FEC.ktoe.EL.ISI.BF_BOF.FINISHING_STEAM.STEAM.RFG</t>
  </si>
  <si>
    <t>FEC.ktoe.EL.ISI.BF_BOF.FINISHING_STEAM.STEAM.LPG</t>
  </si>
  <si>
    <t>FEC.ktoe.EL.ISI.BF_BOF.FINISHING_STEAM.STEAM.DIESEL_LIQBIO</t>
  </si>
  <si>
    <t>FEC.ktoe.EL.ISI.BF_BOF.FINISHING_STEAM.STEAM.RFO</t>
  </si>
  <si>
    <t>FEC.ktoe.EL.ISI.BF_BOF.FINISHING_STEAM.STEAM.OTHER</t>
  </si>
  <si>
    <t>FEC.ktoe.EL.ISI.BF_BOF.FINISHING_STEAM.STEAM.NG_BIOGAS</t>
  </si>
  <si>
    <t>FEC.ktoe.EL.ISI.BF_BOF.FINISHING_STEAM.STEAM.DERIVED</t>
  </si>
  <si>
    <t>FEC.ktoe.EL.ISI.BF_BOF.FINISHING_STEAM.STEAM.BIOMASS_WASTE</t>
  </si>
  <si>
    <t>FEC.ktoe.EL.ISI.BF_BOF.FINISHING_STEAM.STEAM.STEAM_DISTR</t>
  </si>
  <si>
    <t>Steel: Product finishing - Electric</t>
  </si>
  <si>
    <t>FEC.ktoe.EL.ISI.BF_BOF.FINISHING.ELEC.ELEC</t>
  </si>
  <si>
    <t>FEC.ktoe.EL.ISI.EAF.TOTAL.TOTAL.TOTAL</t>
  </si>
  <si>
    <t>FEC.ktoe.EL.ISI.EAF.LIGHT.GENERIC.ELEC</t>
  </si>
  <si>
    <t>FEC.ktoe.EL.ISI.EAF.AIRCOMP.GENERIC.ELEC</t>
  </si>
  <si>
    <t>FEC.ktoe.EL.ISI.EAF.MOTOR.GENERIC.ELEC</t>
  </si>
  <si>
    <t>FEC.ktoe.EL.ISI.EAF.FANS.GENERIC.ELEC</t>
  </si>
  <si>
    <t>FEC.ktoe.EL.ISI.EAF.LOW_ENTH.TOTAL.TOTAL</t>
  </si>
  <si>
    <t>FEC.ktoe.EL.ISI.EAF.LOW_ENTH.THERM.DIESEL_LIQBIO</t>
  </si>
  <si>
    <t>FEC.ktoe.EL.ISI.EAF.LOW_ENTH.THERM.NG_BIOGAS</t>
  </si>
  <si>
    <t>FEC.ktoe.EL.ISI.EAF.LOW_ENTH.THERM.SOLAR_GEO</t>
  </si>
  <si>
    <t>FEC.ktoe.EL.ISI.EAF.LOW_ENTH.HP.AMBIENT</t>
  </si>
  <si>
    <t>FEC.ktoe.EL.ISI.EAF.LOW_ENTH.THERM.ELEC</t>
  </si>
  <si>
    <t>Steel: Smelters</t>
  </si>
  <si>
    <t>FEC.ktoe.EL.ISI.EAF.SMELTING.TOTAL.TOTAL</t>
  </si>
  <si>
    <t>FEC.ktoe.EL.ISI.EAF.SMELTING.THERM.NONCOKE_SOLIDS</t>
  </si>
  <si>
    <t>FEC.ktoe.EL.ISI.EAF.SMELTING.THERM.RFO</t>
  </si>
  <si>
    <t>FEC.ktoe.EL.ISI.EAF.SMELTING.THERM.NG_BIOGAS</t>
  </si>
  <si>
    <t>FEC.ktoe.EL.ISI.EAF.SMELTING.THERM.DERIVED</t>
  </si>
  <si>
    <t>Steel: Electric arc</t>
  </si>
  <si>
    <t>FEC.ktoe.EL.ISI.EAF.ARC_FURNACE.ELEC.ELEC</t>
  </si>
  <si>
    <t>FEC.ktoe.EL.ISI.EAF.REFINING.TOTAL.TOTAL</t>
  </si>
  <si>
    <t>FEC.ktoe.EL.ISI.EAF.REFINING.THERM.TOTAL</t>
  </si>
  <si>
    <t>FEC.ktoe.EL.ISI.EAF.REFINING.THERM.LPG</t>
  </si>
  <si>
    <t>FEC.ktoe.EL.ISI.EAF.REFINING.THERM.DIESEL_LIQBIO</t>
  </si>
  <si>
    <t>FEC.ktoe.EL.ISI.EAF.REFINING.THERM.RFO</t>
  </si>
  <si>
    <t>FEC.ktoe.EL.ISI.EAF.REFINING.THERM.NG_BIOGAS</t>
  </si>
  <si>
    <t>FEC.ktoe.EL.ISI.EAF.REFINING.ELEC.ELEC</t>
  </si>
  <si>
    <t>FEC.ktoe.EL.ISI.EAF.FINISHING.THERM.TOTAL</t>
  </si>
  <si>
    <t>FEC.ktoe.EL.ISI.EAF.FINISHING.THERM.LPG</t>
  </si>
  <si>
    <t>FEC.ktoe.EL.ISI.EAF.FINISHING.THERM.DIESEL_LIQBIO</t>
  </si>
  <si>
    <t>FEC.ktoe.EL.ISI.EAF.FINISHING.THERM.NG_BIOGAS</t>
  </si>
  <si>
    <t>FEC.ktoe.EL.ISI.EAF.FINISHING_STEAM.TOTAL.TOTAL</t>
  </si>
  <si>
    <t>FEC.ktoe.EL.ISI.EAF.FINISHING_STEAM.STEAM.NONCOKE_SOLIDS</t>
  </si>
  <si>
    <t>FEC.ktoe.EL.ISI.EAF.FINISHING_STEAM.STEAM.RFG</t>
  </si>
  <si>
    <t>FEC.ktoe.EL.ISI.EAF.FINISHING_STEAM.STEAM.LPG</t>
  </si>
  <si>
    <t>FEC.ktoe.EL.ISI.EAF.FINISHING_STEAM.STEAM.DIESEL_LIQBIO</t>
  </si>
  <si>
    <t>FEC.ktoe.EL.ISI.EAF.FINISHING_STEAM.STEAM.RFO</t>
  </si>
  <si>
    <t>FEC.ktoe.EL.ISI.EAF.FINISHING_STEAM.STEAM.OTHER</t>
  </si>
  <si>
    <t>FEC.ktoe.EL.ISI.EAF.FINISHING_STEAM.STEAM.NG_BIOGAS</t>
  </si>
  <si>
    <t>FEC.ktoe.EL.ISI.EAF.FINISHING_STEAM.STEAM.DERIVED</t>
  </si>
  <si>
    <t>FEC.ktoe.EL.ISI.EAF.FINISHING_STEAM.STEAM.BIOMASS_WASTE</t>
  </si>
  <si>
    <t>FEC.ktoe.EL.ISI.EAF.FINISHING_STEAM.STEAM.STEAM_DISTR</t>
  </si>
  <si>
    <t>FEC.ktoe.EL.ISI.EAF.FINISHING.ELEC.ELEC</t>
  </si>
  <si>
    <t>Market shares of energy uses by subsector (%)</t>
  </si>
  <si>
    <t>Energy intensity (kgoe per t of output)</t>
  </si>
  <si>
    <t>Detailed split of useful energy demand by subsector (ktoe)</t>
  </si>
  <si>
    <t>UED.ktoe.EL.ISI.BF_BOF.TOTAL.TOTAL.TOTAL</t>
  </si>
  <si>
    <t>UED.ktoe.EL.ISI.BF_BOF.LIGHT.GENERIC.ELEC</t>
  </si>
  <si>
    <t>UED.ktoe.EL.ISI.BF_BOF.AIRCOMP.GENERIC.ELEC</t>
  </si>
  <si>
    <t>UED.ktoe.EL.ISI.BF_BOF.MOTOR.GENERIC.ELEC</t>
  </si>
  <si>
    <t>UED.ktoe.EL.ISI.BF_BOF.FANS.GENERIC.ELEC</t>
  </si>
  <si>
    <t>UED.ktoe.EL.ISI.BF_BOF.LOW_ENTH.TOTAL.TOTAL</t>
  </si>
  <si>
    <t>UED.ktoe.EL.ISI.BF_BOF.LOW_ENTH.THERM.DIESEL_LIQBIO</t>
  </si>
  <si>
    <t>UED.ktoe.EL.ISI.BF_BOF.LOW_ENTH.THERM.NG_BIOGAS</t>
  </si>
  <si>
    <t>UED.ktoe.EL.ISI.BF_BOF.LOW_ENTH.THERM.SOLAR_GEO</t>
  </si>
  <si>
    <t>UED.ktoe.EL.ISI.BF_BOF.LOW_ENTH.HP.AMBIENT</t>
  </si>
  <si>
    <t>UED.ktoe.EL.ISI.BF_BOF.LOW_ENTH.THERM.ELEC</t>
  </si>
  <si>
    <t>UED.ktoe.EL.ISI.BF_BOF.SINTERING.TOTAL.TOTAL</t>
  </si>
  <si>
    <t>UED.ktoe.EL.ISI.BF_BOF.SINTERING.THERM.NONCOKE_SOLIDS</t>
  </si>
  <si>
    <t>UED.ktoe.EL.ISI.BF_BOF.SINTERING.THERM.RFO</t>
  </si>
  <si>
    <t>UED.ktoe.EL.ISI.BF_BOF.SINTERING.THERM.NG_BIOGAS</t>
  </si>
  <si>
    <t>UED.ktoe.EL.ISI.BF_BOF.SINTERING.THERM.DERIVED</t>
  </si>
  <si>
    <t>UED.ktoe.EL.ISI.BF_BOF.SINTERING.THERM.ELEC</t>
  </si>
  <si>
    <t>UED.ktoe.EL.ISI.BF_BOF.BLAST_FURNACE.TOTAL.TOTAL</t>
  </si>
  <si>
    <t>UED.ktoe.EL.ISI.BF_BOF.BLAST_FURNACE.THERM.NONCOKE_SOLIDS</t>
  </si>
  <si>
    <t>UED.ktoe.EL.ISI.BF_BOF.BLAST_FURNACE.THERM.COKE</t>
  </si>
  <si>
    <t>UED.ktoe.EL.ISI.BF_BOF.BLAST_FURNACE.THERM.RFO</t>
  </si>
  <si>
    <t>UED.ktoe.EL.ISI.BF_BOF.BLAST_FURNACE.THERM.NG_BIOGAS</t>
  </si>
  <si>
    <t>UED.ktoe.EL.ISI.BF_BOF.BLAST_FURNACE.THERM.DERIVED</t>
  </si>
  <si>
    <t>UED.ktoe.EL.ISI.BF_BOF.REFINING.TOTAL.TOTAL</t>
  </si>
  <si>
    <t>UED.ktoe.EL.ISI.BF_BOF.REFINING.THERM.TOTAL</t>
  </si>
  <si>
    <t>UED.ktoe.EL.ISI.BF_BOF.REFINING.THERM.LPG</t>
  </si>
  <si>
    <t>UED.ktoe.EL.ISI.BF_BOF.REFINING.THERM.DIESEL_LIQBIO</t>
  </si>
  <si>
    <t>UED.ktoe.EL.ISI.BF_BOF.REFINING.THERM.RFO</t>
  </si>
  <si>
    <t>UED.ktoe.EL.ISI.BF_BOF.REFINING.THERM.NG_BIOGAS</t>
  </si>
  <si>
    <t>UED.ktoe.EL.ISI.BF_BOF.REFINING.ELEC.ELEC</t>
  </si>
  <si>
    <t>UED.ktoe.EL.ISI.BF_BOF.FINISHING.THERM.TOTAL</t>
  </si>
  <si>
    <t>UED.ktoe.EL.ISI.BF_BOF.FINISHING.THERM.LPG</t>
  </si>
  <si>
    <t>UED.ktoe.EL.ISI.BF_BOF.FINISHING.THERM.DIESEL_LIQBIO</t>
  </si>
  <si>
    <t>UED.ktoe.EL.ISI.BF_BOF.FINISHING.THERM.NG_BIOGAS</t>
  </si>
  <si>
    <t>UED.ktoe.EL.ISI.BF_BOF.FINISHING_STEAM.TOTAL.TOTAL</t>
  </si>
  <si>
    <t>UED.ktoe.EL.ISI.BF_BOF.FINISHING_STEAM.STEAM.NONCOKE_SOLIDS</t>
  </si>
  <si>
    <t>UED.ktoe.EL.ISI.BF_BOF.FINISHING_STEAM.STEAM.RFG</t>
  </si>
  <si>
    <t>UED.ktoe.EL.ISI.BF_BOF.FINISHING_STEAM.STEAM.LPG</t>
  </si>
  <si>
    <t>UED.ktoe.EL.ISI.BF_BOF.FINISHING_STEAM.STEAM.DIESEL_LIQBIO</t>
  </si>
  <si>
    <t>UED.ktoe.EL.ISI.BF_BOF.FINISHING_STEAM.STEAM.RFO</t>
  </si>
  <si>
    <t>UED.ktoe.EL.ISI.BF_BOF.FINISHING_STEAM.STEAM.OTHER</t>
  </si>
  <si>
    <t>UED.ktoe.EL.ISI.BF_BOF.FINISHING_STEAM.STEAM.NG_BIOGAS</t>
  </si>
  <si>
    <t>UED.ktoe.EL.ISI.BF_BOF.FINISHING_STEAM.STEAM.DERIVED</t>
  </si>
  <si>
    <t>UED.ktoe.EL.ISI.BF_BOF.FINISHING_STEAM.STEAM.BIOMASS_WASTE</t>
  </si>
  <si>
    <t>UED.ktoe.EL.ISI.BF_BOF.FINISHING_STEAM.STEAM.STEAM_DISTR</t>
  </si>
  <si>
    <t>UED.ktoe.EL.ISI.BF_BOF.FINISHING.ELEC.ELEC</t>
  </si>
  <si>
    <t>UED.ktoe.EL.ISI.EAF.TOTAL.TOTAL.TOTAL</t>
  </si>
  <si>
    <t>UED.ktoe.EL.ISI.EAF.LIGHT.GENERIC.ELEC</t>
  </si>
  <si>
    <t>UED.ktoe.EL.ISI.EAF.AIRCOMP.GENERIC.ELEC</t>
  </si>
  <si>
    <t>UED.ktoe.EL.ISI.EAF.MOTOR.GENERIC.ELEC</t>
  </si>
  <si>
    <t>UED.ktoe.EL.ISI.EAF.FANS.GENERIC.ELEC</t>
  </si>
  <si>
    <t>UED.ktoe.EL.ISI.EAF.LOW_ENTH.TOTAL.TOTAL</t>
  </si>
  <si>
    <t>UED.ktoe.EL.ISI.EAF.LOW_ENTH.THERM.DIESEL_LIQBIO</t>
  </si>
  <si>
    <t>UED.ktoe.EL.ISI.EAF.LOW_ENTH.THERM.NG_BIOGAS</t>
  </si>
  <si>
    <t>UED.ktoe.EL.ISI.EAF.LOW_ENTH.THERM.SOLAR_GEO</t>
  </si>
  <si>
    <t>UED.ktoe.EL.ISI.EAF.LOW_ENTH.HP.AMBIENT</t>
  </si>
  <si>
    <t>UED.ktoe.EL.ISI.EAF.LOW_ENTH.THERM.ELEC</t>
  </si>
  <si>
    <t>UED.ktoe.EL.ISI.EAF.SMELTING.TOTAL.TOTAL</t>
  </si>
  <si>
    <t>UED.ktoe.EL.ISI.EAF.SMELTING.THERM.NONCOKE_SOLIDS</t>
  </si>
  <si>
    <t>UED.ktoe.EL.ISI.EAF.SMELTING.THERM.RFO</t>
  </si>
  <si>
    <t>UED.ktoe.EL.ISI.EAF.SMELTING.THERM.NG_BIOGAS</t>
  </si>
  <si>
    <t>UED.ktoe.EL.ISI.EAF.SMELTING.THERM.DERIVED</t>
  </si>
  <si>
    <t>UED.ktoe.EL.ISI.EAF.ARC_FURNACE.ELEC.ELEC</t>
  </si>
  <si>
    <t>UED.ktoe.EL.ISI.EAF.REFINING.TOTAL.TOTAL</t>
  </si>
  <si>
    <t>UED.ktoe.EL.ISI.EAF.REFINING.THERM.TOTAL</t>
  </si>
  <si>
    <t>UED.ktoe.EL.ISI.EAF.REFINING.THERM.LPG</t>
  </si>
  <si>
    <t>UED.ktoe.EL.ISI.EAF.REFINING.THERM.DIESEL_LIQBIO</t>
  </si>
  <si>
    <t>UED.ktoe.EL.ISI.EAF.REFINING.THERM.RFO</t>
  </si>
  <si>
    <t>UED.ktoe.EL.ISI.EAF.REFINING.THERM.NG_BIOGAS</t>
  </si>
  <si>
    <t>UED.ktoe.EL.ISI.EAF.REFINING.ELEC.ELEC</t>
  </si>
  <si>
    <t>UED.ktoe.EL.ISI.EAF.FINISHING.THERM.TOTAL</t>
  </si>
  <si>
    <t>UED.ktoe.EL.ISI.EAF.FINISHING.THERM.LPG</t>
  </si>
  <si>
    <t>UED.ktoe.EL.ISI.EAF.FINISHING.THERM.DIESEL_LIQBIO</t>
  </si>
  <si>
    <t>UED.ktoe.EL.ISI.EAF.FINISHING.THERM.NG_BIOGAS</t>
  </si>
  <si>
    <t>UED.ktoe.EL.ISI.EAF.FINISHING_STEAM.TOTAL.TOTAL</t>
  </si>
  <si>
    <t>UED.ktoe.EL.ISI.EAF.FINISHING_STEAM.STEAM.NONCOKE_SOLIDS</t>
  </si>
  <si>
    <t>UED.ktoe.EL.ISI.EAF.FINISHING_STEAM.STEAM.RFG</t>
  </si>
  <si>
    <t>UED.ktoe.EL.ISI.EAF.FINISHING_STEAM.STEAM.LPG</t>
  </si>
  <si>
    <t>UED.ktoe.EL.ISI.EAF.FINISHING_STEAM.STEAM.DIESEL_LIQBIO</t>
  </si>
  <si>
    <t>UED.ktoe.EL.ISI.EAF.FINISHING_STEAM.STEAM.RFO</t>
  </si>
  <si>
    <t>UED.ktoe.EL.ISI.EAF.FINISHING_STEAM.STEAM.OTHER</t>
  </si>
  <si>
    <t>UED.ktoe.EL.ISI.EAF.FINISHING_STEAM.STEAM.NG_BIOGAS</t>
  </si>
  <si>
    <t>UED.ktoe.EL.ISI.EAF.FINISHING_STEAM.STEAM.DERIVED</t>
  </si>
  <si>
    <t>UED.ktoe.EL.ISI.EAF.FINISHING_STEAM.STEAM.BIOMASS_WASTE</t>
  </si>
  <si>
    <t>UED.ktoe.EL.ISI.EAF.FINISHING_STEAM.STEAM.STEAM_DISTR</t>
  </si>
  <si>
    <t>UED.ktoe.EL.ISI.EAF.FINISHING.ELEC.ELEC</t>
  </si>
  <si>
    <t>Market shares of useful energy demand by subsector (%)</t>
  </si>
  <si>
    <t>Ratio of useful energy demand to final energy consumption (system efficiency indicator)</t>
  </si>
  <si>
    <t>Detailed split of CO2 emissions by subsector (kt of CO2)</t>
  </si>
  <si>
    <t>FUEL_EMI.ktCO2.EL.ISI.BF_BOF.LIGHT.GENERIC.ELEC</t>
  </si>
  <si>
    <t>FUEL_EMI.ktCO2.EL.ISI.BF_BOF.AIRCOMP.GENERIC.ELEC</t>
  </si>
  <si>
    <t>FUEL_EMI.ktCO2.EL.ISI.BF_BOF.MOTOR.GENERIC.ELEC</t>
  </si>
  <si>
    <t>FUEL_EMI.ktCO2.EL.ISI.BF_BOF.FANS.GENERIC.ELEC</t>
  </si>
  <si>
    <t>FUEL_EMI.ktCO2.EL.ISI.BF_BOF.LOW_ENTH.TOTAL.TOTAL</t>
  </si>
  <si>
    <t>FUEL_EMI.ktCO2.EL.ISI.BF_BOF.LOW_ENTH.THERM.DIESEL_LIQBIO</t>
  </si>
  <si>
    <t>FUEL_EMI.ktCO2.EL.ISI.BF_BOF.LOW_ENTH.THERM.NG_BIOGAS</t>
  </si>
  <si>
    <t>FUEL_EMI.ktCO2.EL.ISI.BF_BOF.LOW_ENTH.THERM.SOLAR_GEO</t>
  </si>
  <si>
    <t>FUEL_EMI.ktCO2.EL.ISI.BF_BOF.LOW_ENTH.HP.AMBIENT</t>
  </si>
  <si>
    <t>FUEL_EMI.ktCO2.EL.ISI.BF_BOF.LOW_ENTH.THERM.ELEC</t>
  </si>
  <si>
    <t>FUEL_EMI.ktCO2.EL.ISI.BF_BOF.SINTERING.TOTAL.TOTAL</t>
  </si>
  <si>
    <t>FUEL_EMI.ktCO2.EL.ISI.BF_BOF.SINTERING.THERM.NONCOKE_SOLIDS</t>
  </si>
  <si>
    <t>FUEL_EMI.ktCO2.EL.ISI.BF_BOF.SINTERING.THERM.RFO</t>
  </si>
  <si>
    <t>FUEL_EMI.ktCO2.EL.ISI.BF_BOF.SINTERING.THERM.NG_BIOGAS</t>
  </si>
  <si>
    <t>FUEL_EMI.ktCO2.EL.ISI.BF_BOF.SINTERING.THERM.DERIVED</t>
  </si>
  <si>
    <t>FUEL_EMI.ktCO2.EL.ISI.BF_BOF.SINTERING.THERM.ELEC</t>
  </si>
  <si>
    <t>FUEL_EMI.ktCO2.EL.ISI.BF_BOF.BLAST_FURNACE.TOTAL.TOTAL</t>
  </si>
  <si>
    <t>FUEL_EMI.ktCO2.EL.ISI.BF_BOF.BLAST_FURNACE.THERM.NONCOKE_SOLIDS</t>
  </si>
  <si>
    <t>FUEL_EMI.ktCO2.EL.ISI.BF_BOF.BLAST_FURNACE.THERM.COKE</t>
  </si>
  <si>
    <t>FUEL_EMI.ktCO2.EL.ISI.BF_BOF.BLAST_FURNACE.THERM.RFO</t>
  </si>
  <si>
    <t>FUEL_EMI.ktCO2.EL.ISI.BF_BOF.BLAST_FURNACE.THERM.NG_BIOGAS</t>
  </si>
  <si>
    <t>FUEL_EMI.ktCO2.EL.ISI.BF_BOF.BLAST_FURNACE.THERM.DERIVED</t>
  </si>
  <si>
    <t>FUEL_EMI.ktCO2.EL.ISI.BF_BOF.REFINING.TOTAL.TOTAL</t>
  </si>
  <si>
    <t>FUEL_EMI.ktCO2.EL.ISI.BF_BOF.REFINING.THERM.TOTAL</t>
  </si>
  <si>
    <t>FUEL_EMI.ktCO2.EL.ISI.BF_BOF.REFINING.THERM.LPG</t>
  </si>
  <si>
    <t>FUEL_EMI.ktCO2.EL.ISI.BF_BOF.REFINING.THERM.DIESEL_LIQBIO</t>
  </si>
  <si>
    <t>FUEL_EMI.ktCO2.EL.ISI.BF_BOF.REFINING.THERM.RFO</t>
  </si>
  <si>
    <t>FUEL_EMI.ktCO2.EL.ISI.BF_BOF.REFINING.THERM.NG_BIOGAS</t>
  </si>
  <si>
    <t>FUEL_EMI.ktCO2.EL.ISI.BF_BOF.REFINING.ELEC.ELEC</t>
  </si>
  <si>
    <t>FUEL_EMI.ktCO2.EL.ISI.BF_BOF.FINISHING.THERM.TOTAL</t>
  </si>
  <si>
    <t>FUEL_EMI.ktCO2.EL.ISI.BF_BOF.FINISHING.THERM.LPG</t>
  </si>
  <si>
    <t>FUEL_EMI.ktCO2.EL.ISI.BF_BOF.FINISHING.THERM.DIESEL_LIQBIO</t>
  </si>
  <si>
    <t>FUEL_EMI.ktCO2.EL.ISI.BF_BOF.FINISHING.THERM.NG_BIOGAS</t>
  </si>
  <si>
    <t>FUEL_EMI.ktCO2.EL.ISI.BF_BOF.FINISHING_STEAM.TOTAL.TOTAL</t>
  </si>
  <si>
    <t>FUEL_EMI.ktCO2.EL.ISI.BF_BOF.FINISHING_STEAM.STEAM.NONCOKE_SOLIDS</t>
  </si>
  <si>
    <t>FUEL_EMI.ktCO2.EL.ISI.BF_BOF.FINISHING_STEAM.STEAM.RFG</t>
  </si>
  <si>
    <t>FUEL_EMI.ktCO2.EL.ISI.BF_BOF.FINISHING_STEAM.STEAM.LPG</t>
  </si>
  <si>
    <t>FUEL_EMI.ktCO2.EL.ISI.BF_BOF.FINISHING_STEAM.STEAM.DIESEL_LIQBIO</t>
  </si>
  <si>
    <t>FUEL_EMI.ktCO2.EL.ISI.BF_BOF.FINISHING_STEAM.STEAM.RFO</t>
  </si>
  <si>
    <t>FUEL_EMI.ktCO2.EL.ISI.BF_BOF.FINISHING_STEAM.STEAM.OTHER</t>
  </si>
  <si>
    <t>FUEL_EMI.ktCO2.EL.ISI.BF_BOF.FINISHING_STEAM.STEAM.NG_BIOGAS</t>
  </si>
  <si>
    <t>FUEL_EMI.ktCO2.EL.ISI.BF_BOF.FINISHING_STEAM.STEAM.DERIVED</t>
  </si>
  <si>
    <t>FUEL_EMI.ktCO2.EL.ISI.BF_BOF.FINISHING_STEAM.STEAM.BIOMASS_WASTE</t>
  </si>
  <si>
    <t>FUEL_EMI.ktCO2.EL.ISI.BF_BOF.FINISHING_STEAM.STEAM.STEAM_DISTR</t>
  </si>
  <si>
    <t>FUEL_EMI.ktCO2.EL.ISI.BF_BOF.FINISHING.ELEC.ELEC</t>
  </si>
  <si>
    <t>PROCESS_EMI.ktCO2.EL.ISI.BF_BOF</t>
  </si>
  <si>
    <t>FUEL_EMI.ktCO2.EL.ISI.EAF.LIGHT.GENERIC.ELEC</t>
  </si>
  <si>
    <t>FUEL_EMI.ktCO2.EL.ISI.EAF.AIRCOMP.GENERIC.ELEC</t>
  </si>
  <si>
    <t>FUEL_EMI.ktCO2.EL.ISI.EAF.MOTOR.GENERIC.ELEC</t>
  </si>
  <si>
    <t>FUEL_EMI.ktCO2.EL.ISI.EAF.FANS.GENERIC.ELEC</t>
  </si>
  <si>
    <t>FUEL_EMI.ktCO2.EL.ISI.EAF.LOW_ENTH.TOTAL.TOTAL</t>
  </si>
  <si>
    <t>FUEL_EMI.ktCO2.EL.ISI.EAF.LOW_ENTH.THERM.DIESEL_LIQBIO</t>
  </si>
  <si>
    <t>FUEL_EMI.ktCO2.EL.ISI.EAF.LOW_ENTH.THERM.NG_BIOGAS</t>
  </si>
  <si>
    <t>FUEL_EMI.ktCO2.EL.ISI.EAF.LOW_ENTH.THERM.SOLAR_GEO</t>
  </si>
  <si>
    <t>FUEL_EMI.ktCO2.EL.ISI.EAF.LOW_ENTH.HP.AMBIENT</t>
  </si>
  <si>
    <t>FUEL_EMI.ktCO2.EL.ISI.EAF.LOW_ENTH.THERM.ELEC</t>
  </si>
  <si>
    <t>FUEL_EMI.ktCO2.EL.ISI.EAF.SMELTING.TOTAL.TOTAL</t>
  </si>
  <si>
    <t>FUEL_EMI.ktCO2.EL.ISI.EAF.SMELTING.THERM.NONCOKE_SOLIDS</t>
  </si>
  <si>
    <t>FUEL_EMI.ktCO2.EL.ISI.EAF.SMELTING.THERM.RFO</t>
  </si>
  <si>
    <t>FUEL_EMI.ktCO2.EL.ISI.EAF.SMELTING.THERM.NG_BIOGAS</t>
  </si>
  <si>
    <t>FUEL_EMI.ktCO2.EL.ISI.EAF.SMELTING.THERM.DERIVED</t>
  </si>
  <si>
    <t>FUEL_EMI.ktCO2.EL.ISI.EAF.ARC_FURNACE.ELEC.ELEC</t>
  </si>
  <si>
    <t>FUEL_EMI.ktCO2.EL.ISI.EAF.REFINING.TOTAL.TOTAL</t>
  </si>
  <si>
    <t>FUEL_EMI.ktCO2.EL.ISI.EAF.REFINING.THERM.TOTAL</t>
  </si>
  <si>
    <t>FUEL_EMI.ktCO2.EL.ISI.EAF.REFINING.THERM.LPG</t>
  </si>
  <si>
    <t>FUEL_EMI.ktCO2.EL.ISI.EAF.REFINING.THERM.DIESEL_LIQBIO</t>
  </si>
  <si>
    <t>FUEL_EMI.ktCO2.EL.ISI.EAF.REFINING.THERM.RFO</t>
  </si>
  <si>
    <t>FUEL_EMI.ktCO2.EL.ISI.EAF.REFINING.THERM.NG_BIOGAS</t>
  </si>
  <si>
    <t>FUEL_EMI.ktCO2.EL.ISI.EAF.REFINING.ELEC.ELEC</t>
  </si>
  <si>
    <t>FUEL_EMI.ktCO2.EL.ISI.EAF.FINISHING.THERM.TOTAL</t>
  </si>
  <si>
    <t>FUEL_EMI.ktCO2.EL.ISI.EAF.FINISHING.THERM.LPG</t>
  </si>
  <si>
    <t>FUEL_EMI.ktCO2.EL.ISI.EAF.FINISHING.THERM.DIESEL_LIQBIO</t>
  </si>
  <si>
    <t>FUEL_EMI.ktCO2.EL.ISI.EAF.FINISHING.THERM.NG_BIOGAS</t>
  </si>
  <si>
    <t>FUEL_EMI.ktCO2.EL.ISI.EAF.FINISHING_STEAM.TOTAL.TOTAL</t>
  </si>
  <si>
    <t>FUEL_EMI.ktCO2.EL.ISI.EAF.FINISHING_STEAM.STEAM.NONCOKE_SOLIDS</t>
  </si>
  <si>
    <t>FUEL_EMI.ktCO2.EL.ISI.EAF.FINISHING_STEAM.STEAM.RFG</t>
  </si>
  <si>
    <t>FUEL_EMI.ktCO2.EL.ISI.EAF.FINISHING_STEAM.STEAM.LPG</t>
  </si>
  <si>
    <t>FUEL_EMI.ktCO2.EL.ISI.EAF.FINISHING_STEAM.STEAM.DIESEL_LIQBIO</t>
  </si>
  <si>
    <t>FUEL_EMI.ktCO2.EL.ISI.EAF.FINISHING_STEAM.STEAM.RFO</t>
  </si>
  <si>
    <t>FUEL_EMI.ktCO2.EL.ISI.EAF.FINISHING_STEAM.STEAM.OTHER</t>
  </si>
  <si>
    <t>FUEL_EMI.ktCO2.EL.ISI.EAF.FINISHING_STEAM.STEAM.NG_BIOGAS</t>
  </si>
  <si>
    <t>FUEL_EMI.ktCO2.EL.ISI.EAF.FINISHING_STEAM.STEAM.DERIVED</t>
  </si>
  <si>
    <t>FUEL_EMI.ktCO2.EL.ISI.EAF.FINISHING_STEAM.STEAM.BIOMASS_WASTE</t>
  </si>
  <si>
    <t>FUEL_EMI.ktCO2.EL.ISI.EAF.FINISHING_STEAM.STEAM.STEAM_DISTR</t>
  </si>
  <si>
    <t>FUEL_EMI.ktCO2.EL.ISI.EAF.FINISHING.ELEC.ELEC</t>
  </si>
  <si>
    <t>PROCESS_EMI.ktCO2.EL.ISI.EAF</t>
  </si>
  <si>
    <t>Market shares of CO2 emissions by subsector (%)</t>
  </si>
  <si>
    <t>Emission intensity (kt of CO2 per ktoe)</t>
  </si>
  <si>
    <t>Integrated steelworks (without process emissions)</t>
  </si>
  <si>
    <t>Electric arc (without process emissions)</t>
  </si>
  <si>
    <t>VA.Meuro2015.EL.NFM.ALUMINA</t>
  </si>
  <si>
    <t>VA.Meuro2015.EL.NFM.PRIM_ALU</t>
  </si>
  <si>
    <t>VA.Meuro2015.EL.NFM.SEC_ALU</t>
  </si>
  <si>
    <t>VA.Meuro2015.EL.NFM.OTHER_NFM</t>
  </si>
  <si>
    <t>Physical output (kt)</t>
  </si>
  <si>
    <t>Alumina production (kt)</t>
  </si>
  <si>
    <t>OUTPUT.kt.EL.NFM.ALUMINA</t>
  </si>
  <si>
    <t>Aluminium production (kt)</t>
  </si>
  <si>
    <t>OUTPUT.kt.EL.NFM.PRIM_ALU</t>
  </si>
  <si>
    <t>OUTPUT.kt.EL.NFM.SEC_ALU</t>
  </si>
  <si>
    <t>Other non-ferrous metals (kt lead eq.)</t>
  </si>
  <si>
    <t>OUTPUT.kt.EL.NFM.OTHER_NFM</t>
  </si>
  <si>
    <t>Installed capacity (kt production)</t>
  </si>
  <si>
    <t>CAP.kt.EL.NFM.ALUMINA</t>
  </si>
  <si>
    <t>CAP.kt.EL.NFM.PRIM_ALU</t>
  </si>
  <si>
    <t>CAP.kt.EL.NFM.SEC_ALU</t>
  </si>
  <si>
    <t>CAP.kt.EL.NFM.OTHER_NFM</t>
  </si>
  <si>
    <t>Capacity investment (kt production)</t>
  </si>
  <si>
    <t>NEWCAP.kt.EL.NFM.ALUMINA</t>
  </si>
  <si>
    <t>NEWCAP.kt.EL.NFM.PRIM_ALU</t>
  </si>
  <si>
    <t>NEWCAP.kt.EL.NFM.SEC_ALU</t>
  </si>
  <si>
    <t>NEWCAP.kt.EL.NFM.OTHER_NFM</t>
  </si>
  <si>
    <t>Decommissioned capacity (kt production)</t>
  </si>
  <si>
    <t>Idle capacity (kt production)</t>
  </si>
  <si>
    <t>FEC.ktoe.EL.NFM.TOTAL.TOTAL.TOTAL.TOTAL</t>
  </si>
  <si>
    <t>FEC.ktoe.EL.NFM.TOTAL.TOTAL.TOTAL.SOLIDS</t>
  </si>
  <si>
    <t>FEC.ktoe.EL.NFM.TOTAL.TOTAL.TOTAL.RFG</t>
  </si>
  <si>
    <t>FEC.ktoe.EL.NFM.TOTAL.TOTAL.TOTAL.LPG</t>
  </si>
  <si>
    <t>FEC.ktoe.EL.NFM.TOTAL.TOTAL.TOTAL.DIESEL</t>
  </si>
  <si>
    <t>FEC.ktoe.EL.NFM.TOTAL.TOTAL.TOTAL.RFO</t>
  </si>
  <si>
    <t>FEC.ktoe.EL.NFM.TOTAL.TOTAL.TOTAL.OTHER</t>
  </si>
  <si>
    <t>FEC.ktoe.EL.NFM.TOTAL.TOTAL.TOTAL.NG</t>
  </si>
  <si>
    <t>FEC.ktoe.EL.NFM.TOTAL.TOTAL.TOTAL.DERIVED</t>
  </si>
  <si>
    <t>FEC.ktoe.EL.NFM.TOTAL.TOTAL.TOTAL.BIOMASS_WASTE</t>
  </si>
  <si>
    <t>FEC.ktoe.EL.NFM.TOTAL.TOTAL.TOTAL.BIOGAS</t>
  </si>
  <si>
    <t>FEC.ktoe.EL.NFM.TOTAL.TOTAL.TOTAL.LIQBIO</t>
  </si>
  <si>
    <t>FEC.ktoe.EL.NFM.TOTAL.TOTAL.TOTAL.SOLAR</t>
  </si>
  <si>
    <t>FEC.ktoe.EL.NFM.TOTAL.TOTAL.TOTAL.GEO</t>
  </si>
  <si>
    <t>FEC.ktoe.EL.NFM.TOTAL.TOTAL.TOTAL.AMBIENT</t>
  </si>
  <si>
    <t>FEC.ktoe.EL.NFM.TOTAL.TOTAL.TOTAL.STEAM_DISTR</t>
  </si>
  <si>
    <t>FEC.ktoe.EL.NFM.TOTAL.TOTAL.TOTAL.ELEC</t>
  </si>
  <si>
    <t>FEC.ktoe.EL.NFM.ALUMINA.TOTAL.TOTAL.TOTAL</t>
  </si>
  <si>
    <t>FEC.ktoe.EL.NFM.ALUMINA.LIGHT.GENERIC.ELEC</t>
  </si>
  <si>
    <t>FEC.ktoe.EL.NFM.ALUMINA.AIRCOMP.GENERIC.ELEC</t>
  </si>
  <si>
    <t>FEC.ktoe.EL.NFM.ALUMINA.MOTOR.GENERIC.ELEC</t>
  </si>
  <si>
    <t>FEC.ktoe.EL.NFM.ALUMINA.FANS.GENERIC.ELEC</t>
  </si>
  <si>
    <t>FEC.ktoe.EL.NFM.ALUMINA.LOW_ENTH.TOTAL.TOTAL</t>
  </si>
  <si>
    <t>FEC.ktoe.EL.NFM.ALUMINA.LOW_ENTH.THERM.DIESEL_LIQBIO</t>
  </si>
  <si>
    <t>FEC.ktoe.EL.NFM.ALUMINA.LOW_ENTH.THERM.NG_BIOGAS</t>
  </si>
  <si>
    <t>FEC.ktoe.EL.NFM.ALUMINA.LOW_ENTH.THERM.SOLAR_GEO</t>
  </si>
  <si>
    <t>FEC.ktoe.EL.NFM.ALUMINA.LOW_ENTH.HP.AMBIENT</t>
  </si>
  <si>
    <t>FEC.ktoe.EL.NFM.ALUMINA.LOW_ENTH.THERM.ELEC</t>
  </si>
  <si>
    <t>Alumina production: High-enthalpy heat</t>
  </si>
  <si>
    <t>FEC.ktoe.EL.NFM.ALUMINA.A_PRODUCTION.TOTAL.TOTAL</t>
  </si>
  <si>
    <t>FEC.ktoe.EL.NFM.ALUMINA.A_PRODUCTION.STEAM.SOLIDS</t>
  </si>
  <si>
    <t>FEC.ktoe.EL.NFM.ALUMINA.A_PRODUCTION.STEAM.RFG</t>
  </si>
  <si>
    <t>FEC.ktoe.EL.NFM.ALUMINA.A_PRODUCTION.STEAM.LPG</t>
  </si>
  <si>
    <t>FEC.ktoe.EL.NFM.ALUMINA.A_PRODUCTION.STEAM.DIESEL_LIQBIO</t>
  </si>
  <si>
    <t>FEC.ktoe.EL.NFM.ALUMINA.A_PRODUCTION.STEAM.RFO</t>
  </si>
  <si>
    <t>FEC.ktoe.EL.NFM.ALUMINA.A_PRODUCTION.STEAM.OTHER</t>
  </si>
  <si>
    <t>FEC.ktoe.EL.NFM.ALUMINA.A_PRODUCTION.STEAM.NG_BIOGAS</t>
  </si>
  <si>
    <t>FEC.ktoe.EL.NFM.ALUMINA.A_PRODUCTION.STEAM.DERIVED</t>
  </si>
  <si>
    <t>FEC.ktoe.EL.NFM.ALUMINA.A_PRODUCTION.STEAM.BIOMASS_WASTE</t>
  </si>
  <si>
    <t>FEC.ktoe.EL.NFM.ALUMINA.A_PRODUCTION.STEAM.STEAM_DISTR</t>
  </si>
  <si>
    <t>Alumina production: Refining</t>
  </si>
  <si>
    <t>FEC.ktoe.EL.NFM.ALUMINA.A_REFINING.TOTAL.TOTAL</t>
  </si>
  <si>
    <t>FEC.ktoe.EL.NFM.ALUMINA.A_REFINING.THERM.LPG</t>
  </si>
  <si>
    <t>FEC.ktoe.EL.NFM.ALUMINA.A_REFINING.THERM.DIESEL_LIQBIO</t>
  </si>
  <si>
    <t>FEC.ktoe.EL.NFM.ALUMINA.A_REFINING.THERM.RFO</t>
  </si>
  <si>
    <t>FEC.ktoe.EL.NFM.ALUMINA.A_REFINING.THERM.NG_BIOGAS</t>
  </si>
  <si>
    <t>FEC.ktoe.EL.NFM.ALUMINA.A_REFINING.THERM.ELEC</t>
  </si>
  <si>
    <t>FEC.ktoe.EL.NFM.PRIM_ALU.TOTAL.TOTAL.TOTAL</t>
  </si>
  <si>
    <t>FEC.ktoe.EL.NFM.PRIM_ALU.LIGHT.GENERIC.ELEC</t>
  </si>
  <si>
    <t>FEC.ktoe.EL.NFM.PRIM_ALU.AIRCOMP.GENERIC.ELEC</t>
  </si>
  <si>
    <t>FEC.ktoe.EL.NFM.PRIM_ALU.MOTOR.GENERIC.ELEC</t>
  </si>
  <si>
    <t>FEC.ktoe.EL.NFM.PRIM_ALU.FANS.GENERIC.ELEC</t>
  </si>
  <si>
    <t>FEC.ktoe.EL.NFM.PRIM_ALU.LOW_ENTH.TOTAL.TOTAL</t>
  </si>
  <si>
    <t>FEC.ktoe.EL.NFM.PRIM_ALU.LOW_ENTH.THERM.DIESEL_LIQBIO</t>
  </si>
  <si>
    <t>FEC.ktoe.EL.NFM.PRIM_ALU.LOW_ENTH.THERM.NG_BIOGAS</t>
  </si>
  <si>
    <t>FEC.ktoe.EL.NFM.PRIM_ALU.LOW_ENTH.THERM.SOLAR_GEO</t>
  </si>
  <si>
    <t>FEC.ktoe.EL.NFM.PRIM_ALU.LOW_ENTH.HP.AMBIENT</t>
  </si>
  <si>
    <t>FEC.ktoe.EL.NFM.PRIM_ALU.LOW_ENTH.THERM.ELEC</t>
  </si>
  <si>
    <t>Aluminium electrolysis (smelting)</t>
  </si>
  <si>
    <t>FEC.ktoe.EL.NFM.PRIM_ALU.SMELTING.ELEC.ELEC</t>
  </si>
  <si>
    <t>Aluminium processing  (metallurgy e.g. cast house, reheating)</t>
  </si>
  <si>
    <t>FEC.ktoe.EL.NFM.PRIM_ALU.PROCESSING.TOTAL.TOTAL</t>
  </si>
  <si>
    <t>Aluminium processing - Thermal</t>
  </si>
  <si>
    <t>FEC.ktoe.EL.NFM.PRIM_ALU.PROCESSING.THERM.TOTAL</t>
  </si>
  <si>
    <t>FEC.ktoe.EL.NFM.PRIM_ALU.PROCESSING.THERM.LPG</t>
  </si>
  <si>
    <t>FEC.ktoe.EL.NFM.PRIM_ALU.PROCESSING.THERM.DIESEL_LIQBIO</t>
  </si>
  <si>
    <t>FEC.ktoe.EL.NFM.PRIM_ALU.PROCESSING.THERM.RFO</t>
  </si>
  <si>
    <t>FEC.ktoe.EL.NFM.PRIM_ALU.PROCESSING.THERM.NG_BIOGAS</t>
  </si>
  <si>
    <t>Aluminium processing - Electric</t>
  </si>
  <si>
    <t>FEC.ktoe.EL.NFM.PRIM_ALU.PROCESSING.ELEC.ELEC</t>
  </si>
  <si>
    <t>Aluminium finishing</t>
  </si>
  <si>
    <t>Aluminium finishing - Thermal</t>
  </si>
  <si>
    <t>FEC.ktoe.EL.NFM.PRIM_ALU.FINISHING.THERM.TOTAL</t>
  </si>
  <si>
    <t>FEC.ktoe.EL.NFM.PRIM_ALU.FINISHING.THERM.LPG</t>
  </si>
  <si>
    <t>FEC.ktoe.EL.NFM.PRIM_ALU.FINISHING.THERM.DIESEL_LIQBIO</t>
  </si>
  <si>
    <t>FEC.ktoe.EL.NFM.PRIM_ALU.FINISHING.THERM.NG_BIOGAS</t>
  </si>
  <si>
    <t>Aluminium finishing - Steam</t>
  </si>
  <si>
    <t>FEC.ktoe.EL.NFM.PRIM_ALU.FINISHING_STEAM.TOTAL.TOTAL</t>
  </si>
  <si>
    <t>FEC.ktoe.EL.NFM.PRIM_ALU.FINISHING_STEAM.STEAM.SOLIDS</t>
  </si>
  <si>
    <t>FEC.ktoe.EL.NFM.PRIM_ALU.FINISHING_STEAM.STEAM.RFG</t>
  </si>
  <si>
    <t>FEC.ktoe.EL.NFM.PRIM_ALU.FINISHING_STEAM.STEAM.LPG</t>
  </si>
  <si>
    <t>FEC.ktoe.EL.NFM.PRIM_ALU.FINISHING_STEAM.STEAM.DIESEL_LIQBIO</t>
  </si>
  <si>
    <t>FEC.ktoe.EL.NFM.PRIM_ALU.FINISHING_STEAM.STEAM.RFO</t>
  </si>
  <si>
    <t>FEC.ktoe.EL.NFM.PRIM_ALU.FINISHING_STEAM.STEAM.OTHER</t>
  </si>
  <si>
    <t>FEC.ktoe.EL.NFM.PRIM_ALU.FINISHING_STEAM.STEAM.NG_BIOGAS</t>
  </si>
  <si>
    <t>FEC.ktoe.EL.NFM.PRIM_ALU.FINISHING_STEAM.STEAM.DERIVED</t>
  </si>
  <si>
    <t>FEC.ktoe.EL.NFM.PRIM_ALU.FINISHING_STEAM.STEAM.BIOMASS_WASTE</t>
  </si>
  <si>
    <t>FEC.ktoe.EL.NFM.PRIM_ALU.FINISHING_STEAM.STEAM.STEAM_DISTR</t>
  </si>
  <si>
    <t>Aluminium finishing - Electric</t>
  </si>
  <si>
    <t>FEC.ktoe.EL.NFM.PRIM_ALU.FINISHING.ELEC.ELEC</t>
  </si>
  <si>
    <t>FEC.ktoe.EL.NFM.SEC_ALU.TOTAL.TOTAL.TOTAL</t>
  </si>
  <si>
    <t>FEC.ktoe.EL.NFM.SEC_ALU.LIGHT.GENERIC.ELEC</t>
  </si>
  <si>
    <t>FEC.ktoe.EL.NFM.SEC_ALU.AIRCOMP.GENERIC.ELEC</t>
  </si>
  <si>
    <t>FEC.ktoe.EL.NFM.SEC_ALU.MOTOR.GENERIC.ELEC</t>
  </si>
  <si>
    <t>FEC.ktoe.EL.NFM.SEC_ALU.FANS.GENERIC.ELEC</t>
  </si>
  <si>
    <t>FEC.ktoe.EL.NFM.SEC_ALU.LOW_ENTH.TOTAL.TOTAL</t>
  </si>
  <si>
    <t>FEC.ktoe.EL.NFM.SEC_ALU.LOW_ENTH.THERM.DIESEL_LIQBIO</t>
  </si>
  <si>
    <t>FEC.ktoe.EL.NFM.SEC_ALU.LOW_ENTH.THERM.NG_BIOGAS</t>
  </si>
  <si>
    <t>FEC.ktoe.EL.NFM.SEC_ALU.LOW_ENTH.THERM.SOLAR_GEO</t>
  </si>
  <si>
    <t>FEC.ktoe.EL.NFM.SEC_ALU.LOW_ENTH.HP.AMBIENT</t>
  </si>
  <si>
    <t>FEC.ktoe.EL.NFM.SEC_ALU.LOW_ENTH.THERM.ELEC</t>
  </si>
  <si>
    <t>Secondary aluminium (incl. pre-treatment, remelting)</t>
  </si>
  <si>
    <t>FEC.ktoe.EL.NFM.SEC_ALU.SEC_REMELTING.TOTAL.TOTAL</t>
  </si>
  <si>
    <t>Secondary aluminium - Thermal</t>
  </si>
  <si>
    <t>FEC.ktoe.EL.NFM.SEC_ALU.SEC_REMELTING.THERM.TOTAL</t>
  </si>
  <si>
    <t>FEC.ktoe.EL.NFM.SEC_ALU.SEC_REMELTING.THERM.LPG</t>
  </si>
  <si>
    <t>FEC.ktoe.EL.NFM.SEC_ALU.SEC_REMELTING.THERM.DIESEL_LIQBIO</t>
  </si>
  <si>
    <t>FEC.ktoe.EL.NFM.SEC_ALU.SEC_REMELTING.THERM.RFO</t>
  </si>
  <si>
    <t>FEC.ktoe.EL.NFM.SEC_ALU.SEC_REMELTING.THERM.NG_BIOGAS</t>
  </si>
  <si>
    <t>Secondary aluminium - Electric</t>
  </si>
  <si>
    <t>FEC.ktoe.EL.NFM.SEC_ALU.SEC_REMELTING.ELEC.ELEC</t>
  </si>
  <si>
    <t>FEC.ktoe.EL.NFM.SEC_ALU.SEC_PROCESSING.TOTAL.TOTAL</t>
  </si>
  <si>
    <t>FEC.ktoe.EL.NFM.SEC_ALU.SEC_PROCESSING.THERM.TOTAL</t>
  </si>
  <si>
    <t>FEC.ktoe.EL.NFM.SEC_ALU.SEC_PROCESSING.THERM.LPG</t>
  </si>
  <si>
    <t>FEC.ktoe.EL.NFM.SEC_ALU.SEC_PROCESSING.THERM.DIESEL_LIQBIO</t>
  </si>
  <si>
    <t>FEC.ktoe.EL.NFM.SEC_ALU.SEC_PROCESSING.THERM.RFO</t>
  </si>
  <si>
    <t>FEC.ktoe.EL.NFM.SEC_ALU.SEC_PROCESSING.THERM.NG_BIOGAS</t>
  </si>
  <si>
    <t>FEC.ktoe.EL.NFM.SEC_ALU.SEC_PROCESSING.ELEC.ELEC</t>
  </si>
  <si>
    <t>FEC.ktoe.EL.NFM.SEC_ALU.SEC_FINISHING.THERM.TOTAL</t>
  </si>
  <si>
    <t>FEC.ktoe.EL.NFM.SEC_ALU.SEC_FINISHING.THERM.LPG</t>
  </si>
  <si>
    <t>FEC.ktoe.EL.NFM.SEC_ALU.SEC_FINISHING.THERM.DIESEL_LIQBIO</t>
  </si>
  <si>
    <t>FEC.ktoe.EL.NFM.SEC_ALU.SEC_FINISHING.THERM.NG_BIOGAS</t>
  </si>
  <si>
    <t>FEC.ktoe.EL.NFM.SEC_ALU.SEC_FINISHING_STEAM.TOTAL.TOTAL</t>
  </si>
  <si>
    <t>FEC.ktoe.EL.NFM.SEC_ALU.SEC_FINISHING_STEAM.STEAM.SOLIDS</t>
  </si>
  <si>
    <t>FEC.ktoe.EL.NFM.SEC_ALU.SEC_FINISHING_STEAM.STEAM.RFG</t>
  </si>
  <si>
    <t>FEC.ktoe.EL.NFM.SEC_ALU.SEC_FINISHING_STEAM.STEAM.LPG</t>
  </si>
  <si>
    <t>FEC.ktoe.EL.NFM.SEC_ALU.SEC_FINISHING_STEAM.STEAM.DIESEL_LIQBIO</t>
  </si>
  <si>
    <t>FEC.ktoe.EL.NFM.SEC_ALU.SEC_FINISHING_STEAM.STEAM.RFO</t>
  </si>
  <si>
    <t>FEC.ktoe.EL.NFM.SEC_ALU.SEC_FINISHING_STEAM.STEAM.OTHER</t>
  </si>
  <si>
    <t>FEC.ktoe.EL.NFM.SEC_ALU.SEC_FINISHING_STEAM.STEAM.NG_BIOGAS</t>
  </si>
  <si>
    <t>FEC.ktoe.EL.NFM.SEC_ALU.SEC_FINISHING_STEAM.STEAM.DERIVED</t>
  </si>
  <si>
    <t>FEC.ktoe.EL.NFM.SEC_ALU.SEC_FINISHING_STEAM.STEAM.BIOMASS_WASTE</t>
  </si>
  <si>
    <t>FEC.ktoe.EL.NFM.SEC_ALU.SEC_FINISHING_STEAM.STEAM.STEAM_DISTR</t>
  </si>
  <si>
    <t>FEC.ktoe.EL.NFM.SEC_ALU.SEC_FINISHING.ELEC.ELEC</t>
  </si>
  <si>
    <t>FEC.ktoe.EL.NFM.OTHER_NFM.TOTAL.TOTAL.TOTAL</t>
  </si>
  <si>
    <t>FEC.ktoe.EL.NFM.OTHER_NFM.LIGHT.GENERIC.ELEC</t>
  </si>
  <si>
    <t>FEC.ktoe.EL.NFM.OTHER_NFM.AIRCOMP.GENERIC.ELEC</t>
  </si>
  <si>
    <t>FEC.ktoe.EL.NFM.OTHER_NFM.MOTOR.GENERIC.ELEC</t>
  </si>
  <si>
    <t>FEC.ktoe.EL.NFM.OTHER_NFM.FANS.GENERIC.ELEC</t>
  </si>
  <si>
    <t>FEC.ktoe.EL.NFM.OTHER_NFM.LOW_ENTH.TOTAL.TOTAL</t>
  </si>
  <si>
    <t>FEC.ktoe.EL.NFM.OTHER_NFM.LOW_ENTH.THERM.DIESEL_LIQBIO</t>
  </si>
  <si>
    <t>FEC.ktoe.EL.NFM.OTHER_NFM.LOW_ENTH.THERM.NG_BIOGAS</t>
  </si>
  <si>
    <t>FEC.ktoe.EL.NFM.OTHER_NFM.LOW_ENTH.THERM.SOLAR_GEO</t>
  </si>
  <si>
    <t>FEC.ktoe.EL.NFM.OTHER_NFM.LOW_ENTH.HP.AMBIENT</t>
  </si>
  <si>
    <t>FEC.ktoe.EL.NFM.OTHER_NFM.LOW_ENTH.THERM.ELEC</t>
  </si>
  <si>
    <t>Other Metals: production</t>
  </si>
  <si>
    <t>FEC.ktoe.EL.NFM.OTHER_NFM.OTH_PRODUCTION.TOTAL.TOTAL</t>
  </si>
  <si>
    <t>Metal production - Thermal</t>
  </si>
  <si>
    <t>FEC.ktoe.EL.NFM.OTHER_NFM.OTH_PRODUCTION.THERM.TOTAL</t>
  </si>
  <si>
    <t>FEC.ktoe.EL.NFM.OTHER_NFM.OTH_PRODUCTION.THERM.SOLIDS</t>
  </si>
  <si>
    <t>FEC.ktoe.EL.NFM.OTHER_NFM.OTH_PRODUCTION.THERM.LPG</t>
  </si>
  <si>
    <t>FEC.ktoe.EL.NFM.OTHER_NFM.OTH_PRODUCTION.THERM.DIESEL_LIQBIO</t>
  </si>
  <si>
    <t>FEC.ktoe.EL.NFM.OTHER_NFM.OTH_PRODUCTION.THERM.RFO</t>
  </si>
  <si>
    <t>FEC.ktoe.EL.NFM.OTHER_NFM.OTH_PRODUCTION.THERM.NG_BIOGAS</t>
  </si>
  <si>
    <t>Metal production - Electric</t>
  </si>
  <si>
    <t>FEC.ktoe.EL.NFM.OTHER_NFM.OTH_PRODUCTION.ELEC.ELEC</t>
  </si>
  <si>
    <t>Metal processing  (metallurgy e.g. cast house, reheating)</t>
  </si>
  <si>
    <t>FEC.ktoe.EL.NFM.OTHER_NFM.OTH_PROCESSING.TOTAL.TOTAL</t>
  </si>
  <si>
    <t>Metal processing - Thermal</t>
  </si>
  <si>
    <t>FEC.ktoe.EL.NFM.OTHER_NFM.OTH_PROCESSING.THERM.TOTAL</t>
  </si>
  <si>
    <t>FEC.ktoe.EL.NFM.OTHER_NFM.OTH_PROCESSING.THERM.LPG</t>
  </si>
  <si>
    <t>FEC.ktoe.EL.NFM.OTHER_NFM.OTH_PROCESSING.THERM.DIESEL_LIQBIO</t>
  </si>
  <si>
    <t>FEC.ktoe.EL.NFM.OTHER_NFM.OTH_PROCESSING.THERM.RFO</t>
  </si>
  <si>
    <t>FEC.ktoe.EL.NFM.OTHER_NFM.OTH_PROCESSING.THERM.NG_BIOGAS</t>
  </si>
  <si>
    <t>Metal processing - Electric</t>
  </si>
  <si>
    <t>FEC.ktoe.EL.NFM.OTHER_NFM.OTH_PROCESSING.ELEC.ELEC</t>
  </si>
  <si>
    <t>Metal finishing</t>
  </si>
  <si>
    <t>Metal finishing - Thermal</t>
  </si>
  <si>
    <t>FEC.ktoe.EL.NFM.OTHER_NFM.OTH_FINISHING.THERM.TOTAL</t>
  </si>
  <si>
    <t>FEC.ktoe.EL.NFM.OTHER_NFM.OTH_FINISHING.THERM.LPG</t>
  </si>
  <si>
    <t>FEC.ktoe.EL.NFM.OTHER_NFM.OTH_FINISHING.THERM.DIESEL_LIQBIO</t>
  </si>
  <si>
    <t>FEC.ktoe.EL.NFM.OTHER_NFM.OTH_FINISHING.THERM.NG_BIOGAS</t>
  </si>
  <si>
    <t>Metal finishing - Steam</t>
  </si>
  <si>
    <t>FEC.ktoe.EL.NFM.OTHER_NFM.OTH_FINISHING_STEAM.TOTAL.TOTAL</t>
  </si>
  <si>
    <t>FEC.ktoe.EL.NFM.OTHER_NFM.OTH_FINISHING_STEAM.STEAM.SOLIDS</t>
  </si>
  <si>
    <t>FEC.ktoe.EL.NFM.OTHER_NFM.OTH_FINISHING_STEAM.STEAM.RFG</t>
  </si>
  <si>
    <t>FEC.ktoe.EL.NFM.OTHER_NFM.OTH_FINISHING_STEAM.STEAM.LPG</t>
  </si>
  <si>
    <t>FEC.ktoe.EL.NFM.OTHER_NFM.OTH_FINISHING_STEAM.STEAM.DIESEL_LIQBIO</t>
  </si>
  <si>
    <t>FEC.ktoe.EL.NFM.OTHER_NFM.OTH_FINISHING_STEAM.STEAM.RFO</t>
  </si>
  <si>
    <t>FEC.ktoe.EL.NFM.OTHER_NFM.OTH_FINISHING_STEAM.STEAM.OTHER</t>
  </si>
  <si>
    <t>FEC.ktoe.EL.NFM.OTHER_NFM.OTH_FINISHING_STEAM.STEAM.NG_BIOGAS</t>
  </si>
  <si>
    <t>FEC.ktoe.EL.NFM.OTHER_NFM.OTH_FINISHING_STEAM.STEAM.DERIVED</t>
  </si>
  <si>
    <t>FEC.ktoe.EL.NFM.OTHER_NFM.OTH_FINISHING_STEAM.STEAM.BIOMASS_WASTE</t>
  </si>
  <si>
    <t>FEC.ktoe.EL.NFM.OTHER_NFM.OTH_FINISHING_STEAM.STEAM.STEAM_DISTR</t>
  </si>
  <si>
    <t>Metal finishing - Electric</t>
  </si>
  <si>
    <t>FEC.ktoe.EL.NFM.OTHER_NFM.OTH_FINISHING.ELEC.ELEC</t>
  </si>
  <si>
    <t>UED.ktoe.EL.NFM.ALUMINA.TOTAL.TOTAL.TOTAL</t>
  </si>
  <si>
    <t>UED.ktoe.EL.NFM.ALUMINA.LIGHT.GENERIC.ELEC</t>
  </si>
  <si>
    <t>UED.ktoe.EL.NFM.ALUMINA.AIRCOMP.GENERIC.ELEC</t>
  </si>
  <si>
    <t>UED.ktoe.EL.NFM.ALUMINA.MOTOR.GENERIC.ELEC</t>
  </si>
  <si>
    <t>UED.ktoe.EL.NFM.ALUMINA.FANS.GENERIC.ELEC</t>
  </si>
  <si>
    <t>UED.ktoe.EL.NFM.ALUMINA.LOW_ENTH.TOTAL.TOTAL</t>
  </si>
  <si>
    <t>UED.ktoe.EL.NFM.ALUMINA.LOW_ENTH.THERM.DIESEL_LIQBIO</t>
  </si>
  <si>
    <t>UED.ktoe.EL.NFM.ALUMINA.LOW_ENTH.THERM.NG_BIOGAS</t>
  </si>
  <si>
    <t>UED.ktoe.EL.NFM.ALUMINA.LOW_ENTH.THERM.SOLAR_GEO</t>
  </si>
  <si>
    <t>UED.ktoe.EL.NFM.ALUMINA.LOW_ENTH.HP.AMBIENT</t>
  </si>
  <si>
    <t>UED.ktoe.EL.NFM.ALUMINA.LOW_ENTH.THERM.ELEC</t>
  </si>
  <si>
    <t>UED.ktoe.EL.NFM.ALUMINA.A_PRODUCTION.TOTAL.TOTAL</t>
  </si>
  <si>
    <t>UED.ktoe.EL.NFM.ALUMINA.A_PRODUCTION.STEAM.SOLIDS</t>
  </si>
  <si>
    <t>UED.ktoe.EL.NFM.ALUMINA.A_PRODUCTION.STEAM.RFG</t>
  </si>
  <si>
    <t>UED.ktoe.EL.NFM.ALUMINA.A_PRODUCTION.STEAM.LPG</t>
  </si>
  <si>
    <t>UED.ktoe.EL.NFM.ALUMINA.A_PRODUCTION.STEAM.DIESEL_LIQBIO</t>
  </si>
  <si>
    <t>UED.ktoe.EL.NFM.ALUMINA.A_PRODUCTION.STEAM.RFO</t>
  </si>
  <si>
    <t>UED.ktoe.EL.NFM.ALUMINA.A_PRODUCTION.STEAM.OTHER</t>
  </si>
  <si>
    <t>UED.ktoe.EL.NFM.ALUMINA.A_PRODUCTION.STEAM.NG_BIOGAS</t>
  </si>
  <si>
    <t>UED.ktoe.EL.NFM.ALUMINA.A_PRODUCTION.STEAM.DERIVED</t>
  </si>
  <si>
    <t>UED.ktoe.EL.NFM.ALUMINA.A_PRODUCTION.STEAM.BIOMASS_WASTE</t>
  </si>
  <si>
    <t>UED.ktoe.EL.NFM.ALUMINA.A_PRODUCTION.STEAM.STEAM_DISTR</t>
  </si>
  <si>
    <t>UED.ktoe.EL.NFM.ALUMINA.A_REFINING.TOTAL.TOTAL</t>
  </si>
  <si>
    <t>UED.ktoe.EL.NFM.ALUMINA.A_REFINING.THERM.LPG</t>
  </si>
  <si>
    <t>UED.ktoe.EL.NFM.ALUMINA.A_REFINING.THERM.DIESEL_LIQBIO</t>
  </si>
  <si>
    <t>UED.ktoe.EL.NFM.ALUMINA.A_REFINING.THERM.RFO</t>
  </si>
  <si>
    <t>UED.ktoe.EL.NFM.ALUMINA.A_REFINING.THERM.NG_BIOGAS</t>
  </si>
  <si>
    <t>UED.ktoe.EL.NFM.ALUMINA.A_REFINING.THERM.ELEC</t>
  </si>
  <si>
    <t>UED.ktoe.EL.NFM.PRIM_ALU.TOTAL.TOTAL.TOTAL</t>
  </si>
  <si>
    <t>UED.ktoe.EL.NFM.PRIM_ALU.LIGHT.GENERIC.ELEC</t>
  </si>
  <si>
    <t>UED.ktoe.EL.NFM.PRIM_ALU.AIRCOMP.GENERIC.ELEC</t>
  </si>
  <si>
    <t>UED.ktoe.EL.NFM.PRIM_ALU.MOTOR.GENERIC.ELEC</t>
  </si>
  <si>
    <t>UED.ktoe.EL.NFM.PRIM_ALU.FANS.GENERIC.ELEC</t>
  </si>
  <si>
    <t>UED.ktoe.EL.NFM.PRIM_ALU.LOW_ENTH.TOTAL.TOTAL</t>
  </si>
  <si>
    <t>UED.ktoe.EL.NFM.PRIM_ALU.LOW_ENTH.THERM.DIESEL_LIQBIO</t>
  </si>
  <si>
    <t>UED.ktoe.EL.NFM.PRIM_ALU.LOW_ENTH.THERM.NG_BIOGAS</t>
  </si>
  <si>
    <t>UED.ktoe.EL.NFM.PRIM_ALU.LOW_ENTH.THERM.SOLAR_GEO</t>
  </si>
  <si>
    <t>UED.ktoe.EL.NFM.PRIM_ALU.LOW_ENTH.HP.AMBIENT</t>
  </si>
  <si>
    <t>UED.ktoe.EL.NFM.PRIM_ALU.LOW_ENTH.THERM.ELEC</t>
  </si>
  <si>
    <t>UED.ktoe.EL.NFM.PRIM_ALU.SMELTING.ELEC.ELEC</t>
  </si>
  <si>
    <t>UED.ktoe.EL.NFM.PRIM_ALU.PROCESSING.TOTAL.TOTAL</t>
  </si>
  <si>
    <t>UED.ktoe.EL.NFM.PRIM_ALU.PROCESSING.THERM.TOTAL</t>
  </si>
  <si>
    <t>UED.ktoe.EL.NFM.PRIM_ALU.PROCESSING.THERM.LPG</t>
  </si>
  <si>
    <t>UED.ktoe.EL.NFM.PRIM_ALU.PROCESSING.THERM.DIESEL_LIQBIO</t>
  </si>
  <si>
    <t>UED.ktoe.EL.NFM.PRIM_ALU.PROCESSING.THERM.RFO</t>
  </si>
  <si>
    <t>UED.ktoe.EL.NFM.PRIM_ALU.PROCESSING.THERM.NG_BIOGAS</t>
  </si>
  <si>
    <t>UED.ktoe.EL.NFM.PRIM_ALU.PROCESSING.ELEC.ELEC</t>
  </si>
  <si>
    <t>UED.ktoe.EL.NFM.PRIM_ALU.FINISHING.THERM.TOTAL</t>
  </si>
  <si>
    <t>UED.ktoe.EL.NFM.PRIM_ALU.FINISHING.THERM.LPG</t>
  </si>
  <si>
    <t>UED.ktoe.EL.NFM.PRIM_ALU.FINISHING.THERM.DIESEL_LIQBIO</t>
  </si>
  <si>
    <t>UED.ktoe.EL.NFM.PRIM_ALU.FINISHING.THERM.NG_BIOGAS</t>
  </si>
  <si>
    <t>UED.ktoe.EL.NFM.PRIM_ALU.FINISHING_STEAM.TOTAL.TOTAL</t>
  </si>
  <si>
    <t>UED.ktoe.EL.NFM.PRIM_ALU.FINISHING_STEAM.STEAM.SOLIDS</t>
  </si>
  <si>
    <t>UED.ktoe.EL.NFM.PRIM_ALU.FINISHING_STEAM.STEAM.RFG</t>
  </si>
  <si>
    <t>UED.ktoe.EL.NFM.PRIM_ALU.FINISHING_STEAM.STEAM.LPG</t>
  </si>
  <si>
    <t>UED.ktoe.EL.NFM.PRIM_ALU.FINISHING_STEAM.STEAM.DIESEL_LIQBIO</t>
  </si>
  <si>
    <t>UED.ktoe.EL.NFM.PRIM_ALU.FINISHING_STEAM.STEAM.RFO</t>
  </si>
  <si>
    <t>UED.ktoe.EL.NFM.PRIM_ALU.FINISHING_STEAM.STEAM.OTHER</t>
  </si>
  <si>
    <t>UED.ktoe.EL.NFM.PRIM_ALU.FINISHING_STEAM.STEAM.NG_BIOGAS</t>
  </si>
  <si>
    <t>UED.ktoe.EL.NFM.PRIM_ALU.FINISHING_STEAM.STEAM.DERIVED</t>
  </si>
  <si>
    <t>UED.ktoe.EL.NFM.PRIM_ALU.FINISHING_STEAM.STEAM.BIOMASS_WASTE</t>
  </si>
  <si>
    <t>UED.ktoe.EL.NFM.PRIM_ALU.FINISHING_STEAM.STEAM.STEAM_DISTR</t>
  </si>
  <si>
    <t>UED.ktoe.EL.NFM.PRIM_ALU.FINISHING.ELEC.ELEC</t>
  </si>
  <si>
    <t>UED.ktoe.EL.NFM.SEC_ALU.TOTAL.TOTAL.TOTAL</t>
  </si>
  <si>
    <t>UED.ktoe.EL.NFM.SEC_ALU.LIGHT.GENERIC.ELEC</t>
  </si>
  <si>
    <t>UED.ktoe.EL.NFM.SEC_ALU.AIRCOMP.GENERIC.ELEC</t>
  </si>
  <si>
    <t>UED.ktoe.EL.NFM.SEC_ALU.MOTOR.GENERIC.ELEC</t>
  </si>
  <si>
    <t>UED.ktoe.EL.NFM.SEC_ALU.FANS.GENERIC.ELEC</t>
  </si>
  <si>
    <t>UED.ktoe.EL.NFM.SEC_ALU.LOW_ENTH.TOTAL.TOTAL</t>
  </si>
  <si>
    <t>UED.ktoe.EL.NFM.SEC_ALU.LOW_ENTH.THERM.DIESEL_LIQBIO</t>
  </si>
  <si>
    <t>UED.ktoe.EL.NFM.SEC_ALU.LOW_ENTH.THERM.NG_BIOGAS</t>
  </si>
  <si>
    <t>UED.ktoe.EL.NFM.SEC_ALU.LOW_ENTH.THERM.SOLAR_GEO</t>
  </si>
  <si>
    <t>UED.ktoe.EL.NFM.SEC_ALU.LOW_ENTH.HP.AMBIENT</t>
  </si>
  <si>
    <t>UED.ktoe.EL.NFM.SEC_ALU.LOW_ENTH.THERM.ELEC</t>
  </si>
  <si>
    <t>UED.ktoe.EL.NFM.SEC_ALU.SEC_REMELTING.TOTAL.TOTAL</t>
  </si>
  <si>
    <t>UED.ktoe.EL.NFM.SEC_ALU.SEC_REMELTING.THERM.TOTAL</t>
  </si>
  <si>
    <t>UED.ktoe.EL.NFM.SEC_ALU.SEC_REMELTING.THERM.LPG</t>
  </si>
  <si>
    <t>UED.ktoe.EL.NFM.SEC_ALU.SEC_REMELTING.THERM.DIESEL_LIQBIO</t>
  </si>
  <si>
    <t>UED.ktoe.EL.NFM.SEC_ALU.SEC_REMELTING.THERM.RFO</t>
  </si>
  <si>
    <t>UED.ktoe.EL.NFM.SEC_ALU.SEC_REMELTING.THERM.NG_BIOGAS</t>
  </si>
  <si>
    <t>UED.ktoe.EL.NFM.SEC_ALU.SEC_REMELTING.ELEC.ELEC</t>
  </si>
  <si>
    <t>UED.ktoe.EL.NFM.SEC_ALU.SEC_PROCESSING.TOTAL.TOTAL</t>
  </si>
  <si>
    <t>UED.ktoe.EL.NFM.SEC_ALU.SEC_PROCESSING.THERM.TOTAL</t>
  </si>
  <si>
    <t>UED.ktoe.EL.NFM.SEC_ALU.SEC_PROCESSING.THERM.LPG</t>
  </si>
  <si>
    <t>UED.ktoe.EL.NFM.SEC_ALU.SEC_PROCESSING.THERM.DIESEL_LIQBIO</t>
  </si>
  <si>
    <t>UED.ktoe.EL.NFM.SEC_ALU.SEC_PROCESSING.THERM.RFO</t>
  </si>
  <si>
    <t>UED.ktoe.EL.NFM.SEC_ALU.SEC_PROCESSING.THERM.NG_BIOGAS</t>
  </si>
  <si>
    <t>UED.ktoe.EL.NFM.SEC_ALU.SEC_PROCESSING.ELEC.ELEC</t>
  </si>
  <si>
    <t>UED.ktoe.EL.NFM.SEC_ALU.SEC_FINISHING.THERM.TOTAL</t>
  </si>
  <si>
    <t>UED.ktoe.EL.NFM.SEC_ALU.SEC_FINISHING.THERM.LPG</t>
  </si>
  <si>
    <t>UED.ktoe.EL.NFM.SEC_ALU.SEC_FINISHING.THERM.DIESEL_LIQBIO</t>
  </si>
  <si>
    <t>UED.ktoe.EL.NFM.SEC_ALU.SEC_FINISHING.THERM.NG_BIOGAS</t>
  </si>
  <si>
    <t>UED.ktoe.EL.NFM.SEC_ALU.SEC_FINISHING_STEAM.TOTAL.TOTAL</t>
  </si>
  <si>
    <t>UED.ktoe.EL.NFM.SEC_ALU.SEC_FINISHING_STEAM.STEAM.SOLIDS</t>
  </si>
  <si>
    <t>UED.ktoe.EL.NFM.SEC_ALU.SEC_FINISHING_STEAM.STEAM.RFG</t>
  </si>
  <si>
    <t>UED.ktoe.EL.NFM.SEC_ALU.SEC_FINISHING_STEAM.STEAM.LPG</t>
  </si>
  <si>
    <t>UED.ktoe.EL.NFM.SEC_ALU.SEC_FINISHING_STEAM.STEAM.DIESEL_LIQBIO</t>
  </si>
  <si>
    <t>UED.ktoe.EL.NFM.SEC_ALU.SEC_FINISHING_STEAM.STEAM.RFO</t>
  </si>
  <si>
    <t>UED.ktoe.EL.NFM.SEC_ALU.SEC_FINISHING_STEAM.STEAM.OTHER</t>
  </si>
  <si>
    <t>UED.ktoe.EL.NFM.SEC_ALU.SEC_FINISHING_STEAM.STEAM.NG_BIOGAS</t>
  </si>
  <si>
    <t>UED.ktoe.EL.NFM.SEC_ALU.SEC_FINISHING_STEAM.STEAM.DERIVED</t>
  </si>
  <si>
    <t>UED.ktoe.EL.NFM.SEC_ALU.SEC_FINISHING_STEAM.STEAM.BIOMASS_WASTE</t>
  </si>
  <si>
    <t>UED.ktoe.EL.NFM.SEC_ALU.SEC_FINISHING_STEAM.STEAM.STEAM_DISTR</t>
  </si>
  <si>
    <t>UED.ktoe.EL.NFM.SEC_ALU.SEC_FINISHING.ELEC.ELEC</t>
  </si>
  <si>
    <t>UED.ktoe.EL.NFM.OTHER_NFM.TOTAL.TOTAL.TOTAL</t>
  </si>
  <si>
    <t>UED.ktoe.EL.NFM.OTHER_NFM.LIGHT.GENERIC.ELEC</t>
  </si>
  <si>
    <t>UED.ktoe.EL.NFM.OTHER_NFM.AIRCOMP.GENERIC.ELEC</t>
  </si>
  <si>
    <t>UED.ktoe.EL.NFM.OTHER_NFM.MOTOR.GENERIC.ELEC</t>
  </si>
  <si>
    <t>UED.ktoe.EL.NFM.OTHER_NFM.FANS.GENERIC.ELEC</t>
  </si>
  <si>
    <t>UED.ktoe.EL.NFM.OTHER_NFM.LOW_ENTH.TOTAL.TOTAL</t>
  </si>
  <si>
    <t>UED.ktoe.EL.NFM.OTHER_NFM.LOW_ENTH.THERM.DIESEL_LIQBIO</t>
  </si>
  <si>
    <t>UED.ktoe.EL.NFM.OTHER_NFM.LOW_ENTH.THERM.NG_BIOGAS</t>
  </si>
  <si>
    <t>UED.ktoe.EL.NFM.OTHER_NFM.LOW_ENTH.THERM.SOLAR_GEO</t>
  </si>
  <si>
    <t>UED.ktoe.EL.NFM.OTHER_NFM.LOW_ENTH.HP.AMBIENT</t>
  </si>
  <si>
    <t>UED.ktoe.EL.NFM.OTHER_NFM.LOW_ENTH.THERM.ELEC</t>
  </si>
  <si>
    <t>UED.ktoe.EL.NFM.OTHER_NFM.OTH_PRODUCTION.TOTAL.TOTAL</t>
  </si>
  <si>
    <t>UED.ktoe.EL.NFM.OTHER_NFM.OTH_PRODUCTION.THERM.TOTAL</t>
  </si>
  <si>
    <t>UED.ktoe.EL.NFM.OTHER_NFM.OTH_PRODUCTION.THERM.SOLIDS</t>
  </si>
  <si>
    <t>UED.ktoe.EL.NFM.OTHER_NFM.OTH_PRODUCTION.THERM.LPG</t>
  </si>
  <si>
    <t>UED.ktoe.EL.NFM.OTHER_NFM.OTH_PRODUCTION.THERM.DIESEL_LIQBIO</t>
  </si>
  <si>
    <t>UED.ktoe.EL.NFM.OTHER_NFM.OTH_PRODUCTION.THERM.RFO</t>
  </si>
  <si>
    <t>UED.ktoe.EL.NFM.OTHER_NFM.OTH_PRODUCTION.THERM.NG_BIOGAS</t>
  </si>
  <si>
    <t>UED.ktoe.EL.NFM.OTHER_NFM.OTH_PRODUCTION.ELEC.ELEC</t>
  </si>
  <si>
    <t>UED.ktoe.EL.NFM.OTHER_NFM.OTH_PROCESSING.TOTAL.TOTAL</t>
  </si>
  <si>
    <t>UED.ktoe.EL.NFM.OTHER_NFM.OTH_PROCESSING.THERM.TOTAL</t>
  </si>
  <si>
    <t>UED.ktoe.EL.NFM.OTHER_NFM.OTH_PROCESSING.THERM.LPG</t>
  </si>
  <si>
    <t>UED.ktoe.EL.NFM.OTHER_NFM.OTH_PROCESSING.THERM.DIESEL_LIQBIO</t>
  </si>
  <si>
    <t>UED.ktoe.EL.NFM.OTHER_NFM.OTH_PROCESSING.THERM.RFO</t>
  </si>
  <si>
    <t>UED.ktoe.EL.NFM.OTHER_NFM.OTH_PROCESSING.THERM.NG_BIOGAS</t>
  </si>
  <si>
    <t>UED.ktoe.EL.NFM.OTHER_NFM.OTH_PROCESSING.ELEC.ELEC</t>
  </si>
  <si>
    <t>UED.ktoe.EL.NFM.OTHER_NFM.OTH_FINISHING.THERM.TOTAL</t>
  </si>
  <si>
    <t>UED.ktoe.EL.NFM.OTHER_NFM.OTH_FINISHING.THERM.LPG</t>
  </si>
  <si>
    <t>UED.ktoe.EL.NFM.OTHER_NFM.OTH_FINISHING.THERM.DIESEL_LIQBIO</t>
  </si>
  <si>
    <t>UED.ktoe.EL.NFM.OTHER_NFM.OTH_FINISHING.THERM.NG_BIOGAS</t>
  </si>
  <si>
    <t>UED.ktoe.EL.NFM.OTHER_NFM.OTH_FINISHING_STEAM.TOTAL.TOTAL</t>
  </si>
  <si>
    <t>UED.ktoe.EL.NFM.OTHER_NFM.OTH_FINISHING_STEAM.STEAM.SOLIDS</t>
  </si>
  <si>
    <t>UED.ktoe.EL.NFM.OTHER_NFM.OTH_FINISHING_STEAM.STEAM.RFG</t>
  </si>
  <si>
    <t>UED.ktoe.EL.NFM.OTHER_NFM.OTH_FINISHING_STEAM.STEAM.LPG</t>
  </si>
  <si>
    <t>UED.ktoe.EL.NFM.OTHER_NFM.OTH_FINISHING_STEAM.STEAM.DIESEL_LIQBIO</t>
  </si>
  <si>
    <t>UED.ktoe.EL.NFM.OTHER_NFM.OTH_FINISHING_STEAM.STEAM.RFO</t>
  </si>
  <si>
    <t>UED.ktoe.EL.NFM.OTHER_NFM.OTH_FINISHING_STEAM.STEAM.OTHER</t>
  </si>
  <si>
    <t>UED.ktoe.EL.NFM.OTHER_NFM.OTH_FINISHING_STEAM.STEAM.NG_BIOGAS</t>
  </si>
  <si>
    <t>UED.ktoe.EL.NFM.OTHER_NFM.OTH_FINISHING_STEAM.STEAM.DERIVED</t>
  </si>
  <si>
    <t>UED.ktoe.EL.NFM.OTHER_NFM.OTH_FINISHING_STEAM.STEAM.BIOMASS_WASTE</t>
  </si>
  <si>
    <t>UED.ktoe.EL.NFM.OTHER_NFM.OTH_FINISHING_STEAM.STEAM.STEAM_DISTR</t>
  </si>
  <si>
    <t>UED.ktoe.EL.NFM.OTHER_NFM.OTH_FINISHING.ELEC.ELEC</t>
  </si>
  <si>
    <t>FUEL_EMI.ktCO2.EL.NFM.ALUMINA.TOTAL.TOTAL.TOTAL</t>
  </si>
  <si>
    <t>FUEL_EMI.ktCO2.EL.NFM.ALUMINA.LIGHT.GENERIC.ELEC</t>
  </si>
  <si>
    <t>FUEL_EMI.ktCO2.EL.NFM.ALUMINA.AIRCOMP.GENERIC.ELEC</t>
  </si>
  <si>
    <t>FUEL_EMI.ktCO2.EL.NFM.ALUMINA.MOTOR.GENERIC.ELEC</t>
  </si>
  <si>
    <t>FUEL_EMI.ktCO2.EL.NFM.ALUMINA.FANS.GENERIC.ELEC</t>
  </si>
  <si>
    <t>FUEL_EMI.ktCO2.EL.NFM.ALUMINA.LOW_ENTH.TOTAL.TOTAL</t>
  </si>
  <si>
    <t>FUEL_EMI.ktCO2.EL.NFM.ALUMINA.LOW_ENTH.THERM.DIESEL_LIQBIO</t>
  </si>
  <si>
    <t>FUEL_EMI.ktCO2.EL.NFM.ALUMINA.LOW_ENTH.THERM.NG_BIOGAS</t>
  </si>
  <si>
    <t>FUEL_EMI.ktCO2.EL.NFM.ALUMINA.LOW_ENTH.THERM.SOLAR_GEO</t>
  </si>
  <si>
    <t>FUEL_EMI.ktCO2.EL.NFM.ALUMINA.LOW_ENTH.HP.AMBIENT</t>
  </si>
  <si>
    <t>FUEL_EMI.ktCO2.EL.NFM.ALUMINA.LOW_ENTH.THERM.ELEC</t>
  </si>
  <si>
    <t>FUEL_EMI.ktCO2.EL.NFM.ALUMINA.A_PRODUCTION.TOTAL.TOTAL</t>
  </si>
  <si>
    <t>FUEL_EMI.ktCO2.EL.NFM.ALUMINA.A_PRODUCTION.STEAM.SOLIDS</t>
  </si>
  <si>
    <t>FUEL_EMI.ktCO2.EL.NFM.ALUMINA.A_PRODUCTION.STEAM.RFG</t>
  </si>
  <si>
    <t>FUEL_EMI.ktCO2.EL.NFM.ALUMINA.A_PRODUCTION.STEAM.LPG</t>
  </si>
  <si>
    <t>FUEL_EMI.ktCO2.EL.NFM.ALUMINA.A_PRODUCTION.STEAM.DIESEL_LIQBIO</t>
  </si>
  <si>
    <t>FUEL_EMI.ktCO2.EL.NFM.ALUMINA.A_PRODUCTION.STEAM.RFO</t>
  </si>
  <si>
    <t>FUEL_EMI.ktCO2.EL.NFM.ALUMINA.A_PRODUCTION.STEAM.OTHER</t>
  </si>
  <si>
    <t>FUEL_EMI.ktCO2.EL.NFM.ALUMINA.A_PRODUCTION.STEAM.NG_BIOGAS</t>
  </si>
  <si>
    <t>FUEL_EMI.ktCO2.EL.NFM.ALUMINA.A_PRODUCTION.STEAM.DERIVED</t>
  </si>
  <si>
    <t>FUEL_EMI.ktCO2.EL.NFM.ALUMINA.A_PRODUCTION.STEAM.BIOMASS_WASTE</t>
  </si>
  <si>
    <t>FUEL_EMI.ktCO2.EL.NFM.ALUMINA.A_PRODUCTION.STEAM.STEAM_DISTR</t>
  </si>
  <si>
    <t>FUEL_EMI.ktCO2.EL.NFM.ALUMINA.A_REFINING.TOTAL.TOTAL</t>
  </si>
  <si>
    <t>FUEL_EMI.ktCO2.EL.NFM.ALUMINA.A_REFINING.THERM.LPG</t>
  </si>
  <si>
    <t>FUEL_EMI.ktCO2.EL.NFM.ALUMINA.A_REFINING.THERM.DIESEL_LIQBIO</t>
  </si>
  <si>
    <t>FUEL_EMI.ktCO2.EL.NFM.ALUMINA.A_REFINING.THERM.RFO</t>
  </si>
  <si>
    <t>FUEL_EMI.ktCO2.EL.NFM.ALUMINA.A_REFINING.THERM.NG_BIOGAS</t>
  </si>
  <si>
    <t>FUEL_EMI.ktCO2.EL.NFM.ALUMINA.A_REFINING.THERM.ELEC</t>
  </si>
  <si>
    <t>FUEL_EMI.ktCO2.EL.NFM.PRIM_ALU.LIGHT.GENERIC.ELEC</t>
  </si>
  <si>
    <t>FUEL_EMI.ktCO2.EL.NFM.PRIM_ALU.AIRCOMP.GENERIC.ELEC</t>
  </si>
  <si>
    <t>FUEL_EMI.ktCO2.EL.NFM.PRIM_ALU.MOTOR.GENERIC.ELEC</t>
  </si>
  <si>
    <t>FUEL_EMI.ktCO2.EL.NFM.PRIM_ALU.FANS.GENERIC.ELEC</t>
  </si>
  <si>
    <t>FUEL_EMI.ktCO2.EL.NFM.PRIM_ALU.LOW_ENTH.TOTAL.TOTAL</t>
  </si>
  <si>
    <t>FUEL_EMI.ktCO2.EL.NFM.PRIM_ALU.LOW_ENTH.THERM.DIESEL_LIQBIO</t>
  </si>
  <si>
    <t>FUEL_EMI.ktCO2.EL.NFM.PRIM_ALU.LOW_ENTH.THERM.NG_BIOGAS</t>
  </si>
  <si>
    <t>FUEL_EMI.ktCO2.EL.NFM.PRIM_ALU.LOW_ENTH.THERM.SOLAR_GEO</t>
  </si>
  <si>
    <t>FUEL_EMI.ktCO2.EL.NFM.PRIM_ALU.LOW_ENTH.HP.AMBIENT</t>
  </si>
  <si>
    <t>FUEL_EMI.ktCO2.EL.NFM.PRIM_ALU.LOW_ENTH.THERM.ELEC</t>
  </si>
  <si>
    <t>FUEL_EMI.ktCO2.EL.NFM.PRIM_ALU.SMELTING.ELEC.ELEC</t>
  </si>
  <si>
    <t>FUEL_EMI.ktCO2.EL.NFM.PRIM_ALU.PROCESSING.TOTAL.TOTAL</t>
  </si>
  <si>
    <t>FUEL_EMI.ktCO2.EL.NFM.PRIM_ALU.PROCESSING.THERM.TOTAL</t>
  </si>
  <si>
    <t>FUEL_EMI.ktCO2.EL.NFM.PRIM_ALU.PROCESSING.THERM.LPG</t>
  </si>
  <si>
    <t>FUEL_EMI.ktCO2.EL.NFM.PRIM_ALU.PROCESSING.THERM.DIESEL_LIQBIO</t>
  </si>
  <si>
    <t>FUEL_EMI.ktCO2.EL.NFM.PRIM_ALU.PROCESSING.THERM.RFO</t>
  </si>
  <si>
    <t>FUEL_EMI.ktCO2.EL.NFM.PRIM_ALU.PROCESSING.THERM.NG_BIOGAS</t>
  </si>
  <si>
    <t>FUEL_EMI.ktCO2.EL.NFM.PRIM_ALU.PROCESSING.ELEC.ELEC</t>
  </si>
  <si>
    <t>FUEL_EMI.ktCO2.EL.NFM.PRIM_ALU.FINISHING.THERM.TOTAL</t>
  </si>
  <si>
    <t>FUEL_EMI.ktCO2.EL.NFM.PRIM_ALU.FINISHING.THERM.LPG</t>
  </si>
  <si>
    <t>FUEL_EMI.ktCO2.EL.NFM.PRIM_ALU.FINISHING.THERM.DIESEL_LIQBIO</t>
  </si>
  <si>
    <t>FUEL_EMI.ktCO2.EL.NFM.PRIM_ALU.FINISHING.THERM.NG_BIOGAS</t>
  </si>
  <si>
    <t>FUEL_EMI.ktCO2.EL.NFM.PRIM_ALU.FINISHING_STEAM.TOTAL.TOTAL</t>
  </si>
  <si>
    <t>FUEL_EMI.ktCO2.EL.NFM.PRIM_ALU.FINISHING_STEAM.STEAM.SOLIDS</t>
  </si>
  <si>
    <t>FUEL_EMI.ktCO2.EL.NFM.PRIM_ALU.FINISHING_STEAM.STEAM.RFG</t>
  </si>
  <si>
    <t>FUEL_EMI.ktCO2.EL.NFM.PRIM_ALU.FINISHING_STEAM.STEAM.LPG</t>
  </si>
  <si>
    <t>FUEL_EMI.ktCO2.EL.NFM.PRIM_ALU.FINISHING_STEAM.STEAM.DIESEL_LIQBIO</t>
  </si>
  <si>
    <t>FUEL_EMI.ktCO2.EL.NFM.PRIM_ALU.FINISHING_STEAM.STEAM.RFO</t>
  </si>
  <si>
    <t>FUEL_EMI.ktCO2.EL.NFM.PRIM_ALU.FINISHING_STEAM.STEAM.OTHER</t>
  </si>
  <si>
    <t>FUEL_EMI.ktCO2.EL.NFM.PRIM_ALU.FINISHING_STEAM.STEAM.NG_BIOGAS</t>
  </si>
  <si>
    <t>FUEL_EMI.ktCO2.EL.NFM.PRIM_ALU.FINISHING_STEAM.STEAM.DERIVED</t>
  </si>
  <si>
    <t>FUEL_EMI.ktCO2.EL.NFM.PRIM_ALU.FINISHING_STEAM.STEAM.BIOMASS_WASTE</t>
  </si>
  <si>
    <t>FUEL_EMI.ktCO2.EL.NFM.PRIM_ALU.FINISHING_STEAM.STEAM.STEAM_DISTR</t>
  </si>
  <si>
    <t>FUEL_EMI.ktCO2.EL.NFM.PRIM_ALU.FINISHING.ELEC.ELEC</t>
  </si>
  <si>
    <t>PROCESS_EMI.ktCO2.EL.NFM.PRIM_ALU</t>
  </si>
  <si>
    <t>FUEL_EMI.ktCO2.EL.NFM.SEC_ALU.TOTAL.TOTAL.TOTAL</t>
  </si>
  <si>
    <t>FUEL_EMI.ktCO2.EL.NFM.SEC_ALU.LIGHT.GENERIC.ELEC</t>
  </si>
  <si>
    <t>FUEL_EMI.ktCO2.EL.NFM.SEC_ALU.AIRCOMP.GENERIC.ELEC</t>
  </si>
  <si>
    <t>FUEL_EMI.ktCO2.EL.NFM.SEC_ALU.MOTOR.GENERIC.ELEC</t>
  </si>
  <si>
    <t>FUEL_EMI.ktCO2.EL.NFM.SEC_ALU.FANS.GENERIC.ELEC</t>
  </si>
  <si>
    <t>FUEL_EMI.ktCO2.EL.NFM.SEC_ALU.LOW_ENTH.TOTAL.TOTAL</t>
  </si>
  <si>
    <t>FUEL_EMI.ktCO2.EL.NFM.SEC_ALU.LOW_ENTH.THERM.DIESEL_LIQBIO</t>
  </si>
  <si>
    <t>FUEL_EMI.ktCO2.EL.NFM.SEC_ALU.LOW_ENTH.THERM.NG_BIOGAS</t>
  </si>
  <si>
    <t>FUEL_EMI.ktCO2.EL.NFM.SEC_ALU.LOW_ENTH.THERM.SOLAR_GEO</t>
  </si>
  <si>
    <t>FUEL_EMI.ktCO2.EL.NFM.SEC_ALU.LOW_ENTH.HP.AMBIENT</t>
  </si>
  <si>
    <t>FUEL_EMI.ktCO2.EL.NFM.SEC_ALU.LOW_ENTH.THERM.ELEC</t>
  </si>
  <si>
    <t>FUEL_EMI.ktCO2.EL.NFM.SEC_ALU.SEC_REMELTING.TOTAL.TOTAL</t>
  </si>
  <si>
    <t>FUEL_EMI.ktCO2.EL.NFM.SEC_ALU.SEC_REMELTING.THERM.TOTAL</t>
  </si>
  <si>
    <t>FUEL_EMI.ktCO2.EL.NFM.SEC_ALU.SEC_REMELTING.THERM.LPG</t>
  </si>
  <si>
    <t>FUEL_EMI.ktCO2.EL.NFM.SEC_ALU.SEC_REMELTING.THERM.DIESEL_LIQBIO</t>
  </si>
  <si>
    <t>FUEL_EMI.ktCO2.EL.NFM.SEC_ALU.SEC_REMELTING.THERM.RFO</t>
  </si>
  <si>
    <t>FUEL_EMI.ktCO2.EL.NFM.SEC_ALU.SEC_REMELTING.THERM.NG_BIOGAS</t>
  </si>
  <si>
    <t>FUEL_EMI.ktCO2.EL.NFM.SEC_ALU.SEC_REMELTING.ELEC.ELEC</t>
  </si>
  <si>
    <t>FUEL_EMI.ktCO2.EL.NFM.SEC_ALU.SEC_PROCESSING.TOTAL.TOTAL</t>
  </si>
  <si>
    <t>FUEL_EMI.ktCO2.EL.NFM.SEC_ALU.SEC_PROCESSING.THERM.TOTAL</t>
  </si>
  <si>
    <t>FUEL_EMI.ktCO2.EL.NFM.SEC_ALU.SEC_PROCESSING.THERM.LPG</t>
  </si>
  <si>
    <t>FUEL_EMI.ktCO2.EL.NFM.SEC_ALU.SEC_PROCESSING.THERM.DIESEL_LIQBIO</t>
  </si>
  <si>
    <t>FUEL_EMI.ktCO2.EL.NFM.SEC_ALU.SEC_PROCESSING.THERM.RFO</t>
  </si>
  <si>
    <t>FUEL_EMI.ktCO2.EL.NFM.SEC_ALU.SEC_PROCESSING.THERM.NG_BIOGAS</t>
  </si>
  <si>
    <t>FUEL_EMI.ktCO2.EL.NFM.SEC_ALU.SEC_PROCESSING.ELEC.ELEC</t>
  </si>
  <si>
    <t>FUEL_EMI.ktCO2.EL.NFM.SEC_ALU.SEC_FINISHING.THERM.TOTAL</t>
  </si>
  <si>
    <t>FUEL_EMI.ktCO2.EL.NFM.SEC_ALU.SEC_FINISHING.THERM.LPG</t>
  </si>
  <si>
    <t>FUEL_EMI.ktCO2.EL.NFM.SEC_ALU.SEC_FINISHING.THERM.DIESEL_LIQBIO</t>
  </si>
  <si>
    <t>FUEL_EMI.ktCO2.EL.NFM.SEC_ALU.SEC_FINISHING.THERM.NG_BIOGAS</t>
  </si>
  <si>
    <t>FUEL_EMI.ktCO2.EL.NFM.SEC_ALU.SEC_FINISHING_STEAM.TOTAL.TOTAL</t>
  </si>
  <si>
    <t>FUEL_EMI.ktCO2.EL.NFM.SEC_ALU.SEC_FINISHING_STEAM.STEAM.SOLIDS</t>
  </si>
  <si>
    <t>FUEL_EMI.ktCO2.EL.NFM.SEC_ALU.SEC_FINISHING_STEAM.STEAM.RFG</t>
  </si>
  <si>
    <t>FUEL_EMI.ktCO2.EL.NFM.SEC_ALU.SEC_FINISHING_STEAM.STEAM.LPG</t>
  </si>
  <si>
    <t>FUEL_EMI.ktCO2.EL.NFM.SEC_ALU.SEC_FINISHING_STEAM.STEAM.DIESEL_LIQBIO</t>
  </si>
  <si>
    <t>FUEL_EMI.ktCO2.EL.NFM.SEC_ALU.SEC_FINISHING_STEAM.STEAM.RFO</t>
  </si>
  <si>
    <t>FUEL_EMI.ktCO2.EL.NFM.SEC_ALU.SEC_FINISHING_STEAM.STEAM.OTHER</t>
  </si>
  <si>
    <t>FUEL_EMI.ktCO2.EL.NFM.SEC_ALU.SEC_FINISHING_STEAM.STEAM.NG_BIOGAS</t>
  </si>
  <si>
    <t>FUEL_EMI.ktCO2.EL.NFM.SEC_ALU.SEC_FINISHING_STEAM.STEAM.DERIVED</t>
  </si>
  <si>
    <t>FUEL_EMI.ktCO2.EL.NFM.SEC_ALU.SEC_FINISHING_STEAM.STEAM.BIOMASS_WASTE</t>
  </si>
  <si>
    <t>FUEL_EMI.ktCO2.EL.NFM.SEC_ALU.SEC_FINISHING_STEAM.STEAM.STEAM_DISTR</t>
  </si>
  <si>
    <t>FUEL_EMI.ktCO2.EL.NFM.SEC_ALU.SEC_FINISHING.ELEC.ELEC</t>
  </si>
  <si>
    <t>FUEL_EMI.ktCO2.EL.NFM.OTHER_NFM.LIGHT.GENERIC.ELEC</t>
  </si>
  <si>
    <t>FUEL_EMI.ktCO2.EL.NFM.OTHER_NFM.AIRCOMP.GENERIC.ELEC</t>
  </si>
  <si>
    <t>FUEL_EMI.ktCO2.EL.NFM.OTHER_NFM.MOTOR.GENERIC.ELEC</t>
  </si>
  <si>
    <t>FUEL_EMI.ktCO2.EL.NFM.OTHER_NFM.FANS.GENERIC.ELEC</t>
  </si>
  <si>
    <t>FUEL_EMI.ktCO2.EL.NFM.OTHER_NFM.LOW_ENTH.TOTAL.TOTAL</t>
  </si>
  <si>
    <t>FUEL_EMI.ktCO2.EL.NFM.OTHER_NFM.LOW_ENTH.THERM.DIESEL_LIQBIO</t>
  </si>
  <si>
    <t>FUEL_EMI.ktCO2.EL.NFM.OTHER_NFM.LOW_ENTH.THERM.NG_BIOGAS</t>
  </si>
  <si>
    <t>FUEL_EMI.ktCO2.EL.NFM.OTHER_NFM.LOW_ENTH.THERM.SOLAR_GEO</t>
  </si>
  <si>
    <t>FUEL_EMI.ktCO2.EL.NFM.OTHER_NFM.LOW_ENTH.HP.AMBIENT</t>
  </si>
  <si>
    <t>FUEL_EMI.ktCO2.EL.NFM.OTHER_NFM.LOW_ENTH.THERM.ELEC</t>
  </si>
  <si>
    <t>FUEL_EMI.ktCO2.EL.NFM.OTHER_NFM.OTH_PRODUCTION.TOTAL.TOTAL</t>
  </si>
  <si>
    <t>FUEL_EMI.ktCO2.EL.NFM.OTHER_NFM.OTH_PRODUCTION.THERM.TOTAL</t>
  </si>
  <si>
    <t>FUEL_EMI.ktCO2.EL.NFM.OTHER_NFM.OTH_PRODUCTION.THERM.SOLIDS</t>
  </si>
  <si>
    <t>FUEL_EMI.ktCO2.EL.NFM.OTHER_NFM.OTH_PRODUCTION.THERM.LPG</t>
  </si>
  <si>
    <t>FUEL_EMI.ktCO2.EL.NFM.OTHER_NFM.OTH_PRODUCTION.THERM.DIESEL_LIQBIO</t>
  </si>
  <si>
    <t>FUEL_EMI.ktCO2.EL.NFM.OTHER_NFM.OTH_PRODUCTION.THERM.RFO</t>
  </si>
  <si>
    <t>FUEL_EMI.ktCO2.EL.NFM.OTHER_NFM.OTH_PRODUCTION.THERM.NG_BIOGAS</t>
  </si>
  <si>
    <t>FUEL_EMI.ktCO2.EL.NFM.OTHER_NFM.OTH_PRODUCTION.ELEC.ELEC</t>
  </si>
  <si>
    <t>FUEL_EMI.ktCO2.EL.NFM.OTHER_NFM.OTH_PROCESSING.TOTAL.TOTAL</t>
  </si>
  <si>
    <t>FUEL_EMI.ktCO2.EL.NFM.OTHER_NFM.OTH_PROCESSING.THERM.TOTAL</t>
  </si>
  <si>
    <t>FUEL_EMI.ktCO2.EL.NFM.OTHER_NFM.OTH_PROCESSING.THERM.LPG</t>
  </si>
  <si>
    <t>FUEL_EMI.ktCO2.EL.NFM.OTHER_NFM.OTH_PROCESSING.THERM.DIESEL_LIQBIO</t>
  </si>
  <si>
    <t>FUEL_EMI.ktCO2.EL.NFM.OTHER_NFM.OTH_PROCESSING.THERM.RFO</t>
  </si>
  <si>
    <t>FUEL_EMI.ktCO2.EL.NFM.OTHER_NFM.OTH_PROCESSING.THERM.NG_BIOGAS</t>
  </si>
  <si>
    <t>FUEL_EMI.ktCO2.EL.NFM.OTHER_NFM.OTH_PROCESSING.ELEC.ELEC</t>
  </si>
  <si>
    <t>FUEL_EMI.ktCO2.EL.NFM.OTHER_NFM.OTH_FINISHING.THERM.TOTAL</t>
  </si>
  <si>
    <t>FUEL_EMI.ktCO2.EL.NFM.OTHER_NFM.OTH_FINISHING.THERM.LPG</t>
  </si>
  <si>
    <t>FUEL_EMI.ktCO2.EL.NFM.OTHER_NFM.OTH_FINISHING.THERM.DIESEL_LIQBIO</t>
  </si>
  <si>
    <t>FUEL_EMI.ktCO2.EL.NFM.OTHER_NFM.OTH_FINISHING.THERM.NG_BIOGAS</t>
  </si>
  <si>
    <t>FUEL_EMI.ktCO2.EL.NFM.OTHER_NFM.OTH_FINISHING_STEAM.TOTAL.TOTAL</t>
  </si>
  <si>
    <t>FUEL_EMI.ktCO2.EL.NFM.OTHER_NFM.OTH_FINISHING_STEAM.STEAM.SOLIDS</t>
  </si>
  <si>
    <t>FUEL_EMI.ktCO2.EL.NFM.OTHER_NFM.OTH_FINISHING_STEAM.STEAM.RFG</t>
  </si>
  <si>
    <t>FUEL_EMI.ktCO2.EL.NFM.OTHER_NFM.OTH_FINISHING_STEAM.STEAM.LPG</t>
  </si>
  <si>
    <t>FUEL_EMI.ktCO2.EL.NFM.OTHER_NFM.OTH_FINISHING_STEAM.STEAM.DIESEL_LIQBIO</t>
  </si>
  <si>
    <t>FUEL_EMI.ktCO2.EL.NFM.OTHER_NFM.OTH_FINISHING_STEAM.STEAM.RFO</t>
  </si>
  <si>
    <t>FUEL_EMI.ktCO2.EL.NFM.OTHER_NFM.OTH_FINISHING_STEAM.STEAM.OTHER</t>
  </si>
  <si>
    <t>FUEL_EMI.ktCO2.EL.NFM.OTHER_NFM.OTH_FINISHING_STEAM.STEAM.NG_BIOGAS</t>
  </si>
  <si>
    <t>FUEL_EMI.ktCO2.EL.NFM.OTHER_NFM.OTH_FINISHING_STEAM.STEAM.DERIVED</t>
  </si>
  <si>
    <t>FUEL_EMI.ktCO2.EL.NFM.OTHER_NFM.OTH_FINISHING_STEAM.STEAM.BIOMASS_WASTE</t>
  </si>
  <si>
    <t>FUEL_EMI.ktCO2.EL.NFM.OTHER_NFM.OTH_FINISHING_STEAM.STEAM.STEAM_DISTR</t>
  </si>
  <si>
    <t>FUEL_EMI.ktCO2.EL.NFM.OTHER_NFM.OTH_FINISHING.ELEC.ELEC</t>
  </si>
  <si>
    <t>PROCESS_EMI.ktCO2.EL.NFM.OTHER_NFM</t>
  </si>
  <si>
    <t>Aluminium - primary production (without process emissions)</t>
  </si>
  <si>
    <t>Other non-ferrous metals (without process emissions)</t>
  </si>
  <si>
    <t>Basic and other chemicals</t>
  </si>
  <si>
    <t>VA.Meuro2015.EL.CHI.BASIC_CHEM</t>
  </si>
  <si>
    <t>VA.Meuro2015.EL.CHI.OTHER_CHEM</t>
  </si>
  <si>
    <t>VA.Meuro2015.EL.CHI.PHARM</t>
  </si>
  <si>
    <t>Basic chemicals (kt ethylene eq.)</t>
  </si>
  <si>
    <t>OUTPUT.kt.EL.CHI.BASIC_CHEM</t>
  </si>
  <si>
    <t>Other chemicals (kt ethylene eq.)</t>
  </si>
  <si>
    <t>OUTPUT.kt.EL.CHI.OTHER_CHEM</t>
  </si>
  <si>
    <t>Pharmaceutical products etc. (kt ethylene eq.)</t>
  </si>
  <si>
    <t>OUTPUT.kt.EL.CHI.PHARM</t>
  </si>
  <si>
    <t>CAP.kt.EL.CHI.BASIC_CHEM</t>
  </si>
  <si>
    <t>CAP.kt.EL.CHI.OTHER_CHEM</t>
  </si>
  <si>
    <t>CAP.kt.EL.CHI.PHARM</t>
  </si>
  <si>
    <t>NEWCAP.kt.EL.CHI.BASIC_CHEM</t>
  </si>
  <si>
    <t>NEWCAP.kt.EL.CHI.OTHER_CHEM</t>
  </si>
  <si>
    <t>NEWCAP.kt.EL.CHI.PHARM</t>
  </si>
  <si>
    <t>FEC.ktoe.EL.CHI.TOTAL.TOTAL.TOTAL.TOTAL</t>
  </si>
  <si>
    <t>FEC.ktoe.EL.CHI.TOTAL.TOTAL.TOTAL.SOLIDS</t>
  </si>
  <si>
    <t>FEC.ktoe.EL.CHI.TOTAL.TOTAL.TOTAL.RFG</t>
  </si>
  <si>
    <t>FEC.ktoe.EL.CHI.TOTAL.TOTAL.TOTAL.LPG</t>
  </si>
  <si>
    <t>FEC.ktoe.EL.CHI.TOTAL.TOTAL.TOTAL.DIESEL</t>
  </si>
  <si>
    <t>FEC.ktoe.EL.CHI.TOTAL.TOTAL.TOTAL.RFO</t>
  </si>
  <si>
    <t>FEC.ktoe.EL.CHI.TOTAL.TOTAL.TOTAL.OTHER</t>
  </si>
  <si>
    <t>FEC.ktoe.EL.CHI.TOTAL.TOTAL.TOTAL.NG</t>
  </si>
  <si>
    <t>FEC.ktoe.EL.CHI.TOTAL.TOTAL.TOTAL.DERIVED</t>
  </si>
  <si>
    <t>FEC.ktoe.EL.CHI.TOTAL.TOTAL.TOTAL.BIOMASS_WASTE</t>
  </si>
  <si>
    <t>FEC.ktoe.EL.CHI.TOTAL.TOTAL.TOTAL.BIOGAS</t>
  </si>
  <si>
    <t>FEC.ktoe.EL.CHI.TOTAL.TOTAL.TOTAL.LIQBIO</t>
  </si>
  <si>
    <t>FEC.ktoe.EL.CHI.TOTAL.TOTAL.TOTAL.SOLAR</t>
  </si>
  <si>
    <t>FEC.ktoe.EL.CHI.TOTAL.TOTAL.TOTAL.GEO</t>
  </si>
  <si>
    <t>FEC.ktoe.EL.CHI.TOTAL.TOTAL.TOTAL.AMBIENT</t>
  </si>
  <si>
    <t>FEC.ktoe.EL.CHI.TOTAL.TOTAL.TOTAL.STEAM_DISTR</t>
  </si>
  <si>
    <t>FEC.ktoe.EL.CHI.TOTAL.TOTAL.TOTAL.ELEC</t>
  </si>
  <si>
    <t>Non-energy use in the Chemical industry (ktoe)</t>
  </si>
  <si>
    <t>NONENERGY.ktoe.EL.CHI.TOTAL.TOTAL.TOTAL.TOTAL</t>
  </si>
  <si>
    <t>NONENERGY.ktoe.EL.CHI.TOTAL.TOTAL.TOTAL.SOLIDS</t>
  </si>
  <si>
    <t>NONENERGY.ktoe.EL.CHI.TOTAL.TOTAL.TOTAL.RFG</t>
  </si>
  <si>
    <t>NONENERGY.ktoe.EL.CHI.TOTAL.TOTAL.TOTAL.LPG</t>
  </si>
  <si>
    <t>NONENERGY.ktoe.EL.CHI.TOTAL.TOTAL.TOTAL.DIESEL</t>
  </si>
  <si>
    <t>NONENERGY.ktoe.EL.CHI.TOTAL.TOTAL.TOTAL.RFO</t>
  </si>
  <si>
    <t>NONENERGY.ktoe.EL.CHI.TOTAL.TOTAL.TOTAL.OTHER</t>
  </si>
  <si>
    <t>NONENERGY.ktoe.EL.CHI.TOTAL.TOTAL.TOTAL.NAPHTHA</t>
  </si>
  <si>
    <t>NONENERGY.ktoe.EL.CHI.TOTAL.TOTAL.TOTAL.NG_BIOGAS</t>
  </si>
  <si>
    <t>NONENERGY.ktoe.EL.CHI.TOTAL.TOTAL.TOTAL.DERIVED</t>
  </si>
  <si>
    <t>NONENERGY.ktoe.EL.CHI.TOTAL.TOTAL.TOTAL.BIOMASS_WASTE</t>
  </si>
  <si>
    <t>Basic chemicals - non energy</t>
  </si>
  <si>
    <t>Basic chemicals - energy</t>
  </si>
  <si>
    <t>Emission intensity (kt of CO2 / ktoe energy)</t>
  </si>
  <si>
    <t>Basic chemicals (including process emissions)</t>
  </si>
  <si>
    <t>Other chemicals (including process emissions)</t>
  </si>
  <si>
    <t>FEC.ktoe.EL.CHI.BASIC_CHEM.LIGHT.GENERIC.ELEC</t>
  </si>
  <si>
    <t>FEC.ktoe.EL.CHI.BASIC_CHEM.AIRCOMP.GENERIC.ELEC</t>
  </si>
  <si>
    <t>FEC.ktoe.EL.CHI.BASIC_CHEM.MOTOR.GENERIC.ELEC</t>
  </si>
  <si>
    <t>FEC.ktoe.EL.CHI.BASIC_CHEM.FANS.GENERIC.ELEC</t>
  </si>
  <si>
    <t>FEC.ktoe.EL.CHI.BASIC_CHEM.LOW_ENTH.TOTAL.TOTAL</t>
  </si>
  <si>
    <t>FEC.ktoe.EL.CHI.BASIC_CHEM.LOW_ENTH.THERM.DIESEL_LIQBIO</t>
  </si>
  <si>
    <t>FEC.ktoe.EL.CHI.BASIC_CHEM.LOW_ENTH.THERM.NG_BIOGAS</t>
  </si>
  <si>
    <t>FEC.ktoe.EL.CHI.BASIC_CHEM.LOW_ENTH.THERM.SOLAR_GEO</t>
  </si>
  <si>
    <t>FEC.ktoe.EL.CHI.BASIC_CHEM.LOW_ENTH.HP.AMBIENT</t>
  </si>
  <si>
    <t>FEC.ktoe.EL.CHI.BASIC_CHEM.LOW_ENTH.THERM.ELEC</t>
  </si>
  <si>
    <t>Chemicals: Feedstock (energy used as raw material)</t>
  </si>
  <si>
    <t>Chemicals: Steam processing</t>
  </si>
  <si>
    <t>FEC.ktoe.EL.CHI.BASIC_CHEM.PROCESSING.TOTAL.TOTAL</t>
  </si>
  <si>
    <t>FEC.ktoe.EL.CHI.BASIC_CHEM.PROCESSING.STEAM.SOLIDS</t>
  </si>
  <si>
    <t>FEC.ktoe.EL.CHI.BASIC_CHEM.PROCESSING.STEAM.RFG</t>
  </si>
  <si>
    <t>FEC.ktoe.EL.CHI.BASIC_CHEM.PROCESSING.STEAM.LPG</t>
  </si>
  <si>
    <t>FEC.ktoe.EL.CHI.BASIC_CHEM.PROCESSING.STEAM.DIESEL_LIQBIO</t>
  </si>
  <si>
    <t>FEC.ktoe.EL.CHI.BASIC_CHEM.PROCESSING.STEAM.RFO</t>
  </si>
  <si>
    <t>FEC.ktoe.EL.CHI.BASIC_CHEM.PROCESSING.STEAM.OTHER</t>
  </si>
  <si>
    <t>FEC.ktoe.EL.CHI.BASIC_CHEM.PROCESSING.STEAM.NG_BIOGAS</t>
  </si>
  <si>
    <t>FEC.ktoe.EL.CHI.BASIC_CHEM.PROCESSING.STEAM.DERIVED</t>
  </si>
  <si>
    <t>FEC.ktoe.EL.CHI.BASIC_CHEM.PROCESSING.STEAM.BIOMASS_WASTE</t>
  </si>
  <si>
    <t>FEC.ktoe.EL.CHI.BASIC_CHEM.PROCESSING.STEAM.STEAM_DISTR</t>
  </si>
  <si>
    <t>Chemicals: Furnaces</t>
  </si>
  <si>
    <t>FEC.ktoe.EL.CHI.BASIC_CHEM.PROC_HEAT.TOTAL.TOTAL</t>
  </si>
  <si>
    <t>Chemicals: Furnaces - Thermal</t>
  </si>
  <si>
    <t>FEC.ktoe.EL.CHI.BASIC_CHEM.PROC_HEAT.THERM.TOTAL</t>
  </si>
  <si>
    <t>FEC.ktoe.EL.CHI.BASIC_CHEM.PROC_HEAT.THERM.SOLIDS</t>
  </si>
  <si>
    <t>FEC.ktoe.EL.CHI.BASIC_CHEM.PROC_HEAT.THERM.LPG</t>
  </si>
  <si>
    <t>FEC.ktoe.EL.CHI.BASIC_CHEM.PROC_HEAT.THERM.DIESEL_LIQBIO</t>
  </si>
  <si>
    <t>FEC.ktoe.EL.CHI.BASIC_CHEM.PROC_HEAT.THERM.RFO</t>
  </si>
  <si>
    <t>FEC.ktoe.EL.CHI.BASIC_CHEM.PROC_HEAT.THERM.NG_BIOGAS</t>
  </si>
  <si>
    <t>Chemicals: Furnaces - Electric</t>
  </si>
  <si>
    <t>FEC.ktoe.EL.CHI.BASIC_CHEM.PROC_HEAT.ELEC.ELEC</t>
  </si>
  <si>
    <t>Chemicals: Process cooling</t>
  </si>
  <si>
    <t>Chemicals: Process cooling - Natural gas and biogas</t>
  </si>
  <si>
    <t>FEC.ktoe.EL.CHI.BASIC_CHEM.PROC_COOL.THERM.NG_BIOGAS</t>
  </si>
  <si>
    <t>Chemicals: Process cooling - Steam</t>
  </si>
  <si>
    <t>FEC.ktoe.EL.CHI.BASIC_CHEM.PROC_COOL_STEAM.TOTAL.TOTAL</t>
  </si>
  <si>
    <t>FEC.ktoe.EL.CHI.BASIC_CHEM.PROC_COOL_STEAM.STEAM.SOLIDS</t>
  </si>
  <si>
    <t>FEC.ktoe.EL.CHI.BASIC_CHEM.PROC_COOL_STEAM.STEAM.RFG</t>
  </si>
  <si>
    <t>FEC.ktoe.EL.CHI.BASIC_CHEM.PROC_COOL_STEAM.STEAM.LPG</t>
  </si>
  <si>
    <t>FEC.ktoe.EL.CHI.BASIC_CHEM.PROC_COOL_STEAM.STEAM.DIESEL_LIQBIO</t>
  </si>
  <si>
    <t>FEC.ktoe.EL.CHI.BASIC_CHEM.PROC_COOL_STEAM.STEAM.RFO</t>
  </si>
  <si>
    <t>FEC.ktoe.EL.CHI.BASIC_CHEM.PROC_COOL_STEAM.STEAM.OTHER</t>
  </si>
  <si>
    <t>FEC.ktoe.EL.CHI.BASIC_CHEM.PROC_COOL_STEAM.STEAM.NG_BIOGAS</t>
  </si>
  <si>
    <t>FEC.ktoe.EL.CHI.BASIC_CHEM.PROC_COOL_STEAM.STEAM.DERIVED</t>
  </si>
  <si>
    <t>FEC.ktoe.EL.CHI.BASIC_CHEM.PROC_COOL_STEAM.STEAM.BIOMASS_WASTE</t>
  </si>
  <si>
    <t>FEC.ktoe.EL.CHI.BASIC_CHEM.PROC_COOL_STEAM.STEAM.STEAM_DISTR</t>
  </si>
  <si>
    <t>Chemicals: Process cooling - Electric</t>
  </si>
  <si>
    <t>FEC.ktoe.EL.CHI.BASIC_CHEM.PROC_COOL.ELEC.ELEC</t>
  </si>
  <si>
    <t>Chemicals: Generic electric process</t>
  </si>
  <si>
    <t>FEC.ktoe.EL.CHI.BASIC_CHEM.GENERIC.MECH.ELEC</t>
  </si>
  <si>
    <t>FEC.ktoe.EL.CHI.OTHER_CHEM.TOTAL.TOTAL.TOTAL</t>
  </si>
  <si>
    <t>FEC.ktoe.EL.CHI.OTHER_CHEM.LIGHT.GENERIC.ELEC</t>
  </si>
  <si>
    <t>FEC.ktoe.EL.CHI.OTHER_CHEM.AIRCOMP.GENERIC.ELEC</t>
  </si>
  <si>
    <t>FEC.ktoe.EL.CHI.OTHER_CHEM.MOTOR.GENERIC.ELEC</t>
  </si>
  <si>
    <t>FEC.ktoe.EL.CHI.OTHER_CHEM.FANS.GENERIC.ELEC</t>
  </si>
  <si>
    <t>FEC.ktoe.EL.CHI.OTHER_CHEM.LOW_ENTH.TOTAL.TOTAL</t>
  </si>
  <si>
    <t>FEC.ktoe.EL.CHI.OTHER_CHEM.LOW_ENTH.THERM.DIESEL_LIQBIO</t>
  </si>
  <si>
    <t>FEC.ktoe.EL.CHI.OTHER_CHEM.LOW_ENTH.THERM.NG_BIOGAS</t>
  </si>
  <si>
    <t>FEC.ktoe.EL.CHI.OTHER_CHEM.LOW_ENTH.THERM.SOLAR_GEO</t>
  </si>
  <si>
    <t>FEC.ktoe.EL.CHI.OTHER_CHEM.LOW_ENTH.HP.AMBIENT</t>
  </si>
  <si>
    <t>FEC.ktoe.EL.CHI.OTHER_CHEM.LOW_ENTH.THERM.ELEC</t>
  </si>
  <si>
    <t>Chemicals: High-enthalpy heat processing</t>
  </si>
  <si>
    <t>High-enthalpy heat processing - Steam</t>
  </si>
  <si>
    <t>FEC.ktoe.EL.CHI.OTHER_CHEM.PROCESSING_STEAM.TOTAL.TOTAL</t>
  </si>
  <si>
    <t>FEC.ktoe.EL.CHI.OTHER_CHEM.PROCESSING_STEAM.STEAM.SOLIDS</t>
  </si>
  <si>
    <t>FEC.ktoe.EL.CHI.OTHER_CHEM.PROCESSING_STEAM.STEAM.RFG</t>
  </si>
  <si>
    <t>FEC.ktoe.EL.CHI.OTHER_CHEM.PROCESSING_STEAM.STEAM.LPG</t>
  </si>
  <si>
    <t>FEC.ktoe.EL.CHI.OTHER_CHEM.PROCESSING_STEAM.STEAM.DIESEL_LIQBIO</t>
  </si>
  <si>
    <t>FEC.ktoe.EL.CHI.OTHER_CHEM.PROCESSING_STEAM.STEAM.RFO</t>
  </si>
  <si>
    <t>FEC.ktoe.EL.CHI.OTHER_CHEM.PROCESSING_STEAM.STEAM.OTHER</t>
  </si>
  <si>
    <t>FEC.ktoe.EL.CHI.OTHER_CHEM.PROCESSING_STEAM.STEAM.NG_BIOGAS</t>
  </si>
  <si>
    <t>FEC.ktoe.EL.CHI.OTHER_CHEM.PROCESSING_STEAM.STEAM.DERIVED</t>
  </si>
  <si>
    <t>FEC.ktoe.EL.CHI.OTHER_CHEM.PROCESSING_STEAM.STEAM.BIOMASS_WASTE</t>
  </si>
  <si>
    <t>FEC.ktoe.EL.CHI.OTHER_CHEM.PROCESSING_STEAM.STEAM.STEAM_DISTR</t>
  </si>
  <si>
    <t>High-enthalpy heat processing - Electric (microwave)</t>
  </si>
  <si>
    <t>FEC.ktoe.EL.CHI.OTHER_CHEM.PROCESSING.MICROW.ELEC</t>
  </si>
  <si>
    <t>FEC.ktoe.EL.CHI.OTHER_CHEM.PROC_HEAT.TOTAL.TOTAL</t>
  </si>
  <si>
    <t>FEC.ktoe.EL.CHI.OTHER_CHEM.PROC_HEAT.THERM.TOTAL</t>
  </si>
  <si>
    <t>FEC.ktoe.EL.CHI.OTHER_CHEM.PROC_HEAT.THERM.SOLIDS</t>
  </si>
  <si>
    <t>FEC.ktoe.EL.CHI.OTHER_CHEM.PROC_HEAT.THERM.LPG</t>
  </si>
  <si>
    <t>FEC.ktoe.EL.CHI.OTHER_CHEM.PROC_HEAT.THERM.DIESEL_LIQBIO</t>
  </si>
  <si>
    <t>FEC.ktoe.EL.CHI.OTHER_CHEM.PROC_HEAT.THERM.RFO</t>
  </si>
  <si>
    <t>FEC.ktoe.EL.CHI.OTHER_CHEM.PROC_HEAT.THERM.NG_BIOGAS</t>
  </si>
  <si>
    <t>FEC.ktoe.EL.CHI.OTHER_CHEM.PROC_HEAT.ELEC.ELEC</t>
  </si>
  <si>
    <t>FEC.ktoe.EL.CHI.OTHER_CHEM.PROC_COOL.THERM.NG_BIOGAS</t>
  </si>
  <si>
    <t>FEC.ktoe.EL.CHI.OTHER_CHEM.PROC_COOL_STEAM.TOTAL.TOTAL</t>
  </si>
  <si>
    <t>FEC.ktoe.EL.CHI.OTHER_CHEM.PROC_COOL_STEAM.STEAM.SOLIDS</t>
  </si>
  <si>
    <t>FEC.ktoe.EL.CHI.OTHER_CHEM.PROC_COOL_STEAM.STEAM.RFG</t>
  </si>
  <si>
    <t>FEC.ktoe.EL.CHI.OTHER_CHEM.PROC_COOL_STEAM.STEAM.LPG</t>
  </si>
  <si>
    <t>FEC.ktoe.EL.CHI.OTHER_CHEM.PROC_COOL_STEAM.STEAM.DIESEL_LIQBIO</t>
  </si>
  <si>
    <t>FEC.ktoe.EL.CHI.OTHER_CHEM.PROC_COOL_STEAM.STEAM.RFO</t>
  </si>
  <si>
    <t>FEC.ktoe.EL.CHI.OTHER_CHEM.PROC_COOL_STEAM.STEAM.OTHER</t>
  </si>
  <si>
    <t>FEC.ktoe.EL.CHI.OTHER_CHEM.PROC_COOL_STEAM.STEAM.NG_BIOGAS</t>
  </si>
  <si>
    <t>FEC.ktoe.EL.CHI.OTHER_CHEM.PROC_COOL_STEAM.STEAM.DERIVED</t>
  </si>
  <si>
    <t>FEC.ktoe.EL.CHI.OTHER_CHEM.PROC_COOL_STEAM.STEAM.BIOMASS_WASTE</t>
  </si>
  <si>
    <t>FEC.ktoe.EL.CHI.OTHER_CHEM.PROC_COOL_STEAM.STEAM.STEAM_DISTR</t>
  </si>
  <si>
    <t>FEC.ktoe.EL.CHI.OTHER_CHEM.PROC_COOL.ELEC.ELEC</t>
  </si>
  <si>
    <t>FEC.ktoe.EL.CHI.OTHER_CHEM.GENERIC.MECH.ELEC</t>
  </si>
  <si>
    <t>FEC.ktoe.EL.CHI.PHARM.TOTAL.TOTAL.TOTAL</t>
  </si>
  <si>
    <t>FEC.ktoe.EL.CHI.PHARM.LIGHT.GENERIC.ELEC</t>
  </si>
  <si>
    <t>FEC.ktoe.EL.CHI.PHARM.AIRCOMP.GENERIC.ELEC</t>
  </si>
  <si>
    <t>FEC.ktoe.EL.CHI.PHARM.MOTOR.GENERIC.ELEC</t>
  </si>
  <si>
    <t>FEC.ktoe.EL.CHI.PHARM.FANS.GENERIC.ELEC</t>
  </si>
  <si>
    <t>FEC.ktoe.EL.CHI.PHARM.LOW_ENTH.TOTAL.TOTAL</t>
  </si>
  <si>
    <t>FEC.ktoe.EL.CHI.PHARM.LOW_ENTH.THERM.DIESEL_LIQBIO</t>
  </si>
  <si>
    <t>FEC.ktoe.EL.CHI.PHARM.LOW_ENTH.THERM.NG_BIOGAS</t>
  </si>
  <si>
    <t>FEC.ktoe.EL.CHI.PHARM.LOW_ENTH.THERM.SOLAR_GEO</t>
  </si>
  <si>
    <t>FEC.ktoe.EL.CHI.PHARM.LOW_ENTH.HP.AMBIENT</t>
  </si>
  <si>
    <t>FEC.ktoe.EL.CHI.PHARM.LOW_ENTH.THERM.ELEC</t>
  </si>
  <si>
    <t>FEC.ktoe.EL.CHI.PHARM.PROCESSING_STEAM.TOTAL.TOTAL</t>
  </si>
  <si>
    <t>FEC.ktoe.EL.CHI.PHARM.PROCESSING_STEAM.STEAM.SOLIDS</t>
  </si>
  <si>
    <t>FEC.ktoe.EL.CHI.PHARM.PROCESSING_STEAM.STEAM.RFG</t>
  </si>
  <si>
    <t>FEC.ktoe.EL.CHI.PHARM.PROCESSING_STEAM.STEAM.LPG</t>
  </si>
  <si>
    <t>FEC.ktoe.EL.CHI.PHARM.PROCESSING_STEAM.STEAM.DIESEL_LIQBIO</t>
  </si>
  <si>
    <t>FEC.ktoe.EL.CHI.PHARM.PROCESSING_STEAM.STEAM.RFO</t>
  </si>
  <si>
    <t>FEC.ktoe.EL.CHI.PHARM.PROCESSING_STEAM.STEAM.OTHER</t>
  </si>
  <si>
    <t>FEC.ktoe.EL.CHI.PHARM.PROCESSING_STEAM.STEAM.NG_BIOGAS</t>
  </si>
  <si>
    <t>FEC.ktoe.EL.CHI.PHARM.PROCESSING_STEAM.STEAM.DERIVED</t>
  </si>
  <si>
    <t>FEC.ktoe.EL.CHI.PHARM.PROCESSING_STEAM.STEAM.BIOMASS_WASTE</t>
  </si>
  <si>
    <t>FEC.ktoe.EL.CHI.PHARM.PROCESSING_STEAM.STEAM.STEAM_DISTR</t>
  </si>
  <si>
    <t>FEC.ktoe.EL.CHI.PHARM.PROCESSING.MICROW.ELEC</t>
  </si>
  <si>
    <t>FEC.ktoe.EL.CHI.PHARM.PROC_HEAT.TOTAL.TOTAL</t>
  </si>
  <si>
    <t>FEC.ktoe.EL.CHI.PHARM.PROC_HEAT.THERM.TOTAL</t>
  </si>
  <si>
    <t>FEC.ktoe.EL.CHI.PHARM.PROC_HEAT.THERM.SOLIDS</t>
  </si>
  <si>
    <t>FEC.ktoe.EL.CHI.PHARM.PROC_HEAT.THERM.LPG</t>
  </si>
  <si>
    <t>FEC.ktoe.EL.CHI.PHARM.PROC_HEAT.THERM.DIESEL_LIQBIO</t>
  </si>
  <si>
    <t>FEC.ktoe.EL.CHI.PHARM.PROC_HEAT.THERM.RFO</t>
  </si>
  <si>
    <t>FEC.ktoe.EL.CHI.PHARM.PROC_HEAT.THERM.NG_BIOGAS</t>
  </si>
  <si>
    <t>FEC.ktoe.EL.CHI.PHARM.PROC_HEAT.ELEC.ELEC</t>
  </si>
  <si>
    <t>FEC.ktoe.EL.CHI.PHARM.PROC_COOL.THERM.NG_BIOGAS</t>
  </si>
  <si>
    <t>FEC.ktoe.EL.CHI.PHARM.PROC_COOL_STEAM.TOTAL.TOTAL</t>
  </si>
  <si>
    <t>FEC.ktoe.EL.CHI.PHARM.PROC_COOL_STEAM.STEAM.SOLIDS</t>
  </si>
  <si>
    <t>FEC.ktoe.EL.CHI.PHARM.PROC_COOL_STEAM.STEAM.RFG</t>
  </si>
  <si>
    <t>FEC.ktoe.EL.CHI.PHARM.PROC_COOL_STEAM.STEAM.LPG</t>
  </si>
  <si>
    <t>FEC.ktoe.EL.CHI.PHARM.PROC_COOL_STEAM.STEAM.DIESEL_LIQBIO</t>
  </si>
  <si>
    <t>FEC.ktoe.EL.CHI.PHARM.PROC_COOL_STEAM.STEAM.RFO</t>
  </si>
  <si>
    <t>FEC.ktoe.EL.CHI.PHARM.PROC_COOL_STEAM.STEAM.OTHER</t>
  </si>
  <si>
    <t>FEC.ktoe.EL.CHI.PHARM.PROC_COOL_STEAM.STEAM.NG_BIOGAS</t>
  </si>
  <si>
    <t>FEC.ktoe.EL.CHI.PHARM.PROC_COOL_STEAM.STEAM.DERIVED</t>
  </si>
  <si>
    <t>FEC.ktoe.EL.CHI.PHARM.PROC_COOL_STEAM.STEAM.BIOMASS_WASTE</t>
  </si>
  <si>
    <t>FEC.ktoe.EL.CHI.PHARM.PROC_COOL_STEAM.STEAM.STEAM_DISTR</t>
  </si>
  <si>
    <t>FEC.ktoe.EL.CHI.PHARM.PROC_COOL.ELEC.ELEC</t>
  </si>
  <si>
    <t>FEC.ktoe.EL.CHI.PHARM.GENERIC.MECH.ELEC</t>
  </si>
  <si>
    <t>Chemicals: Process cooling - Natural gas</t>
  </si>
  <si>
    <t>UED.ktoe.EL.CHI.BASIC_CHEM.LIGHT.GENERIC.ELEC</t>
  </si>
  <si>
    <t>UED.ktoe.EL.CHI.BASIC_CHEM.AIRCOMP.GENERIC.ELEC</t>
  </si>
  <si>
    <t>UED.ktoe.EL.CHI.BASIC_CHEM.MOTOR.GENERIC.ELEC</t>
  </si>
  <si>
    <t>UED.ktoe.EL.CHI.BASIC_CHEM.FANS.GENERIC.ELEC</t>
  </si>
  <si>
    <t>UED.ktoe.EL.CHI.BASIC_CHEM.LOW_ENTH.TOTAL.TOTAL</t>
  </si>
  <si>
    <t>UED.ktoe.EL.CHI.BASIC_CHEM.LOW_ENTH.THERM.DIESEL_LIQBIO</t>
  </si>
  <si>
    <t>UED.ktoe.EL.CHI.BASIC_CHEM.LOW_ENTH.THERM.NG_BIOGAS</t>
  </si>
  <si>
    <t>UED.ktoe.EL.CHI.BASIC_CHEM.LOW_ENTH.THERM.SOLAR_GEO</t>
  </si>
  <si>
    <t>UED.ktoe.EL.CHI.BASIC_CHEM.LOW_ENTH.HP.AMBIENT</t>
  </si>
  <si>
    <t>UED.ktoe.EL.CHI.BASIC_CHEM.LOW_ENTH.THERM.ELEC</t>
  </si>
  <si>
    <t>UED.ktoe.EL.CHI.BASIC_CHEM.PROCESSING.TOTAL.TOTAL</t>
  </si>
  <si>
    <t>UED.ktoe.EL.CHI.BASIC_CHEM.PROCESSING.STEAM.SOLIDS</t>
  </si>
  <si>
    <t>UED.ktoe.EL.CHI.BASIC_CHEM.PROCESSING.STEAM.RFG</t>
  </si>
  <si>
    <t>UED.ktoe.EL.CHI.BASIC_CHEM.PROCESSING.STEAM.LPG</t>
  </si>
  <si>
    <t>UED.ktoe.EL.CHI.BASIC_CHEM.PROCESSING.STEAM.DIESEL_LIQBIO</t>
  </si>
  <si>
    <t>UED.ktoe.EL.CHI.BASIC_CHEM.PROCESSING.STEAM.RFO</t>
  </si>
  <si>
    <t>UED.ktoe.EL.CHI.BASIC_CHEM.PROCESSING.STEAM.OTHER</t>
  </si>
  <si>
    <t>UED.ktoe.EL.CHI.BASIC_CHEM.PROCESSING.STEAM.NG_BIOGAS</t>
  </si>
  <si>
    <t>UED.ktoe.EL.CHI.BASIC_CHEM.PROCESSING.STEAM.DERIVED</t>
  </si>
  <si>
    <t>UED.ktoe.EL.CHI.BASIC_CHEM.PROCESSING.STEAM.BIOMASS_WASTE</t>
  </si>
  <si>
    <t>UED.ktoe.EL.CHI.BASIC_CHEM.PROCESSING.STEAM.STEAM_DISTR</t>
  </si>
  <si>
    <t>UED.ktoe.EL.CHI.BASIC_CHEM.PROC_HEAT.TOTAL.TOTAL</t>
  </si>
  <si>
    <t>UED.ktoe.EL.CHI.BASIC_CHEM.PROC_HEAT.THERM.TOTAL</t>
  </si>
  <si>
    <t>UED.ktoe.EL.CHI.BASIC_CHEM.PROC_HEAT.THERM.SOLIDS</t>
  </si>
  <si>
    <t>UED.ktoe.EL.CHI.BASIC_CHEM.PROC_HEAT.THERM.LPG</t>
  </si>
  <si>
    <t>UED.ktoe.EL.CHI.BASIC_CHEM.PROC_HEAT.THERM.DIESEL_LIQBIO</t>
  </si>
  <si>
    <t>UED.ktoe.EL.CHI.BASIC_CHEM.PROC_HEAT.THERM.RFO</t>
  </si>
  <si>
    <t>UED.ktoe.EL.CHI.BASIC_CHEM.PROC_HEAT.THERM.NG_BIOGAS</t>
  </si>
  <si>
    <t>UED.ktoe.EL.CHI.BASIC_CHEM.PROC_HEAT.ELEC.ELEC</t>
  </si>
  <si>
    <t>UED.ktoe.EL.CHI.BASIC_CHEM.PROC_COOL.THERM.NG_BIOGAS</t>
  </si>
  <si>
    <t>UED.ktoe.EL.CHI.BASIC_CHEM.PROC_COOL_STEAM.TOTAL.TOTAL</t>
  </si>
  <si>
    <t>UED.ktoe.EL.CHI.BASIC_CHEM.PROC_COOL_STEAM.STEAM.SOLIDS</t>
  </si>
  <si>
    <t>UED.ktoe.EL.CHI.BASIC_CHEM.PROC_COOL_STEAM.STEAM.RFG</t>
  </si>
  <si>
    <t>UED.ktoe.EL.CHI.BASIC_CHEM.PROC_COOL_STEAM.STEAM.LPG</t>
  </si>
  <si>
    <t>UED.ktoe.EL.CHI.BASIC_CHEM.PROC_COOL_STEAM.STEAM.DIESEL_LIQBIO</t>
  </si>
  <si>
    <t>UED.ktoe.EL.CHI.BASIC_CHEM.PROC_COOL_STEAM.STEAM.RFO</t>
  </si>
  <si>
    <t>UED.ktoe.EL.CHI.BASIC_CHEM.PROC_COOL_STEAM.STEAM.OTHER</t>
  </si>
  <si>
    <t>UED.ktoe.EL.CHI.BASIC_CHEM.PROC_COOL_STEAM.STEAM.NG_BIOGAS</t>
  </si>
  <si>
    <t>UED.ktoe.EL.CHI.BASIC_CHEM.PROC_COOL_STEAM.STEAM.DERIVED</t>
  </si>
  <si>
    <t>UED.ktoe.EL.CHI.BASIC_CHEM.PROC_COOL_STEAM.STEAM.BIOMASS_WASTE</t>
  </si>
  <si>
    <t>UED.ktoe.EL.CHI.BASIC_CHEM.PROC_COOL_STEAM.STEAM.STEAM_DISTR</t>
  </si>
  <si>
    <t>UED.ktoe.EL.CHI.BASIC_CHEM.PROC_COOL.ELEC.ELEC</t>
  </si>
  <si>
    <t>UED.ktoe.EL.CHI.BASIC_CHEM.GENERIC.MECH.ELEC</t>
  </si>
  <si>
    <t>UED.ktoe.EL.CHI.OTHER_CHEM.TOTAL.TOTAL.TOTAL</t>
  </si>
  <si>
    <t>UED.ktoe.EL.CHI.OTHER_CHEM.LIGHT.GENERIC.ELEC</t>
  </si>
  <si>
    <t>UED.ktoe.EL.CHI.OTHER_CHEM.AIRCOMP.GENERIC.ELEC</t>
  </si>
  <si>
    <t>UED.ktoe.EL.CHI.OTHER_CHEM.MOTOR.GENERIC.ELEC</t>
  </si>
  <si>
    <t>UED.ktoe.EL.CHI.OTHER_CHEM.FANS.GENERIC.ELEC</t>
  </si>
  <si>
    <t>UED.ktoe.EL.CHI.OTHER_CHEM.LOW_ENTH.TOTAL.TOTAL</t>
  </si>
  <si>
    <t>UED.ktoe.EL.CHI.OTHER_CHEM.LOW_ENTH.THERM.DIESEL_LIQBIO</t>
  </si>
  <si>
    <t>UED.ktoe.EL.CHI.OTHER_CHEM.LOW_ENTH.THERM.NG_BIOGAS</t>
  </si>
  <si>
    <t>UED.ktoe.EL.CHI.OTHER_CHEM.LOW_ENTH.THERM.SOLAR_GEO</t>
  </si>
  <si>
    <t>UED.ktoe.EL.CHI.OTHER_CHEM.LOW_ENTH.HP.AMBIENT</t>
  </si>
  <si>
    <t>UED.ktoe.EL.CHI.OTHER_CHEM.LOW_ENTH.THERM.ELEC</t>
  </si>
  <si>
    <t>UED.ktoe.EL.CHI.OTHER_CHEM.PROCESSING_STEAM.TOTAL.TOTAL</t>
  </si>
  <si>
    <t>UED.ktoe.EL.CHI.OTHER_CHEM.PROCESSING_STEAM.STEAM.SOLIDS</t>
  </si>
  <si>
    <t>UED.ktoe.EL.CHI.OTHER_CHEM.PROCESSING_STEAM.STEAM.RFG</t>
  </si>
  <si>
    <t>UED.ktoe.EL.CHI.OTHER_CHEM.PROCESSING_STEAM.STEAM.LPG</t>
  </si>
  <si>
    <t>UED.ktoe.EL.CHI.OTHER_CHEM.PROCESSING_STEAM.STEAM.DIESEL_LIQBIO</t>
  </si>
  <si>
    <t>UED.ktoe.EL.CHI.OTHER_CHEM.PROCESSING_STEAM.STEAM.RFO</t>
  </si>
  <si>
    <t>UED.ktoe.EL.CHI.OTHER_CHEM.PROCESSING_STEAM.STEAM.OTHER</t>
  </si>
  <si>
    <t>UED.ktoe.EL.CHI.OTHER_CHEM.PROCESSING_STEAM.STEAM.NG_BIOGAS</t>
  </si>
  <si>
    <t>UED.ktoe.EL.CHI.OTHER_CHEM.PROCESSING_STEAM.STEAM.DERIVED</t>
  </si>
  <si>
    <t>UED.ktoe.EL.CHI.OTHER_CHEM.PROCESSING_STEAM.STEAM.BIOMASS_WASTE</t>
  </si>
  <si>
    <t>UED.ktoe.EL.CHI.OTHER_CHEM.PROCESSING_STEAM.STEAM.STEAM_DISTR</t>
  </si>
  <si>
    <t>UED.ktoe.EL.CHI.OTHER_CHEM.PROCESSING.MICROW.ELEC</t>
  </si>
  <si>
    <t>UED.ktoe.EL.CHI.OTHER_CHEM.PROC_HEAT.TOTAL.TOTAL</t>
  </si>
  <si>
    <t>UED.ktoe.EL.CHI.OTHER_CHEM.PROC_HEAT.THERM.TOTAL</t>
  </si>
  <si>
    <t>UED.ktoe.EL.CHI.OTHER_CHEM.PROC_HEAT.THERM.SOLIDS</t>
  </si>
  <si>
    <t>UED.ktoe.EL.CHI.OTHER_CHEM.PROC_HEAT.THERM.LPG</t>
  </si>
  <si>
    <t>UED.ktoe.EL.CHI.OTHER_CHEM.PROC_HEAT.THERM.DIESEL_LIQBIO</t>
  </si>
  <si>
    <t>UED.ktoe.EL.CHI.OTHER_CHEM.PROC_HEAT.THERM.RFO</t>
  </si>
  <si>
    <t>UED.ktoe.EL.CHI.OTHER_CHEM.PROC_HEAT.THERM.NG_BIOGAS</t>
  </si>
  <si>
    <t>UED.ktoe.EL.CHI.OTHER_CHEM.PROC_HEAT.ELEC.ELEC</t>
  </si>
  <si>
    <t>UED.ktoe.EL.CHI.OTHER_CHEM.PROC_COOL.THERM.NG_BIOGAS</t>
  </si>
  <si>
    <t>UED.ktoe.EL.CHI.OTHER_CHEM.PROC_COOL_STEAM.TOTAL.TOTAL</t>
  </si>
  <si>
    <t>UED.ktoe.EL.CHI.OTHER_CHEM.PROC_COOL_STEAM.STEAM.SOLIDS</t>
  </si>
  <si>
    <t>UED.ktoe.EL.CHI.OTHER_CHEM.PROC_COOL_STEAM.STEAM.RFG</t>
  </si>
  <si>
    <t>UED.ktoe.EL.CHI.OTHER_CHEM.PROC_COOL_STEAM.STEAM.LPG</t>
  </si>
  <si>
    <t>UED.ktoe.EL.CHI.OTHER_CHEM.PROC_COOL_STEAM.STEAM.DIESEL_LIQBIO</t>
  </si>
  <si>
    <t>UED.ktoe.EL.CHI.OTHER_CHEM.PROC_COOL_STEAM.STEAM.RFO</t>
  </si>
  <si>
    <t>UED.ktoe.EL.CHI.OTHER_CHEM.PROC_COOL_STEAM.STEAM.OTHER</t>
  </si>
  <si>
    <t>UED.ktoe.EL.CHI.OTHER_CHEM.PROC_COOL_STEAM.STEAM.NG_BIOGAS</t>
  </si>
  <si>
    <t>UED.ktoe.EL.CHI.OTHER_CHEM.PROC_COOL_STEAM.STEAM.DERIVED</t>
  </si>
  <si>
    <t>UED.ktoe.EL.CHI.OTHER_CHEM.PROC_COOL_STEAM.STEAM.BIOMASS_WASTE</t>
  </si>
  <si>
    <t>UED.ktoe.EL.CHI.OTHER_CHEM.PROC_COOL_STEAM.STEAM.STEAM_DISTR</t>
  </si>
  <si>
    <t>UED.ktoe.EL.CHI.OTHER_CHEM.PROC_COOL.ELEC.ELEC</t>
  </si>
  <si>
    <t>UED.ktoe.EL.CHI.OTHER_CHEM.GENERIC.MECH.ELEC</t>
  </si>
  <si>
    <t>UED.ktoe.EL.CHI.PHARM.TOTAL.TOTAL.TOTAL</t>
  </si>
  <si>
    <t>UED.ktoe.EL.CHI.PHARM.LIGHT.GENERIC.ELEC</t>
  </si>
  <si>
    <t>UED.ktoe.EL.CHI.PHARM.AIRCOMP.GENERIC.ELEC</t>
  </si>
  <si>
    <t>UED.ktoe.EL.CHI.PHARM.MOTOR.GENERIC.ELEC</t>
  </si>
  <si>
    <t>UED.ktoe.EL.CHI.PHARM.FANS.GENERIC.ELEC</t>
  </si>
  <si>
    <t>UED.ktoe.EL.CHI.PHARM.LOW_ENTH.TOTAL.TOTAL</t>
  </si>
  <si>
    <t>UED.ktoe.EL.CHI.PHARM.LOW_ENTH.THERM.DIESEL_LIQBIO</t>
  </si>
  <si>
    <t>UED.ktoe.EL.CHI.PHARM.LOW_ENTH.THERM.NG_BIOGAS</t>
  </si>
  <si>
    <t>UED.ktoe.EL.CHI.PHARM.LOW_ENTH.THERM.SOLAR_GEO</t>
  </si>
  <si>
    <t>UED.ktoe.EL.CHI.PHARM.LOW_ENTH.HP.AMBIENT</t>
  </si>
  <si>
    <t>UED.ktoe.EL.CHI.PHARM.LOW_ENTH.THERM.ELEC</t>
  </si>
  <si>
    <t>UED.ktoe.EL.CHI.PHARM.PROCESSING_STEAM.TOTAL.TOTAL</t>
  </si>
  <si>
    <t>UED.ktoe.EL.CHI.PHARM.PROCESSING_STEAM.STEAM.SOLIDS</t>
  </si>
  <si>
    <t>UED.ktoe.EL.CHI.PHARM.PROCESSING_STEAM.STEAM.RFG</t>
  </si>
  <si>
    <t>UED.ktoe.EL.CHI.PHARM.PROCESSING_STEAM.STEAM.LPG</t>
  </si>
  <si>
    <t>UED.ktoe.EL.CHI.PHARM.PROCESSING_STEAM.STEAM.DIESEL_LIQBIO</t>
  </si>
  <si>
    <t>UED.ktoe.EL.CHI.PHARM.PROCESSING_STEAM.STEAM.RFO</t>
  </si>
  <si>
    <t>UED.ktoe.EL.CHI.PHARM.PROCESSING_STEAM.STEAM.OTHER</t>
  </si>
  <si>
    <t>UED.ktoe.EL.CHI.PHARM.PROCESSING_STEAM.STEAM.NG_BIOGAS</t>
  </si>
  <si>
    <t>UED.ktoe.EL.CHI.PHARM.PROCESSING_STEAM.STEAM.DERIVED</t>
  </si>
  <si>
    <t>UED.ktoe.EL.CHI.PHARM.PROCESSING_STEAM.STEAM.BIOMASS_WASTE</t>
  </si>
  <si>
    <t>UED.ktoe.EL.CHI.PHARM.PROCESSING_STEAM.STEAM.STEAM_DISTR</t>
  </si>
  <si>
    <t>UED.ktoe.EL.CHI.PHARM.PROCESSING.MICROW.ELEC</t>
  </si>
  <si>
    <t>UED.ktoe.EL.CHI.PHARM.PROC_HEAT.TOTAL.TOTAL</t>
  </si>
  <si>
    <t>UED.ktoe.EL.CHI.PHARM.PROC_HEAT.THERM.TOTAL</t>
  </si>
  <si>
    <t>UED.ktoe.EL.CHI.PHARM.PROC_HEAT.THERM.SOLIDS</t>
  </si>
  <si>
    <t>UED.ktoe.EL.CHI.PHARM.PROC_HEAT.THERM.LPG</t>
  </si>
  <si>
    <t>UED.ktoe.EL.CHI.PHARM.PROC_HEAT.THERM.DIESEL_LIQBIO</t>
  </si>
  <si>
    <t>UED.ktoe.EL.CHI.PHARM.PROC_HEAT.THERM.RFO</t>
  </si>
  <si>
    <t>UED.ktoe.EL.CHI.PHARM.PROC_HEAT.THERM.NG_BIOGAS</t>
  </si>
  <si>
    <t>UED.ktoe.EL.CHI.PHARM.PROC_HEAT.ELEC.ELEC</t>
  </si>
  <si>
    <t>UED.ktoe.EL.CHI.PHARM.PROC_COOL.THERM.NG_BIOGAS</t>
  </si>
  <si>
    <t>UED.ktoe.EL.CHI.PHARM.PROC_COOL_STEAM.TOTAL.TOTAL</t>
  </si>
  <si>
    <t>UED.ktoe.EL.CHI.PHARM.PROC_COOL_STEAM.STEAM.SOLIDS</t>
  </si>
  <si>
    <t>UED.ktoe.EL.CHI.PHARM.PROC_COOL_STEAM.STEAM.RFG</t>
  </si>
  <si>
    <t>UED.ktoe.EL.CHI.PHARM.PROC_COOL_STEAM.STEAM.LPG</t>
  </si>
  <si>
    <t>UED.ktoe.EL.CHI.PHARM.PROC_COOL_STEAM.STEAM.DIESEL_LIQBIO</t>
  </si>
  <si>
    <t>UED.ktoe.EL.CHI.PHARM.PROC_COOL_STEAM.STEAM.RFO</t>
  </si>
  <si>
    <t>UED.ktoe.EL.CHI.PHARM.PROC_COOL_STEAM.STEAM.OTHER</t>
  </si>
  <si>
    <t>UED.ktoe.EL.CHI.PHARM.PROC_COOL_STEAM.STEAM.NG_BIOGAS</t>
  </si>
  <si>
    <t>UED.ktoe.EL.CHI.PHARM.PROC_COOL_STEAM.STEAM.DERIVED</t>
  </si>
  <si>
    <t>UED.ktoe.EL.CHI.PHARM.PROC_COOL_STEAM.STEAM.BIOMASS_WASTE</t>
  </si>
  <si>
    <t>UED.ktoe.EL.CHI.PHARM.PROC_COOL_STEAM.STEAM.STEAM_DISTR</t>
  </si>
  <si>
    <t>UED.ktoe.EL.CHI.PHARM.PROC_COOL.ELEC.ELEC</t>
  </si>
  <si>
    <t>UED.ktoe.EL.CHI.PHARM.GENERIC.MECH.ELEC</t>
  </si>
  <si>
    <t>Basic chemicals (energy consumption)</t>
  </si>
  <si>
    <t>FUEL_EMI.ktCO2.EL.CHI.BASIC_CHEM.LIGHT.GENERIC.ELEC</t>
  </si>
  <si>
    <t>FUEL_EMI.ktCO2.EL.CHI.BASIC_CHEM.AIRCOMP.GENERIC.ELEC</t>
  </si>
  <si>
    <t>FUEL_EMI.ktCO2.EL.CHI.BASIC_CHEM.MOTOR.GENERIC.ELEC</t>
  </si>
  <si>
    <t>FUEL_EMI.ktCO2.EL.CHI.BASIC_CHEM.FANS.GENERIC.ELEC</t>
  </si>
  <si>
    <t>FUEL_EMI.ktCO2.EL.CHI.BASIC_CHEM.LOW_ENTH.TOTAL.TOTAL</t>
  </si>
  <si>
    <t>FUEL_EMI.ktCO2.EL.CHI.BASIC_CHEM.LOW_ENTH.THERM.DIESEL_LIQBIO</t>
  </si>
  <si>
    <t>FUEL_EMI.ktCO2.EL.CHI.BASIC_CHEM.LOW_ENTH.THERM.NG_BIOGAS</t>
  </si>
  <si>
    <t>FUEL_EMI.ktCO2.EL.CHI.BASIC_CHEM.LOW_ENTH.THERM.SOLAR_GEO</t>
  </si>
  <si>
    <t>FUEL_EMI.ktCO2.EL.CHI.BASIC_CHEM.LOW_ENTH.HP.AMBIENT</t>
  </si>
  <si>
    <t>FUEL_EMI.ktCO2.EL.CHI.BASIC_CHEM.LOW_ENTH.THERM.ELEC</t>
  </si>
  <si>
    <t>FUEL_EMI.ktCO2.EL.CHI.BASIC_CHEM.PROCESSING.TOTAL.TOTAL</t>
  </si>
  <si>
    <t>FUEL_EMI.ktCO2.EL.CHI.BASIC_CHEM.PROCESSING.STEAM.SOLIDS</t>
  </si>
  <si>
    <t>FUEL_EMI.ktCO2.EL.CHI.BASIC_CHEM.PROCESSING.STEAM.RFG</t>
  </si>
  <si>
    <t>FUEL_EMI.ktCO2.EL.CHI.BASIC_CHEM.PROCESSING.STEAM.LPG</t>
  </si>
  <si>
    <t>FUEL_EMI.ktCO2.EL.CHI.BASIC_CHEM.PROCESSING.STEAM.DIESEL_LIQBIO</t>
  </si>
  <si>
    <t>FUEL_EMI.ktCO2.EL.CHI.BASIC_CHEM.PROCESSING.STEAM.RFO</t>
  </si>
  <si>
    <t>FUEL_EMI.ktCO2.EL.CHI.BASIC_CHEM.PROCESSING.STEAM.OTHER</t>
  </si>
  <si>
    <t>FUEL_EMI.ktCO2.EL.CHI.BASIC_CHEM.PROCESSING.STEAM.NG_BIOGAS</t>
  </si>
  <si>
    <t>FUEL_EMI.ktCO2.EL.CHI.BASIC_CHEM.PROCESSING.STEAM.DERIVED</t>
  </si>
  <si>
    <t>FUEL_EMI.ktCO2.EL.CHI.BASIC_CHEM.PROCESSING.STEAM.BIOMASS_WASTE</t>
  </si>
  <si>
    <t>FUEL_EMI.ktCO2.EL.CHI.BASIC_CHEM.PROCESSING.STEAM.STEAM_DISTR</t>
  </si>
  <si>
    <t>FUEL_EMI.ktCO2.EL.CHI.BASIC_CHEM.PROC_HEAT.TOTAL.TOTAL</t>
  </si>
  <si>
    <t>FUEL_EMI.ktCO2.EL.CHI.BASIC_CHEM.PROC_HEAT.THERM.TOTAL</t>
  </si>
  <si>
    <t>FUEL_EMI.ktCO2.EL.CHI.BASIC_CHEM.PROC_HEAT.THERM.SOLIDS</t>
  </si>
  <si>
    <t>FUEL_EMI.ktCO2.EL.CHI.BASIC_CHEM.PROC_HEAT.THERM.LPG</t>
  </si>
  <si>
    <t>FUEL_EMI.ktCO2.EL.CHI.BASIC_CHEM.PROC_HEAT.THERM.DIESEL_LIQBIO</t>
  </si>
  <si>
    <t>FUEL_EMI.ktCO2.EL.CHI.BASIC_CHEM.PROC_HEAT.THERM.RFO</t>
  </si>
  <si>
    <t>FUEL_EMI.ktCO2.EL.CHI.BASIC_CHEM.PROC_HEAT.THERM.NG_BIOGAS</t>
  </si>
  <si>
    <t>FUEL_EMI.ktCO2.EL.CHI.BASIC_CHEM.PROC_HEAT.ELEC.ELEC</t>
  </si>
  <si>
    <t>FUEL_EMI.ktCO2.EL.CHI.BASIC_CHEM.PROC_COOL.THERM.NG_BIOGAS</t>
  </si>
  <si>
    <t>FUEL_EMI.ktCO2.EL.CHI.BASIC_CHEM.PROC_COOL_STEAM.TOTAL.TOTAL</t>
  </si>
  <si>
    <t>FUEL_EMI.ktCO2.EL.CHI.BASIC_CHEM.PROC_COOL_STEAM.STEAM.SOLIDS</t>
  </si>
  <si>
    <t>FUEL_EMI.ktCO2.EL.CHI.BASIC_CHEM.PROC_COOL_STEAM.STEAM.RFG</t>
  </si>
  <si>
    <t>FUEL_EMI.ktCO2.EL.CHI.BASIC_CHEM.PROC_COOL_STEAM.STEAM.LPG</t>
  </si>
  <si>
    <t>FUEL_EMI.ktCO2.EL.CHI.BASIC_CHEM.PROC_COOL_STEAM.STEAM.DIESEL_LIQBIO</t>
  </si>
  <si>
    <t>FUEL_EMI.ktCO2.EL.CHI.BASIC_CHEM.PROC_COOL_STEAM.STEAM.RFO</t>
  </si>
  <si>
    <t>FUEL_EMI.ktCO2.EL.CHI.BASIC_CHEM.PROC_COOL_STEAM.STEAM.OTHER</t>
  </si>
  <si>
    <t>FUEL_EMI.ktCO2.EL.CHI.BASIC_CHEM.PROC_COOL_STEAM.STEAM.NG_BIOGAS</t>
  </si>
  <si>
    <t>FUEL_EMI.ktCO2.EL.CHI.BASIC_CHEM.PROC_COOL_STEAM.STEAM.DERIVED</t>
  </si>
  <si>
    <t>FUEL_EMI.ktCO2.EL.CHI.BASIC_CHEM.PROC_COOL_STEAM.STEAM.BIOMASS_WASTE</t>
  </si>
  <si>
    <t>FUEL_EMI.ktCO2.EL.CHI.BASIC_CHEM.PROC_COOL_STEAM.STEAM.STEAM_DISTR</t>
  </si>
  <si>
    <t>FUEL_EMI.ktCO2.EL.CHI.BASIC_CHEM.PROC_COOL.ELEC.ELEC</t>
  </si>
  <si>
    <t>FUEL_EMI.ktCO2.EL.CHI.BASIC_CHEM.GENERIC.MECH.ELEC</t>
  </si>
  <si>
    <t>PROCESS_EMI.ktCO2.EL.CHI.BASIC_CHEM</t>
  </si>
  <si>
    <t>FUEL_EMI.ktCO2.EL.CHI.OTHER_CHEM.LIGHT.GENERIC.ELEC</t>
  </si>
  <si>
    <t>FUEL_EMI.ktCO2.EL.CHI.OTHER_CHEM.AIRCOMP.GENERIC.ELEC</t>
  </si>
  <si>
    <t>FUEL_EMI.ktCO2.EL.CHI.OTHER_CHEM.MOTOR.GENERIC.ELEC</t>
  </si>
  <si>
    <t>FUEL_EMI.ktCO2.EL.CHI.OTHER_CHEM.FANS.GENERIC.ELEC</t>
  </si>
  <si>
    <t>FUEL_EMI.ktCO2.EL.CHI.OTHER_CHEM.LOW_ENTH.TOTAL.TOTAL</t>
  </si>
  <si>
    <t>FUEL_EMI.ktCO2.EL.CHI.OTHER_CHEM.LOW_ENTH.THERM.DIESEL_LIQBIO</t>
  </si>
  <si>
    <t>FUEL_EMI.ktCO2.EL.CHI.OTHER_CHEM.LOW_ENTH.THERM.NG_BIOGAS</t>
  </si>
  <si>
    <t>FUEL_EMI.ktCO2.EL.CHI.OTHER_CHEM.LOW_ENTH.THERM.SOLAR_GEO</t>
  </si>
  <si>
    <t>FUEL_EMI.ktCO2.EL.CHI.OTHER_CHEM.LOW_ENTH.HP.AMBIENT</t>
  </si>
  <si>
    <t>FUEL_EMI.ktCO2.EL.CHI.OTHER_CHEM.LOW_ENTH.THERM.ELEC</t>
  </si>
  <si>
    <t>FUEL_EMI.ktCO2.EL.CHI.OTHER_CHEM.PROCESSING_STEAM.TOTAL.TOTAL</t>
  </si>
  <si>
    <t>FUEL_EMI.ktCO2.EL.CHI.OTHER_CHEM.PROCESSING_STEAM.STEAM.SOLIDS</t>
  </si>
  <si>
    <t>FUEL_EMI.ktCO2.EL.CHI.OTHER_CHEM.PROCESSING_STEAM.STEAM.RFG</t>
  </si>
  <si>
    <t>FUEL_EMI.ktCO2.EL.CHI.OTHER_CHEM.PROCESSING_STEAM.STEAM.LPG</t>
  </si>
  <si>
    <t>FUEL_EMI.ktCO2.EL.CHI.OTHER_CHEM.PROCESSING_STEAM.STEAM.DIESEL_LIQBIO</t>
  </si>
  <si>
    <t>FUEL_EMI.ktCO2.EL.CHI.OTHER_CHEM.PROCESSING_STEAM.STEAM.RFO</t>
  </si>
  <si>
    <t>FUEL_EMI.ktCO2.EL.CHI.OTHER_CHEM.PROCESSING_STEAM.STEAM.OTHER</t>
  </si>
  <si>
    <t>FUEL_EMI.ktCO2.EL.CHI.OTHER_CHEM.PROCESSING_STEAM.STEAM.NG_BIOGAS</t>
  </si>
  <si>
    <t>FUEL_EMI.ktCO2.EL.CHI.OTHER_CHEM.PROCESSING_STEAM.STEAM.DERIVED</t>
  </si>
  <si>
    <t>FUEL_EMI.ktCO2.EL.CHI.OTHER_CHEM.PROCESSING_STEAM.STEAM.BIOMASS_WASTE</t>
  </si>
  <si>
    <t>FUEL_EMI.ktCO2.EL.CHI.OTHER_CHEM.PROCESSING_STEAM.STEAM.STEAM_DISTR</t>
  </si>
  <si>
    <t>FUEL_EMI.ktCO2.EL.CHI.OTHER_CHEM.PROCESSING.MICROW.ELEC</t>
  </si>
  <si>
    <t>FUEL_EMI.ktCO2.EL.CHI.OTHER_CHEM.PROC_HEAT.TOTAL.TOTAL</t>
  </si>
  <si>
    <t>FUEL_EMI.ktCO2.EL.CHI.OTHER_CHEM.PROC_HEAT.THERM.TOTAL</t>
  </si>
  <si>
    <t>FUEL_EMI.ktCO2.EL.CHI.OTHER_CHEM.PROC_HEAT.THERM.SOLIDS</t>
  </si>
  <si>
    <t>FUEL_EMI.ktCO2.EL.CHI.OTHER_CHEM.PROC_HEAT.THERM.LPG</t>
  </si>
  <si>
    <t>FUEL_EMI.ktCO2.EL.CHI.OTHER_CHEM.PROC_HEAT.THERM.DIESEL_LIQBIO</t>
  </si>
  <si>
    <t>FUEL_EMI.ktCO2.EL.CHI.OTHER_CHEM.PROC_HEAT.THERM.RFO</t>
  </si>
  <si>
    <t>FUEL_EMI.ktCO2.EL.CHI.OTHER_CHEM.PROC_HEAT.THERM.NG_BIOGAS</t>
  </si>
  <si>
    <t>FUEL_EMI.ktCO2.EL.CHI.OTHER_CHEM.PROC_HEAT.ELEC.ELEC</t>
  </si>
  <si>
    <t>FUEL_EMI.ktCO2.EL.CHI.OTHER_CHEM.PROC_COOL.THERM.NG_BIOGAS</t>
  </si>
  <si>
    <t>FUEL_EMI.ktCO2.EL.CHI.OTHER_CHEM.PROC_COOL_STEAM.TOTAL.TOTAL</t>
  </si>
  <si>
    <t>FUEL_EMI.ktCO2.EL.CHI.OTHER_CHEM.PROC_COOL_STEAM.STEAM.SOLIDS</t>
  </si>
  <si>
    <t>FUEL_EMI.ktCO2.EL.CHI.OTHER_CHEM.PROC_COOL_STEAM.STEAM.RFG</t>
  </si>
  <si>
    <t>FUEL_EMI.ktCO2.EL.CHI.OTHER_CHEM.PROC_COOL_STEAM.STEAM.LPG</t>
  </si>
  <si>
    <t>FUEL_EMI.ktCO2.EL.CHI.OTHER_CHEM.PROC_COOL_STEAM.STEAM.DIESEL_LIQBIO</t>
  </si>
  <si>
    <t>FUEL_EMI.ktCO2.EL.CHI.OTHER_CHEM.PROC_COOL_STEAM.STEAM.RFO</t>
  </si>
  <si>
    <t>FUEL_EMI.ktCO2.EL.CHI.OTHER_CHEM.PROC_COOL_STEAM.STEAM.OTHER</t>
  </si>
  <si>
    <t>FUEL_EMI.ktCO2.EL.CHI.OTHER_CHEM.PROC_COOL_STEAM.STEAM.NG_BIOGAS</t>
  </si>
  <si>
    <t>FUEL_EMI.ktCO2.EL.CHI.OTHER_CHEM.PROC_COOL_STEAM.STEAM.DERIVED</t>
  </si>
  <si>
    <t>FUEL_EMI.ktCO2.EL.CHI.OTHER_CHEM.PROC_COOL_STEAM.STEAM.BIOMASS_WASTE</t>
  </si>
  <si>
    <t>FUEL_EMI.ktCO2.EL.CHI.OTHER_CHEM.PROC_COOL_STEAM.STEAM.STEAM_DISTR</t>
  </si>
  <si>
    <t>FUEL_EMI.ktCO2.EL.CHI.OTHER_CHEM.PROC_COOL.ELEC.ELEC</t>
  </si>
  <si>
    <t>FUEL_EMI.ktCO2.EL.CHI.OTHER_CHEM.GENERIC.MECH.ELEC</t>
  </si>
  <si>
    <t>PROCESS_EMI.ktCO2.EL.CHI.OTHER_CHEM</t>
  </si>
  <si>
    <t>FUEL_EMI.ktCO2.EL.CHI.PHARM.TOTAL.TOTAL.TOTAL</t>
  </si>
  <si>
    <t>FUEL_EMI.ktCO2.EL.CHI.PHARM.LIGHT.GENERIC.ELEC</t>
  </si>
  <si>
    <t>FUEL_EMI.ktCO2.EL.CHI.PHARM.AIRCOMP.GENERIC.ELEC</t>
  </si>
  <si>
    <t>FUEL_EMI.ktCO2.EL.CHI.PHARM.MOTOR.GENERIC.ELEC</t>
  </si>
  <si>
    <t>FUEL_EMI.ktCO2.EL.CHI.PHARM.FANS.GENERIC.ELEC</t>
  </si>
  <si>
    <t>FUEL_EMI.ktCO2.EL.CHI.PHARM.LOW_ENTH.TOTAL.TOTAL</t>
  </si>
  <si>
    <t>FUEL_EMI.ktCO2.EL.CHI.PHARM.LOW_ENTH.THERM.DIESEL_LIQBIO</t>
  </si>
  <si>
    <t>FUEL_EMI.ktCO2.EL.CHI.PHARM.LOW_ENTH.THERM.NG_BIOGAS</t>
  </si>
  <si>
    <t>FUEL_EMI.ktCO2.EL.CHI.PHARM.LOW_ENTH.THERM.SOLAR_GEO</t>
  </si>
  <si>
    <t>FUEL_EMI.ktCO2.EL.CHI.PHARM.LOW_ENTH.HP.AMBIENT</t>
  </si>
  <si>
    <t>FUEL_EMI.ktCO2.EL.CHI.PHARM.LOW_ENTH.THERM.ELEC</t>
  </si>
  <si>
    <t>FUEL_EMI.ktCO2.EL.CHI.PHARM.PROCESSING_STEAM.TOTAL.TOTAL</t>
  </si>
  <si>
    <t>FUEL_EMI.ktCO2.EL.CHI.PHARM.PROCESSING_STEAM.STEAM.SOLIDS</t>
  </si>
  <si>
    <t>FUEL_EMI.ktCO2.EL.CHI.PHARM.PROCESSING_STEAM.STEAM.RFG</t>
  </si>
  <si>
    <t>FUEL_EMI.ktCO2.EL.CHI.PHARM.PROCESSING_STEAM.STEAM.LPG</t>
  </si>
  <si>
    <t>FUEL_EMI.ktCO2.EL.CHI.PHARM.PROCESSING_STEAM.STEAM.DIESEL_LIQBIO</t>
  </si>
  <si>
    <t>FUEL_EMI.ktCO2.EL.CHI.PHARM.PROCESSING_STEAM.STEAM.RFO</t>
  </si>
  <si>
    <t>FUEL_EMI.ktCO2.EL.CHI.PHARM.PROCESSING_STEAM.STEAM.OTHER</t>
  </si>
  <si>
    <t>FUEL_EMI.ktCO2.EL.CHI.PHARM.PROCESSING_STEAM.STEAM.NG_BIOGAS</t>
  </si>
  <si>
    <t>FUEL_EMI.ktCO2.EL.CHI.PHARM.PROCESSING_STEAM.STEAM.DERIVED</t>
  </si>
  <si>
    <t>FUEL_EMI.ktCO2.EL.CHI.PHARM.PROCESSING_STEAM.STEAM.BIOMASS_WASTE</t>
  </si>
  <si>
    <t>FUEL_EMI.ktCO2.EL.CHI.PHARM.PROCESSING_STEAM.STEAM.STEAM_DISTR</t>
  </si>
  <si>
    <t>FUEL_EMI.ktCO2.EL.CHI.PHARM.PROCESSING.MICROW.ELEC</t>
  </si>
  <si>
    <t>FUEL_EMI.ktCO2.EL.CHI.PHARM.PROC_HEAT.TOTAL.TOTAL</t>
  </si>
  <si>
    <t>FUEL_EMI.ktCO2.EL.CHI.PHARM.PROC_HEAT.THERM.TOTAL</t>
  </si>
  <si>
    <t>FUEL_EMI.ktCO2.EL.CHI.PHARM.PROC_HEAT.THERM.SOLIDS</t>
  </si>
  <si>
    <t>FUEL_EMI.ktCO2.EL.CHI.PHARM.PROC_HEAT.THERM.LPG</t>
  </si>
  <si>
    <t>FUEL_EMI.ktCO2.EL.CHI.PHARM.PROC_HEAT.THERM.DIESEL_LIQBIO</t>
  </si>
  <si>
    <t>FUEL_EMI.ktCO2.EL.CHI.PHARM.PROC_HEAT.THERM.RFO</t>
  </si>
  <si>
    <t>FUEL_EMI.ktCO2.EL.CHI.PHARM.PROC_HEAT.THERM.NG_BIOGAS</t>
  </si>
  <si>
    <t>FUEL_EMI.ktCO2.EL.CHI.PHARM.PROC_HEAT.ELEC.ELEC</t>
  </si>
  <si>
    <t>FUEL_EMI.ktCO2.EL.CHI.PHARM.PROC_COOL.THERM.NG_BIOGAS</t>
  </si>
  <si>
    <t>FUEL_EMI.ktCO2.EL.CHI.PHARM.PROC_COOL_STEAM.TOTAL.TOTAL</t>
  </si>
  <si>
    <t>FUEL_EMI.ktCO2.EL.CHI.PHARM.PROC_COOL_STEAM.STEAM.SOLIDS</t>
  </si>
  <si>
    <t>FUEL_EMI.ktCO2.EL.CHI.PHARM.PROC_COOL_STEAM.STEAM.RFG</t>
  </si>
  <si>
    <t>FUEL_EMI.ktCO2.EL.CHI.PHARM.PROC_COOL_STEAM.STEAM.LPG</t>
  </si>
  <si>
    <t>FUEL_EMI.ktCO2.EL.CHI.PHARM.PROC_COOL_STEAM.STEAM.DIESEL_LIQBIO</t>
  </si>
  <si>
    <t>FUEL_EMI.ktCO2.EL.CHI.PHARM.PROC_COOL_STEAM.STEAM.RFO</t>
  </si>
  <si>
    <t>FUEL_EMI.ktCO2.EL.CHI.PHARM.PROC_COOL_STEAM.STEAM.OTHER</t>
  </si>
  <si>
    <t>FUEL_EMI.ktCO2.EL.CHI.PHARM.PROC_COOL_STEAM.STEAM.NG_BIOGAS</t>
  </si>
  <si>
    <t>FUEL_EMI.ktCO2.EL.CHI.PHARM.PROC_COOL_STEAM.STEAM.DERIVED</t>
  </si>
  <si>
    <t>FUEL_EMI.ktCO2.EL.CHI.PHARM.PROC_COOL_STEAM.STEAM.BIOMASS_WASTE</t>
  </si>
  <si>
    <t>FUEL_EMI.ktCO2.EL.CHI.PHARM.PROC_COOL_STEAM.STEAM.STEAM_DISTR</t>
  </si>
  <si>
    <t>FUEL_EMI.ktCO2.EL.CHI.PHARM.PROC_COOL.ELEC.ELEC</t>
  </si>
  <si>
    <t>FUEL_EMI.ktCO2.EL.CHI.PHARM.GENERIC.MECH.ELEC</t>
  </si>
  <si>
    <t>Basic chemicals (over energy consumption, without process emissions)</t>
  </si>
  <si>
    <t>Other chemicals (without process emissions)</t>
  </si>
  <si>
    <t>VA.Meuro2015.EL.NMM.CEM</t>
  </si>
  <si>
    <t>VA.Meuro2015.EL.NMM.CER</t>
  </si>
  <si>
    <t>VA.Meuro2015.EL.NMM.GLASS</t>
  </si>
  <si>
    <t>Cement (kt)</t>
  </si>
  <si>
    <t>OUTPUT.kt.EL.NMM.CEM</t>
  </si>
  <si>
    <t>Ceramics &amp; other NMM (kt bricks eq.)</t>
  </si>
  <si>
    <t>OUTPUT.kt.EL.NMM.CER</t>
  </si>
  <si>
    <t>Glass production  (kt)</t>
  </si>
  <si>
    <t>OUTPUT.kt.EL.NMM.GLASS</t>
  </si>
  <si>
    <t>CAP.kt.EL.NMM.CEM</t>
  </si>
  <si>
    <t>CAP.kt.EL.NMM.CER</t>
  </si>
  <si>
    <t>CAP.kt.EL.NMM.GLASS</t>
  </si>
  <si>
    <t>NEWCAP.kt.EL.NMM.CEM</t>
  </si>
  <si>
    <t>NEWCAP.kt.EL.NMM.CER</t>
  </si>
  <si>
    <t>NEWCAP.kt.EL.NMM.GLASS</t>
  </si>
  <si>
    <t>FEC.ktoe.EL.NMM.TOTAL.TOTAL.TOTAL.TOTAL</t>
  </si>
  <si>
    <t>FEC.ktoe.EL.NMM.TOTAL.TOTAL.TOTAL.SOLIDS</t>
  </si>
  <si>
    <t>FEC.ktoe.EL.NMM.TOTAL.TOTAL.TOTAL.RFG</t>
  </si>
  <si>
    <t>FEC.ktoe.EL.NMM.TOTAL.TOTAL.TOTAL.LPG</t>
  </si>
  <si>
    <t>FEC.ktoe.EL.NMM.TOTAL.TOTAL.TOTAL.DIESEL</t>
  </si>
  <si>
    <t>FEC.ktoe.EL.NMM.TOTAL.TOTAL.TOTAL.RFO</t>
  </si>
  <si>
    <t>FEC.ktoe.EL.NMM.TOTAL.TOTAL.TOTAL.OTHER</t>
  </si>
  <si>
    <t>FEC.ktoe.EL.NMM.TOTAL.TOTAL.TOTAL.NG</t>
  </si>
  <si>
    <t>FEC.ktoe.EL.NMM.TOTAL.TOTAL.TOTAL.DERIVED</t>
  </si>
  <si>
    <t>FEC.ktoe.EL.NMM.TOTAL.TOTAL.TOTAL.BIOMASS_WASTE</t>
  </si>
  <si>
    <t>FEC.ktoe.EL.NMM.TOTAL.TOTAL.TOTAL.BIOGAS</t>
  </si>
  <si>
    <t>FEC.ktoe.EL.NMM.TOTAL.TOTAL.TOTAL.LIQBIO</t>
  </si>
  <si>
    <t>FEC.ktoe.EL.NMM.TOTAL.TOTAL.TOTAL.SOLAR</t>
  </si>
  <si>
    <t>FEC.ktoe.EL.NMM.TOTAL.TOTAL.TOTAL.GEO</t>
  </si>
  <si>
    <t>FEC.ktoe.EL.NMM.TOTAL.TOTAL.TOTAL.AMBIENT</t>
  </si>
  <si>
    <t>FEC.ktoe.EL.NMM.TOTAL.TOTAL.TOTAL.STEAM_DISTR</t>
  </si>
  <si>
    <t>FEC.ktoe.EL.NMM.TOTAL.TOTAL.TOTAL.ELEC</t>
  </si>
  <si>
    <t>Cement (including process emissions)</t>
  </si>
  <si>
    <t>Ceramics &amp; other NMM (including process emissions)</t>
  </si>
  <si>
    <t>Glass production (including process emissions)</t>
  </si>
  <si>
    <t>FEC.ktoe.EL.NMM.CEM.TOTAL.TOTAL.TOTAL</t>
  </si>
  <si>
    <t>FEC.ktoe.EL.NMM.CEM.LIGHT.GENERIC.ELEC</t>
  </si>
  <si>
    <t>FEC.ktoe.EL.NMM.CEM.AIRCOMP.GENERIC.ELEC</t>
  </si>
  <si>
    <t>FEC.ktoe.EL.NMM.CEM.MOTOR.GENERIC.ELEC</t>
  </si>
  <si>
    <t>FEC.ktoe.EL.NMM.CEM.FANS.GENERIC.ELEC</t>
  </si>
  <si>
    <t>FEC.ktoe.EL.NMM.CEM.LOW_ENTH.TOTAL.TOTAL</t>
  </si>
  <si>
    <t>FEC.ktoe.EL.NMM.CEM.LOW_ENTH.THERM.DIESEL_LIQBIO</t>
  </si>
  <si>
    <t>FEC.ktoe.EL.NMM.CEM.LOW_ENTH.THERM.NG_BIOGAS</t>
  </si>
  <si>
    <t>FEC.ktoe.EL.NMM.CEM.LOW_ENTH.THERM.SOLAR_GEO</t>
  </si>
  <si>
    <t>FEC.ktoe.EL.NMM.CEM.LOW_ENTH.HP.AMBIENT</t>
  </si>
  <si>
    <t>FEC.ktoe.EL.NMM.CEM.LOW_ENTH.THERM.ELEC</t>
  </si>
  <si>
    <t>Cement: Grinding, milling of raw material</t>
  </si>
  <si>
    <t>FEC.ktoe.EL.NMM.CEM.GRINDING_RAW.MECH.ELEC</t>
  </si>
  <si>
    <t>Cement: Pre-heating and pre-calcination</t>
  </si>
  <si>
    <t>FEC.ktoe.EL.NMM.CEM.PREHEAT.TOTAL.TOTAL</t>
  </si>
  <si>
    <t>FEC.ktoe.EL.NMM.CEM.PREHEAT.THERM.SOLIDS</t>
  </si>
  <si>
    <t>FEC.ktoe.EL.NMM.CEM.PREHEAT.THERM.LPG</t>
  </si>
  <si>
    <t>FEC.ktoe.EL.NMM.CEM.PREHEAT.THERM.DIESEL_LIQBIO</t>
  </si>
  <si>
    <t>FEC.ktoe.EL.NMM.CEM.PREHEAT.THERM.RFO</t>
  </si>
  <si>
    <t>FEC.ktoe.EL.NMM.CEM.PREHEAT.THERM.OTHER</t>
  </si>
  <si>
    <t>FEC.ktoe.EL.NMM.CEM.PREHEAT.THERM.NG_BIOGAS</t>
  </si>
  <si>
    <t>FEC.ktoe.EL.NMM.CEM.PREHEAT.THERM.BIOMASS_WASTE</t>
  </si>
  <si>
    <t>Cement: Clinker production (kilns)</t>
  </si>
  <si>
    <t>FEC.ktoe.EL.NMM.CEM.KILN.TOTAL.TOTAL</t>
  </si>
  <si>
    <t>FEC.ktoe.EL.NMM.CEM.KILN.THERM.SOLIDS</t>
  </si>
  <si>
    <t>FEC.ktoe.EL.NMM.CEM.KILN.THERM.LPG</t>
  </si>
  <si>
    <t>FEC.ktoe.EL.NMM.CEM.KILN.THERM.DIESEL_LIQBIO</t>
  </si>
  <si>
    <t>FEC.ktoe.EL.NMM.CEM.KILN.THERM.RFO</t>
  </si>
  <si>
    <t>FEC.ktoe.EL.NMM.CEM.KILN.THERM.OTHER</t>
  </si>
  <si>
    <t>FEC.ktoe.EL.NMM.CEM.KILN.THERM.NG_BIOGAS</t>
  </si>
  <si>
    <t>FEC.ktoe.EL.NMM.CEM.KILN.THERM.BIOMASS_WASTE</t>
  </si>
  <si>
    <t>Cement: Grinding, packaging and precasting</t>
  </si>
  <si>
    <t>Cement: Grinding, packaging and precasting (electricity)</t>
  </si>
  <si>
    <t>FEC.ktoe.EL.NMM.CEM.PRECAST.MECH.ELEC</t>
  </si>
  <si>
    <t>Cement: Precasting - Steam</t>
  </si>
  <si>
    <t>FEC.ktoe.EL.NMM.CEM.PRECAST_STEAM.TOTAL.TOTAL</t>
  </si>
  <si>
    <t>FEC.ktoe.EL.NMM.CEM.PRECAST_STEAM.STEAM.SOLIDS</t>
  </si>
  <si>
    <t>FEC.ktoe.EL.NMM.CEM.PRECAST_STEAM.STEAM.RFG</t>
  </si>
  <si>
    <t>FEC.ktoe.EL.NMM.CEM.PRECAST_STEAM.STEAM.LPG</t>
  </si>
  <si>
    <t>FEC.ktoe.EL.NMM.CEM.PRECAST_STEAM.STEAM.DIESEL_LIQBIO</t>
  </si>
  <si>
    <t>FEC.ktoe.EL.NMM.CEM.PRECAST_STEAM.STEAM.RFO</t>
  </si>
  <si>
    <t>FEC.ktoe.EL.NMM.CEM.PRECAST_STEAM.STEAM.OTHER</t>
  </si>
  <si>
    <t>FEC.ktoe.EL.NMM.CEM.PRECAST_STEAM.STEAM.NG_BIOGAS</t>
  </si>
  <si>
    <t>FEC.ktoe.EL.NMM.CEM.PRECAST_STEAM.STEAM.DERIVED</t>
  </si>
  <si>
    <t>FEC.ktoe.EL.NMM.CEM.PRECAST_STEAM.STEAM.BIOMASS_WASTE</t>
  </si>
  <si>
    <t>FEC.ktoe.EL.NMM.CEM.PRECAST_STEAM.STEAM.STEAM_DISTR</t>
  </si>
  <si>
    <t>FEC.ktoe.EL.NMM.CER.TOTAL.TOTAL.TOTAL</t>
  </si>
  <si>
    <t>FEC.ktoe.EL.NMM.CER.LIGHT.GENERIC.ELEC</t>
  </si>
  <si>
    <t>FEC.ktoe.EL.NMM.CER.AIRCOMP.GENERIC.ELEC</t>
  </si>
  <si>
    <t>FEC.ktoe.EL.NMM.CER.MOTOR.GENERIC.ELEC</t>
  </si>
  <si>
    <t>FEC.ktoe.EL.NMM.CER.FANS.GENERIC.ELEC</t>
  </si>
  <si>
    <t>FEC.ktoe.EL.NMM.CER.LOW_ENTH.TOTAL.TOTAL</t>
  </si>
  <si>
    <t>FEC.ktoe.EL.NMM.CER.LOW_ENTH.THERM.DIESEL_LIQBIO</t>
  </si>
  <si>
    <t>FEC.ktoe.EL.NMM.CER.LOW_ENTH.THERM.NG_BIOGAS</t>
  </si>
  <si>
    <t>FEC.ktoe.EL.NMM.CER.LOW_ENTH.THERM.SOLAR_GEO</t>
  </si>
  <si>
    <t>FEC.ktoe.EL.NMM.CER.LOW_ENTH.HP.AMBIENT</t>
  </si>
  <si>
    <t>FEC.ktoe.EL.NMM.CER.LOW_ENTH.THERM.ELEC</t>
  </si>
  <si>
    <t>Ceramics: Mixing of raw material</t>
  </si>
  <si>
    <t>FEC.ktoe.EL.NMM.CER.MIXING.MECH.ELEC</t>
  </si>
  <si>
    <t>Ceramics: Drying and sintering of raw material</t>
  </si>
  <si>
    <t>Ceramics: Thermal drying and sintering</t>
  </si>
  <si>
    <t>FEC.ktoe.EL.NMM.CER.DRYING.TOTAL.TOTAL</t>
  </si>
  <si>
    <t>FEC.ktoe.EL.NMM.CER.DRYING.THERM.SOLIDS</t>
  </si>
  <si>
    <t>FEC.ktoe.EL.NMM.CER.DRYING.THERM.LPG</t>
  </si>
  <si>
    <t>FEC.ktoe.EL.NMM.CER.DRYING.THERM.DIESEL_LIQBIO</t>
  </si>
  <si>
    <t>FEC.ktoe.EL.NMM.CER.DRYING.THERM.RFO</t>
  </si>
  <si>
    <t>FEC.ktoe.EL.NMM.CER.DRYING.THERM.NG_BIOGAS</t>
  </si>
  <si>
    <t>Ceramics: Steam drying and sintering</t>
  </si>
  <si>
    <t>FEC.ktoe.EL.NMM.CER.DRYING_STEAM.TOTAL.TOTAL</t>
  </si>
  <si>
    <t>FEC.ktoe.EL.NMM.CER.DRYING_STEAM.STEAM.SOLIDS</t>
  </si>
  <si>
    <t>FEC.ktoe.EL.NMM.CER.DRYING_STEAM.STEAM.RFG</t>
  </si>
  <si>
    <t>FEC.ktoe.EL.NMM.CER.DRYING_STEAM.STEAM.LPG</t>
  </si>
  <si>
    <t>FEC.ktoe.EL.NMM.CER.DRYING_STEAM.STEAM.DIESEL_LIQBIO</t>
  </si>
  <si>
    <t>FEC.ktoe.EL.NMM.CER.DRYING_STEAM.STEAM.RFO</t>
  </si>
  <si>
    <t>FEC.ktoe.EL.NMM.CER.DRYING_STEAM.STEAM.OTHER</t>
  </si>
  <si>
    <t>FEC.ktoe.EL.NMM.CER.DRYING_STEAM.STEAM.NG_BIOGAS</t>
  </si>
  <si>
    <t>FEC.ktoe.EL.NMM.CER.DRYING_STEAM.STEAM.DERIVED</t>
  </si>
  <si>
    <t>FEC.ktoe.EL.NMM.CER.DRYING_STEAM.STEAM.BIOMASS_WASTE</t>
  </si>
  <si>
    <t>FEC.ktoe.EL.NMM.CER.DRYING_STEAM.STEAM.STEAM_DISTR</t>
  </si>
  <si>
    <t>Ceramics: Microwave drying and sintering</t>
  </si>
  <si>
    <t>FEC.ktoe.EL.NMM.CER.DRYING_MICROW.MICROW.ELEC</t>
  </si>
  <si>
    <t>Ceramics: Primary production process</t>
  </si>
  <si>
    <t>Ceramics: Thermal kiln</t>
  </si>
  <si>
    <t>FEC.ktoe.EL.NMM.CER.KILN_THERM.TOTAL.TOTAL</t>
  </si>
  <si>
    <t>FEC.ktoe.EL.NMM.CER.KILN_THERM.THERM.SOLIDS</t>
  </si>
  <si>
    <t>FEC.ktoe.EL.NMM.CER.KILN_THERM.THERM.LPG</t>
  </si>
  <si>
    <t>FEC.ktoe.EL.NMM.CER.KILN_THERM.THERM.DIESEL_LIQBIO</t>
  </si>
  <si>
    <t>FEC.ktoe.EL.NMM.CER.KILN_THERM.THERM.RFO</t>
  </si>
  <si>
    <t>FEC.ktoe.EL.NMM.CER.KILN_THERM.THERM.OTHER</t>
  </si>
  <si>
    <t>FEC.ktoe.EL.NMM.CER.KILN_THERM.THERM.NG_BIOGAS</t>
  </si>
  <si>
    <t>FEC.ktoe.EL.NMM.CER.KILN_THERM.THERM.BIOMASS_WASTE</t>
  </si>
  <si>
    <t>Ceramics: Electric kiln</t>
  </si>
  <si>
    <t>FEC.ktoe.EL.NMM.CER.KILN_ELEC.ELEC.ELEC</t>
  </si>
  <si>
    <t>Ceramics: Product finishing</t>
  </si>
  <si>
    <t>Ceramics: Thermal furnace</t>
  </si>
  <si>
    <t>FEC.ktoe.EL.NMM.CER.FINISHING.TOTAL.TOTAL</t>
  </si>
  <si>
    <t>FEC.ktoe.EL.NMM.CER.FINISHING.THERM.SOLIDS</t>
  </si>
  <si>
    <t>FEC.ktoe.EL.NMM.CER.FINISHING.THERM.LPG</t>
  </si>
  <si>
    <t>FEC.ktoe.EL.NMM.CER.FINISHING.THERM.DIESEL_LIQBIO</t>
  </si>
  <si>
    <t>FEC.ktoe.EL.NMM.CER.FINISHING.THERM.RFO</t>
  </si>
  <si>
    <t>FEC.ktoe.EL.NMM.CER.FINISHING.THERM.NG_BIOGAS</t>
  </si>
  <si>
    <t>Ceramics: Electric furnace</t>
  </si>
  <si>
    <t>FEC.ktoe.EL.NMM.CER.FINISHING_ELEC.ELEC.ELEC</t>
  </si>
  <si>
    <t>FEC.ktoe.EL.NMM.GLASS.TOTAL.TOTAL.TOTAL</t>
  </si>
  <si>
    <t>FEC.ktoe.EL.NMM.GLASS.LIGHT.GENERIC.ELEC</t>
  </si>
  <si>
    <t>FEC.ktoe.EL.NMM.GLASS.AIRCOMP.GENERIC.ELEC</t>
  </si>
  <si>
    <t>FEC.ktoe.EL.NMM.GLASS.MOTOR.GENERIC.ELEC</t>
  </si>
  <si>
    <t>FEC.ktoe.EL.NMM.GLASS.FANS.GENERIC.ELEC</t>
  </si>
  <si>
    <t>FEC.ktoe.EL.NMM.GLASS.LOW_ENTH.TOTAL.TOTAL</t>
  </si>
  <si>
    <t>FEC.ktoe.EL.NMM.GLASS.LOW_ENTH.THERM.DIESEL_LIQBIO</t>
  </si>
  <si>
    <t>FEC.ktoe.EL.NMM.GLASS.LOW_ENTH.THERM.NG_BIOGAS</t>
  </si>
  <si>
    <t>FEC.ktoe.EL.NMM.GLASS.LOW_ENTH.THERM.SOLAR_GEO</t>
  </si>
  <si>
    <t>FEC.ktoe.EL.NMM.GLASS.LOW_ENTH.HP.AMBIENT</t>
  </si>
  <si>
    <t>FEC.ktoe.EL.NMM.GLASS.LOW_ENTH.THERM.ELEC</t>
  </si>
  <si>
    <t>Glass: Melting tank</t>
  </si>
  <si>
    <t>Glass: Thermal melting tank</t>
  </si>
  <si>
    <t>FEC.ktoe.EL.NMM.GLASS.MELTING.TOTAL.TOTAL</t>
  </si>
  <si>
    <t>FEC.ktoe.EL.NMM.GLASS.MELTING.THERM.SOLIDS</t>
  </si>
  <si>
    <t>FEC.ktoe.EL.NMM.GLASS.MELTING.THERM.LPG</t>
  </si>
  <si>
    <t>FEC.ktoe.EL.NMM.GLASS.MELTING.THERM.DIESEL_LIQBIO</t>
  </si>
  <si>
    <t>FEC.ktoe.EL.NMM.GLASS.MELTING.THERM.RFO</t>
  </si>
  <si>
    <t>FEC.ktoe.EL.NMM.GLASS.MELTING.THERM.NG_BIOGAS</t>
  </si>
  <si>
    <t>Glass: Electric melting tank</t>
  </si>
  <si>
    <t>FEC.ktoe.EL.NMM.GLASS.MELTING_ELEC.ELEC.ELEC</t>
  </si>
  <si>
    <t>Glass: Forming</t>
  </si>
  <si>
    <t>FEC.ktoe.EL.NMM.GLASS.FORMING.ELEC.ELEC</t>
  </si>
  <si>
    <t>Glass: Annealing</t>
  </si>
  <si>
    <t>Glass: Annealing - thermal</t>
  </si>
  <si>
    <t>FEC.ktoe.EL.NMM.GLASS.ANNEALING.TOTAL.TOTAL</t>
  </si>
  <si>
    <t>FEC.ktoe.EL.NMM.GLASS.ANNEALING.THERM.SOLIDS</t>
  </si>
  <si>
    <t>FEC.ktoe.EL.NMM.GLASS.ANNEALING.THERM.LPG</t>
  </si>
  <si>
    <t>FEC.ktoe.EL.NMM.GLASS.ANNEALING.THERM.DIESEL_LIQBIO</t>
  </si>
  <si>
    <t>FEC.ktoe.EL.NMM.GLASS.ANNEALING.THERM.RFO</t>
  </si>
  <si>
    <t>FEC.ktoe.EL.NMM.GLASS.ANNEALING.THERM.NG_BIOGAS</t>
  </si>
  <si>
    <t>Glass: Annealing - electric</t>
  </si>
  <si>
    <t>FEC.ktoe.EL.NMM.GLASS.ANNEALING_ELEC.ELEC.ELEC</t>
  </si>
  <si>
    <t>Glass: Finishing processes</t>
  </si>
  <si>
    <t>FEC.ktoe.EL.NMM.GLASS.FINISHING.ELEC.ELEC</t>
  </si>
  <si>
    <t>Cement: Grinding, packaging - electric</t>
  </si>
  <si>
    <t>Cement: Precasting - steam</t>
  </si>
  <si>
    <t>UED.ktoe.EL.NMM.CEM.TOTAL.TOTAL.TOTAL</t>
  </si>
  <si>
    <t>UED.ktoe.EL.NMM.CEM.LIGHT.GENERIC.ELEC</t>
  </si>
  <si>
    <t>UED.ktoe.EL.NMM.CEM.AIRCOMP.GENERIC.ELEC</t>
  </si>
  <si>
    <t>UED.ktoe.EL.NMM.CEM.MOTOR.GENERIC.ELEC</t>
  </si>
  <si>
    <t>UED.ktoe.EL.NMM.CEM.FANS.GENERIC.ELEC</t>
  </si>
  <si>
    <t>UED.ktoe.EL.NMM.CEM.LOW_ENTH.TOTAL.TOTAL</t>
  </si>
  <si>
    <t>UED.ktoe.EL.NMM.CEM.LOW_ENTH.THERM.DIESEL_LIQBIO</t>
  </si>
  <si>
    <t>UED.ktoe.EL.NMM.CEM.LOW_ENTH.THERM.NG_BIOGAS</t>
  </si>
  <si>
    <t>UED.ktoe.EL.NMM.CEM.LOW_ENTH.THERM.SOLAR_GEO</t>
  </si>
  <si>
    <t>UED.ktoe.EL.NMM.CEM.LOW_ENTH.HP.AMBIENT</t>
  </si>
  <si>
    <t>UED.ktoe.EL.NMM.CEM.LOW_ENTH.THERM.ELEC</t>
  </si>
  <si>
    <t>UED.ktoe.EL.NMM.CEM.GRINDING_RAW.MECH.ELEC</t>
  </si>
  <si>
    <t>UED.ktoe.EL.NMM.CEM.PREHEAT.TOTAL.TOTAL</t>
  </si>
  <si>
    <t>UED.ktoe.EL.NMM.CEM.PREHEAT.THERM.SOLIDS</t>
  </si>
  <si>
    <t>UED.ktoe.EL.NMM.CEM.PREHEAT.THERM.LPG</t>
  </si>
  <si>
    <t>UED.ktoe.EL.NMM.CEM.PREHEAT.THERM.DIESEL_LIQBIO</t>
  </si>
  <si>
    <t>UED.ktoe.EL.NMM.CEM.PREHEAT.THERM.RFO</t>
  </si>
  <si>
    <t>UED.ktoe.EL.NMM.CEM.PREHEAT.THERM.OTHER</t>
  </si>
  <si>
    <t>UED.ktoe.EL.NMM.CEM.PREHEAT.THERM.NG_BIOGAS</t>
  </si>
  <si>
    <t>UED.ktoe.EL.NMM.CEM.PREHEAT.THERM.BIOMASS_WASTE</t>
  </si>
  <si>
    <t>UED.ktoe.EL.NMM.CEM.KILN.TOTAL.TOTAL</t>
  </si>
  <si>
    <t>UED.ktoe.EL.NMM.CEM.KILN.THERM.SOLIDS</t>
  </si>
  <si>
    <t>UED.ktoe.EL.NMM.CEM.KILN.THERM.LPG</t>
  </si>
  <si>
    <t>UED.ktoe.EL.NMM.CEM.KILN.THERM.DIESEL_LIQBIO</t>
  </si>
  <si>
    <t>UED.ktoe.EL.NMM.CEM.KILN.THERM.RFO</t>
  </si>
  <si>
    <t>UED.ktoe.EL.NMM.CEM.KILN.THERM.OTHER</t>
  </si>
  <si>
    <t>UED.ktoe.EL.NMM.CEM.KILN.THERM.NG_BIOGAS</t>
  </si>
  <si>
    <t>UED.ktoe.EL.NMM.CEM.KILN.THERM.BIOMASS_WASTE</t>
  </si>
  <si>
    <t>UED.ktoe.EL.NMM.CEM.PRECAST.MECH.ELEC</t>
  </si>
  <si>
    <t>UED.ktoe.EL.NMM.CEM.PRECAST_STEAM.TOTAL.TOTAL</t>
  </si>
  <si>
    <t>UED.ktoe.EL.NMM.CEM.PRECAST_STEAM.STEAM.SOLIDS</t>
  </si>
  <si>
    <t>UED.ktoe.EL.NMM.CEM.PRECAST_STEAM.STEAM.RFG</t>
  </si>
  <si>
    <t>UED.ktoe.EL.NMM.CEM.PRECAST_STEAM.STEAM.LPG</t>
  </si>
  <si>
    <t>UED.ktoe.EL.NMM.CEM.PRECAST_STEAM.STEAM.DIESEL_LIQBIO</t>
  </si>
  <si>
    <t>UED.ktoe.EL.NMM.CEM.PRECAST_STEAM.STEAM.RFO</t>
  </si>
  <si>
    <t>UED.ktoe.EL.NMM.CEM.PRECAST_STEAM.STEAM.OTHER</t>
  </si>
  <si>
    <t>UED.ktoe.EL.NMM.CEM.PRECAST_STEAM.STEAM.NG_BIOGAS</t>
  </si>
  <si>
    <t>UED.ktoe.EL.NMM.CEM.PRECAST_STEAM.STEAM.DERIVED</t>
  </si>
  <si>
    <t>UED.ktoe.EL.NMM.CEM.PRECAST_STEAM.STEAM.BIOMASS_WASTE</t>
  </si>
  <si>
    <t>UED.ktoe.EL.NMM.CEM.PRECAST_STEAM.STEAM.STEAM_DISTR</t>
  </si>
  <si>
    <t>UED.ktoe.EL.NMM.CER.TOTAL.TOTAL.TOTAL</t>
  </si>
  <si>
    <t>UED.ktoe.EL.NMM.CER.LIGHT.GENERIC.ELEC</t>
  </si>
  <si>
    <t>UED.ktoe.EL.NMM.CER.AIRCOMP.GENERIC.ELEC</t>
  </si>
  <si>
    <t>UED.ktoe.EL.NMM.CER.MOTOR.GENERIC.ELEC</t>
  </si>
  <si>
    <t>UED.ktoe.EL.NMM.CER.FANS.GENERIC.ELEC</t>
  </si>
  <si>
    <t>UED.ktoe.EL.NMM.CER.LOW_ENTH.TOTAL.TOTAL</t>
  </si>
  <si>
    <t>UED.ktoe.EL.NMM.CER.LOW_ENTH.THERM.DIESEL_LIQBIO</t>
  </si>
  <si>
    <t>UED.ktoe.EL.NMM.CER.LOW_ENTH.THERM.NG_BIOGAS</t>
  </si>
  <si>
    <t>UED.ktoe.EL.NMM.CER.LOW_ENTH.THERM.SOLAR_GEO</t>
  </si>
  <si>
    <t>UED.ktoe.EL.NMM.CER.LOW_ENTH.HP.AMBIENT</t>
  </si>
  <si>
    <t>UED.ktoe.EL.NMM.CER.LOW_ENTH.THERM.ELEC</t>
  </si>
  <si>
    <t>UED.ktoe.EL.NMM.CER.MIXING.MECH.ELEC</t>
  </si>
  <si>
    <t>UED.ktoe.EL.NMM.CER.DRYING.TOTAL.TOTAL</t>
  </si>
  <si>
    <t>UED.ktoe.EL.NMM.CER.DRYING.THERM.SOLIDS</t>
  </si>
  <si>
    <t>UED.ktoe.EL.NMM.CER.DRYING.THERM.LPG</t>
  </si>
  <si>
    <t>UED.ktoe.EL.NMM.CER.DRYING.THERM.DIESEL_LIQBIO</t>
  </si>
  <si>
    <t>UED.ktoe.EL.NMM.CER.DRYING.THERM.RFO</t>
  </si>
  <si>
    <t>UED.ktoe.EL.NMM.CER.DRYING.THERM.NG_BIOGAS</t>
  </si>
  <si>
    <t>UED.ktoe.EL.NMM.CER.DRYING_STEAM.TOTAL.TOTAL</t>
  </si>
  <si>
    <t>UED.ktoe.EL.NMM.CER.DRYING_STEAM.STEAM.SOLIDS</t>
  </si>
  <si>
    <t>UED.ktoe.EL.NMM.CER.DRYING_STEAM.STEAM.RFG</t>
  </si>
  <si>
    <t>UED.ktoe.EL.NMM.CER.DRYING_STEAM.STEAM.LPG</t>
  </si>
  <si>
    <t>UED.ktoe.EL.NMM.CER.DRYING_STEAM.STEAM.DIESEL_LIQBIO</t>
  </si>
  <si>
    <t>UED.ktoe.EL.NMM.CER.DRYING_STEAM.STEAM.RFO</t>
  </si>
  <si>
    <t>UED.ktoe.EL.NMM.CER.DRYING_STEAM.STEAM.OTHER</t>
  </si>
  <si>
    <t>UED.ktoe.EL.NMM.CER.DRYING_STEAM.STEAM.NG_BIOGAS</t>
  </si>
  <si>
    <t>UED.ktoe.EL.NMM.CER.DRYING_STEAM.STEAM.DERIVED</t>
  </si>
  <si>
    <t>UED.ktoe.EL.NMM.CER.DRYING_STEAM.STEAM.BIOMASS_WASTE</t>
  </si>
  <si>
    <t>UED.ktoe.EL.NMM.CER.DRYING_STEAM.STEAM.STEAM_DISTR</t>
  </si>
  <si>
    <t>UED.ktoe.EL.NMM.CER.DRYING_MICROW.MICROW.ELEC</t>
  </si>
  <si>
    <t>UED.ktoe.EL.NMM.CER.KILN_THERM.TOTAL.TOTAL</t>
  </si>
  <si>
    <t>UED.ktoe.EL.NMM.CER.KILN_THERM.THERM.SOLIDS</t>
  </si>
  <si>
    <t>UED.ktoe.EL.NMM.CER.KILN_THERM.THERM.LPG</t>
  </si>
  <si>
    <t>UED.ktoe.EL.NMM.CER.KILN_THERM.THERM.DIESEL_LIQBIO</t>
  </si>
  <si>
    <t>UED.ktoe.EL.NMM.CER.KILN_THERM.THERM.RFO</t>
  </si>
  <si>
    <t>UED.ktoe.EL.NMM.CER.KILN_THERM.THERM.OTHER</t>
  </si>
  <si>
    <t>UED.ktoe.EL.NMM.CER.KILN_THERM.THERM.NG_BIOGAS</t>
  </si>
  <si>
    <t>UED.ktoe.EL.NMM.CER.KILN_THERM.THERM.BIOMASS_WASTE</t>
  </si>
  <si>
    <t>UED.ktoe.EL.NMM.CER.KILN_ELEC.ELEC.ELEC</t>
  </si>
  <si>
    <t>UED.ktoe.EL.NMM.CER.FINISHING.TOTAL.TOTAL</t>
  </si>
  <si>
    <t>UED.ktoe.EL.NMM.CER.FINISHING.THERM.SOLIDS</t>
  </si>
  <si>
    <t>UED.ktoe.EL.NMM.CER.FINISHING.THERM.LPG</t>
  </si>
  <si>
    <t>UED.ktoe.EL.NMM.CER.FINISHING.THERM.DIESEL_LIQBIO</t>
  </si>
  <si>
    <t>UED.ktoe.EL.NMM.CER.FINISHING.THERM.RFO</t>
  </si>
  <si>
    <t>UED.ktoe.EL.NMM.CER.FINISHING.THERM.NG_BIOGAS</t>
  </si>
  <si>
    <t>UED.ktoe.EL.NMM.CER.FINISHING_ELEC.ELEC.ELEC</t>
  </si>
  <si>
    <t>UED.ktoe.EL.NMM.GLASS.TOTAL.TOTAL.TOTAL</t>
  </si>
  <si>
    <t>UED.ktoe.EL.NMM.GLASS.LIGHT.GENERIC.ELEC</t>
  </si>
  <si>
    <t>UED.ktoe.EL.NMM.GLASS.AIRCOMP.GENERIC.ELEC</t>
  </si>
  <si>
    <t>UED.ktoe.EL.NMM.GLASS.MOTOR.GENERIC.ELEC</t>
  </si>
  <si>
    <t>UED.ktoe.EL.NMM.GLASS.FANS.GENERIC.ELEC</t>
  </si>
  <si>
    <t>UED.ktoe.EL.NMM.GLASS.LOW_ENTH.TOTAL.TOTAL</t>
  </si>
  <si>
    <t>UED.ktoe.EL.NMM.GLASS.LOW_ENTH.THERM.DIESEL_LIQBIO</t>
  </si>
  <si>
    <t>UED.ktoe.EL.NMM.GLASS.LOW_ENTH.THERM.NG_BIOGAS</t>
  </si>
  <si>
    <t>UED.ktoe.EL.NMM.GLASS.LOW_ENTH.THERM.SOLAR_GEO</t>
  </si>
  <si>
    <t>UED.ktoe.EL.NMM.GLASS.LOW_ENTH.HP.AMBIENT</t>
  </si>
  <si>
    <t>UED.ktoe.EL.NMM.GLASS.LOW_ENTH.THERM.ELEC</t>
  </si>
  <si>
    <t>UED.ktoe.EL.NMM.GLASS.MELTING.TOTAL.TOTAL</t>
  </si>
  <si>
    <t>UED.ktoe.EL.NMM.GLASS.MELTING.THERM.SOLIDS</t>
  </si>
  <si>
    <t>UED.ktoe.EL.NMM.GLASS.MELTING.THERM.LPG</t>
  </si>
  <si>
    <t>UED.ktoe.EL.NMM.GLASS.MELTING.THERM.DIESEL_LIQBIO</t>
  </si>
  <si>
    <t>UED.ktoe.EL.NMM.GLASS.MELTING.THERM.RFO</t>
  </si>
  <si>
    <t>UED.ktoe.EL.NMM.GLASS.MELTING.THERM.NG_BIOGAS</t>
  </si>
  <si>
    <t>UED.ktoe.EL.NMM.GLASS.MELTING_ELEC.ELEC.ELEC</t>
  </si>
  <si>
    <t>UED.ktoe.EL.NMM.GLASS.FORMING.ELEC.ELEC</t>
  </si>
  <si>
    <t>UED.ktoe.EL.NMM.GLASS.ANNEALING.TOTAL.TOTAL</t>
  </si>
  <si>
    <t>UED.ktoe.EL.NMM.GLASS.ANNEALING.THERM.SOLIDS</t>
  </si>
  <si>
    <t>UED.ktoe.EL.NMM.GLASS.ANNEALING.THERM.LPG</t>
  </si>
  <si>
    <t>UED.ktoe.EL.NMM.GLASS.ANNEALING.THERM.DIESEL_LIQBIO</t>
  </si>
  <si>
    <t>UED.ktoe.EL.NMM.GLASS.ANNEALING.THERM.RFO</t>
  </si>
  <si>
    <t>UED.ktoe.EL.NMM.GLASS.ANNEALING.THERM.NG_BIOGAS</t>
  </si>
  <si>
    <t>UED.ktoe.EL.NMM.GLASS.ANNEALING_ELEC.ELEC.ELEC</t>
  </si>
  <si>
    <t>UED.ktoe.EL.NMM.GLASS.FINISHING.ELEC.ELEC</t>
  </si>
  <si>
    <t>FUEL_EMI.ktCO2.EL.NMM.CEM.LIGHT.GENERIC.ELEC</t>
  </si>
  <si>
    <t>FUEL_EMI.ktCO2.EL.NMM.CEM.AIRCOMP.GENERIC.ELEC</t>
  </si>
  <si>
    <t>FUEL_EMI.ktCO2.EL.NMM.CEM.MOTOR.GENERIC.ELEC</t>
  </si>
  <si>
    <t>FUEL_EMI.ktCO2.EL.NMM.CEM.FANS.GENERIC.ELEC</t>
  </si>
  <si>
    <t>FUEL_EMI.ktCO2.EL.NMM.CEM.LOW_ENTH.TOTAL.TOTAL</t>
  </si>
  <si>
    <t>FUEL_EMI.ktCO2.EL.NMM.CEM.LOW_ENTH.THERM.DIESEL_LIQBIO</t>
  </si>
  <si>
    <t>FUEL_EMI.ktCO2.EL.NMM.CEM.LOW_ENTH.THERM.NG_BIOGAS</t>
  </si>
  <si>
    <t>FUEL_EMI.ktCO2.EL.NMM.CEM.LOW_ENTH.THERM.SOLAR_GEO</t>
  </si>
  <si>
    <t>FUEL_EMI.ktCO2.EL.NMM.CEM.LOW_ENTH.HP.AMBIENT</t>
  </si>
  <si>
    <t>FUEL_EMI.ktCO2.EL.NMM.CEM.LOW_ENTH.THERM.ELEC</t>
  </si>
  <si>
    <t>FUEL_EMI.ktCO2.EL.NMM.CEM.GRINDING_RAW.MECH.ELEC</t>
  </si>
  <si>
    <t>FUEL_EMI.ktCO2.EL.NMM.CEM.PREHEAT.TOTAL.TOTAL</t>
  </si>
  <si>
    <t>FUEL_EMI.ktCO2.EL.NMM.CEM.PREHEAT.THERM.SOLIDS</t>
  </si>
  <si>
    <t>FUEL_EMI.ktCO2.EL.NMM.CEM.PREHEAT.THERM.LPG</t>
  </si>
  <si>
    <t>FUEL_EMI.ktCO2.EL.NMM.CEM.PREHEAT.THERM.DIESEL_LIQBIO</t>
  </si>
  <si>
    <t>FUEL_EMI.ktCO2.EL.NMM.CEM.PREHEAT.THERM.RFO</t>
  </si>
  <si>
    <t>FUEL_EMI.ktCO2.EL.NMM.CEM.PREHEAT.THERM.OTHER</t>
  </si>
  <si>
    <t>FUEL_EMI.ktCO2.EL.NMM.CEM.PREHEAT.THERM.NG_BIOGAS</t>
  </si>
  <si>
    <t>FUEL_EMI.ktCO2.EL.NMM.CEM.PREHEAT.THERM.BIOMASS_WASTE</t>
  </si>
  <si>
    <t>FUEL_EMI.ktCO2.EL.NMM.CEM.KILN.TOTAL.TOTAL</t>
  </si>
  <si>
    <t>FUEL_EMI.ktCO2.EL.NMM.CEM.KILN.THERM.SOLIDS</t>
  </si>
  <si>
    <t>FUEL_EMI.ktCO2.EL.NMM.CEM.KILN.THERM.LPG</t>
  </si>
  <si>
    <t>FUEL_EMI.ktCO2.EL.NMM.CEM.KILN.THERM.DIESEL_LIQBIO</t>
  </si>
  <si>
    <t>FUEL_EMI.ktCO2.EL.NMM.CEM.KILN.THERM.RFO</t>
  </si>
  <si>
    <t>FUEL_EMI.ktCO2.EL.NMM.CEM.KILN.THERM.OTHER</t>
  </si>
  <si>
    <t>FUEL_EMI.ktCO2.EL.NMM.CEM.KILN.THERM.NG_BIOGAS</t>
  </si>
  <si>
    <t>FUEL_EMI.ktCO2.EL.NMM.CEM.KILN.THERM.BIOMASS_WASTE</t>
  </si>
  <si>
    <t>FUEL_EMI.ktCO2.EL.NMM.CEM.PRECAST.MECH.ELEC</t>
  </si>
  <si>
    <t>FUEL_EMI.ktCO2.EL.NMM.CEM.PRECAST_STEAM.TOTAL.TOTAL</t>
  </si>
  <si>
    <t>FUEL_EMI.ktCO2.EL.NMM.CEM.PRECAST_STEAM.STEAM.SOLIDS</t>
  </si>
  <si>
    <t>FUEL_EMI.ktCO2.EL.NMM.CEM.PRECAST_STEAM.STEAM.RFG</t>
  </si>
  <si>
    <t>FUEL_EMI.ktCO2.EL.NMM.CEM.PRECAST_STEAM.STEAM.LPG</t>
  </si>
  <si>
    <t>FUEL_EMI.ktCO2.EL.NMM.CEM.PRECAST_STEAM.STEAM.DIESEL_LIQBIO</t>
  </si>
  <si>
    <t>FUEL_EMI.ktCO2.EL.NMM.CEM.PRECAST_STEAM.STEAM.RFO</t>
  </si>
  <si>
    <t>FUEL_EMI.ktCO2.EL.NMM.CEM.PRECAST_STEAM.STEAM.OTHER</t>
  </si>
  <si>
    <t>FUEL_EMI.ktCO2.EL.NMM.CEM.PRECAST_STEAM.STEAM.NG_BIOGAS</t>
  </si>
  <si>
    <t>FUEL_EMI.ktCO2.EL.NMM.CEM.PRECAST_STEAM.STEAM.DERIVED</t>
  </si>
  <si>
    <t>FUEL_EMI.ktCO2.EL.NMM.CEM.PRECAST_STEAM.STEAM.BIOMASS_WASTE</t>
  </si>
  <si>
    <t>FUEL_EMI.ktCO2.EL.NMM.CEM.PRECAST_STEAM.STEAM.STEAM_DISTR</t>
  </si>
  <si>
    <t>PROCESS_EMI.ktCO2.EL.NMM.CEM</t>
  </si>
  <si>
    <t>FUEL_EMI.ktCO2.EL.NMM.CER.LIGHT.GENERIC.ELEC</t>
  </si>
  <si>
    <t>FUEL_EMI.ktCO2.EL.NMM.CER.AIRCOMP.GENERIC.ELEC</t>
  </si>
  <si>
    <t>FUEL_EMI.ktCO2.EL.NMM.CER.MOTOR.GENERIC.ELEC</t>
  </si>
  <si>
    <t>FUEL_EMI.ktCO2.EL.NMM.CER.FANS.GENERIC.ELEC</t>
  </si>
  <si>
    <t>FUEL_EMI.ktCO2.EL.NMM.CER.LOW_ENTH.TOTAL.TOTAL</t>
  </si>
  <si>
    <t>FUEL_EMI.ktCO2.EL.NMM.CER.LOW_ENTH.THERM.DIESEL_LIQBIO</t>
  </si>
  <si>
    <t>FUEL_EMI.ktCO2.EL.NMM.CER.LOW_ENTH.THERM.NG_BIOGAS</t>
  </si>
  <si>
    <t>FUEL_EMI.ktCO2.EL.NMM.CER.LOW_ENTH.THERM.SOLAR_GEO</t>
  </si>
  <si>
    <t>FUEL_EMI.ktCO2.EL.NMM.CER.LOW_ENTH.HP.AMBIENT</t>
  </si>
  <si>
    <t>FUEL_EMI.ktCO2.EL.NMM.CER.LOW_ENTH.THERM.ELEC</t>
  </si>
  <si>
    <t>FUEL_EMI.ktCO2.EL.NMM.CER.MIXING.MECH.ELEC</t>
  </si>
  <si>
    <t>FUEL_EMI.ktCO2.EL.NMM.CER.DRYING.TOTAL.TOTAL</t>
  </si>
  <si>
    <t>FUEL_EMI.ktCO2.EL.NMM.CER.DRYING.THERM.SOLIDS</t>
  </si>
  <si>
    <t>FUEL_EMI.ktCO2.EL.NMM.CER.DRYING.THERM.LPG</t>
  </si>
  <si>
    <t>FUEL_EMI.ktCO2.EL.NMM.CER.DRYING.THERM.DIESEL_LIQBIO</t>
  </si>
  <si>
    <t>FUEL_EMI.ktCO2.EL.NMM.CER.DRYING.THERM.RFO</t>
  </si>
  <si>
    <t>FUEL_EMI.ktCO2.EL.NMM.CER.DRYING.THERM.NG_BIOGAS</t>
  </si>
  <si>
    <t>FUEL_EMI.ktCO2.EL.NMM.CER.DRYING_STEAM.TOTAL.TOTAL</t>
  </si>
  <si>
    <t>FUEL_EMI.ktCO2.EL.NMM.CER.DRYING_STEAM.STEAM.SOLIDS</t>
  </si>
  <si>
    <t>FUEL_EMI.ktCO2.EL.NMM.CER.DRYING_STEAM.STEAM.RFG</t>
  </si>
  <si>
    <t>FUEL_EMI.ktCO2.EL.NMM.CER.DRYING_STEAM.STEAM.LPG</t>
  </si>
  <si>
    <t>FUEL_EMI.ktCO2.EL.NMM.CER.DRYING_STEAM.STEAM.DIESEL_LIQBIO</t>
  </si>
  <si>
    <t>FUEL_EMI.ktCO2.EL.NMM.CER.DRYING_STEAM.STEAM.RFO</t>
  </si>
  <si>
    <t>FUEL_EMI.ktCO2.EL.NMM.CER.DRYING_STEAM.STEAM.OTHER</t>
  </si>
  <si>
    <t>FUEL_EMI.ktCO2.EL.NMM.CER.DRYING_STEAM.STEAM.NG_BIOGAS</t>
  </si>
  <si>
    <t>FUEL_EMI.ktCO2.EL.NMM.CER.DRYING_STEAM.STEAM.DERIVED</t>
  </si>
  <si>
    <t>FUEL_EMI.ktCO2.EL.NMM.CER.DRYING_STEAM.STEAM.BIOMASS_WASTE</t>
  </si>
  <si>
    <t>FUEL_EMI.ktCO2.EL.NMM.CER.DRYING_STEAM.STEAM.STEAM_DISTR</t>
  </si>
  <si>
    <t>FUEL_EMI.ktCO2.EL.NMM.CER.DRYING_MICROW.MICROW.ELEC</t>
  </si>
  <si>
    <t>FUEL_EMI.ktCO2.EL.NMM.CER.KILN_THERM.TOTAL.TOTAL</t>
  </si>
  <si>
    <t>FUEL_EMI.ktCO2.EL.NMM.CER.KILN_THERM.THERM.SOLIDS</t>
  </si>
  <si>
    <t>FUEL_EMI.ktCO2.EL.NMM.CER.KILN_THERM.THERM.LPG</t>
  </si>
  <si>
    <t>FUEL_EMI.ktCO2.EL.NMM.CER.KILN_THERM.THERM.DIESEL_LIQBIO</t>
  </si>
  <si>
    <t>FUEL_EMI.ktCO2.EL.NMM.CER.KILN_THERM.THERM.RFO</t>
  </si>
  <si>
    <t>FUEL_EMI.ktCO2.EL.NMM.CER.KILN_THERM.THERM.OTHER</t>
  </si>
  <si>
    <t>FUEL_EMI.ktCO2.EL.NMM.CER.KILN_THERM.THERM.NG_BIOGAS</t>
  </si>
  <si>
    <t>FUEL_EMI.ktCO2.EL.NMM.CER.KILN_THERM.THERM.BIOMASS_WASTE</t>
  </si>
  <si>
    <t>FUEL_EMI.ktCO2.EL.NMM.CER.KILN_ELEC.ELEC.ELEC</t>
  </si>
  <si>
    <t>FUEL_EMI.ktCO2.EL.NMM.CER.FINISHING.TOTAL.TOTAL</t>
  </si>
  <si>
    <t>FUEL_EMI.ktCO2.EL.NMM.CER.FINISHING.THERM.SOLIDS</t>
  </si>
  <si>
    <t>FUEL_EMI.ktCO2.EL.NMM.CER.FINISHING.THERM.LPG</t>
  </si>
  <si>
    <t>FUEL_EMI.ktCO2.EL.NMM.CER.FINISHING.THERM.DIESEL_LIQBIO</t>
  </si>
  <si>
    <t>FUEL_EMI.ktCO2.EL.NMM.CER.FINISHING.THERM.RFO</t>
  </si>
  <si>
    <t>FUEL_EMI.ktCO2.EL.NMM.CER.FINISHING.THERM.NG_BIOGAS</t>
  </si>
  <si>
    <t>FUEL_EMI.ktCO2.EL.NMM.CER.FINISHING_ELEC.ELEC.ELEC</t>
  </si>
  <si>
    <t>PROCESS_EMI.ktCO2.EL.NMM.CER</t>
  </si>
  <si>
    <t>FUEL_EMI.ktCO2.EL.NMM.GLASS.LIGHT.GENERIC.ELEC</t>
  </si>
  <si>
    <t>FUEL_EMI.ktCO2.EL.NMM.GLASS.AIRCOMP.GENERIC.ELEC</t>
  </si>
  <si>
    <t>FUEL_EMI.ktCO2.EL.NMM.GLASS.MOTOR.GENERIC.ELEC</t>
  </si>
  <si>
    <t>FUEL_EMI.ktCO2.EL.NMM.GLASS.FANS.GENERIC.ELEC</t>
  </si>
  <si>
    <t>FUEL_EMI.ktCO2.EL.NMM.GLASS.LOW_ENTH.TOTAL.TOTAL</t>
  </si>
  <si>
    <t>FUEL_EMI.ktCO2.EL.NMM.GLASS.LOW_ENTH.THERM.DIESEL_LIQBIO</t>
  </si>
  <si>
    <t>FUEL_EMI.ktCO2.EL.NMM.GLASS.LOW_ENTH.THERM.NG_BIOGAS</t>
  </si>
  <si>
    <t>FUEL_EMI.ktCO2.EL.NMM.GLASS.LOW_ENTH.THERM.SOLAR_GEO</t>
  </si>
  <si>
    <t>FUEL_EMI.ktCO2.EL.NMM.GLASS.LOW_ENTH.HP.AMBIENT</t>
  </si>
  <si>
    <t>FUEL_EMI.ktCO2.EL.NMM.GLASS.LOW_ENTH.THERM.ELEC</t>
  </si>
  <si>
    <t>FUEL_EMI.ktCO2.EL.NMM.GLASS.MELTING.TOTAL.TOTAL</t>
  </si>
  <si>
    <t>FUEL_EMI.ktCO2.EL.NMM.GLASS.MELTING.THERM.SOLIDS</t>
  </si>
  <si>
    <t>FUEL_EMI.ktCO2.EL.NMM.GLASS.MELTING.THERM.LPG</t>
  </si>
  <si>
    <t>FUEL_EMI.ktCO2.EL.NMM.GLASS.MELTING.THERM.DIESEL_LIQBIO</t>
  </si>
  <si>
    <t>FUEL_EMI.ktCO2.EL.NMM.GLASS.MELTING.THERM.RFO</t>
  </si>
  <si>
    <t>FUEL_EMI.ktCO2.EL.NMM.GLASS.MELTING.THERM.NG_BIOGAS</t>
  </si>
  <si>
    <t>FUEL_EMI.ktCO2.EL.NMM.GLASS.MELTING_ELEC.ELEC.ELEC</t>
  </si>
  <si>
    <t>FUEL_EMI.ktCO2.EL.NMM.GLASS.FORMING.ELEC.ELEC</t>
  </si>
  <si>
    <t>FUEL_EMI.ktCO2.EL.NMM.GLASS.ANNEALING.TOTAL.TOTAL</t>
  </si>
  <si>
    <t>FUEL_EMI.ktCO2.EL.NMM.GLASS.ANNEALING.THERM.SOLIDS</t>
  </si>
  <si>
    <t>FUEL_EMI.ktCO2.EL.NMM.GLASS.ANNEALING.THERM.LPG</t>
  </si>
  <si>
    <t>FUEL_EMI.ktCO2.EL.NMM.GLASS.ANNEALING.THERM.DIESEL_LIQBIO</t>
  </si>
  <si>
    <t>FUEL_EMI.ktCO2.EL.NMM.GLASS.ANNEALING.THERM.RFO</t>
  </si>
  <si>
    <t>FUEL_EMI.ktCO2.EL.NMM.GLASS.ANNEALING.THERM.NG_BIOGAS</t>
  </si>
  <si>
    <t>FUEL_EMI.ktCO2.EL.NMM.GLASS.ANNEALING_ELEC.ELEC.ELEC</t>
  </si>
  <si>
    <t>FUEL_EMI.ktCO2.EL.NMM.GLASS.FINISHING.ELEC.ELEC</t>
  </si>
  <si>
    <t>PROCESS_EMI.ktCO2.EL.NMM.GLASS</t>
  </si>
  <si>
    <t>Cement (without process emissions)</t>
  </si>
  <si>
    <t>Cement: Grinding, packaging</t>
  </si>
  <si>
    <t>Ceramics &amp; other NMM (without process emissions)</t>
  </si>
  <si>
    <t>Glass production (without process emissions)</t>
  </si>
  <si>
    <t>Paper and paper products</t>
  </si>
  <si>
    <t>VA.Meuro2015.EL.PPA.PULP</t>
  </si>
  <si>
    <t>VA.Meuro2015.EL.PPA.PAPER</t>
  </si>
  <si>
    <t>VA.Meuro2015.EL.PPA.PRINT</t>
  </si>
  <si>
    <t>Pulp production (kt)</t>
  </si>
  <si>
    <t>OUTPUT.kt.EL.PPA.PULP</t>
  </si>
  <si>
    <t>Paper production  (kt)</t>
  </si>
  <si>
    <t>OUTPUT.kt.EL.PPA.PAPER</t>
  </si>
  <si>
    <t>Printing and media reproduction (kt paper eq.)</t>
  </si>
  <si>
    <t>OUTPUT.kt.EL.PPA.PRINT</t>
  </si>
  <si>
    <t>CAP.kt.EL.PPA.PULP</t>
  </si>
  <si>
    <t>CAP.kt.EL.PPA.PAPER</t>
  </si>
  <si>
    <t>CAP.kt.EL.PPA.PRINT</t>
  </si>
  <si>
    <t>NEWCAP.kt.EL.PPA.PULP</t>
  </si>
  <si>
    <t>NEWCAP.kt.EL.PPA.PAPER</t>
  </si>
  <si>
    <t>NEWCAP.kt.EL.PPA.PRINT</t>
  </si>
  <si>
    <t>FEC.ktoe.EL.PPA.TOTAL.TOTAL.TOTAL.TOTAL</t>
  </si>
  <si>
    <t>FEC.ktoe.EL.PPA.TOTAL.TOTAL.TOTAL.SOLIDS</t>
  </si>
  <si>
    <t>FEC.ktoe.EL.PPA.TOTAL.TOTAL.TOTAL.RFG</t>
  </si>
  <si>
    <t>FEC.ktoe.EL.PPA.TOTAL.TOTAL.TOTAL.LPG</t>
  </si>
  <si>
    <t>FEC.ktoe.EL.PPA.TOTAL.TOTAL.TOTAL.DIESEL</t>
  </si>
  <si>
    <t>FEC.ktoe.EL.PPA.TOTAL.TOTAL.TOTAL.RFO</t>
  </si>
  <si>
    <t>FEC.ktoe.EL.PPA.TOTAL.TOTAL.TOTAL.OTHER</t>
  </si>
  <si>
    <t>FEC.ktoe.EL.PPA.TOTAL.TOTAL.TOTAL.NG</t>
  </si>
  <si>
    <t>FEC.ktoe.EL.PPA.TOTAL.TOTAL.TOTAL.DERIVED</t>
  </si>
  <si>
    <t>FEC.ktoe.EL.PPA.TOTAL.TOTAL.TOTAL.BIOMASS_WASTE</t>
  </si>
  <si>
    <t>FEC.ktoe.EL.PPA.TOTAL.TOTAL.TOTAL.BIOGAS</t>
  </si>
  <si>
    <t>FEC.ktoe.EL.PPA.TOTAL.TOTAL.TOTAL.LIQBIO</t>
  </si>
  <si>
    <t>FEC.ktoe.EL.PPA.TOTAL.TOTAL.TOTAL.SOLAR</t>
  </si>
  <si>
    <t>FEC.ktoe.EL.PPA.TOTAL.TOTAL.TOTAL.GEO</t>
  </si>
  <si>
    <t>FEC.ktoe.EL.PPA.TOTAL.TOTAL.TOTAL.AMBIENT</t>
  </si>
  <si>
    <t>FEC.ktoe.EL.PPA.TOTAL.TOTAL.TOTAL.STEAM_DISTR</t>
  </si>
  <si>
    <t>FEC.ktoe.EL.PPA.TOTAL.TOTAL.TOTAL.ELEC</t>
  </si>
  <si>
    <t>FEC.ktoe.EL.PPA.PULP.TOTAL.TOTAL.TOTAL</t>
  </si>
  <si>
    <t>FEC.ktoe.EL.PPA.PULP.LIGHT.GENERIC.ELEC</t>
  </si>
  <si>
    <t>FEC.ktoe.EL.PPA.PULP.AIRCOMP.GENERIC.ELEC</t>
  </si>
  <si>
    <t>FEC.ktoe.EL.PPA.PULP.MOTOR.GENERIC.ELEC</t>
  </si>
  <si>
    <t>FEC.ktoe.EL.PPA.PULP.FANS.GENERIC.ELEC</t>
  </si>
  <si>
    <t>FEC.ktoe.EL.PPA.PULP.LOW_ENTH.TOTAL.TOTAL</t>
  </si>
  <si>
    <t>FEC.ktoe.EL.PPA.PULP.LOW_ENTH.THERM.DIESEL_LIQBIO</t>
  </si>
  <si>
    <t>FEC.ktoe.EL.PPA.PULP.LOW_ENTH.THERM.NG_BIOGAS</t>
  </si>
  <si>
    <t>FEC.ktoe.EL.PPA.PULP.LOW_ENTH.THERM.SOLAR_GEO</t>
  </si>
  <si>
    <t>FEC.ktoe.EL.PPA.PULP.LOW_ENTH.HP.AMBIENT</t>
  </si>
  <si>
    <t>FEC.ktoe.EL.PPA.PULP.LOW_ENTH.THERM.ELEC</t>
  </si>
  <si>
    <t>Pulp: Wood preparation, grinding</t>
  </si>
  <si>
    <t>FEC.ktoe.EL.PPA.PULP.PREPARATION.MECH.ELEC</t>
  </si>
  <si>
    <t>Pulp: Pulping</t>
  </si>
  <si>
    <t>Pulp: Pulping thermal</t>
  </si>
  <si>
    <t>FEC.ktoe.EL.PPA.PULP.PULPING.TOTAL.TOTAL</t>
  </si>
  <si>
    <t>FEC.ktoe.EL.PPA.PULP.PULPING.STEAM.SOLIDS</t>
  </si>
  <si>
    <t>FEC.ktoe.EL.PPA.PULP.PULPING.STEAM.RFG</t>
  </si>
  <si>
    <t>FEC.ktoe.EL.PPA.PULP.PULPING.STEAM.LPG</t>
  </si>
  <si>
    <t>FEC.ktoe.EL.PPA.PULP.PULPING.STEAM.DIESEL_LIQBIO</t>
  </si>
  <si>
    <t>FEC.ktoe.EL.PPA.PULP.PULPING.STEAM.RFO</t>
  </si>
  <si>
    <t>FEC.ktoe.EL.PPA.PULP.PULPING.STEAM.OTHER</t>
  </si>
  <si>
    <t>FEC.ktoe.EL.PPA.PULP.PULPING.STEAM.NG_BIOGAS</t>
  </si>
  <si>
    <t>FEC.ktoe.EL.PPA.PULP.PULPING.STEAM.DERIVED</t>
  </si>
  <si>
    <t>FEC.ktoe.EL.PPA.PULP.PULPING.STEAM.BIOMASS_WASTE</t>
  </si>
  <si>
    <t>FEC.ktoe.EL.PPA.PULP.PULPING.STEAM.STEAM_DISTR</t>
  </si>
  <si>
    <t>Pulp: Pulping electric</t>
  </si>
  <si>
    <t>FEC.ktoe.EL.PPA.PULP.PULPING_MECH.MECH.ELEC</t>
  </si>
  <si>
    <t>Pulp: Cleaning</t>
  </si>
  <si>
    <t>FEC.ktoe.EL.PPA.PULP.BLEACHING.THERM.ELEC</t>
  </si>
  <si>
    <t>FEC.ktoe.EL.PPA.PAPER.TOTAL.TOTAL.TOTAL</t>
  </si>
  <si>
    <t>FEC.ktoe.EL.PPA.PAPER.LIGHT.GENERIC.ELEC</t>
  </si>
  <si>
    <t>FEC.ktoe.EL.PPA.PAPER.AIRCOMP.GENERIC.ELEC</t>
  </si>
  <si>
    <t>FEC.ktoe.EL.PPA.PAPER.MOTOR.GENERIC.ELEC</t>
  </si>
  <si>
    <t>FEC.ktoe.EL.PPA.PAPER.FANS.GENERIC.ELEC</t>
  </si>
  <si>
    <t>FEC.ktoe.EL.PPA.PAPER.LOW_ENTH.TOTAL.TOTAL</t>
  </si>
  <si>
    <t>FEC.ktoe.EL.PPA.PAPER.LOW_ENTH.THERM.DIESEL_LIQBIO</t>
  </si>
  <si>
    <t>FEC.ktoe.EL.PPA.PAPER.LOW_ENTH.THERM.NG_BIOGAS</t>
  </si>
  <si>
    <t>FEC.ktoe.EL.PPA.PAPER.LOW_ENTH.THERM.SOLAR_GEO</t>
  </si>
  <si>
    <t>FEC.ktoe.EL.PPA.PAPER.LOW_ENTH.HP.AMBIENT</t>
  </si>
  <si>
    <t>FEC.ktoe.EL.PPA.PAPER.LOW_ENTH.THERM.ELEC</t>
  </si>
  <si>
    <t>Paper: Stock preparation</t>
  </si>
  <si>
    <t>Paper: Stock preparation - Thermal</t>
  </si>
  <si>
    <t>FEC.ktoe.EL.PPA.PAPER.PREPARATION.TOTAL.TOTAL</t>
  </si>
  <si>
    <t>FEC.ktoe.EL.PPA.PAPER.PREPARATION.THERM.SOLIDS</t>
  </si>
  <si>
    <t>FEC.ktoe.EL.PPA.PAPER.PREPARATION.THERM.RFG</t>
  </si>
  <si>
    <t>FEC.ktoe.EL.PPA.PAPER.PREPARATION.THERM.LPG</t>
  </si>
  <si>
    <t>FEC.ktoe.EL.PPA.PAPER.PREPARATION.THERM.DIESEL_LIQBIO</t>
  </si>
  <si>
    <t>FEC.ktoe.EL.PPA.PAPER.PREPARATION.THERM.RFO</t>
  </si>
  <si>
    <t>FEC.ktoe.EL.PPA.PAPER.PREPARATION.THERM.OTHER</t>
  </si>
  <si>
    <t>FEC.ktoe.EL.PPA.PAPER.PREPARATION.THERM.NG_BIOGAS</t>
  </si>
  <si>
    <t>FEC.ktoe.EL.PPA.PAPER.PREPARATION.THERM.DERIVED</t>
  </si>
  <si>
    <t>FEC.ktoe.EL.PPA.PAPER.PREPARATION.THERM.BIOMASS_WASTE</t>
  </si>
  <si>
    <t>FEC.ktoe.EL.PPA.PAPER.PREPARATION.THERM.STEAM_DISTR</t>
  </si>
  <si>
    <t>Paper: Stock preparation - Mechanical</t>
  </si>
  <si>
    <t>FEC.ktoe.EL.PPA.PAPER.PREPARATION_ELEC.MECH.ELEC</t>
  </si>
  <si>
    <t>Paper: Paper machine</t>
  </si>
  <si>
    <t>Paper: Paper machine - Steam use</t>
  </si>
  <si>
    <t>FEC.ktoe.EL.PPA.PAPER.PAPER_MACHINE.TOTAL.TOTAL</t>
  </si>
  <si>
    <t>FEC.ktoe.EL.PPA.PAPER.PAPER_MACHINE.STEAM.SOLIDS</t>
  </si>
  <si>
    <t>FEC.ktoe.EL.PPA.PAPER.PAPER_MACHINE.STEAM.RFG</t>
  </si>
  <si>
    <t>FEC.ktoe.EL.PPA.PAPER.PAPER_MACHINE.STEAM.LPG</t>
  </si>
  <si>
    <t>FEC.ktoe.EL.PPA.PAPER.PAPER_MACHINE.STEAM.DIESEL_LIQBIO</t>
  </si>
  <si>
    <t>FEC.ktoe.EL.PPA.PAPER.PAPER_MACHINE.STEAM.RFO</t>
  </si>
  <si>
    <t>FEC.ktoe.EL.PPA.PAPER.PAPER_MACHINE.STEAM.OTHER</t>
  </si>
  <si>
    <t>FEC.ktoe.EL.PPA.PAPER.PAPER_MACHINE.STEAM.NG_BIOGAS</t>
  </si>
  <si>
    <t>FEC.ktoe.EL.PPA.PAPER.PAPER_MACHINE.STEAM.DERIVED</t>
  </si>
  <si>
    <t>FEC.ktoe.EL.PPA.PAPER.PAPER_MACHINE.STEAM.BIOMASS_WASTE</t>
  </si>
  <si>
    <t>FEC.ktoe.EL.PPA.PAPER.PAPER_MACHINE.STEAM.STEAM_DISTR</t>
  </si>
  <si>
    <t>Paper: Paper machine - Electricity</t>
  </si>
  <si>
    <t>FEC.ktoe.EL.PPA.PAPER.PAPER_MACHINE_ELEC.ELEC.ELEC</t>
  </si>
  <si>
    <t>Paper: Product finishing</t>
  </si>
  <si>
    <t>Paper: Product finishing - Steam use</t>
  </si>
  <si>
    <t>FEC.ktoe.EL.PPA.PAPER.FINISHING.TOTAL.TOTAL</t>
  </si>
  <si>
    <t>FEC.ktoe.EL.PPA.PAPER.FINISHING.STEAM.SOLIDS</t>
  </si>
  <si>
    <t>FEC.ktoe.EL.PPA.PAPER.FINISHING.STEAM.RFG</t>
  </si>
  <si>
    <t>FEC.ktoe.EL.PPA.PAPER.FINISHING.STEAM.LPG</t>
  </si>
  <si>
    <t>FEC.ktoe.EL.PPA.PAPER.FINISHING.STEAM.DIESEL_LIQBIO</t>
  </si>
  <si>
    <t>FEC.ktoe.EL.PPA.PAPER.FINISHING.STEAM.RFO</t>
  </si>
  <si>
    <t>FEC.ktoe.EL.PPA.PAPER.FINISHING.STEAM.OTHER</t>
  </si>
  <si>
    <t>FEC.ktoe.EL.PPA.PAPER.FINISHING.STEAM.NG_BIOGAS</t>
  </si>
  <si>
    <t>FEC.ktoe.EL.PPA.PAPER.FINISHING.STEAM.DERIVED</t>
  </si>
  <si>
    <t>FEC.ktoe.EL.PPA.PAPER.FINISHING.STEAM.BIOMASS_WASTE</t>
  </si>
  <si>
    <t>FEC.ktoe.EL.PPA.PAPER.FINISHING.STEAM.STEAM_DISTR</t>
  </si>
  <si>
    <t>Paper: Product finishing - Electricity</t>
  </si>
  <si>
    <t>FEC.ktoe.EL.PPA.PAPER.FINISHING_ELEC.ELEC.ELEC</t>
  </si>
  <si>
    <t>FEC.ktoe.EL.PPA.PRINT.TOTAL.TOTAL.TOTAL</t>
  </si>
  <si>
    <t>FEC.ktoe.EL.PPA.PRINT.LIGHT.GENERIC.ELEC</t>
  </si>
  <si>
    <t>FEC.ktoe.EL.PPA.PRINT.AIRCOMP.GENERIC.ELEC</t>
  </si>
  <si>
    <t>FEC.ktoe.EL.PPA.PRINT.MOTOR.GENERIC.ELEC</t>
  </si>
  <si>
    <t>FEC.ktoe.EL.PPA.PRINT.FANS.GENERIC.ELEC</t>
  </si>
  <si>
    <t>FEC.ktoe.EL.PPA.PRINT.LOW_ENTH.TOTAL.TOTAL</t>
  </si>
  <si>
    <t>FEC.ktoe.EL.PPA.PRINT.LOW_ENTH.THERM.DIESEL_LIQBIO</t>
  </si>
  <si>
    <t>FEC.ktoe.EL.PPA.PRINT.LOW_ENTH.THERM.NG_BIOGAS</t>
  </si>
  <si>
    <t>FEC.ktoe.EL.PPA.PRINT.LOW_ENTH.THERM.SOLAR_GEO</t>
  </si>
  <si>
    <t>FEC.ktoe.EL.PPA.PRINT.LOW_ENTH.HP.AMBIENT</t>
  </si>
  <si>
    <t>FEC.ktoe.EL.PPA.PRINT.LOW_ENTH.THERM.ELEC</t>
  </si>
  <si>
    <t>Printing and publishing</t>
  </si>
  <si>
    <t>FEC.ktoe.EL.PPA.PRINT.PRINTING.MECH.ELEC</t>
  </si>
  <si>
    <t>UED.ktoe.EL.PPA.PULP.TOTAL.TOTAL.TOTAL</t>
  </si>
  <si>
    <t>UED.ktoe.EL.PPA.PULP.LIGHT.GENERIC.ELEC</t>
  </si>
  <si>
    <t>UED.ktoe.EL.PPA.PULP.AIRCOMP.GENERIC.ELEC</t>
  </si>
  <si>
    <t>UED.ktoe.EL.PPA.PULP.MOTOR.GENERIC.ELEC</t>
  </si>
  <si>
    <t>UED.ktoe.EL.PPA.PULP.FANS.GENERIC.ELEC</t>
  </si>
  <si>
    <t>UED.ktoe.EL.PPA.PULP.LOW_ENTH.TOTAL.TOTAL</t>
  </si>
  <si>
    <t>UED.ktoe.EL.PPA.PULP.LOW_ENTH.THERM.DIESEL_LIQBIO</t>
  </si>
  <si>
    <t>UED.ktoe.EL.PPA.PULP.LOW_ENTH.THERM.NG_BIOGAS</t>
  </si>
  <si>
    <t>UED.ktoe.EL.PPA.PULP.LOW_ENTH.THERM.SOLAR_GEO</t>
  </si>
  <si>
    <t>UED.ktoe.EL.PPA.PULP.LOW_ENTH.HP.AMBIENT</t>
  </si>
  <si>
    <t>UED.ktoe.EL.PPA.PULP.LOW_ENTH.THERM.ELEC</t>
  </si>
  <si>
    <t>UED.ktoe.EL.PPA.PULP.PREPARATION.MECH.ELEC</t>
  </si>
  <si>
    <t>UED.ktoe.EL.PPA.PULP.PULPING.TOTAL.TOTAL</t>
  </si>
  <si>
    <t>UED.ktoe.EL.PPA.PULP.PULPING.STEAM.SOLIDS</t>
  </si>
  <si>
    <t>UED.ktoe.EL.PPA.PULP.PULPING.STEAM.RFG</t>
  </si>
  <si>
    <t>UED.ktoe.EL.PPA.PULP.PULPING.STEAM.LPG</t>
  </si>
  <si>
    <t>UED.ktoe.EL.PPA.PULP.PULPING.STEAM.DIESEL_LIQBIO</t>
  </si>
  <si>
    <t>UED.ktoe.EL.PPA.PULP.PULPING.STEAM.RFO</t>
  </si>
  <si>
    <t>UED.ktoe.EL.PPA.PULP.PULPING.STEAM.OTHER</t>
  </si>
  <si>
    <t>UED.ktoe.EL.PPA.PULP.PULPING.STEAM.NG_BIOGAS</t>
  </si>
  <si>
    <t>UED.ktoe.EL.PPA.PULP.PULPING.STEAM.DERIVED</t>
  </si>
  <si>
    <t>UED.ktoe.EL.PPA.PULP.PULPING.STEAM.BIOMASS_WASTE</t>
  </si>
  <si>
    <t>UED.ktoe.EL.PPA.PULP.PULPING.STEAM.STEAM_DISTR</t>
  </si>
  <si>
    <t>UED.ktoe.EL.PPA.PULP.PULPING_MECH.MECH.ELEC</t>
  </si>
  <si>
    <t>UED.ktoe.EL.PPA.PULP.BLEACHING.THERM.ELEC</t>
  </si>
  <si>
    <t>UED.ktoe.EL.PPA.PAPER.TOTAL.TOTAL.TOTAL</t>
  </si>
  <si>
    <t>UED.ktoe.EL.PPA.PAPER.LIGHT.GENERIC.ELEC</t>
  </si>
  <si>
    <t>UED.ktoe.EL.PPA.PAPER.AIRCOMP.GENERIC.ELEC</t>
  </si>
  <si>
    <t>UED.ktoe.EL.PPA.PAPER.MOTOR.GENERIC.ELEC</t>
  </si>
  <si>
    <t>UED.ktoe.EL.PPA.PAPER.FANS.GENERIC.ELEC</t>
  </si>
  <si>
    <t>UED.ktoe.EL.PPA.PAPER.LOW_ENTH.TOTAL.TOTAL</t>
  </si>
  <si>
    <t>UED.ktoe.EL.PPA.PAPER.LOW_ENTH.THERM.DIESEL_LIQBIO</t>
  </si>
  <si>
    <t>UED.ktoe.EL.PPA.PAPER.LOW_ENTH.THERM.NG_BIOGAS</t>
  </si>
  <si>
    <t>UED.ktoe.EL.PPA.PAPER.LOW_ENTH.THERM.SOLAR_GEO</t>
  </si>
  <si>
    <t>UED.ktoe.EL.PPA.PAPER.LOW_ENTH.HP.AMBIENT</t>
  </si>
  <si>
    <t>UED.ktoe.EL.PPA.PAPER.LOW_ENTH.THERM.ELEC</t>
  </si>
  <si>
    <t>UED.ktoe.EL.PPA.PAPER.PREPARATION.TOTAL.TOTAL</t>
  </si>
  <si>
    <t>UED.ktoe.EL.PPA.PAPER.PREPARATION.THERM.SOLIDS</t>
  </si>
  <si>
    <t>UED.ktoe.EL.PPA.PAPER.PREPARATION.THERM.RFG</t>
  </si>
  <si>
    <t>UED.ktoe.EL.PPA.PAPER.PREPARATION.THERM.LPG</t>
  </si>
  <si>
    <t>UED.ktoe.EL.PPA.PAPER.PREPARATION.THERM.DIESEL_LIQBIO</t>
  </si>
  <si>
    <t>UED.ktoe.EL.PPA.PAPER.PREPARATION.THERM.RFO</t>
  </si>
  <si>
    <t>UED.ktoe.EL.PPA.PAPER.PREPARATION.THERM.OTHER</t>
  </si>
  <si>
    <t>UED.ktoe.EL.PPA.PAPER.PREPARATION.THERM.NG_BIOGAS</t>
  </si>
  <si>
    <t>UED.ktoe.EL.PPA.PAPER.PREPARATION.THERM.DERIVED</t>
  </si>
  <si>
    <t>UED.ktoe.EL.PPA.PAPER.PREPARATION.THERM.BIOMASS_WASTE</t>
  </si>
  <si>
    <t>UED.ktoe.EL.PPA.PAPER.PREPARATION.THERM.STEAM_DISTR</t>
  </si>
  <si>
    <t>UED.ktoe.EL.PPA.PAPER.PREPARATION_ELEC.MECH.ELEC</t>
  </si>
  <si>
    <t>UED.ktoe.EL.PPA.PAPER.PAPER_MACHINE.TOTAL.TOTAL</t>
  </si>
  <si>
    <t>UED.ktoe.EL.PPA.PAPER.PAPER_MACHINE.STEAM.SOLIDS</t>
  </si>
  <si>
    <t>UED.ktoe.EL.PPA.PAPER.PAPER_MACHINE.STEAM.RFG</t>
  </si>
  <si>
    <t>UED.ktoe.EL.PPA.PAPER.PAPER_MACHINE.STEAM.LPG</t>
  </si>
  <si>
    <t>UED.ktoe.EL.PPA.PAPER.PAPER_MACHINE.STEAM.DIESEL_LIQBIO</t>
  </si>
  <si>
    <t>UED.ktoe.EL.PPA.PAPER.PAPER_MACHINE.STEAM.RFO</t>
  </si>
  <si>
    <t>UED.ktoe.EL.PPA.PAPER.PAPER_MACHINE.STEAM.OTHER</t>
  </si>
  <si>
    <t>UED.ktoe.EL.PPA.PAPER.PAPER_MACHINE.STEAM.NG_BIOGAS</t>
  </si>
  <si>
    <t>UED.ktoe.EL.PPA.PAPER.PAPER_MACHINE.STEAM.DERIVED</t>
  </si>
  <si>
    <t>UED.ktoe.EL.PPA.PAPER.PAPER_MACHINE.STEAM.BIOMASS_WASTE</t>
  </si>
  <si>
    <t>UED.ktoe.EL.PPA.PAPER.PAPER_MACHINE.STEAM.STEAM_DISTR</t>
  </si>
  <si>
    <t>UED.ktoe.EL.PPA.PAPER.PAPER_MACHINE_ELEC.ELEC.ELEC</t>
  </si>
  <si>
    <t>UED.ktoe.EL.PPA.PAPER.FINISHING.TOTAL.TOTAL</t>
  </si>
  <si>
    <t>UED.ktoe.EL.PPA.PAPER.FINISHING.STEAM.SOLIDS</t>
  </si>
  <si>
    <t>UED.ktoe.EL.PPA.PAPER.FINISHING.STEAM.RFG</t>
  </si>
  <si>
    <t>UED.ktoe.EL.PPA.PAPER.FINISHING.STEAM.LPG</t>
  </si>
  <si>
    <t>UED.ktoe.EL.PPA.PAPER.FINISHING.STEAM.DIESEL_LIQBIO</t>
  </si>
  <si>
    <t>UED.ktoe.EL.PPA.PAPER.FINISHING.STEAM.RFO</t>
  </si>
  <si>
    <t>UED.ktoe.EL.PPA.PAPER.FINISHING.STEAM.OTHER</t>
  </si>
  <si>
    <t>UED.ktoe.EL.PPA.PAPER.FINISHING.STEAM.NG_BIOGAS</t>
  </si>
  <si>
    <t>UED.ktoe.EL.PPA.PAPER.FINISHING.STEAM.DERIVED</t>
  </si>
  <si>
    <t>UED.ktoe.EL.PPA.PAPER.FINISHING.STEAM.BIOMASS_WASTE</t>
  </si>
  <si>
    <t>UED.ktoe.EL.PPA.PAPER.FINISHING.STEAM.STEAM_DISTR</t>
  </si>
  <si>
    <t>UED.ktoe.EL.PPA.PAPER.FINISHING_ELEC.ELEC.ELEC</t>
  </si>
  <si>
    <t>UED.ktoe.EL.PPA.PRINT.TOTAL.TOTAL.TOTAL</t>
  </si>
  <si>
    <t>UED.ktoe.EL.PPA.PRINT.LIGHT.GENERIC.ELEC</t>
  </si>
  <si>
    <t>UED.ktoe.EL.PPA.PRINT.AIRCOMP.GENERIC.ELEC</t>
  </si>
  <si>
    <t>UED.ktoe.EL.PPA.PRINT.MOTOR.GENERIC.ELEC</t>
  </si>
  <si>
    <t>UED.ktoe.EL.PPA.PRINT.FANS.GENERIC.ELEC</t>
  </si>
  <si>
    <t>UED.ktoe.EL.PPA.PRINT.LOW_ENTH.TOTAL.TOTAL</t>
  </si>
  <si>
    <t>UED.ktoe.EL.PPA.PRINT.LOW_ENTH.THERM.DIESEL_LIQBIO</t>
  </si>
  <si>
    <t>UED.ktoe.EL.PPA.PRINT.LOW_ENTH.THERM.NG_BIOGAS</t>
  </si>
  <si>
    <t>UED.ktoe.EL.PPA.PRINT.LOW_ENTH.THERM.SOLAR_GEO</t>
  </si>
  <si>
    <t>UED.ktoe.EL.PPA.PRINT.LOW_ENTH.HP.AMBIENT</t>
  </si>
  <si>
    <t>UED.ktoe.EL.PPA.PRINT.LOW_ENTH.THERM.ELEC</t>
  </si>
  <si>
    <t>UED.ktoe.EL.PPA.PRINT.PRINTING.MECH.ELEC</t>
  </si>
  <si>
    <t>FUEL_EMI.ktCO2.EL.PPA.PULP.TOTAL.TOTAL.TOTAL</t>
  </si>
  <si>
    <t>FUEL_EMI.ktCO2.EL.PPA.PULP.LIGHT.GENERIC.ELEC</t>
  </si>
  <si>
    <t>FUEL_EMI.ktCO2.EL.PPA.PULP.AIRCOMP.GENERIC.ELEC</t>
  </si>
  <si>
    <t>FUEL_EMI.ktCO2.EL.PPA.PULP.MOTOR.GENERIC.ELEC</t>
  </si>
  <si>
    <t>FUEL_EMI.ktCO2.EL.PPA.PULP.FANS.GENERIC.ELEC</t>
  </si>
  <si>
    <t>FUEL_EMI.ktCO2.EL.PPA.PULP.LOW_ENTH.TOTAL.TOTAL</t>
  </si>
  <si>
    <t>FUEL_EMI.ktCO2.EL.PPA.PULP.LOW_ENTH.THERM.DIESEL_LIQBIO</t>
  </si>
  <si>
    <t>FUEL_EMI.ktCO2.EL.PPA.PULP.LOW_ENTH.THERM.NG_BIOGAS</t>
  </si>
  <si>
    <t>FUEL_EMI.ktCO2.EL.PPA.PULP.LOW_ENTH.THERM.SOLAR_GEO</t>
  </si>
  <si>
    <t>FUEL_EMI.ktCO2.EL.PPA.PULP.LOW_ENTH.HP.AMBIENT</t>
  </si>
  <si>
    <t>FUEL_EMI.ktCO2.EL.PPA.PULP.LOW_ENTH.THERM.ELEC</t>
  </si>
  <si>
    <t>FUEL_EMI.ktCO2.EL.PPA.PULP.PREPARATION.MECH.ELEC</t>
  </si>
  <si>
    <t>FUEL_EMI.ktCO2.EL.PPA.PULP.PULPING.TOTAL.TOTAL</t>
  </si>
  <si>
    <t>FUEL_EMI.ktCO2.EL.PPA.PULP.PULPING.STEAM.SOLIDS</t>
  </si>
  <si>
    <t>FUEL_EMI.ktCO2.EL.PPA.PULP.PULPING.STEAM.RFG</t>
  </si>
  <si>
    <t>FUEL_EMI.ktCO2.EL.PPA.PULP.PULPING.STEAM.LPG</t>
  </si>
  <si>
    <t>FUEL_EMI.ktCO2.EL.PPA.PULP.PULPING.STEAM.DIESEL_LIQBIO</t>
  </si>
  <si>
    <t>FUEL_EMI.ktCO2.EL.PPA.PULP.PULPING.STEAM.RFO</t>
  </si>
  <si>
    <t>FUEL_EMI.ktCO2.EL.PPA.PULP.PULPING.STEAM.OTHER</t>
  </si>
  <si>
    <t>FUEL_EMI.ktCO2.EL.PPA.PULP.PULPING.STEAM.NG_BIOGAS</t>
  </si>
  <si>
    <t>FUEL_EMI.ktCO2.EL.PPA.PULP.PULPING.STEAM.DERIVED</t>
  </si>
  <si>
    <t>FUEL_EMI.ktCO2.EL.PPA.PULP.PULPING.STEAM.BIOMASS_WASTE</t>
  </si>
  <si>
    <t>FUEL_EMI.ktCO2.EL.PPA.PULP.PULPING.STEAM.STEAM_DISTR</t>
  </si>
  <si>
    <t>FUEL_EMI.ktCO2.EL.PPA.PULP.PULPING_MECH.MECH.ELEC</t>
  </si>
  <si>
    <t>FUEL_EMI.ktCO2.EL.PPA.PULP.BLEACHING.THERM.ELEC</t>
  </si>
  <si>
    <t>FUEL_EMI.ktCO2.EL.PPA.PAPER.TOTAL.TOTAL.TOTAL</t>
  </si>
  <si>
    <t>FUEL_EMI.ktCO2.EL.PPA.PAPER.LIGHT.GENERIC.ELEC</t>
  </si>
  <si>
    <t>FUEL_EMI.ktCO2.EL.PPA.PAPER.AIRCOMP.GENERIC.ELEC</t>
  </si>
  <si>
    <t>FUEL_EMI.ktCO2.EL.PPA.PAPER.MOTOR.GENERIC.ELEC</t>
  </si>
  <si>
    <t>FUEL_EMI.ktCO2.EL.PPA.PAPER.FANS.GENERIC.ELEC</t>
  </si>
  <si>
    <t>FUEL_EMI.ktCO2.EL.PPA.PAPER.LOW_ENTH.TOTAL.TOTAL</t>
  </si>
  <si>
    <t>FUEL_EMI.ktCO2.EL.PPA.PAPER.LOW_ENTH.THERM.DIESEL_LIQBIO</t>
  </si>
  <si>
    <t>FUEL_EMI.ktCO2.EL.PPA.PAPER.LOW_ENTH.THERM.NG_BIOGAS</t>
  </si>
  <si>
    <t>FUEL_EMI.ktCO2.EL.PPA.PAPER.LOW_ENTH.THERM.SOLAR_GEO</t>
  </si>
  <si>
    <t>FUEL_EMI.ktCO2.EL.PPA.PAPER.LOW_ENTH.HP.AMBIENT</t>
  </si>
  <si>
    <t>FUEL_EMI.ktCO2.EL.PPA.PAPER.LOW_ENTH.THERM.ELEC</t>
  </si>
  <si>
    <t>FUEL_EMI.ktCO2.EL.PPA.PAPER.PREPARATION.TOTAL.TOTAL</t>
  </si>
  <si>
    <t>FUEL_EMI.ktCO2.EL.PPA.PAPER.PREPARATION.THERM.SOLIDS</t>
  </si>
  <si>
    <t>FUEL_EMI.ktCO2.EL.PPA.PAPER.PREPARATION.THERM.RFG</t>
  </si>
  <si>
    <t>FUEL_EMI.ktCO2.EL.PPA.PAPER.PREPARATION.THERM.LPG</t>
  </si>
  <si>
    <t>FUEL_EMI.ktCO2.EL.PPA.PAPER.PREPARATION.THERM.DIESEL_LIQBIO</t>
  </si>
  <si>
    <t>FUEL_EMI.ktCO2.EL.PPA.PAPER.PREPARATION.THERM.RFO</t>
  </si>
  <si>
    <t>FUEL_EMI.ktCO2.EL.PPA.PAPER.PREPARATION.THERM.OTHER</t>
  </si>
  <si>
    <t>FUEL_EMI.ktCO2.EL.PPA.PAPER.PREPARATION.THERM.NG_BIOGAS</t>
  </si>
  <si>
    <t>FUEL_EMI.ktCO2.EL.PPA.PAPER.PREPARATION.THERM.DERIVED</t>
  </si>
  <si>
    <t>FUEL_EMI.ktCO2.EL.PPA.PAPER.PREPARATION.THERM.BIOMASS_WASTE</t>
  </si>
  <si>
    <t>FUEL_EMI.ktCO2.EL.PPA.PAPER.PREPARATION.THERM.STEAM_DISTR</t>
  </si>
  <si>
    <t>FUEL_EMI.ktCO2.EL.PPA.PAPER.PREPARATION_ELEC.MECH.ELEC</t>
  </si>
  <si>
    <t>FUEL_EMI.ktCO2.EL.PPA.PAPER.PAPER_MACHINE.TOTAL.TOTAL</t>
  </si>
  <si>
    <t>FUEL_EMI.ktCO2.EL.PPA.PAPER.PAPER_MACHINE.STEAM.SOLIDS</t>
  </si>
  <si>
    <t>FUEL_EMI.ktCO2.EL.PPA.PAPER.PAPER_MACHINE.STEAM.RFG</t>
  </si>
  <si>
    <t>FUEL_EMI.ktCO2.EL.PPA.PAPER.PAPER_MACHINE.STEAM.LPG</t>
  </si>
  <si>
    <t>FUEL_EMI.ktCO2.EL.PPA.PAPER.PAPER_MACHINE.STEAM.DIESEL_LIQBIO</t>
  </si>
  <si>
    <t>FUEL_EMI.ktCO2.EL.PPA.PAPER.PAPER_MACHINE.STEAM.RFO</t>
  </si>
  <si>
    <t>FUEL_EMI.ktCO2.EL.PPA.PAPER.PAPER_MACHINE.STEAM.OTHER</t>
  </si>
  <si>
    <t>FUEL_EMI.ktCO2.EL.PPA.PAPER.PAPER_MACHINE.STEAM.NG_BIOGAS</t>
  </si>
  <si>
    <t>FUEL_EMI.ktCO2.EL.PPA.PAPER.PAPER_MACHINE.STEAM.DERIVED</t>
  </si>
  <si>
    <t>FUEL_EMI.ktCO2.EL.PPA.PAPER.PAPER_MACHINE.STEAM.BIOMASS_WASTE</t>
  </si>
  <si>
    <t>FUEL_EMI.ktCO2.EL.PPA.PAPER.PAPER_MACHINE.STEAM.STEAM_DISTR</t>
  </si>
  <si>
    <t>FUEL_EMI.ktCO2.EL.PPA.PAPER.PAPER_MACHINE_ELEC.ELEC.ELEC</t>
  </si>
  <si>
    <t>FUEL_EMI.ktCO2.EL.PPA.PAPER.FINISHING.TOTAL.TOTAL</t>
  </si>
  <si>
    <t>FUEL_EMI.ktCO2.EL.PPA.PAPER.FINISHING.STEAM.SOLIDS</t>
  </si>
  <si>
    <t>FUEL_EMI.ktCO2.EL.PPA.PAPER.FINISHING.STEAM.RFG</t>
  </si>
  <si>
    <t>FUEL_EMI.ktCO2.EL.PPA.PAPER.FINISHING.STEAM.LPG</t>
  </si>
  <si>
    <t>FUEL_EMI.ktCO2.EL.PPA.PAPER.FINISHING.STEAM.DIESEL_LIQBIO</t>
  </si>
  <si>
    <t>FUEL_EMI.ktCO2.EL.PPA.PAPER.FINISHING.STEAM.RFO</t>
  </si>
  <si>
    <t>FUEL_EMI.ktCO2.EL.PPA.PAPER.FINISHING.STEAM.OTHER</t>
  </si>
  <si>
    <t>FUEL_EMI.ktCO2.EL.PPA.PAPER.FINISHING.STEAM.NG_BIOGAS</t>
  </si>
  <si>
    <t>FUEL_EMI.ktCO2.EL.PPA.PAPER.FINISHING.STEAM.DERIVED</t>
  </si>
  <si>
    <t>FUEL_EMI.ktCO2.EL.PPA.PAPER.FINISHING.STEAM.BIOMASS_WASTE</t>
  </si>
  <si>
    <t>FUEL_EMI.ktCO2.EL.PPA.PAPER.FINISHING.STEAM.STEAM_DISTR</t>
  </si>
  <si>
    <t>FUEL_EMI.ktCO2.EL.PPA.PAPER.FINISHING_ELEC.ELEC.ELEC</t>
  </si>
  <si>
    <t>FUEL_EMI.ktCO2.EL.PPA.PRINT.TOTAL.TOTAL.TOTAL</t>
  </si>
  <si>
    <t>FUEL_EMI.ktCO2.EL.PPA.PRINT.LIGHT.GENERIC.ELEC</t>
  </si>
  <si>
    <t>FUEL_EMI.ktCO2.EL.PPA.PRINT.AIRCOMP.GENERIC.ELEC</t>
  </si>
  <si>
    <t>FUEL_EMI.ktCO2.EL.PPA.PRINT.MOTOR.GENERIC.ELEC</t>
  </si>
  <si>
    <t>FUEL_EMI.ktCO2.EL.PPA.PRINT.FANS.GENERIC.ELEC</t>
  </si>
  <si>
    <t>FUEL_EMI.ktCO2.EL.PPA.PRINT.LOW_ENTH.TOTAL.TOTAL</t>
  </si>
  <si>
    <t>FUEL_EMI.ktCO2.EL.PPA.PRINT.LOW_ENTH.THERM.DIESEL_LIQBIO</t>
  </si>
  <si>
    <t>FUEL_EMI.ktCO2.EL.PPA.PRINT.LOW_ENTH.THERM.NG_BIOGAS</t>
  </si>
  <si>
    <t>FUEL_EMI.ktCO2.EL.PPA.PRINT.LOW_ENTH.THERM.SOLAR_GEO</t>
  </si>
  <si>
    <t>FUEL_EMI.ktCO2.EL.PPA.PRINT.LOW_ENTH.HP.AMBIENT</t>
  </si>
  <si>
    <t>FUEL_EMI.ktCO2.EL.PPA.PRINT.LOW_ENTH.THERM.ELEC</t>
  </si>
  <si>
    <t>FUEL_EMI.ktCO2.EL.PPA.PRINT.PRINTING.MECH.ELEC</t>
  </si>
  <si>
    <t>VA.Meuro2015.EL.FBT.FBT</t>
  </si>
  <si>
    <t>Physical output (index)</t>
  </si>
  <si>
    <t>OUTPUT.index.EL.FBT.FBT</t>
  </si>
  <si>
    <t>Installed capacity (production index)</t>
  </si>
  <si>
    <t>CAP.index.EL.FBT.FBT</t>
  </si>
  <si>
    <t>Capacity investment (production index)</t>
  </si>
  <si>
    <t>NEWCAP.index.EL.FBT.FBT</t>
  </si>
  <si>
    <t>Decommissioned capacity (production index)</t>
  </si>
  <si>
    <t>Idle capacity (production index)</t>
  </si>
  <si>
    <t>FEC.ktoe.EL.FBT.FBT.TOTAL.TOTAL.TOTAL</t>
  </si>
  <si>
    <t>FEC.ktoe.EL.FBT.FBT.TOTAL.TOTAL.SOLIDS</t>
  </si>
  <si>
    <t>FEC.ktoe.EL.FBT.FBT.TOTAL.TOTAL.RFG</t>
  </si>
  <si>
    <t>FEC.ktoe.EL.FBT.FBT.TOTAL.TOTAL.LPG</t>
  </si>
  <si>
    <t>FEC.ktoe.EL.FBT.FBT.TOTAL.TOTAL.DIESEL</t>
  </si>
  <si>
    <t>FEC.ktoe.EL.FBT.FBT.TOTAL.TOTAL.RFO</t>
  </si>
  <si>
    <t>FEC.ktoe.EL.FBT.FBT.TOTAL.TOTAL.OTHER</t>
  </si>
  <si>
    <t>FEC.ktoe.EL.FBT.FBT.TOTAL.TOTAL.NG</t>
  </si>
  <si>
    <t>FEC.ktoe.EL.FBT.FBT.TOTAL.TOTAL.DERIVED</t>
  </si>
  <si>
    <t>FEC.ktoe.EL.FBT.FBT.TOTAL.TOTAL.BIOMASS_WASTE</t>
  </si>
  <si>
    <t>FEC.ktoe.EL.FBT.FBT.TOTAL.TOTAL.BIOGAS</t>
  </si>
  <si>
    <t>FEC.ktoe.EL.FBT.FBT.TOTAL.TOTAL.LIQBIO</t>
  </si>
  <si>
    <t>FEC.ktoe.EL.FBT.FBT.TOTAL.TOTAL.SOLAR</t>
  </si>
  <si>
    <t>FEC.ktoe.EL.FBT.FBT.TOTAL.TOTAL.GEO</t>
  </si>
  <si>
    <t>FEC.ktoe.EL.FBT.FBT.TOTAL.TOTAL.AMBIENT</t>
  </si>
  <si>
    <t>FEC.ktoe.EL.FBT.FBT.TOTAL.TOTAL.STEAM_DISTR</t>
  </si>
  <si>
    <t>FEC.ktoe.EL.FBT.FBT.TOTAL.TOTAL.ELEC</t>
  </si>
  <si>
    <t>Energy intensity (toe / physical output index)</t>
  </si>
  <si>
    <t>Useful energy demand intensity (toe useful / physical output index)</t>
  </si>
  <si>
    <t>FEC.ktoe.EL.FBT.FBT.LIGHT.GENERIC.ELEC</t>
  </si>
  <si>
    <t>FEC.ktoe.EL.FBT.FBT.AIRCOMP.GENERIC.ELEC</t>
  </si>
  <si>
    <t>FEC.ktoe.EL.FBT.FBT.MOTOR.GENERIC.ELEC</t>
  </si>
  <si>
    <t>FEC.ktoe.EL.FBT.FBT.FANS.GENERIC.ELEC</t>
  </si>
  <si>
    <t>FEC.ktoe.EL.FBT.FBT.LOW_ENTH.TOTAL.TOTAL</t>
  </si>
  <si>
    <t>FEC.ktoe.EL.FBT.FBT.LOW_ENTH.THERM.DIESEL_LIQBIO</t>
  </si>
  <si>
    <t>FEC.ktoe.EL.FBT.FBT.LOW_ENTH.THERM.NG_BIOGAS</t>
  </si>
  <si>
    <t>FEC.ktoe.EL.FBT.FBT.LOW_ENTH.THERM.SOLAR_GEO</t>
  </si>
  <si>
    <t>FEC.ktoe.EL.FBT.FBT.LOW_ENTH.HP.AMBIENT</t>
  </si>
  <si>
    <t>FEC.ktoe.EL.FBT.FBT.LOW_ENTH.THERM.ELEC</t>
  </si>
  <si>
    <t>Food: Oven (direct heat)</t>
  </si>
  <si>
    <t>Food: Direct Heat - Thermal</t>
  </si>
  <si>
    <t>FEC.ktoe.EL.FBT.FBT.OVEN.THERM.TOTAL</t>
  </si>
  <si>
    <t>FEC.ktoe.EL.FBT.FBT.OVEN.THERM.SOLIDS</t>
  </si>
  <si>
    <t>FEC.ktoe.EL.FBT.FBT.OVEN.THERM.LPG</t>
  </si>
  <si>
    <t>FEC.ktoe.EL.FBT.FBT.OVEN.THERM.DIESEL_LIQBIO</t>
  </si>
  <si>
    <t>FEC.ktoe.EL.FBT.FBT.OVEN.THERM.RFO</t>
  </si>
  <si>
    <t>FEC.ktoe.EL.FBT.FBT.OVEN.THERM.NG_BIOGAS</t>
  </si>
  <si>
    <t>Food: Direct Heat - Electric</t>
  </si>
  <si>
    <t>FEC.ktoe.EL.FBT.FBT.OVEN.ELEC.ELEC</t>
  </si>
  <si>
    <t>Food: Direct Heat - Microwave</t>
  </si>
  <si>
    <t>FEC.ktoe.EL.FBT.FBT.OVEN_MICROW.MICROW.ELEC</t>
  </si>
  <si>
    <t>Food: Specific process heat</t>
  </si>
  <si>
    <t>Food: Process Heat - Thermal</t>
  </si>
  <si>
    <t>FEC.ktoe.EL.FBT.FBT.PROC_HEAT.THERM.TOTAL</t>
  </si>
  <si>
    <t>FEC.ktoe.EL.FBT.FBT.PROC_HEAT.THERM.SOLIDS</t>
  </si>
  <si>
    <t>FEC.ktoe.EL.FBT.FBT.PROC_HEAT.THERM.LPG</t>
  </si>
  <si>
    <t>FEC.ktoe.EL.FBT.FBT.PROC_HEAT.THERM.DIESEL_LIQBIO</t>
  </si>
  <si>
    <t>FEC.ktoe.EL.FBT.FBT.PROC_HEAT.THERM.RFO</t>
  </si>
  <si>
    <t>FEC.ktoe.EL.FBT.FBT.PROC_HEAT.THERM.NG_BIOGAS</t>
  </si>
  <si>
    <t>Food: Process Heat - Electric</t>
  </si>
  <si>
    <t>FEC.ktoe.EL.FBT.FBT.PROC_HEAT.ELEC.ELEC</t>
  </si>
  <si>
    <t>Food: Process Heat - Microwave</t>
  </si>
  <si>
    <t>FEC.ktoe.EL.FBT.FBT.PROC_HEAT_MICROW.MICROW.ELEC</t>
  </si>
  <si>
    <t>Food: Steam processing</t>
  </si>
  <si>
    <t>FEC.ktoe.EL.FBT.FBT.PROCESSING.TOTAL.TOTAL</t>
  </si>
  <si>
    <t>FEC.ktoe.EL.FBT.FBT.PROCESSING.STEAM.SOLIDS</t>
  </si>
  <si>
    <t>FEC.ktoe.EL.FBT.FBT.PROCESSING.STEAM.RFG</t>
  </si>
  <si>
    <t>FEC.ktoe.EL.FBT.FBT.PROCESSING.STEAM.LPG</t>
  </si>
  <si>
    <t>FEC.ktoe.EL.FBT.FBT.PROCESSING.STEAM.DIESEL_LIQBIO</t>
  </si>
  <si>
    <t>FEC.ktoe.EL.FBT.FBT.PROCESSING.STEAM.RFO</t>
  </si>
  <si>
    <t>FEC.ktoe.EL.FBT.FBT.PROCESSING.STEAM.OTHER</t>
  </si>
  <si>
    <t>FEC.ktoe.EL.FBT.FBT.PROCESSING.STEAM.NG_BIOGAS</t>
  </si>
  <si>
    <t>FEC.ktoe.EL.FBT.FBT.PROCESSING.STEAM.DERIVED</t>
  </si>
  <si>
    <t>FEC.ktoe.EL.FBT.FBT.PROCESSING.STEAM.BIOMASS_WASTE</t>
  </si>
  <si>
    <t>FEC.ktoe.EL.FBT.FBT.PROCESSING.STEAM.STEAM_DISTR</t>
  </si>
  <si>
    <t>Food: Drying</t>
  </si>
  <si>
    <t>Food: Thermal drying</t>
  </si>
  <si>
    <t>FEC.ktoe.EL.FBT.FBT.DRYING.TOTAL.TOTAL</t>
  </si>
  <si>
    <t>FEC.ktoe.EL.FBT.FBT.DRYING.THERM.SOLIDS</t>
  </si>
  <si>
    <t>FEC.ktoe.EL.FBT.FBT.DRYING.THERM.LPG</t>
  </si>
  <si>
    <t>FEC.ktoe.EL.FBT.FBT.DRYING.THERM.DIESEL_LIQBIO</t>
  </si>
  <si>
    <t>FEC.ktoe.EL.FBT.FBT.DRYING.THERM.RFO</t>
  </si>
  <si>
    <t>FEC.ktoe.EL.FBT.FBT.DRYING.THERM.NG_BIOGAS</t>
  </si>
  <si>
    <t>Food: Steam drying</t>
  </si>
  <si>
    <t>FEC.ktoe.EL.FBT.FBT.DRYING_STEAM.TOTAL.TOTAL</t>
  </si>
  <si>
    <t>FEC.ktoe.EL.FBT.FBT.DRYING_STEAM.STEAM.SOLIDS</t>
  </si>
  <si>
    <t>FEC.ktoe.EL.FBT.FBT.DRYING_STEAM.STEAM.RFG</t>
  </si>
  <si>
    <t>FEC.ktoe.EL.FBT.FBT.DRYING_STEAM.STEAM.LPG</t>
  </si>
  <si>
    <t>FEC.ktoe.EL.FBT.FBT.DRYING_STEAM.STEAM.DIESEL_LIQBIO</t>
  </si>
  <si>
    <t>FEC.ktoe.EL.FBT.FBT.DRYING_STEAM.STEAM.RFO</t>
  </si>
  <si>
    <t>FEC.ktoe.EL.FBT.FBT.DRYING_STEAM.STEAM.OTHER</t>
  </si>
  <si>
    <t>FEC.ktoe.EL.FBT.FBT.DRYING_STEAM.STEAM.NG_BIOGAS</t>
  </si>
  <si>
    <t>FEC.ktoe.EL.FBT.FBT.DRYING_STEAM.STEAM.DERIVED</t>
  </si>
  <si>
    <t>FEC.ktoe.EL.FBT.FBT.DRYING_STEAM.STEAM.BIOMASS_WASTE</t>
  </si>
  <si>
    <t>FEC.ktoe.EL.FBT.FBT.DRYING_STEAM.STEAM.STEAM_DISTR</t>
  </si>
  <si>
    <t>Food: Electric drying</t>
  </si>
  <si>
    <t>FEC.ktoe.EL.FBT.FBT.DRYING_ELEC.ELEC.ELEC</t>
  </si>
  <si>
    <t>Food: Freeze drying</t>
  </si>
  <si>
    <t>FEC.ktoe.EL.FBT.FBT.DRYING_FREEZE.FREEZE_DRY.ELEC</t>
  </si>
  <si>
    <t>Food: Microwave drying</t>
  </si>
  <si>
    <t>FEC.ktoe.EL.FBT.FBT.DRYING_MICROW.MICROW.ELEC</t>
  </si>
  <si>
    <t>Food: Process cooling and refrigeration</t>
  </si>
  <si>
    <t>Food: Thermal cooling</t>
  </si>
  <si>
    <t>FEC.ktoe.EL.FBT.FBT.PROC_COOL_THERM.THERM.NG_BIOGAS</t>
  </si>
  <si>
    <t>Food: Steam cooling</t>
  </si>
  <si>
    <t>FEC.ktoe.EL.FBT.FBT.PROC_COOL.TOTAL.TOTAL</t>
  </si>
  <si>
    <t>FEC.ktoe.EL.FBT.FBT.PROC_COOL.STEAM.SOLIDS</t>
  </si>
  <si>
    <t>FEC.ktoe.EL.FBT.FBT.PROC_COOL.STEAM.RFG</t>
  </si>
  <si>
    <t>FEC.ktoe.EL.FBT.FBT.PROC_COOL.STEAM.LPG</t>
  </si>
  <si>
    <t>FEC.ktoe.EL.FBT.FBT.PROC_COOL.STEAM.DIESEL_LIQBIO</t>
  </si>
  <si>
    <t>FEC.ktoe.EL.FBT.FBT.PROC_COOL.STEAM.RFO</t>
  </si>
  <si>
    <t>FEC.ktoe.EL.FBT.FBT.PROC_COOL.STEAM.OTHER</t>
  </si>
  <si>
    <t>FEC.ktoe.EL.FBT.FBT.PROC_COOL.STEAM.NG_BIOGAS</t>
  </si>
  <si>
    <t>FEC.ktoe.EL.FBT.FBT.PROC_COOL.STEAM.DERIVED</t>
  </si>
  <si>
    <t>FEC.ktoe.EL.FBT.FBT.PROC_COOL.STEAM.BIOMASS_WASTE</t>
  </si>
  <si>
    <t>FEC.ktoe.EL.FBT.FBT.PROC_COOL.STEAM.STEAM_DISTR</t>
  </si>
  <si>
    <t>Food: Electric cooling</t>
  </si>
  <si>
    <t>FEC.ktoe.EL.FBT.FBT.PROC_COOL_ELEC.ELEC.ELEC</t>
  </si>
  <si>
    <t>Food: Electric machinery</t>
  </si>
  <si>
    <t>FEC.ktoe.EL.FBT.FBT.GENERIC.MECH.ELEC</t>
  </si>
  <si>
    <t>UED.ktoe.EL.FBT.FBT.TOTAL.TOTAL.TOTAL</t>
  </si>
  <si>
    <t>UED.ktoe.EL.FBT.FBT.LIGHT.GENERIC.ELEC</t>
  </si>
  <si>
    <t>UED.ktoe.EL.FBT.FBT.AIRCOMP.GENERIC.ELEC</t>
  </si>
  <si>
    <t>UED.ktoe.EL.FBT.FBT.MOTOR.GENERIC.ELEC</t>
  </si>
  <si>
    <t>UED.ktoe.EL.FBT.FBT.FANS.GENERIC.ELEC</t>
  </si>
  <si>
    <t>UED.ktoe.EL.FBT.FBT.LOW_ENTH.TOTAL.TOTAL</t>
  </si>
  <si>
    <t>UED.ktoe.EL.FBT.FBT.LOW_ENTH.THERM.DIESEL_LIQBIO</t>
  </si>
  <si>
    <t>UED.ktoe.EL.FBT.FBT.LOW_ENTH.THERM.NG_BIOGAS</t>
  </si>
  <si>
    <t>UED.ktoe.EL.FBT.FBT.LOW_ENTH.THERM.SOLAR_GEO</t>
  </si>
  <si>
    <t>UED.ktoe.EL.FBT.FBT.LOW_ENTH.HP.AMBIENT</t>
  </si>
  <si>
    <t>UED.ktoe.EL.FBT.FBT.LOW_ENTH.THERM.ELEC</t>
  </si>
  <si>
    <t>UED.ktoe.EL.FBT.FBT.OVEN.THERM.TOTAL</t>
  </si>
  <si>
    <t>UED.ktoe.EL.FBT.FBT.OVEN.THERM.SOLIDS</t>
  </si>
  <si>
    <t>UED.ktoe.EL.FBT.FBT.OVEN.THERM.LPG</t>
  </si>
  <si>
    <t>UED.ktoe.EL.FBT.FBT.OVEN.THERM.DIESEL_LIQBIO</t>
  </si>
  <si>
    <t>UED.ktoe.EL.FBT.FBT.OVEN.THERM.RFO</t>
  </si>
  <si>
    <t>UED.ktoe.EL.FBT.FBT.OVEN.THERM.NG_BIOGAS</t>
  </si>
  <si>
    <t>UED.ktoe.EL.FBT.FBT.OVEN.ELEC.ELEC</t>
  </si>
  <si>
    <t>UED.ktoe.EL.FBT.FBT.OVEN_MICROW.MICROW.ELEC</t>
  </si>
  <si>
    <t>UED.ktoe.EL.FBT.FBT.PROC_HEAT.THERM.TOTAL</t>
  </si>
  <si>
    <t>UED.ktoe.EL.FBT.FBT.PROC_HEAT.THERM.SOLIDS</t>
  </si>
  <si>
    <t>UED.ktoe.EL.FBT.FBT.PROC_HEAT.THERM.LPG</t>
  </si>
  <si>
    <t>UED.ktoe.EL.FBT.FBT.PROC_HEAT.THERM.DIESEL_LIQBIO</t>
  </si>
  <si>
    <t>UED.ktoe.EL.FBT.FBT.PROC_HEAT.THERM.RFO</t>
  </si>
  <si>
    <t>UED.ktoe.EL.FBT.FBT.PROC_HEAT.THERM.NG_BIOGAS</t>
  </si>
  <si>
    <t>UED.ktoe.EL.FBT.FBT.PROC_HEAT.ELEC.ELEC</t>
  </si>
  <si>
    <t>UED.ktoe.EL.FBT.FBT.PROC_HEAT_MICROW.MICROW.ELEC</t>
  </si>
  <si>
    <t>UED.ktoe.EL.FBT.FBT.PROCESSING.TOTAL.TOTAL</t>
  </si>
  <si>
    <t>UED.ktoe.EL.FBT.FBT.PROCESSING.STEAM.SOLIDS</t>
  </si>
  <si>
    <t>UED.ktoe.EL.FBT.FBT.PROCESSING.STEAM.RFG</t>
  </si>
  <si>
    <t>UED.ktoe.EL.FBT.FBT.PROCESSING.STEAM.LPG</t>
  </si>
  <si>
    <t>UED.ktoe.EL.FBT.FBT.PROCESSING.STEAM.DIESEL_LIQBIO</t>
  </si>
  <si>
    <t>UED.ktoe.EL.FBT.FBT.PROCESSING.STEAM.RFO</t>
  </si>
  <si>
    <t>UED.ktoe.EL.FBT.FBT.PROCESSING.STEAM.OTHER</t>
  </si>
  <si>
    <t>UED.ktoe.EL.FBT.FBT.PROCESSING.STEAM.NG_BIOGAS</t>
  </si>
  <si>
    <t>UED.ktoe.EL.FBT.FBT.PROCESSING.STEAM.DERIVED</t>
  </si>
  <si>
    <t>UED.ktoe.EL.FBT.FBT.PROCESSING.STEAM.BIOMASS_WASTE</t>
  </si>
  <si>
    <t>UED.ktoe.EL.FBT.FBT.PROCESSING.STEAM.STEAM_DISTR</t>
  </si>
  <si>
    <t>UED.ktoe.EL.FBT.FBT.DRYING.TOTAL.TOTAL</t>
  </si>
  <si>
    <t>UED.ktoe.EL.FBT.FBT.DRYING.THERM.SOLIDS</t>
  </si>
  <si>
    <t>UED.ktoe.EL.FBT.FBT.DRYING.THERM.LPG</t>
  </si>
  <si>
    <t>UED.ktoe.EL.FBT.FBT.DRYING.THERM.DIESEL_LIQBIO</t>
  </si>
  <si>
    <t>UED.ktoe.EL.FBT.FBT.DRYING.THERM.RFO</t>
  </si>
  <si>
    <t>UED.ktoe.EL.FBT.FBT.DRYING.THERM.NG_BIOGAS</t>
  </si>
  <si>
    <t>UED.ktoe.EL.FBT.FBT.DRYING_STEAM.TOTAL.TOTAL</t>
  </si>
  <si>
    <t>UED.ktoe.EL.FBT.FBT.DRYING_STEAM.STEAM.SOLIDS</t>
  </si>
  <si>
    <t>UED.ktoe.EL.FBT.FBT.DRYING_STEAM.STEAM.RFG</t>
  </si>
  <si>
    <t>UED.ktoe.EL.FBT.FBT.DRYING_STEAM.STEAM.LPG</t>
  </si>
  <si>
    <t>UED.ktoe.EL.FBT.FBT.DRYING_STEAM.STEAM.DIESEL_LIQBIO</t>
  </si>
  <si>
    <t>UED.ktoe.EL.FBT.FBT.DRYING_STEAM.STEAM.RFO</t>
  </si>
  <si>
    <t>UED.ktoe.EL.FBT.FBT.DRYING_STEAM.STEAM.OTHER</t>
  </si>
  <si>
    <t>UED.ktoe.EL.FBT.FBT.DRYING_STEAM.STEAM.NG_BIOGAS</t>
  </si>
  <si>
    <t>UED.ktoe.EL.FBT.FBT.DRYING_STEAM.STEAM.DERIVED</t>
  </si>
  <si>
    <t>UED.ktoe.EL.FBT.FBT.DRYING_STEAM.STEAM.BIOMASS_WASTE</t>
  </si>
  <si>
    <t>UED.ktoe.EL.FBT.FBT.DRYING_STEAM.STEAM.STEAM_DISTR</t>
  </si>
  <si>
    <t>UED.ktoe.EL.FBT.FBT.DRYING_ELEC.ELEC.ELEC</t>
  </si>
  <si>
    <t>UED.ktoe.EL.FBT.FBT.DRYING_FREEZE.FREEZE_DRY.ELEC</t>
  </si>
  <si>
    <t>UED.ktoe.EL.FBT.FBT.DRYING_MICROW.MICROW.ELEC</t>
  </si>
  <si>
    <t>UED.ktoe.EL.FBT.FBT.PROC_COOL_THERM.THERM.NG_BIOGAS</t>
  </si>
  <si>
    <t>UED.ktoe.EL.FBT.FBT.PROC_COOL.TOTAL.TOTAL</t>
  </si>
  <si>
    <t>UED.ktoe.EL.FBT.FBT.PROC_COOL.STEAM.SOLIDS</t>
  </si>
  <si>
    <t>UED.ktoe.EL.FBT.FBT.PROC_COOL.STEAM.RFG</t>
  </si>
  <si>
    <t>UED.ktoe.EL.FBT.FBT.PROC_COOL.STEAM.LPG</t>
  </si>
  <si>
    <t>UED.ktoe.EL.FBT.FBT.PROC_COOL.STEAM.DIESEL_LIQBIO</t>
  </si>
  <si>
    <t>UED.ktoe.EL.FBT.FBT.PROC_COOL.STEAM.RFO</t>
  </si>
  <si>
    <t>UED.ktoe.EL.FBT.FBT.PROC_COOL.STEAM.OTHER</t>
  </si>
  <si>
    <t>UED.ktoe.EL.FBT.FBT.PROC_COOL.STEAM.NG_BIOGAS</t>
  </si>
  <si>
    <t>UED.ktoe.EL.FBT.FBT.PROC_COOL.STEAM.DERIVED</t>
  </si>
  <si>
    <t>UED.ktoe.EL.FBT.FBT.PROC_COOL.STEAM.BIOMASS_WASTE</t>
  </si>
  <si>
    <t>UED.ktoe.EL.FBT.FBT.PROC_COOL.STEAM.STEAM_DISTR</t>
  </si>
  <si>
    <t>UED.ktoe.EL.FBT.FBT.PROC_COOL_ELEC.ELEC.ELEC</t>
  </si>
  <si>
    <t>UED.ktoe.EL.FBT.FBT.GENERIC.MECH.ELEC</t>
  </si>
  <si>
    <t>FUEL_EMI.ktCO2.EL.FBT.FBT.TOTAL.TOTAL.TOTAL</t>
  </si>
  <si>
    <t>FUEL_EMI.ktCO2.EL.FBT.FBT.LIGHT.GENERIC.ELEC</t>
  </si>
  <si>
    <t>FUEL_EMI.ktCO2.EL.FBT.FBT.AIRCOMP.GENERIC.ELEC</t>
  </si>
  <si>
    <t>FUEL_EMI.ktCO2.EL.FBT.FBT.MOTOR.GENERIC.ELEC</t>
  </si>
  <si>
    <t>FUEL_EMI.ktCO2.EL.FBT.FBT.FANS.GENERIC.ELEC</t>
  </si>
  <si>
    <t>FUEL_EMI.ktCO2.EL.FBT.FBT.LOW_ENTH.TOTAL.TOTAL</t>
  </si>
  <si>
    <t>FUEL_EMI.ktCO2.EL.FBT.FBT.LOW_ENTH.THERM.DIESEL_LIQBIO</t>
  </si>
  <si>
    <t>FUEL_EMI.ktCO2.EL.FBT.FBT.LOW_ENTH.THERM.NG_BIOGAS</t>
  </si>
  <si>
    <t>FUEL_EMI.ktCO2.EL.FBT.FBT.LOW_ENTH.THERM.SOLAR_GEO</t>
  </si>
  <si>
    <t>FUEL_EMI.ktCO2.EL.FBT.FBT.LOW_ENTH.HP.AMBIENT</t>
  </si>
  <si>
    <t>FUEL_EMI.ktCO2.EL.FBT.FBT.LOW_ENTH.THERM.ELEC</t>
  </si>
  <si>
    <t>FUEL_EMI.ktCO2.EL.FBT.FBT.OVEN.THERM.TOTAL</t>
  </si>
  <si>
    <t>FUEL_EMI.ktCO2.EL.FBT.FBT.OVEN.THERM.SOLIDS</t>
  </si>
  <si>
    <t>FUEL_EMI.ktCO2.EL.FBT.FBT.OVEN.THERM.LPG</t>
  </si>
  <si>
    <t>FUEL_EMI.ktCO2.EL.FBT.FBT.OVEN.THERM.DIESEL_LIQBIO</t>
  </si>
  <si>
    <t>FUEL_EMI.ktCO2.EL.FBT.FBT.OVEN.THERM.RFO</t>
  </si>
  <si>
    <t>FUEL_EMI.ktCO2.EL.FBT.FBT.OVEN.THERM.NG_BIOGAS</t>
  </si>
  <si>
    <t>FUEL_EMI.ktCO2.EL.FBT.FBT.OVEN.ELEC.ELEC</t>
  </si>
  <si>
    <t>FUEL_EMI.ktCO2.EL.FBT.FBT.OVEN_MICROW.MICROW.ELEC</t>
  </si>
  <si>
    <t>FUEL_EMI.ktCO2.EL.FBT.FBT.PROC_HEAT.THERM.TOTAL</t>
  </si>
  <si>
    <t>FUEL_EMI.ktCO2.EL.FBT.FBT.PROC_HEAT.THERM.SOLIDS</t>
  </si>
  <si>
    <t>FUEL_EMI.ktCO2.EL.FBT.FBT.PROC_HEAT.THERM.LPG</t>
  </si>
  <si>
    <t>FUEL_EMI.ktCO2.EL.FBT.FBT.PROC_HEAT.THERM.DIESEL_LIQBIO</t>
  </si>
  <si>
    <t>FUEL_EMI.ktCO2.EL.FBT.FBT.PROC_HEAT.THERM.RFO</t>
  </si>
  <si>
    <t>FUEL_EMI.ktCO2.EL.FBT.FBT.PROC_HEAT.THERM.NG_BIOGAS</t>
  </si>
  <si>
    <t>FUEL_EMI.ktCO2.EL.FBT.FBT.PROC_HEAT.ELEC.ELEC</t>
  </si>
  <si>
    <t>FUEL_EMI.ktCO2.EL.FBT.FBT.PROC_HEAT_MICROW.MICROW.ELEC</t>
  </si>
  <si>
    <t>FUEL_EMI.ktCO2.EL.FBT.FBT.PROCESSING.TOTAL.TOTAL</t>
  </si>
  <si>
    <t>FUEL_EMI.ktCO2.EL.FBT.FBT.PROCESSING.STEAM.SOLIDS</t>
  </si>
  <si>
    <t>FUEL_EMI.ktCO2.EL.FBT.FBT.PROCESSING.STEAM.RFG</t>
  </si>
  <si>
    <t>FUEL_EMI.ktCO2.EL.FBT.FBT.PROCESSING.STEAM.LPG</t>
  </si>
  <si>
    <t>FUEL_EMI.ktCO2.EL.FBT.FBT.PROCESSING.STEAM.DIESEL_LIQBIO</t>
  </si>
  <si>
    <t>FUEL_EMI.ktCO2.EL.FBT.FBT.PROCESSING.STEAM.RFO</t>
  </si>
  <si>
    <t>FUEL_EMI.ktCO2.EL.FBT.FBT.PROCESSING.STEAM.OTHER</t>
  </si>
  <si>
    <t>FUEL_EMI.ktCO2.EL.FBT.FBT.PROCESSING.STEAM.NG_BIOGAS</t>
  </si>
  <si>
    <t>FUEL_EMI.ktCO2.EL.FBT.FBT.PROCESSING.STEAM.DERIVED</t>
  </si>
  <si>
    <t>FUEL_EMI.ktCO2.EL.FBT.FBT.PROCESSING.STEAM.BIOMASS_WASTE</t>
  </si>
  <si>
    <t>FUEL_EMI.ktCO2.EL.FBT.FBT.PROCESSING.STEAM.STEAM_DISTR</t>
  </si>
  <si>
    <t>FUEL_EMI.ktCO2.EL.FBT.FBT.DRYING.TOTAL.TOTAL</t>
  </si>
  <si>
    <t>FUEL_EMI.ktCO2.EL.FBT.FBT.DRYING.THERM.SOLIDS</t>
  </si>
  <si>
    <t>FUEL_EMI.ktCO2.EL.FBT.FBT.DRYING.THERM.LPG</t>
  </si>
  <si>
    <t>FUEL_EMI.ktCO2.EL.FBT.FBT.DRYING.THERM.DIESEL_LIQBIO</t>
  </si>
  <si>
    <t>FUEL_EMI.ktCO2.EL.FBT.FBT.DRYING.THERM.RFO</t>
  </si>
  <si>
    <t>FUEL_EMI.ktCO2.EL.FBT.FBT.DRYING.THERM.NG_BIOGAS</t>
  </si>
  <si>
    <t>FUEL_EMI.ktCO2.EL.FBT.FBT.DRYING_STEAM.TOTAL.TOTAL</t>
  </si>
  <si>
    <t>FUEL_EMI.ktCO2.EL.FBT.FBT.DRYING_STEAM.STEAM.SOLIDS</t>
  </si>
  <si>
    <t>FUEL_EMI.ktCO2.EL.FBT.FBT.DRYING_STEAM.STEAM.RFG</t>
  </si>
  <si>
    <t>FUEL_EMI.ktCO2.EL.FBT.FBT.DRYING_STEAM.STEAM.LPG</t>
  </si>
  <si>
    <t>FUEL_EMI.ktCO2.EL.FBT.FBT.DRYING_STEAM.STEAM.DIESEL_LIQBIO</t>
  </si>
  <si>
    <t>FUEL_EMI.ktCO2.EL.FBT.FBT.DRYING_STEAM.STEAM.RFO</t>
  </si>
  <si>
    <t>FUEL_EMI.ktCO2.EL.FBT.FBT.DRYING_STEAM.STEAM.OTHER</t>
  </si>
  <si>
    <t>FUEL_EMI.ktCO2.EL.FBT.FBT.DRYING_STEAM.STEAM.NG_BIOGAS</t>
  </si>
  <si>
    <t>FUEL_EMI.ktCO2.EL.FBT.FBT.DRYING_STEAM.STEAM.DERIVED</t>
  </si>
  <si>
    <t>FUEL_EMI.ktCO2.EL.FBT.FBT.DRYING_STEAM.STEAM.BIOMASS_WASTE</t>
  </si>
  <si>
    <t>FUEL_EMI.ktCO2.EL.FBT.FBT.DRYING_STEAM.STEAM.STEAM_DISTR</t>
  </si>
  <si>
    <t>FUEL_EMI.ktCO2.EL.FBT.FBT.DRYING_ELEC.ELEC.ELEC</t>
  </si>
  <si>
    <t>FUEL_EMI.ktCO2.EL.FBT.FBT.DRYING_FREEZE.FREEZE_DRY.ELEC</t>
  </si>
  <si>
    <t>FUEL_EMI.ktCO2.EL.FBT.FBT.DRYING_MICROW.MICROW.ELEC</t>
  </si>
  <si>
    <t>FUEL_EMI.ktCO2.EL.FBT.FBT.PROC_COOL_THERM.THERM.NG_BIOGAS</t>
  </si>
  <si>
    <t>FUEL_EMI.ktCO2.EL.FBT.FBT.PROC_COOL.TOTAL.TOTAL</t>
  </si>
  <si>
    <t>FUEL_EMI.ktCO2.EL.FBT.FBT.PROC_COOL.STEAM.SOLIDS</t>
  </si>
  <si>
    <t>FUEL_EMI.ktCO2.EL.FBT.FBT.PROC_COOL.STEAM.RFG</t>
  </si>
  <si>
    <t>FUEL_EMI.ktCO2.EL.FBT.FBT.PROC_COOL.STEAM.LPG</t>
  </si>
  <si>
    <t>FUEL_EMI.ktCO2.EL.FBT.FBT.PROC_COOL.STEAM.DIESEL_LIQBIO</t>
  </si>
  <si>
    <t>FUEL_EMI.ktCO2.EL.FBT.FBT.PROC_COOL.STEAM.RFO</t>
  </si>
  <si>
    <t>FUEL_EMI.ktCO2.EL.FBT.FBT.PROC_COOL.STEAM.OTHER</t>
  </si>
  <si>
    <t>FUEL_EMI.ktCO2.EL.FBT.FBT.PROC_COOL.STEAM.NG_BIOGAS</t>
  </si>
  <si>
    <t>FUEL_EMI.ktCO2.EL.FBT.FBT.PROC_COOL.STEAM.DERIVED</t>
  </si>
  <si>
    <t>FUEL_EMI.ktCO2.EL.FBT.FBT.PROC_COOL.STEAM.BIOMASS_WASTE</t>
  </si>
  <si>
    <t>FUEL_EMI.ktCO2.EL.FBT.FBT.PROC_COOL.STEAM.STEAM_DISTR</t>
  </si>
  <si>
    <t>FUEL_EMI.ktCO2.EL.FBT.FBT.PROC_COOL_ELEC.ELEC.ELEC</t>
  </si>
  <si>
    <t>FUEL_EMI.ktCO2.EL.FBT.FBT.GENERIC.MECH.ELEC</t>
  </si>
  <si>
    <t>VA.Meuro2015.EL.TRE.TRE</t>
  </si>
  <si>
    <t>OUTPUT.index.EL.TRE.TRE</t>
  </si>
  <si>
    <t>CAP.index.EL.TRE.TRE</t>
  </si>
  <si>
    <t>NEWCAP.index.EL.TRE.TRE</t>
  </si>
  <si>
    <t>FEC.ktoe.EL.TRE.TRE.TOTAL.TOTAL.TOTAL</t>
  </si>
  <si>
    <t>FEC.ktoe.EL.TRE.TRE.TOTAL.TOTAL.SOLIDS</t>
  </si>
  <si>
    <t>FEC.ktoe.EL.TRE.TRE.TOTAL.TOTAL.RFG</t>
  </si>
  <si>
    <t>FEC.ktoe.EL.TRE.TRE.TOTAL.TOTAL.LPG</t>
  </si>
  <si>
    <t>FEC.ktoe.EL.TRE.TRE.TOTAL.TOTAL.DIESEL</t>
  </si>
  <si>
    <t>FEC.ktoe.EL.TRE.TRE.TOTAL.TOTAL.RFO</t>
  </si>
  <si>
    <t>FEC.ktoe.EL.TRE.TRE.TOTAL.TOTAL.OTHER</t>
  </si>
  <si>
    <t>FEC.ktoe.EL.TRE.TRE.TOTAL.TOTAL.NG</t>
  </si>
  <si>
    <t>FEC.ktoe.EL.TRE.TRE.TOTAL.TOTAL.DERIVED</t>
  </si>
  <si>
    <t>FEC.ktoe.EL.TRE.TRE.TOTAL.TOTAL.BIOMASS_WASTE</t>
  </si>
  <si>
    <t>FEC.ktoe.EL.TRE.TRE.TOTAL.TOTAL.BIOGAS</t>
  </si>
  <si>
    <t>FEC.ktoe.EL.TRE.TRE.TOTAL.TOTAL.LIQBIO</t>
  </si>
  <si>
    <t>FEC.ktoe.EL.TRE.TRE.TOTAL.TOTAL.SOLAR</t>
  </si>
  <si>
    <t>FEC.ktoe.EL.TRE.TRE.TOTAL.TOTAL.GEO</t>
  </si>
  <si>
    <t>FEC.ktoe.EL.TRE.TRE.TOTAL.TOTAL.AMBIENT</t>
  </si>
  <si>
    <t>FEC.ktoe.EL.TRE.TRE.TOTAL.TOTAL.STEAM_DISTR</t>
  </si>
  <si>
    <t>FEC.ktoe.EL.TRE.TRE.TOTAL.TOTAL.ELEC</t>
  </si>
  <si>
    <t>FEC.ktoe.EL.TRE.TRE.LIGHT.GENERIC.ELEC</t>
  </si>
  <si>
    <t>FEC.ktoe.EL.TRE.TRE.AIRCOMP.GENERIC.ELEC</t>
  </si>
  <si>
    <t>FEC.ktoe.EL.TRE.TRE.MOTOR.GENERIC.ELEC</t>
  </si>
  <si>
    <t>FEC.ktoe.EL.TRE.TRE.FANS.GENERIC.ELEC</t>
  </si>
  <si>
    <t>FEC.ktoe.EL.TRE.TRE.LOW_ENTH.TOTAL.TOTAL</t>
  </si>
  <si>
    <t>FEC.ktoe.EL.TRE.TRE.LOW_ENTH.THERM.DIESEL_LIQBIO</t>
  </si>
  <si>
    <t>FEC.ktoe.EL.TRE.TRE.LOW_ENTH.THERM.NG_BIOGAS</t>
  </si>
  <si>
    <t>FEC.ktoe.EL.TRE.TRE.LOW_ENTH.THERM.SOLAR_GEO</t>
  </si>
  <si>
    <t>FEC.ktoe.EL.TRE.TRE.LOW_ENTH.HP.AMBIENT</t>
  </si>
  <si>
    <t>FEC.ktoe.EL.TRE.TRE.LOW_ENTH.THERM.ELEC</t>
  </si>
  <si>
    <t>Trans. Eq.: Foundries</t>
  </si>
  <si>
    <t>Trans. Eq.: Thermal Foundries</t>
  </si>
  <si>
    <t>FEC.ktoe.EL.TRE.TRE.FOUNDRY.THERM.TOTAL</t>
  </si>
  <si>
    <t>FEC.ktoe.EL.TRE.TRE.FOUNDRY.THERM.SOLIDS</t>
  </si>
  <si>
    <t>FEC.ktoe.EL.TRE.TRE.FOUNDRY.THERM.LPG</t>
  </si>
  <si>
    <t>FEC.ktoe.EL.TRE.TRE.FOUNDRY.THERM.DIESEL_LIQBIO</t>
  </si>
  <si>
    <t>FEC.ktoe.EL.TRE.TRE.FOUNDRY.THERM.RFO</t>
  </si>
  <si>
    <t>FEC.ktoe.EL.TRE.TRE.FOUNDRY.THERM.NG_BIOGAS</t>
  </si>
  <si>
    <t>Trans. Eq.: Electric Foundries</t>
  </si>
  <si>
    <t>FEC.ktoe.EL.TRE.TRE.FOUNDRY.ELEC.ELEC</t>
  </si>
  <si>
    <t>Trans. Eq.: Connection techniques</t>
  </si>
  <si>
    <t>Trans. Eq.: Thermal connection</t>
  </si>
  <si>
    <t>FEC.ktoe.EL.TRE.TRE.CONNECTION_THERM.THERM.NG_BIOGAS</t>
  </si>
  <si>
    <t>Trans. Eq.: Electric connection</t>
  </si>
  <si>
    <t>FEC.ktoe.EL.TRE.TRE.CONNECTION_ELEC.ELEC.ELEC</t>
  </si>
  <si>
    <t>Trans. Eq.: Heat treatment</t>
  </si>
  <si>
    <t>Trans. Eq.: Heat treatment - Thermal</t>
  </si>
  <si>
    <t>FEC.ktoe.EL.TRE.TRE.HEAT_TREAT.THERM.TOTAL</t>
  </si>
  <si>
    <t>FEC.ktoe.EL.TRE.TRE.HEAT_TREAT.THERM.SOLIDS</t>
  </si>
  <si>
    <t>FEC.ktoe.EL.TRE.TRE.HEAT_TREAT.THERM.LPG</t>
  </si>
  <si>
    <t>FEC.ktoe.EL.TRE.TRE.HEAT_TREAT.THERM.DIESEL_LIQBIO</t>
  </si>
  <si>
    <t>FEC.ktoe.EL.TRE.TRE.HEAT_TREAT.THERM.RFO</t>
  </si>
  <si>
    <t>FEC.ktoe.EL.TRE.TRE.HEAT_TREAT.THERM.NG_BIOGAS</t>
  </si>
  <si>
    <t>Trans. Eq.: Heat treatment - Electric</t>
  </si>
  <si>
    <t>FEC.ktoe.EL.TRE.TRE.HEAT_TREAT.ELEC.ELEC</t>
  </si>
  <si>
    <t>Trans. Eq.: Steam processing</t>
  </si>
  <si>
    <t>FEC.ktoe.EL.TRE.TRE.PROCESSING.TOTAL.TOTAL</t>
  </si>
  <si>
    <t>FEC.ktoe.EL.TRE.TRE.PROCESSING.STEAM.SOLIDS</t>
  </si>
  <si>
    <t>FEC.ktoe.EL.TRE.TRE.PROCESSING.STEAM.RFG</t>
  </si>
  <si>
    <t>FEC.ktoe.EL.TRE.TRE.PROCESSING.STEAM.LPG</t>
  </si>
  <si>
    <t>FEC.ktoe.EL.TRE.TRE.PROCESSING.STEAM.DIESEL_LIQBIO</t>
  </si>
  <si>
    <t>FEC.ktoe.EL.TRE.TRE.PROCESSING.STEAM.RFO</t>
  </si>
  <si>
    <t>FEC.ktoe.EL.TRE.TRE.PROCESSING.STEAM.OTHER</t>
  </si>
  <si>
    <t>FEC.ktoe.EL.TRE.TRE.PROCESSING.STEAM.NG_BIOGAS</t>
  </si>
  <si>
    <t>FEC.ktoe.EL.TRE.TRE.PROCESSING.STEAM.DERIVED</t>
  </si>
  <si>
    <t>FEC.ktoe.EL.TRE.TRE.PROCESSING.STEAM.BIOMASS_WASTE</t>
  </si>
  <si>
    <t>FEC.ktoe.EL.TRE.TRE.PROCESSING.STEAM.STEAM_DISTR</t>
  </si>
  <si>
    <t>Trans. Eq.: General machinery</t>
  </si>
  <si>
    <t>FEC.ktoe.EL.TRE.TRE.GENERIC.MECH.ELEC</t>
  </si>
  <si>
    <t>Trans. Eq.: Product finishing</t>
  </si>
  <si>
    <t>FEC.ktoe.EL.TRE.TRE.FINISHING.THERM.ELEC</t>
  </si>
  <si>
    <t>UED.ktoe.EL.TRE.TRE.TOTAL.TOTAL.TOTAL</t>
  </si>
  <si>
    <t>UED.ktoe.EL.TRE.TRE.LIGHT.GENERIC.ELEC</t>
  </si>
  <si>
    <t>UED.ktoe.EL.TRE.TRE.AIRCOMP.GENERIC.ELEC</t>
  </si>
  <si>
    <t>UED.ktoe.EL.TRE.TRE.MOTOR.GENERIC.ELEC</t>
  </si>
  <si>
    <t>UED.ktoe.EL.TRE.TRE.FANS.GENERIC.ELEC</t>
  </si>
  <si>
    <t>UED.ktoe.EL.TRE.TRE.LOW_ENTH.TOTAL.TOTAL</t>
  </si>
  <si>
    <t>UED.ktoe.EL.TRE.TRE.LOW_ENTH.THERM.DIESEL_LIQBIO</t>
  </si>
  <si>
    <t>UED.ktoe.EL.TRE.TRE.LOW_ENTH.THERM.NG_BIOGAS</t>
  </si>
  <si>
    <t>UED.ktoe.EL.TRE.TRE.LOW_ENTH.THERM.SOLAR_GEO</t>
  </si>
  <si>
    <t>UED.ktoe.EL.TRE.TRE.LOW_ENTH.HP.AMBIENT</t>
  </si>
  <si>
    <t>UED.ktoe.EL.TRE.TRE.LOW_ENTH.THERM.ELEC</t>
  </si>
  <si>
    <t>UED.ktoe.EL.TRE.TRE.FOUNDRY.THERM.TOTAL</t>
  </si>
  <si>
    <t>UED.ktoe.EL.TRE.TRE.FOUNDRY.THERM.SOLIDS</t>
  </si>
  <si>
    <t>UED.ktoe.EL.TRE.TRE.FOUNDRY.THERM.LPG</t>
  </si>
  <si>
    <t>UED.ktoe.EL.TRE.TRE.FOUNDRY.THERM.DIESEL_LIQBIO</t>
  </si>
  <si>
    <t>UED.ktoe.EL.TRE.TRE.FOUNDRY.THERM.RFO</t>
  </si>
  <si>
    <t>UED.ktoe.EL.TRE.TRE.FOUNDRY.THERM.NG_BIOGAS</t>
  </si>
  <si>
    <t>UED.ktoe.EL.TRE.TRE.FOUNDRY.ELEC.ELEC</t>
  </si>
  <si>
    <t>UED.ktoe.EL.TRE.TRE.CONNECTION_THERM.THERM.NG_BIOGAS</t>
  </si>
  <si>
    <t>UED.ktoe.EL.TRE.TRE.CONNECTION_ELEC.ELEC.ELEC</t>
  </si>
  <si>
    <t>UED.ktoe.EL.TRE.TRE.HEAT_TREAT.THERM.TOTAL</t>
  </si>
  <si>
    <t>UED.ktoe.EL.TRE.TRE.HEAT_TREAT.THERM.SOLIDS</t>
  </si>
  <si>
    <t>UED.ktoe.EL.TRE.TRE.HEAT_TREAT.THERM.LPG</t>
  </si>
  <si>
    <t>UED.ktoe.EL.TRE.TRE.HEAT_TREAT.THERM.DIESEL_LIQBIO</t>
  </si>
  <si>
    <t>UED.ktoe.EL.TRE.TRE.HEAT_TREAT.THERM.RFO</t>
  </si>
  <si>
    <t>UED.ktoe.EL.TRE.TRE.HEAT_TREAT.THERM.NG_BIOGAS</t>
  </si>
  <si>
    <t>UED.ktoe.EL.TRE.TRE.HEAT_TREAT.ELEC.ELEC</t>
  </si>
  <si>
    <t>UED.ktoe.EL.TRE.TRE.PROCESSING.TOTAL.TOTAL</t>
  </si>
  <si>
    <t>UED.ktoe.EL.TRE.TRE.PROCESSING.STEAM.SOLIDS</t>
  </si>
  <si>
    <t>UED.ktoe.EL.TRE.TRE.PROCESSING.STEAM.RFG</t>
  </si>
  <si>
    <t>UED.ktoe.EL.TRE.TRE.PROCESSING.STEAM.LPG</t>
  </si>
  <si>
    <t>UED.ktoe.EL.TRE.TRE.PROCESSING.STEAM.DIESEL_LIQBIO</t>
  </si>
  <si>
    <t>UED.ktoe.EL.TRE.TRE.PROCESSING.STEAM.RFO</t>
  </si>
  <si>
    <t>UED.ktoe.EL.TRE.TRE.PROCESSING.STEAM.OTHER</t>
  </si>
  <si>
    <t>UED.ktoe.EL.TRE.TRE.PROCESSING.STEAM.NG_BIOGAS</t>
  </si>
  <si>
    <t>UED.ktoe.EL.TRE.TRE.PROCESSING.STEAM.DERIVED</t>
  </si>
  <si>
    <t>UED.ktoe.EL.TRE.TRE.PROCESSING.STEAM.BIOMASS_WASTE</t>
  </si>
  <si>
    <t>UED.ktoe.EL.TRE.TRE.PROCESSING.STEAM.STEAM_DISTR</t>
  </si>
  <si>
    <t>UED.ktoe.EL.TRE.TRE.GENERIC.MECH.ELEC</t>
  </si>
  <si>
    <t>UED.ktoe.EL.TRE.TRE.FINISHING.THERM.ELEC</t>
  </si>
  <si>
    <t>FUEL_EMI.ktCO2.EL.TRE.TRE.TOTAL.TOTAL.TOTAL</t>
  </si>
  <si>
    <t>FUEL_EMI.ktCO2.EL.TRE.TRE.LIGHT.GENERIC.ELEC</t>
  </si>
  <si>
    <t>FUEL_EMI.ktCO2.EL.TRE.TRE.AIRCOMP.GENERIC.ELEC</t>
  </si>
  <si>
    <t>FUEL_EMI.ktCO2.EL.TRE.TRE.MOTOR.GENERIC.ELEC</t>
  </si>
  <si>
    <t>FUEL_EMI.ktCO2.EL.TRE.TRE.FANS.GENERIC.ELEC</t>
  </si>
  <si>
    <t>FUEL_EMI.ktCO2.EL.TRE.TRE.LOW_ENTH.TOTAL.TOTAL</t>
  </si>
  <si>
    <t>FUEL_EMI.ktCO2.EL.TRE.TRE.LOW_ENTH.THERM.DIESEL_LIQBIO</t>
  </si>
  <si>
    <t>FUEL_EMI.ktCO2.EL.TRE.TRE.LOW_ENTH.THERM.NG_BIOGAS</t>
  </si>
  <si>
    <t>FUEL_EMI.ktCO2.EL.TRE.TRE.LOW_ENTH.THERM.SOLAR_GEO</t>
  </si>
  <si>
    <t>FUEL_EMI.ktCO2.EL.TRE.TRE.LOW_ENTH.HP.AMBIENT</t>
  </si>
  <si>
    <t>FUEL_EMI.ktCO2.EL.TRE.TRE.LOW_ENTH.THERM.ELEC</t>
  </si>
  <si>
    <t>FUEL_EMI.ktCO2.EL.TRE.TRE.FOUNDRY.THERM.TOTAL</t>
  </si>
  <si>
    <t>FUEL_EMI.ktCO2.EL.TRE.TRE.FOUNDRY.THERM.SOLIDS</t>
  </si>
  <si>
    <t>FUEL_EMI.ktCO2.EL.TRE.TRE.FOUNDRY.THERM.LPG</t>
  </si>
  <si>
    <t>FUEL_EMI.ktCO2.EL.TRE.TRE.FOUNDRY.THERM.DIESEL_LIQBIO</t>
  </si>
  <si>
    <t>FUEL_EMI.ktCO2.EL.TRE.TRE.FOUNDRY.THERM.RFO</t>
  </si>
  <si>
    <t>FUEL_EMI.ktCO2.EL.TRE.TRE.FOUNDRY.THERM.NG_BIOGAS</t>
  </si>
  <si>
    <t>FUEL_EMI.ktCO2.EL.TRE.TRE.FOUNDRY.ELEC.ELEC</t>
  </si>
  <si>
    <t>FUEL_EMI.ktCO2.EL.TRE.TRE.CONNECTION_THERM.THERM.NG_BIOGAS</t>
  </si>
  <si>
    <t>FUEL_EMI.ktCO2.EL.TRE.TRE.CONNECTION_ELEC.ELEC.ELEC</t>
  </si>
  <si>
    <t>FUEL_EMI.ktCO2.EL.TRE.TRE.HEAT_TREAT.THERM.TOTAL</t>
  </si>
  <si>
    <t>FUEL_EMI.ktCO2.EL.TRE.TRE.HEAT_TREAT.THERM.SOLIDS</t>
  </si>
  <si>
    <t>FUEL_EMI.ktCO2.EL.TRE.TRE.HEAT_TREAT.THERM.LPG</t>
  </si>
  <si>
    <t>FUEL_EMI.ktCO2.EL.TRE.TRE.HEAT_TREAT.THERM.DIESEL_LIQBIO</t>
  </si>
  <si>
    <t>FUEL_EMI.ktCO2.EL.TRE.TRE.HEAT_TREAT.THERM.RFO</t>
  </si>
  <si>
    <t>FUEL_EMI.ktCO2.EL.TRE.TRE.HEAT_TREAT.THERM.NG_BIOGAS</t>
  </si>
  <si>
    <t>FUEL_EMI.ktCO2.EL.TRE.TRE.HEAT_TREAT.ELEC.ELEC</t>
  </si>
  <si>
    <t>FUEL_EMI.ktCO2.EL.TRE.TRE.PROCESSING.TOTAL.TOTAL</t>
  </si>
  <si>
    <t>FUEL_EMI.ktCO2.EL.TRE.TRE.PROCESSING.STEAM.SOLIDS</t>
  </si>
  <si>
    <t>FUEL_EMI.ktCO2.EL.TRE.TRE.PROCESSING.STEAM.RFG</t>
  </si>
  <si>
    <t>FUEL_EMI.ktCO2.EL.TRE.TRE.PROCESSING.STEAM.LPG</t>
  </si>
  <si>
    <t>FUEL_EMI.ktCO2.EL.TRE.TRE.PROCESSING.STEAM.DIESEL_LIQBIO</t>
  </si>
  <si>
    <t>FUEL_EMI.ktCO2.EL.TRE.TRE.PROCESSING.STEAM.RFO</t>
  </si>
  <si>
    <t>FUEL_EMI.ktCO2.EL.TRE.TRE.PROCESSING.STEAM.OTHER</t>
  </si>
  <si>
    <t>FUEL_EMI.ktCO2.EL.TRE.TRE.PROCESSING.STEAM.NG_BIOGAS</t>
  </si>
  <si>
    <t>FUEL_EMI.ktCO2.EL.TRE.TRE.PROCESSING.STEAM.DERIVED</t>
  </si>
  <si>
    <t>FUEL_EMI.ktCO2.EL.TRE.TRE.PROCESSING.STEAM.BIOMASS_WASTE</t>
  </si>
  <si>
    <t>FUEL_EMI.ktCO2.EL.TRE.TRE.PROCESSING.STEAM.STEAM_DISTR</t>
  </si>
  <si>
    <t>FUEL_EMI.ktCO2.EL.TRE.TRE.GENERIC.MECH.ELEC</t>
  </si>
  <si>
    <t>FUEL_EMI.ktCO2.EL.TRE.TRE.FINISHING.THERM.ELEC</t>
  </si>
  <si>
    <t>VA.Meuro2015.EL.MAE.MAE</t>
  </si>
  <si>
    <t>OUTPUT.index.EL.MAE.MAE</t>
  </si>
  <si>
    <t>CAP.index.EL.MAE.MAE</t>
  </si>
  <si>
    <t>NEWCAP.index.EL.MAE.MAE</t>
  </si>
  <si>
    <t>FEC.ktoe.EL.MAE.MAE.TOTAL.TOTAL.TOTAL</t>
  </si>
  <si>
    <t>FEC.ktoe.EL.MAE.MAE.TOTAL.TOTAL.SOLIDS</t>
  </si>
  <si>
    <t>FEC.ktoe.EL.MAE.MAE.TOTAL.TOTAL.RFG</t>
  </si>
  <si>
    <t>FEC.ktoe.EL.MAE.MAE.TOTAL.TOTAL.LPG</t>
  </si>
  <si>
    <t>FEC.ktoe.EL.MAE.MAE.TOTAL.TOTAL.DIESEL</t>
  </si>
  <si>
    <t>FEC.ktoe.EL.MAE.MAE.TOTAL.TOTAL.RFO</t>
  </si>
  <si>
    <t>FEC.ktoe.EL.MAE.MAE.TOTAL.TOTAL.OTHER</t>
  </si>
  <si>
    <t>FEC.ktoe.EL.MAE.MAE.TOTAL.TOTAL.NG</t>
  </si>
  <si>
    <t>FEC.ktoe.EL.MAE.MAE.TOTAL.TOTAL.DERIVED</t>
  </si>
  <si>
    <t>FEC.ktoe.EL.MAE.MAE.TOTAL.TOTAL.BIOMASS_WASTE</t>
  </si>
  <si>
    <t>FEC.ktoe.EL.MAE.MAE.TOTAL.TOTAL.BIOGAS</t>
  </si>
  <si>
    <t>FEC.ktoe.EL.MAE.MAE.TOTAL.TOTAL.LIQBIO</t>
  </si>
  <si>
    <t>FEC.ktoe.EL.MAE.MAE.TOTAL.TOTAL.SOLAR</t>
  </si>
  <si>
    <t>FEC.ktoe.EL.MAE.MAE.TOTAL.TOTAL.GEO</t>
  </si>
  <si>
    <t>FEC.ktoe.EL.MAE.MAE.TOTAL.TOTAL.AMBIENT</t>
  </si>
  <si>
    <t>FEC.ktoe.EL.MAE.MAE.TOTAL.TOTAL.STEAM_DISTR</t>
  </si>
  <si>
    <t>FEC.ktoe.EL.MAE.MAE.TOTAL.TOTAL.ELEC</t>
  </si>
  <si>
    <t>FEC.ktoe.EL.MAE.MAE.LIGHT.GENERIC.ELEC</t>
  </si>
  <si>
    <t>FEC.ktoe.EL.MAE.MAE.AIRCOMP.GENERIC.ELEC</t>
  </si>
  <si>
    <t>FEC.ktoe.EL.MAE.MAE.MOTOR.GENERIC.ELEC</t>
  </si>
  <si>
    <t>FEC.ktoe.EL.MAE.MAE.FANS.GENERIC.ELEC</t>
  </si>
  <si>
    <t>FEC.ktoe.EL.MAE.MAE.LOW_ENTH.TOTAL.TOTAL</t>
  </si>
  <si>
    <t>FEC.ktoe.EL.MAE.MAE.LOW_ENTH.THERM.DIESEL_LIQBIO</t>
  </si>
  <si>
    <t>FEC.ktoe.EL.MAE.MAE.LOW_ENTH.THERM.NG_BIOGAS</t>
  </si>
  <si>
    <t>FEC.ktoe.EL.MAE.MAE.LOW_ENTH.THERM.SOLAR_GEO</t>
  </si>
  <si>
    <t>FEC.ktoe.EL.MAE.MAE.LOW_ENTH.HP.AMBIENT</t>
  </si>
  <si>
    <t>FEC.ktoe.EL.MAE.MAE.LOW_ENTH.THERM.ELEC</t>
  </si>
  <si>
    <t>Mach. Eq.: Foundries</t>
  </si>
  <si>
    <t>Mach. Eq.: Thermal Foundries</t>
  </si>
  <si>
    <t>FEC.ktoe.EL.MAE.MAE.FOUNDRY.THERM.TOTAL</t>
  </si>
  <si>
    <t>FEC.ktoe.EL.MAE.MAE.FOUNDRY.THERM.SOLIDS</t>
  </si>
  <si>
    <t>FEC.ktoe.EL.MAE.MAE.FOUNDRY.THERM.LPG</t>
  </si>
  <si>
    <t>FEC.ktoe.EL.MAE.MAE.FOUNDRY.THERM.DIESEL_LIQBIO</t>
  </si>
  <si>
    <t>FEC.ktoe.EL.MAE.MAE.FOUNDRY.THERM.RFO</t>
  </si>
  <si>
    <t>FEC.ktoe.EL.MAE.MAE.FOUNDRY.THERM.NG_BIOGAS</t>
  </si>
  <si>
    <t>Mach. Eq.: Electric Foundries</t>
  </si>
  <si>
    <t>FEC.ktoe.EL.MAE.MAE.FOUNDRY.ELEC.ELEC</t>
  </si>
  <si>
    <t>Mach. Eq.: Connection techniques</t>
  </si>
  <si>
    <t>Mach. Eq.: Thermal connection</t>
  </si>
  <si>
    <t>FEC.ktoe.EL.MAE.MAE.CONNECTION_THERM.THERM.NG_BIOGAS</t>
  </si>
  <si>
    <t>Mach. Eq.: Electric connection</t>
  </si>
  <si>
    <t>FEC.ktoe.EL.MAE.MAE.CONNECTION_ELEC.ELEC.ELEC</t>
  </si>
  <si>
    <t>Mach. Eq.: Heat treatment</t>
  </si>
  <si>
    <t>Mach. Eq.: Heat treatment - Thermal</t>
  </si>
  <si>
    <t>FEC.ktoe.EL.MAE.MAE.HEAT_TREAT.THERM.TOTAL</t>
  </si>
  <si>
    <t>FEC.ktoe.EL.MAE.MAE.HEAT_TREAT.THERM.SOLIDS</t>
  </si>
  <si>
    <t>FEC.ktoe.EL.MAE.MAE.HEAT_TREAT.THERM.LPG</t>
  </si>
  <si>
    <t>FEC.ktoe.EL.MAE.MAE.HEAT_TREAT.THERM.DIESEL_LIQBIO</t>
  </si>
  <si>
    <t>FEC.ktoe.EL.MAE.MAE.HEAT_TREAT.THERM.RFO</t>
  </si>
  <si>
    <t>FEC.ktoe.EL.MAE.MAE.HEAT_TREAT.THERM.NG_BIOGAS</t>
  </si>
  <si>
    <t>Mach. Eq.: Heat treatment - Electric</t>
  </si>
  <si>
    <t>FEC.ktoe.EL.MAE.MAE.HEAT_TREAT.ELEC.ELEC</t>
  </si>
  <si>
    <t>Mach. Eq.: Steam processing</t>
  </si>
  <si>
    <t>FEC.ktoe.EL.MAE.MAE.PROCESSING.TOTAL.TOTAL</t>
  </si>
  <si>
    <t>FEC.ktoe.EL.MAE.MAE.PROCESSING.STEAM.SOLIDS</t>
  </si>
  <si>
    <t>FEC.ktoe.EL.MAE.MAE.PROCESSING.STEAM.RFG</t>
  </si>
  <si>
    <t>FEC.ktoe.EL.MAE.MAE.PROCESSING.STEAM.LPG</t>
  </si>
  <si>
    <t>FEC.ktoe.EL.MAE.MAE.PROCESSING.STEAM.DIESEL_LIQBIO</t>
  </si>
  <si>
    <t>FEC.ktoe.EL.MAE.MAE.PROCESSING.STEAM.RFO</t>
  </si>
  <si>
    <t>FEC.ktoe.EL.MAE.MAE.PROCESSING.STEAM.OTHER</t>
  </si>
  <si>
    <t>FEC.ktoe.EL.MAE.MAE.PROCESSING.STEAM.NG_BIOGAS</t>
  </si>
  <si>
    <t>FEC.ktoe.EL.MAE.MAE.PROCESSING.STEAM.DERIVED</t>
  </si>
  <si>
    <t>FEC.ktoe.EL.MAE.MAE.PROCESSING.STEAM.BIOMASS_WASTE</t>
  </si>
  <si>
    <t>FEC.ktoe.EL.MAE.MAE.PROCESSING.STEAM.STEAM_DISTR</t>
  </si>
  <si>
    <t>Mach. Eq.: General machinery</t>
  </si>
  <si>
    <t>FEC.ktoe.EL.MAE.MAE.GENERIC.MECH.ELEC</t>
  </si>
  <si>
    <t>Mach. Eq.: Product finishing</t>
  </si>
  <si>
    <t>FEC.ktoe.EL.MAE.MAE.FINISHING.THERM.ELEC</t>
  </si>
  <si>
    <t>UED.ktoe.EL.MAE.MAE.TOTAL.TOTAL.TOTAL</t>
  </si>
  <si>
    <t>UED.ktoe.EL.MAE.MAE.LIGHT.GENERIC.ELEC</t>
  </si>
  <si>
    <t>UED.ktoe.EL.MAE.MAE.AIRCOMP.GENERIC.ELEC</t>
  </si>
  <si>
    <t>UED.ktoe.EL.MAE.MAE.MOTOR.GENERIC.ELEC</t>
  </si>
  <si>
    <t>UED.ktoe.EL.MAE.MAE.FANS.GENERIC.ELEC</t>
  </si>
  <si>
    <t>UED.ktoe.EL.MAE.MAE.LOW_ENTH.TOTAL.TOTAL</t>
  </si>
  <si>
    <t>UED.ktoe.EL.MAE.MAE.LOW_ENTH.THERM.DIESEL_LIQBIO</t>
  </si>
  <si>
    <t>UED.ktoe.EL.MAE.MAE.LOW_ENTH.THERM.NG_BIOGAS</t>
  </si>
  <si>
    <t>UED.ktoe.EL.MAE.MAE.LOW_ENTH.THERM.SOLAR_GEO</t>
  </si>
  <si>
    <t>UED.ktoe.EL.MAE.MAE.LOW_ENTH.HP.AMBIENT</t>
  </si>
  <si>
    <t>UED.ktoe.EL.MAE.MAE.LOW_ENTH.THERM.ELEC</t>
  </si>
  <si>
    <t>UED.ktoe.EL.MAE.MAE.FOUNDRY.THERM.TOTAL</t>
  </si>
  <si>
    <t>UED.ktoe.EL.MAE.MAE.FOUNDRY.THERM.SOLIDS</t>
  </si>
  <si>
    <t>UED.ktoe.EL.MAE.MAE.FOUNDRY.THERM.LPG</t>
  </si>
  <si>
    <t>UED.ktoe.EL.MAE.MAE.FOUNDRY.THERM.DIESEL_LIQBIO</t>
  </si>
  <si>
    <t>UED.ktoe.EL.MAE.MAE.FOUNDRY.THERM.RFO</t>
  </si>
  <si>
    <t>UED.ktoe.EL.MAE.MAE.FOUNDRY.THERM.NG_BIOGAS</t>
  </si>
  <si>
    <t>UED.ktoe.EL.MAE.MAE.FOUNDRY.ELEC.ELEC</t>
  </si>
  <si>
    <t>UED.ktoe.EL.MAE.MAE.CONNECTION_THERM.THERM.NG_BIOGAS</t>
  </si>
  <si>
    <t>UED.ktoe.EL.MAE.MAE.CONNECTION_ELEC.ELEC.ELEC</t>
  </si>
  <si>
    <t>UED.ktoe.EL.MAE.MAE.HEAT_TREAT.THERM.TOTAL</t>
  </si>
  <si>
    <t>UED.ktoe.EL.MAE.MAE.HEAT_TREAT.THERM.SOLIDS</t>
  </si>
  <si>
    <t>UED.ktoe.EL.MAE.MAE.HEAT_TREAT.THERM.LPG</t>
  </si>
  <si>
    <t>UED.ktoe.EL.MAE.MAE.HEAT_TREAT.THERM.DIESEL_LIQBIO</t>
  </si>
  <si>
    <t>UED.ktoe.EL.MAE.MAE.HEAT_TREAT.THERM.RFO</t>
  </si>
  <si>
    <t>UED.ktoe.EL.MAE.MAE.HEAT_TREAT.THERM.NG_BIOGAS</t>
  </si>
  <si>
    <t>UED.ktoe.EL.MAE.MAE.HEAT_TREAT.ELEC.ELEC</t>
  </si>
  <si>
    <t>UED.ktoe.EL.MAE.MAE.PROCESSING.TOTAL.TOTAL</t>
  </si>
  <si>
    <t>UED.ktoe.EL.MAE.MAE.PROCESSING.STEAM.SOLIDS</t>
  </si>
  <si>
    <t>UED.ktoe.EL.MAE.MAE.PROCESSING.STEAM.RFG</t>
  </si>
  <si>
    <t>UED.ktoe.EL.MAE.MAE.PROCESSING.STEAM.LPG</t>
  </si>
  <si>
    <t>UED.ktoe.EL.MAE.MAE.PROCESSING.STEAM.DIESEL_LIQBIO</t>
  </si>
  <si>
    <t>UED.ktoe.EL.MAE.MAE.PROCESSING.STEAM.RFO</t>
  </si>
  <si>
    <t>UED.ktoe.EL.MAE.MAE.PROCESSING.STEAM.OTHER</t>
  </si>
  <si>
    <t>UED.ktoe.EL.MAE.MAE.PROCESSING.STEAM.NG_BIOGAS</t>
  </si>
  <si>
    <t>UED.ktoe.EL.MAE.MAE.PROCESSING.STEAM.DERIVED</t>
  </si>
  <si>
    <t>UED.ktoe.EL.MAE.MAE.PROCESSING.STEAM.BIOMASS_WASTE</t>
  </si>
  <si>
    <t>UED.ktoe.EL.MAE.MAE.PROCESSING.STEAM.STEAM_DISTR</t>
  </si>
  <si>
    <t>UED.ktoe.EL.MAE.MAE.GENERIC.MECH.ELEC</t>
  </si>
  <si>
    <t>UED.ktoe.EL.MAE.MAE.FINISHING.THERM.ELEC</t>
  </si>
  <si>
    <t>FUEL_EMI.ktCO2.EL.MAE.MAE.TOTAL.TOTAL.TOTAL</t>
  </si>
  <si>
    <t>FUEL_EMI.ktCO2.EL.MAE.MAE.LIGHT.GENERIC.ELEC</t>
  </si>
  <si>
    <t>FUEL_EMI.ktCO2.EL.MAE.MAE.AIRCOMP.GENERIC.ELEC</t>
  </si>
  <si>
    <t>FUEL_EMI.ktCO2.EL.MAE.MAE.MOTOR.GENERIC.ELEC</t>
  </si>
  <si>
    <t>FUEL_EMI.ktCO2.EL.MAE.MAE.FANS.GENERIC.ELEC</t>
  </si>
  <si>
    <t>FUEL_EMI.ktCO2.EL.MAE.MAE.LOW_ENTH.TOTAL.TOTAL</t>
  </si>
  <si>
    <t>FUEL_EMI.ktCO2.EL.MAE.MAE.LOW_ENTH.THERM.DIESEL_LIQBIO</t>
  </si>
  <si>
    <t>FUEL_EMI.ktCO2.EL.MAE.MAE.LOW_ENTH.THERM.NG_BIOGAS</t>
  </si>
  <si>
    <t>FUEL_EMI.ktCO2.EL.MAE.MAE.LOW_ENTH.THERM.SOLAR_GEO</t>
  </si>
  <si>
    <t>FUEL_EMI.ktCO2.EL.MAE.MAE.LOW_ENTH.HP.AMBIENT</t>
  </si>
  <si>
    <t>FUEL_EMI.ktCO2.EL.MAE.MAE.LOW_ENTH.THERM.ELEC</t>
  </si>
  <si>
    <t>FUEL_EMI.ktCO2.EL.MAE.MAE.FOUNDRY.THERM.TOTAL</t>
  </si>
  <si>
    <t>FUEL_EMI.ktCO2.EL.MAE.MAE.FOUNDRY.THERM.SOLIDS</t>
  </si>
  <si>
    <t>FUEL_EMI.ktCO2.EL.MAE.MAE.FOUNDRY.THERM.LPG</t>
  </si>
  <si>
    <t>FUEL_EMI.ktCO2.EL.MAE.MAE.FOUNDRY.THERM.DIESEL_LIQBIO</t>
  </si>
  <si>
    <t>FUEL_EMI.ktCO2.EL.MAE.MAE.FOUNDRY.THERM.RFO</t>
  </si>
  <si>
    <t>FUEL_EMI.ktCO2.EL.MAE.MAE.FOUNDRY.THERM.NG_BIOGAS</t>
  </si>
  <si>
    <t>FUEL_EMI.ktCO2.EL.MAE.MAE.FOUNDRY.ELEC.ELEC</t>
  </si>
  <si>
    <t>FUEL_EMI.ktCO2.EL.MAE.MAE.CONNECTION_THERM.THERM.NG_BIOGAS</t>
  </si>
  <si>
    <t>FUEL_EMI.ktCO2.EL.MAE.MAE.CONNECTION_ELEC.ELEC.ELEC</t>
  </si>
  <si>
    <t>FUEL_EMI.ktCO2.EL.MAE.MAE.HEAT_TREAT.THERM.TOTAL</t>
  </si>
  <si>
    <t>FUEL_EMI.ktCO2.EL.MAE.MAE.HEAT_TREAT.THERM.SOLIDS</t>
  </si>
  <si>
    <t>FUEL_EMI.ktCO2.EL.MAE.MAE.HEAT_TREAT.THERM.LPG</t>
  </si>
  <si>
    <t>FUEL_EMI.ktCO2.EL.MAE.MAE.HEAT_TREAT.THERM.DIESEL_LIQBIO</t>
  </si>
  <si>
    <t>FUEL_EMI.ktCO2.EL.MAE.MAE.HEAT_TREAT.THERM.RFO</t>
  </si>
  <si>
    <t>FUEL_EMI.ktCO2.EL.MAE.MAE.HEAT_TREAT.THERM.NG_BIOGAS</t>
  </si>
  <si>
    <t>FUEL_EMI.ktCO2.EL.MAE.MAE.HEAT_TREAT.ELEC.ELEC</t>
  </si>
  <si>
    <t>FUEL_EMI.ktCO2.EL.MAE.MAE.PROCESSING.TOTAL.TOTAL</t>
  </si>
  <si>
    <t>FUEL_EMI.ktCO2.EL.MAE.MAE.PROCESSING.STEAM.SOLIDS</t>
  </si>
  <si>
    <t>FUEL_EMI.ktCO2.EL.MAE.MAE.PROCESSING.STEAM.RFG</t>
  </si>
  <si>
    <t>FUEL_EMI.ktCO2.EL.MAE.MAE.PROCESSING.STEAM.LPG</t>
  </si>
  <si>
    <t>FUEL_EMI.ktCO2.EL.MAE.MAE.PROCESSING.STEAM.DIESEL_LIQBIO</t>
  </si>
  <si>
    <t>FUEL_EMI.ktCO2.EL.MAE.MAE.PROCESSING.STEAM.RFO</t>
  </si>
  <si>
    <t>FUEL_EMI.ktCO2.EL.MAE.MAE.PROCESSING.STEAM.OTHER</t>
  </si>
  <si>
    <t>FUEL_EMI.ktCO2.EL.MAE.MAE.PROCESSING.STEAM.NG_BIOGAS</t>
  </si>
  <si>
    <t>FUEL_EMI.ktCO2.EL.MAE.MAE.PROCESSING.STEAM.DERIVED</t>
  </si>
  <si>
    <t>FUEL_EMI.ktCO2.EL.MAE.MAE.PROCESSING.STEAM.BIOMASS_WASTE</t>
  </si>
  <si>
    <t>FUEL_EMI.ktCO2.EL.MAE.MAE.PROCESSING.STEAM.STEAM_DISTR</t>
  </si>
  <si>
    <t>FUEL_EMI.ktCO2.EL.MAE.MAE.GENERIC.MECH.ELEC</t>
  </si>
  <si>
    <t>FUEL_EMI.ktCO2.EL.MAE.MAE.FINISHING.THERM.ELEC</t>
  </si>
  <si>
    <t>VA.Meuro2015.EL.TEL.TEL</t>
  </si>
  <si>
    <t>OUTPUT.index.EL.TEL.TEL</t>
  </si>
  <si>
    <t>CAP.index.EL.TEL.TEL</t>
  </si>
  <si>
    <t>NEWCAP.index.EL.TEL.TEL</t>
  </si>
  <si>
    <t>FEC.ktoe.EL.TEL.TEL.TOTAL.TOTAL.TOTAL</t>
  </si>
  <si>
    <t>FEC.ktoe.EL.TEL.TEL.TOTAL.TOTAL.SOLIDS</t>
  </si>
  <si>
    <t>FEC.ktoe.EL.TEL.TEL.TOTAL.TOTAL.RFG</t>
  </si>
  <si>
    <t>FEC.ktoe.EL.TEL.TEL.TOTAL.TOTAL.LPG</t>
  </si>
  <si>
    <t>FEC.ktoe.EL.TEL.TEL.TOTAL.TOTAL.DIESEL</t>
  </si>
  <si>
    <t>FEC.ktoe.EL.TEL.TEL.TOTAL.TOTAL.RFO</t>
  </si>
  <si>
    <t>FEC.ktoe.EL.TEL.TEL.TOTAL.TOTAL.OTHER</t>
  </si>
  <si>
    <t>FEC.ktoe.EL.TEL.TEL.TOTAL.TOTAL.NG</t>
  </si>
  <si>
    <t>FEC.ktoe.EL.TEL.TEL.TOTAL.TOTAL.DERIVED</t>
  </si>
  <si>
    <t>FEC.ktoe.EL.TEL.TEL.TOTAL.TOTAL.BIOMASS_WASTE</t>
  </si>
  <si>
    <t>FEC.ktoe.EL.TEL.TEL.TOTAL.TOTAL.BIOGAS</t>
  </si>
  <si>
    <t>FEC.ktoe.EL.TEL.TEL.TOTAL.TOTAL.LIQBIO</t>
  </si>
  <si>
    <t>FEC.ktoe.EL.TEL.TEL.TOTAL.TOTAL.SOLAR</t>
  </si>
  <si>
    <t>FEC.ktoe.EL.TEL.TEL.TOTAL.TOTAL.GEO</t>
  </si>
  <si>
    <t>FEC.ktoe.EL.TEL.TEL.TOTAL.TOTAL.AMBIENT</t>
  </si>
  <si>
    <t>FEC.ktoe.EL.TEL.TEL.TOTAL.TOTAL.STEAM_DISTR</t>
  </si>
  <si>
    <t>FEC.ktoe.EL.TEL.TEL.TOTAL.TOTAL.ELEC</t>
  </si>
  <si>
    <t>FEC.ktoe.EL.TEL.TEL.LIGHT.GENERIC.ELEC</t>
  </si>
  <si>
    <t>FEC.ktoe.EL.TEL.TEL.AIRCOMP.GENERIC.ELEC</t>
  </si>
  <si>
    <t>FEC.ktoe.EL.TEL.TEL.MOTOR.GENERIC.ELEC</t>
  </si>
  <si>
    <t>FEC.ktoe.EL.TEL.TEL.FANS.GENERIC.ELEC</t>
  </si>
  <si>
    <t>FEC.ktoe.EL.TEL.TEL.LOW_ENTH.TOTAL.TOTAL</t>
  </si>
  <si>
    <t>FEC.ktoe.EL.TEL.TEL.LOW_ENTH.THERM.DIESEL_LIQBIO</t>
  </si>
  <si>
    <t>FEC.ktoe.EL.TEL.TEL.LOW_ENTH.THERM.NG_BIOGAS</t>
  </si>
  <si>
    <t>FEC.ktoe.EL.TEL.TEL.LOW_ENTH.THERM.SOLAR_GEO</t>
  </si>
  <si>
    <t>FEC.ktoe.EL.TEL.TEL.LOW_ENTH.HP.AMBIENT</t>
  </si>
  <si>
    <t>FEC.ktoe.EL.TEL.TEL.LOW_ENTH.THERM.ELEC</t>
  </si>
  <si>
    <t>Textiles: Pretreatment with steam</t>
  </si>
  <si>
    <t>FEC.ktoe.EL.TEL.TEL.PRETREAT.TOTAL.TOTAL</t>
  </si>
  <si>
    <t>FEC.ktoe.EL.TEL.TEL.PRETREAT.STEAM.SOLIDS</t>
  </si>
  <si>
    <t>FEC.ktoe.EL.TEL.TEL.PRETREAT.STEAM.RFG</t>
  </si>
  <si>
    <t>FEC.ktoe.EL.TEL.TEL.PRETREAT.STEAM.LPG</t>
  </si>
  <si>
    <t>FEC.ktoe.EL.TEL.TEL.PRETREAT.STEAM.DIESEL_LIQBIO</t>
  </si>
  <si>
    <t>FEC.ktoe.EL.TEL.TEL.PRETREAT.STEAM.RFO</t>
  </si>
  <si>
    <t>FEC.ktoe.EL.TEL.TEL.PRETREAT.STEAM.OTHER</t>
  </si>
  <si>
    <t>FEC.ktoe.EL.TEL.TEL.PRETREAT.STEAM.NG_BIOGAS</t>
  </si>
  <si>
    <t>FEC.ktoe.EL.TEL.TEL.PRETREAT.STEAM.DERIVED</t>
  </si>
  <si>
    <t>FEC.ktoe.EL.TEL.TEL.PRETREAT.STEAM.BIOMASS_WASTE</t>
  </si>
  <si>
    <t>FEC.ktoe.EL.TEL.TEL.PRETREAT.STEAM.STEAM_DISTR</t>
  </si>
  <si>
    <t>Textiles: Wet processing with steam</t>
  </si>
  <si>
    <t>FEC.ktoe.EL.TEL.TEL.PROCESSING.TOTAL.TOTAL</t>
  </si>
  <si>
    <t>FEC.ktoe.EL.TEL.TEL.PROCESSING.STEAM.SOLIDS</t>
  </si>
  <si>
    <t>FEC.ktoe.EL.TEL.TEL.PROCESSING.STEAM.RFG</t>
  </si>
  <si>
    <t>FEC.ktoe.EL.TEL.TEL.PROCESSING.STEAM.LPG</t>
  </si>
  <si>
    <t>FEC.ktoe.EL.TEL.TEL.PROCESSING.STEAM.DIESEL_LIQBIO</t>
  </si>
  <si>
    <t>FEC.ktoe.EL.TEL.TEL.PROCESSING.STEAM.RFO</t>
  </si>
  <si>
    <t>FEC.ktoe.EL.TEL.TEL.PROCESSING.STEAM.OTHER</t>
  </si>
  <si>
    <t>FEC.ktoe.EL.TEL.TEL.PROCESSING.STEAM.NG_BIOGAS</t>
  </si>
  <si>
    <t>FEC.ktoe.EL.TEL.TEL.PROCESSING.STEAM.DERIVED</t>
  </si>
  <si>
    <t>FEC.ktoe.EL.TEL.TEL.PROCESSING.STEAM.BIOMASS_WASTE</t>
  </si>
  <si>
    <t>FEC.ktoe.EL.TEL.TEL.PROCESSING.STEAM.STEAM_DISTR</t>
  </si>
  <si>
    <t>Textiles: Electric general machinery</t>
  </si>
  <si>
    <t>FEC.ktoe.EL.TEL.TEL.GENERIC.MECH.ELEC</t>
  </si>
  <si>
    <t>Textiles: Drying</t>
  </si>
  <si>
    <t>Textiles: Thermal drying</t>
  </si>
  <si>
    <t>FEC.ktoe.EL.TEL.TEL.DRYING.TOTAL.TOTAL</t>
  </si>
  <si>
    <t>FEC.ktoe.EL.TEL.TEL.DRYING.THERM.SOLIDS</t>
  </si>
  <si>
    <t>FEC.ktoe.EL.TEL.TEL.DRYING.THERM.LPG</t>
  </si>
  <si>
    <t>FEC.ktoe.EL.TEL.TEL.DRYING.THERM.DIESEL_LIQBIO</t>
  </si>
  <si>
    <t>FEC.ktoe.EL.TEL.TEL.DRYING.THERM.RFO</t>
  </si>
  <si>
    <t>FEC.ktoe.EL.TEL.TEL.DRYING.THERM.NG_BIOGAS</t>
  </si>
  <si>
    <t>Textiles: Steam drying</t>
  </si>
  <si>
    <t>FEC.ktoe.EL.TEL.TEL.DRYING_STEAM.TOTAL.TOTAL</t>
  </si>
  <si>
    <t>FEC.ktoe.EL.TEL.TEL.DRYING_STEAM.STEAM.SOLIDS</t>
  </si>
  <si>
    <t>FEC.ktoe.EL.TEL.TEL.DRYING_STEAM.STEAM.RFG</t>
  </si>
  <si>
    <t>FEC.ktoe.EL.TEL.TEL.DRYING_STEAM.STEAM.LPG</t>
  </si>
  <si>
    <t>FEC.ktoe.EL.TEL.TEL.DRYING_STEAM.STEAM.DIESEL_LIQBIO</t>
  </si>
  <si>
    <t>FEC.ktoe.EL.TEL.TEL.DRYING_STEAM.STEAM.RFO</t>
  </si>
  <si>
    <t>FEC.ktoe.EL.TEL.TEL.DRYING_STEAM.STEAM.OTHER</t>
  </si>
  <si>
    <t>FEC.ktoe.EL.TEL.TEL.DRYING_STEAM.STEAM.NG_BIOGAS</t>
  </si>
  <si>
    <t>FEC.ktoe.EL.TEL.TEL.DRYING_STEAM.STEAM.DERIVED</t>
  </si>
  <si>
    <t>FEC.ktoe.EL.TEL.TEL.DRYING_STEAM.STEAM.BIOMASS_WASTE</t>
  </si>
  <si>
    <t>FEC.ktoe.EL.TEL.TEL.DRYING_STEAM.STEAM.STEAM_DISTR</t>
  </si>
  <si>
    <t>Textiles: Electric drying</t>
  </si>
  <si>
    <t>FEC.ktoe.EL.TEL.TEL.DRYING_ELEC.ELEC.ELEC</t>
  </si>
  <si>
    <t>Textiles: Microwave drying</t>
  </si>
  <si>
    <t>FEC.ktoe.EL.TEL.TEL.DRYING_MICROW.MICROW.ELEC</t>
  </si>
  <si>
    <t>Textiles: Finishing Electric</t>
  </si>
  <si>
    <t>FEC.ktoe.EL.TEL.TEL.FINISHING.THERM.ELEC</t>
  </si>
  <si>
    <t>UED.ktoe.EL.TEL.TEL.TOTAL.TOTAL.TOTAL</t>
  </si>
  <si>
    <t>UED.ktoe.EL.TEL.TEL.LIGHT.GENERIC.ELEC</t>
  </si>
  <si>
    <t>UED.ktoe.EL.TEL.TEL.AIRCOMP.GENERIC.ELEC</t>
  </si>
  <si>
    <t>UED.ktoe.EL.TEL.TEL.MOTOR.GENERIC.ELEC</t>
  </si>
  <si>
    <t>UED.ktoe.EL.TEL.TEL.FANS.GENERIC.ELEC</t>
  </si>
  <si>
    <t>UED.ktoe.EL.TEL.TEL.LOW_ENTH.TOTAL.TOTAL</t>
  </si>
  <si>
    <t>UED.ktoe.EL.TEL.TEL.LOW_ENTH.THERM.DIESEL_LIQBIO</t>
  </si>
  <si>
    <t>UED.ktoe.EL.TEL.TEL.LOW_ENTH.THERM.NG_BIOGAS</t>
  </si>
  <si>
    <t>UED.ktoe.EL.TEL.TEL.LOW_ENTH.THERM.SOLAR_GEO</t>
  </si>
  <si>
    <t>UED.ktoe.EL.TEL.TEL.LOW_ENTH.HP.AMBIENT</t>
  </si>
  <si>
    <t>UED.ktoe.EL.TEL.TEL.LOW_ENTH.THERM.ELEC</t>
  </si>
  <si>
    <t>UED.ktoe.EL.TEL.TEL.PRETREAT.TOTAL.TOTAL</t>
  </si>
  <si>
    <t>UED.ktoe.EL.TEL.TEL.PRETREAT.STEAM.SOLIDS</t>
  </si>
  <si>
    <t>UED.ktoe.EL.TEL.TEL.PRETREAT.STEAM.RFG</t>
  </si>
  <si>
    <t>UED.ktoe.EL.TEL.TEL.PRETREAT.STEAM.LPG</t>
  </si>
  <si>
    <t>UED.ktoe.EL.TEL.TEL.PRETREAT.STEAM.DIESEL_LIQBIO</t>
  </si>
  <si>
    <t>UED.ktoe.EL.TEL.TEL.PRETREAT.STEAM.RFO</t>
  </si>
  <si>
    <t>UED.ktoe.EL.TEL.TEL.PRETREAT.STEAM.OTHER</t>
  </si>
  <si>
    <t>UED.ktoe.EL.TEL.TEL.PRETREAT.STEAM.NG_BIOGAS</t>
  </si>
  <si>
    <t>UED.ktoe.EL.TEL.TEL.PRETREAT.STEAM.DERIVED</t>
  </si>
  <si>
    <t>UED.ktoe.EL.TEL.TEL.PRETREAT.STEAM.BIOMASS_WASTE</t>
  </si>
  <si>
    <t>UED.ktoe.EL.TEL.TEL.PRETREAT.STEAM.STEAM_DISTR</t>
  </si>
  <si>
    <t>UED.ktoe.EL.TEL.TEL.PROCESSING.TOTAL.TOTAL</t>
  </si>
  <si>
    <t>UED.ktoe.EL.TEL.TEL.PROCESSING.STEAM.SOLIDS</t>
  </si>
  <si>
    <t>UED.ktoe.EL.TEL.TEL.PROCESSING.STEAM.RFG</t>
  </si>
  <si>
    <t>UED.ktoe.EL.TEL.TEL.PROCESSING.STEAM.LPG</t>
  </si>
  <si>
    <t>UED.ktoe.EL.TEL.TEL.PROCESSING.STEAM.DIESEL_LIQBIO</t>
  </si>
  <si>
    <t>UED.ktoe.EL.TEL.TEL.PROCESSING.STEAM.RFO</t>
  </si>
  <si>
    <t>UED.ktoe.EL.TEL.TEL.PROCESSING.STEAM.OTHER</t>
  </si>
  <si>
    <t>UED.ktoe.EL.TEL.TEL.PROCESSING.STEAM.NG_BIOGAS</t>
  </si>
  <si>
    <t>UED.ktoe.EL.TEL.TEL.PROCESSING.STEAM.DERIVED</t>
  </si>
  <si>
    <t>UED.ktoe.EL.TEL.TEL.PROCESSING.STEAM.BIOMASS_WASTE</t>
  </si>
  <si>
    <t>UED.ktoe.EL.TEL.TEL.PROCESSING.STEAM.STEAM_DISTR</t>
  </si>
  <si>
    <t>UED.ktoe.EL.TEL.TEL.GENERIC.MECH.ELEC</t>
  </si>
  <si>
    <t>UED.ktoe.EL.TEL.TEL.DRYING.TOTAL.TOTAL</t>
  </si>
  <si>
    <t>UED.ktoe.EL.TEL.TEL.DRYING.THERM.SOLIDS</t>
  </si>
  <si>
    <t>UED.ktoe.EL.TEL.TEL.DRYING.THERM.LPG</t>
  </si>
  <si>
    <t>UED.ktoe.EL.TEL.TEL.DRYING.THERM.DIESEL_LIQBIO</t>
  </si>
  <si>
    <t>UED.ktoe.EL.TEL.TEL.DRYING.THERM.RFO</t>
  </si>
  <si>
    <t>UED.ktoe.EL.TEL.TEL.DRYING.THERM.NG_BIOGAS</t>
  </si>
  <si>
    <t>UED.ktoe.EL.TEL.TEL.DRYING_STEAM.TOTAL.TOTAL</t>
  </si>
  <si>
    <t>UED.ktoe.EL.TEL.TEL.DRYING_STEAM.STEAM.SOLIDS</t>
  </si>
  <si>
    <t>UED.ktoe.EL.TEL.TEL.DRYING_STEAM.STEAM.RFG</t>
  </si>
  <si>
    <t>UED.ktoe.EL.TEL.TEL.DRYING_STEAM.STEAM.LPG</t>
  </si>
  <si>
    <t>UED.ktoe.EL.TEL.TEL.DRYING_STEAM.STEAM.DIESEL_LIQBIO</t>
  </si>
  <si>
    <t>UED.ktoe.EL.TEL.TEL.DRYING_STEAM.STEAM.RFO</t>
  </si>
  <si>
    <t>UED.ktoe.EL.TEL.TEL.DRYING_STEAM.STEAM.OTHER</t>
  </si>
  <si>
    <t>UED.ktoe.EL.TEL.TEL.DRYING_STEAM.STEAM.NG_BIOGAS</t>
  </si>
  <si>
    <t>UED.ktoe.EL.TEL.TEL.DRYING_STEAM.STEAM.DERIVED</t>
  </si>
  <si>
    <t>UED.ktoe.EL.TEL.TEL.DRYING_STEAM.STEAM.BIOMASS_WASTE</t>
  </si>
  <si>
    <t>UED.ktoe.EL.TEL.TEL.DRYING_STEAM.STEAM.STEAM_DISTR</t>
  </si>
  <si>
    <t>UED.ktoe.EL.TEL.TEL.DRYING_ELEC.ELEC.ELEC</t>
  </si>
  <si>
    <t>UED.ktoe.EL.TEL.TEL.DRYING_MICROW.MICROW.ELEC</t>
  </si>
  <si>
    <t>UED.ktoe.EL.TEL.TEL.FINISHING.THERM.ELEC</t>
  </si>
  <si>
    <t>FUEL_EMI.ktCO2.EL.TEL.TEL.TOTAL.TOTAL.TOTAL</t>
  </si>
  <si>
    <t>FUEL_EMI.ktCO2.EL.TEL.TEL.LIGHT.GENERIC.ELEC</t>
  </si>
  <si>
    <t>FUEL_EMI.ktCO2.EL.TEL.TEL.AIRCOMP.GENERIC.ELEC</t>
  </si>
  <si>
    <t>FUEL_EMI.ktCO2.EL.TEL.TEL.MOTOR.GENERIC.ELEC</t>
  </si>
  <si>
    <t>FUEL_EMI.ktCO2.EL.TEL.TEL.FANS.GENERIC.ELEC</t>
  </si>
  <si>
    <t>FUEL_EMI.ktCO2.EL.TEL.TEL.LOW_ENTH.TOTAL.TOTAL</t>
  </si>
  <si>
    <t>FUEL_EMI.ktCO2.EL.TEL.TEL.LOW_ENTH.THERM.DIESEL_LIQBIO</t>
  </si>
  <si>
    <t>FUEL_EMI.ktCO2.EL.TEL.TEL.LOW_ENTH.THERM.NG_BIOGAS</t>
  </si>
  <si>
    <t>FUEL_EMI.ktCO2.EL.TEL.TEL.LOW_ENTH.THERM.SOLAR_GEO</t>
  </si>
  <si>
    <t>FUEL_EMI.ktCO2.EL.TEL.TEL.LOW_ENTH.HP.AMBIENT</t>
  </si>
  <si>
    <t>FUEL_EMI.ktCO2.EL.TEL.TEL.LOW_ENTH.THERM.ELEC</t>
  </si>
  <si>
    <t>FUEL_EMI.ktCO2.EL.TEL.TEL.PRETREAT.TOTAL.TOTAL</t>
  </si>
  <si>
    <t>FUEL_EMI.ktCO2.EL.TEL.TEL.PRETREAT.STEAM.SOLIDS</t>
  </si>
  <si>
    <t>FUEL_EMI.ktCO2.EL.TEL.TEL.PRETREAT.STEAM.RFG</t>
  </si>
  <si>
    <t>FUEL_EMI.ktCO2.EL.TEL.TEL.PRETREAT.STEAM.LPG</t>
  </si>
  <si>
    <t>FUEL_EMI.ktCO2.EL.TEL.TEL.PRETREAT.STEAM.DIESEL_LIQBIO</t>
  </si>
  <si>
    <t>FUEL_EMI.ktCO2.EL.TEL.TEL.PRETREAT.STEAM.RFO</t>
  </si>
  <si>
    <t>FUEL_EMI.ktCO2.EL.TEL.TEL.PRETREAT.STEAM.OTHER</t>
  </si>
  <si>
    <t>FUEL_EMI.ktCO2.EL.TEL.TEL.PRETREAT.STEAM.NG_BIOGAS</t>
  </si>
  <si>
    <t>FUEL_EMI.ktCO2.EL.TEL.TEL.PRETREAT.STEAM.DERIVED</t>
  </si>
  <si>
    <t>FUEL_EMI.ktCO2.EL.TEL.TEL.PRETREAT.STEAM.BIOMASS_WASTE</t>
  </si>
  <si>
    <t>FUEL_EMI.ktCO2.EL.TEL.TEL.PRETREAT.STEAM.STEAM_DISTR</t>
  </si>
  <si>
    <t>FUEL_EMI.ktCO2.EL.TEL.TEL.PROCESSING.TOTAL.TOTAL</t>
  </si>
  <si>
    <t>FUEL_EMI.ktCO2.EL.TEL.TEL.PROCESSING.STEAM.SOLIDS</t>
  </si>
  <si>
    <t>FUEL_EMI.ktCO2.EL.TEL.TEL.PROCESSING.STEAM.RFG</t>
  </si>
  <si>
    <t>FUEL_EMI.ktCO2.EL.TEL.TEL.PROCESSING.STEAM.LPG</t>
  </si>
  <si>
    <t>FUEL_EMI.ktCO2.EL.TEL.TEL.PROCESSING.STEAM.DIESEL_LIQBIO</t>
  </si>
  <si>
    <t>FUEL_EMI.ktCO2.EL.TEL.TEL.PROCESSING.STEAM.RFO</t>
  </si>
  <si>
    <t>FUEL_EMI.ktCO2.EL.TEL.TEL.PROCESSING.STEAM.OTHER</t>
  </si>
  <si>
    <t>FUEL_EMI.ktCO2.EL.TEL.TEL.PROCESSING.STEAM.NG_BIOGAS</t>
  </si>
  <si>
    <t>FUEL_EMI.ktCO2.EL.TEL.TEL.PROCESSING.STEAM.DERIVED</t>
  </si>
  <si>
    <t>FUEL_EMI.ktCO2.EL.TEL.TEL.PROCESSING.STEAM.BIOMASS_WASTE</t>
  </si>
  <si>
    <t>FUEL_EMI.ktCO2.EL.TEL.TEL.PROCESSING.STEAM.STEAM_DISTR</t>
  </si>
  <si>
    <t>FUEL_EMI.ktCO2.EL.TEL.TEL.GENERIC.MECH.ELEC</t>
  </si>
  <si>
    <t>FUEL_EMI.ktCO2.EL.TEL.TEL.DRYING.TOTAL.TOTAL</t>
  </si>
  <si>
    <t>FUEL_EMI.ktCO2.EL.TEL.TEL.DRYING.THERM.SOLIDS</t>
  </si>
  <si>
    <t>FUEL_EMI.ktCO2.EL.TEL.TEL.DRYING.THERM.LPG</t>
  </si>
  <si>
    <t>FUEL_EMI.ktCO2.EL.TEL.TEL.DRYING.THERM.DIESEL_LIQBIO</t>
  </si>
  <si>
    <t>FUEL_EMI.ktCO2.EL.TEL.TEL.DRYING.THERM.RFO</t>
  </si>
  <si>
    <t>FUEL_EMI.ktCO2.EL.TEL.TEL.DRYING.THERM.NG_BIOGAS</t>
  </si>
  <si>
    <t>FUEL_EMI.ktCO2.EL.TEL.TEL.DRYING_STEAM.TOTAL.TOTAL</t>
  </si>
  <si>
    <t>FUEL_EMI.ktCO2.EL.TEL.TEL.DRYING_STEAM.STEAM.SOLIDS</t>
  </si>
  <si>
    <t>FUEL_EMI.ktCO2.EL.TEL.TEL.DRYING_STEAM.STEAM.RFG</t>
  </si>
  <si>
    <t>FUEL_EMI.ktCO2.EL.TEL.TEL.DRYING_STEAM.STEAM.LPG</t>
  </si>
  <si>
    <t>FUEL_EMI.ktCO2.EL.TEL.TEL.DRYING_STEAM.STEAM.DIESEL_LIQBIO</t>
  </si>
  <si>
    <t>FUEL_EMI.ktCO2.EL.TEL.TEL.DRYING_STEAM.STEAM.RFO</t>
  </si>
  <si>
    <t>FUEL_EMI.ktCO2.EL.TEL.TEL.DRYING_STEAM.STEAM.OTHER</t>
  </si>
  <si>
    <t>FUEL_EMI.ktCO2.EL.TEL.TEL.DRYING_STEAM.STEAM.NG_BIOGAS</t>
  </si>
  <si>
    <t>FUEL_EMI.ktCO2.EL.TEL.TEL.DRYING_STEAM.STEAM.DERIVED</t>
  </si>
  <si>
    <t>FUEL_EMI.ktCO2.EL.TEL.TEL.DRYING_STEAM.STEAM.BIOMASS_WASTE</t>
  </si>
  <si>
    <t>FUEL_EMI.ktCO2.EL.TEL.TEL.DRYING_STEAM.STEAM.STEAM_DISTR</t>
  </si>
  <si>
    <t>FUEL_EMI.ktCO2.EL.TEL.TEL.DRYING_ELEC.ELEC.ELEC</t>
  </si>
  <si>
    <t>FUEL_EMI.ktCO2.EL.TEL.TEL.DRYING_MICROW.MICROW.ELEC</t>
  </si>
  <si>
    <t>FUEL_EMI.ktCO2.EL.TEL.TEL.FINISHING.THERM.ELEC</t>
  </si>
  <si>
    <t>VA.Meuro2015.EL.WWP.WWP</t>
  </si>
  <si>
    <t>OUTPUT.index.EL.WWP.WWP</t>
  </si>
  <si>
    <t>CAP.index.EL.WWP.WWP</t>
  </si>
  <si>
    <t>NEWCAP.index.EL.WWP.WWP</t>
  </si>
  <si>
    <t>FEC.ktoe.EL.WWP.WWP.TOTAL.TOTAL.TOTAL</t>
  </si>
  <si>
    <t>FEC.ktoe.EL.WWP.WWP.TOTAL.TOTAL.SOLIDS</t>
  </si>
  <si>
    <t>FEC.ktoe.EL.WWP.WWP.TOTAL.TOTAL.RFG</t>
  </si>
  <si>
    <t>FEC.ktoe.EL.WWP.WWP.TOTAL.TOTAL.LPG</t>
  </si>
  <si>
    <t>FEC.ktoe.EL.WWP.WWP.TOTAL.TOTAL.DIESEL</t>
  </si>
  <si>
    <t>FEC.ktoe.EL.WWP.WWP.TOTAL.TOTAL.RFO</t>
  </si>
  <si>
    <t>FEC.ktoe.EL.WWP.WWP.TOTAL.TOTAL.OTHER</t>
  </si>
  <si>
    <t>FEC.ktoe.EL.WWP.WWP.TOTAL.TOTAL.NG</t>
  </si>
  <si>
    <t>FEC.ktoe.EL.WWP.WWP.TOTAL.TOTAL.DERIVED</t>
  </si>
  <si>
    <t>FEC.ktoe.EL.WWP.WWP.TOTAL.TOTAL.BIOMASS_WASTE</t>
  </si>
  <si>
    <t>FEC.ktoe.EL.WWP.WWP.TOTAL.TOTAL.BIOGAS</t>
  </si>
  <si>
    <t>FEC.ktoe.EL.WWP.WWP.TOTAL.TOTAL.LIQBIO</t>
  </si>
  <si>
    <t>FEC.ktoe.EL.WWP.WWP.TOTAL.TOTAL.SOLAR</t>
  </si>
  <si>
    <t>FEC.ktoe.EL.WWP.WWP.TOTAL.TOTAL.GEO</t>
  </si>
  <si>
    <t>FEC.ktoe.EL.WWP.WWP.TOTAL.TOTAL.AMBIENT</t>
  </si>
  <si>
    <t>FEC.ktoe.EL.WWP.WWP.TOTAL.TOTAL.STEAM_DISTR</t>
  </si>
  <si>
    <t>FEC.ktoe.EL.WWP.WWP.TOTAL.TOTAL.ELEC</t>
  </si>
  <si>
    <t>FEC.ktoe.EL.WWP.WWP.LIGHT.GENERIC.ELEC</t>
  </si>
  <si>
    <t>FEC.ktoe.EL.WWP.WWP.AIRCOMP.GENERIC.ELEC</t>
  </si>
  <si>
    <t>FEC.ktoe.EL.WWP.WWP.MOTOR.GENERIC.ELEC</t>
  </si>
  <si>
    <t>FEC.ktoe.EL.WWP.WWP.FANS.GENERIC.ELEC</t>
  </si>
  <si>
    <t>FEC.ktoe.EL.WWP.WWP.LOW_ENTH.TOTAL.TOTAL</t>
  </si>
  <si>
    <t>FEC.ktoe.EL.WWP.WWP.LOW_ENTH.THERM.DIESEL_LIQBIO</t>
  </si>
  <si>
    <t>FEC.ktoe.EL.WWP.WWP.LOW_ENTH.THERM.NG_BIOGAS</t>
  </si>
  <si>
    <t>FEC.ktoe.EL.WWP.WWP.LOW_ENTH.THERM.SOLAR_GEO</t>
  </si>
  <si>
    <t>FEC.ktoe.EL.WWP.WWP.LOW_ENTH.HP.AMBIENT</t>
  </si>
  <si>
    <t>FEC.ktoe.EL.WWP.WWP.LOW_ENTH.THERM.ELEC</t>
  </si>
  <si>
    <t>Wood: Specific processes with steam</t>
  </si>
  <si>
    <t>FEC.ktoe.EL.WWP.WWP.PROCESSING.TOTAL.TOTAL</t>
  </si>
  <si>
    <t>FEC.ktoe.EL.WWP.WWP.PROCESSING.STEAM.SOLIDS</t>
  </si>
  <si>
    <t>FEC.ktoe.EL.WWP.WWP.PROCESSING.STEAM.RFG</t>
  </si>
  <si>
    <t>FEC.ktoe.EL.WWP.WWP.PROCESSING.STEAM.LPG</t>
  </si>
  <si>
    <t>FEC.ktoe.EL.WWP.WWP.PROCESSING.STEAM.DIESEL_LIQBIO</t>
  </si>
  <si>
    <t>FEC.ktoe.EL.WWP.WWP.PROCESSING.STEAM.RFO</t>
  </si>
  <si>
    <t>FEC.ktoe.EL.WWP.WWP.PROCESSING.STEAM.OTHER</t>
  </si>
  <si>
    <t>FEC.ktoe.EL.WWP.WWP.PROCESSING.STEAM.NG_BIOGAS</t>
  </si>
  <si>
    <t>FEC.ktoe.EL.WWP.WWP.PROCESSING.STEAM.DERIVED</t>
  </si>
  <si>
    <t>FEC.ktoe.EL.WWP.WWP.PROCESSING.STEAM.BIOMASS_WASTE</t>
  </si>
  <si>
    <t>FEC.ktoe.EL.WWP.WWP.PROCESSING.STEAM.STEAM_DISTR</t>
  </si>
  <si>
    <t>Wood: Electric mechanical processes</t>
  </si>
  <si>
    <t>FEC.ktoe.EL.WWP.WWP.GENERIC.MECH.ELEC</t>
  </si>
  <si>
    <t>Wood: Drying</t>
  </si>
  <si>
    <t>Wood: Thermal drying</t>
  </si>
  <si>
    <t>FEC.ktoe.EL.WWP.WWP.DRYING.TOTAL.TOTAL</t>
  </si>
  <si>
    <t>FEC.ktoe.EL.WWP.WWP.DRYING.THERM.SOLIDS</t>
  </si>
  <si>
    <t>FEC.ktoe.EL.WWP.WWP.DRYING.THERM.LPG</t>
  </si>
  <si>
    <t>FEC.ktoe.EL.WWP.WWP.DRYING.THERM.DIESEL_LIQBIO</t>
  </si>
  <si>
    <t>FEC.ktoe.EL.WWP.WWP.DRYING.THERM.RFO</t>
  </si>
  <si>
    <t>FEC.ktoe.EL.WWP.WWP.DRYING.THERM.NG_BIOGAS</t>
  </si>
  <si>
    <t>Wood: Steam drying</t>
  </si>
  <si>
    <t>FEC.ktoe.EL.WWP.WWP.DRYING_STEAM.TOTAL.TOTAL</t>
  </si>
  <si>
    <t>FEC.ktoe.EL.WWP.WWP.DRYING_STEAM.STEAM.SOLIDS</t>
  </si>
  <si>
    <t>FEC.ktoe.EL.WWP.WWP.DRYING_STEAM.STEAM.RFG</t>
  </si>
  <si>
    <t>FEC.ktoe.EL.WWP.WWP.DRYING_STEAM.STEAM.LPG</t>
  </si>
  <si>
    <t>FEC.ktoe.EL.WWP.WWP.DRYING_STEAM.STEAM.DIESEL_LIQBIO</t>
  </si>
  <si>
    <t>FEC.ktoe.EL.WWP.WWP.DRYING_STEAM.STEAM.RFO</t>
  </si>
  <si>
    <t>FEC.ktoe.EL.WWP.WWP.DRYING_STEAM.STEAM.OTHER</t>
  </si>
  <si>
    <t>FEC.ktoe.EL.WWP.WWP.DRYING_STEAM.STEAM.NG_BIOGAS</t>
  </si>
  <si>
    <t>FEC.ktoe.EL.WWP.WWP.DRYING_STEAM.STEAM.DERIVED</t>
  </si>
  <si>
    <t>FEC.ktoe.EL.WWP.WWP.DRYING_STEAM.STEAM.BIOMASS_WASTE</t>
  </si>
  <si>
    <t>FEC.ktoe.EL.WWP.WWP.DRYING_STEAM.STEAM.STEAM_DISTR</t>
  </si>
  <si>
    <t>Wood: Electric drying</t>
  </si>
  <si>
    <t>FEC.ktoe.EL.WWP.WWP.DRYING_ELEC.ELEC.ELEC</t>
  </si>
  <si>
    <t>Wood: Microwave drying</t>
  </si>
  <si>
    <t>FEC.ktoe.EL.WWP.WWP.DRYING_MICROW.MICROW.ELEC</t>
  </si>
  <si>
    <t>Wood: Finishing Electric</t>
  </si>
  <si>
    <t>FEC.ktoe.EL.WWP.WWP.FINISHING.ELEC.ELEC</t>
  </si>
  <si>
    <t>UED.ktoe.EL.WWP.WWP.TOTAL.TOTAL.TOTAL</t>
  </si>
  <si>
    <t>UED.ktoe.EL.WWP.WWP.LIGHT.GENERIC.ELEC</t>
  </si>
  <si>
    <t>UED.ktoe.EL.WWP.WWP.AIRCOMP.GENERIC.ELEC</t>
  </si>
  <si>
    <t>UED.ktoe.EL.WWP.WWP.MOTOR.GENERIC.ELEC</t>
  </si>
  <si>
    <t>UED.ktoe.EL.WWP.WWP.FANS.GENERIC.ELEC</t>
  </si>
  <si>
    <t>UED.ktoe.EL.WWP.WWP.LOW_ENTH.TOTAL.TOTAL</t>
  </si>
  <si>
    <t>UED.ktoe.EL.WWP.WWP.LOW_ENTH.THERM.DIESEL_LIQBIO</t>
  </si>
  <si>
    <t>UED.ktoe.EL.WWP.WWP.LOW_ENTH.THERM.NG_BIOGAS</t>
  </si>
  <si>
    <t>UED.ktoe.EL.WWP.WWP.LOW_ENTH.THERM.SOLAR_GEO</t>
  </si>
  <si>
    <t>UED.ktoe.EL.WWP.WWP.LOW_ENTH.HP.AMBIENT</t>
  </si>
  <si>
    <t>UED.ktoe.EL.WWP.WWP.LOW_ENTH.THERM.ELEC</t>
  </si>
  <si>
    <t>UED.ktoe.EL.WWP.WWP.PROCESSING.TOTAL.TOTAL</t>
  </si>
  <si>
    <t>UED.ktoe.EL.WWP.WWP.PROCESSING.STEAM.SOLIDS</t>
  </si>
  <si>
    <t>UED.ktoe.EL.WWP.WWP.PROCESSING.STEAM.RFG</t>
  </si>
  <si>
    <t>UED.ktoe.EL.WWP.WWP.PROCESSING.STEAM.LPG</t>
  </si>
  <si>
    <t>UED.ktoe.EL.WWP.WWP.PROCESSING.STEAM.DIESEL_LIQBIO</t>
  </si>
  <si>
    <t>UED.ktoe.EL.WWP.WWP.PROCESSING.STEAM.RFO</t>
  </si>
  <si>
    <t>UED.ktoe.EL.WWP.WWP.PROCESSING.STEAM.OTHER</t>
  </si>
  <si>
    <t>UED.ktoe.EL.WWP.WWP.PROCESSING.STEAM.NG_BIOGAS</t>
  </si>
  <si>
    <t>UED.ktoe.EL.WWP.WWP.PROCESSING.STEAM.DERIVED</t>
  </si>
  <si>
    <t>UED.ktoe.EL.WWP.WWP.PROCESSING.STEAM.BIOMASS_WASTE</t>
  </si>
  <si>
    <t>UED.ktoe.EL.WWP.WWP.PROCESSING.STEAM.STEAM_DISTR</t>
  </si>
  <si>
    <t>UED.ktoe.EL.WWP.WWP.GENERIC.MECH.ELEC</t>
  </si>
  <si>
    <t>UED.ktoe.EL.WWP.WWP.DRYING.TOTAL.TOTAL</t>
  </si>
  <si>
    <t>UED.ktoe.EL.WWP.WWP.DRYING.THERM.SOLIDS</t>
  </si>
  <si>
    <t>UED.ktoe.EL.WWP.WWP.DRYING.THERM.LPG</t>
  </si>
  <si>
    <t>UED.ktoe.EL.WWP.WWP.DRYING.THERM.DIESEL_LIQBIO</t>
  </si>
  <si>
    <t>UED.ktoe.EL.WWP.WWP.DRYING.THERM.RFO</t>
  </si>
  <si>
    <t>UED.ktoe.EL.WWP.WWP.DRYING.THERM.NG_BIOGAS</t>
  </si>
  <si>
    <t>UED.ktoe.EL.WWP.WWP.DRYING_STEAM.TOTAL.TOTAL</t>
  </si>
  <si>
    <t>UED.ktoe.EL.WWP.WWP.DRYING_STEAM.STEAM.SOLIDS</t>
  </si>
  <si>
    <t>UED.ktoe.EL.WWP.WWP.DRYING_STEAM.STEAM.RFG</t>
  </si>
  <si>
    <t>UED.ktoe.EL.WWP.WWP.DRYING_STEAM.STEAM.LPG</t>
  </si>
  <si>
    <t>UED.ktoe.EL.WWP.WWP.DRYING_STEAM.STEAM.DIESEL_LIQBIO</t>
  </si>
  <si>
    <t>UED.ktoe.EL.WWP.WWP.DRYING_STEAM.STEAM.RFO</t>
  </si>
  <si>
    <t>UED.ktoe.EL.WWP.WWP.DRYING_STEAM.STEAM.OTHER</t>
  </si>
  <si>
    <t>UED.ktoe.EL.WWP.WWP.DRYING_STEAM.STEAM.NG_BIOGAS</t>
  </si>
  <si>
    <t>UED.ktoe.EL.WWP.WWP.DRYING_STEAM.STEAM.DERIVED</t>
  </si>
  <si>
    <t>UED.ktoe.EL.WWP.WWP.DRYING_STEAM.STEAM.BIOMASS_WASTE</t>
  </si>
  <si>
    <t>UED.ktoe.EL.WWP.WWP.DRYING_STEAM.STEAM.STEAM_DISTR</t>
  </si>
  <si>
    <t>UED.ktoe.EL.WWP.WWP.DRYING_ELEC.ELEC.ELEC</t>
  </si>
  <si>
    <t>UED.ktoe.EL.WWP.WWP.DRYING_MICROW.MICROW.ELEC</t>
  </si>
  <si>
    <t>UED.ktoe.EL.WWP.WWP.FINISHING.ELEC.ELEC</t>
  </si>
  <si>
    <t>FUEL_EMI.ktCO2.EL.WWP.WWP.TOTAL.TOTAL.TOTAL</t>
  </si>
  <si>
    <t>FUEL_EMI.ktCO2.EL.WWP.WWP.LIGHT.GENERIC.ELEC</t>
  </si>
  <si>
    <t>FUEL_EMI.ktCO2.EL.WWP.WWP.AIRCOMP.GENERIC.ELEC</t>
  </si>
  <si>
    <t>FUEL_EMI.ktCO2.EL.WWP.WWP.MOTOR.GENERIC.ELEC</t>
  </si>
  <si>
    <t>FUEL_EMI.ktCO2.EL.WWP.WWP.FANS.GENERIC.ELEC</t>
  </si>
  <si>
    <t>FUEL_EMI.ktCO2.EL.WWP.WWP.LOW_ENTH.TOTAL.TOTAL</t>
  </si>
  <si>
    <t>FUEL_EMI.ktCO2.EL.WWP.WWP.LOW_ENTH.THERM.DIESEL_LIQBIO</t>
  </si>
  <si>
    <t>FUEL_EMI.ktCO2.EL.WWP.WWP.LOW_ENTH.THERM.NG_BIOGAS</t>
  </si>
  <si>
    <t>FUEL_EMI.ktCO2.EL.WWP.WWP.LOW_ENTH.THERM.SOLAR_GEO</t>
  </si>
  <si>
    <t>FUEL_EMI.ktCO2.EL.WWP.WWP.LOW_ENTH.HP.AMBIENT</t>
  </si>
  <si>
    <t>FUEL_EMI.ktCO2.EL.WWP.WWP.LOW_ENTH.THERM.ELEC</t>
  </si>
  <si>
    <t>FUEL_EMI.ktCO2.EL.WWP.WWP.PROCESSING.TOTAL.TOTAL</t>
  </si>
  <si>
    <t>FUEL_EMI.ktCO2.EL.WWP.WWP.PROCESSING.STEAM.SOLIDS</t>
  </si>
  <si>
    <t>FUEL_EMI.ktCO2.EL.WWP.WWP.PROCESSING.STEAM.RFG</t>
  </si>
  <si>
    <t>FUEL_EMI.ktCO2.EL.WWP.WWP.PROCESSING.STEAM.LPG</t>
  </si>
  <si>
    <t>FUEL_EMI.ktCO2.EL.WWP.WWP.PROCESSING.STEAM.DIESEL_LIQBIO</t>
  </si>
  <si>
    <t>FUEL_EMI.ktCO2.EL.WWP.WWP.PROCESSING.STEAM.RFO</t>
  </si>
  <si>
    <t>FUEL_EMI.ktCO2.EL.WWP.WWP.PROCESSING.STEAM.OTHER</t>
  </si>
  <si>
    <t>FUEL_EMI.ktCO2.EL.WWP.WWP.PROCESSING.STEAM.NG_BIOGAS</t>
  </si>
  <si>
    <t>FUEL_EMI.ktCO2.EL.WWP.WWP.PROCESSING.STEAM.DERIVED</t>
  </si>
  <si>
    <t>FUEL_EMI.ktCO2.EL.WWP.WWP.PROCESSING.STEAM.BIOMASS_WASTE</t>
  </si>
  <si>
    <t>FUEL_EMI.ktCO2.EL.WWP.WWP.PROCESSING.STEAM.STEAM_DISTR</t>
  </si>
  <si>
    <t>FUEL_EMI.ktCO2.EL.WWP.WWP.GENERIC.MECH.ELEC</t>
  </si>
  <si>
    <t>FUEL_EMI.ktCO2.EL.WWP.WWP.DRYING.TOTAL.TOTAL</t>
  </si>
  <si>
    <t>FUEL_EMI.ktCO2.EL.WWP.WWP.DRYING.THERM.SOLIDS</t>
  </si>
  <si>
    <t>FUEL_EMI.ktCO2.EL.WWP.WWP.DRYING.THERM.LPG</t>
  </si>
  <si>
    <t>FUEL_EMI.ktCO2.EL.WWP.WWP.DRYING.THERM.DIESEL_LIQBIO</t>
  </si>
  <si>
    <t>FUEL_EMI.ktCO2.EL.WWP.WWP.DRYING.THERM.RFO</t>
  </si>
  <si>
    <t>FUEL_EMI.ktCO2.EL.WWP.WWP.DRYING.THERM.NG_BIOGAS</t>
  </si>
  <si>
    <t>FUEL_EMI.ktCO2.EL.WWP.WWP.DRYING_STEAM.TOTAL.TOTAL</t>
  </si>
  <si>
    <t>FUEL_EMI.ktCO2.EL.WWP.WWP.DRYING_STEAM.STEAM.SOLIDS</t>
  </si>
  <si>
    <t>FUEL_EMI.ktCO2.EL.WWP.WWP.DRYING_STEAM.STEAM.RFG</t>
  </si>
  <si>
    <t>FUEL_EMI.ktCO2.EL.WWP.WWP.DRYING_STEAM.STEAM.LPG</t>
  </si>
  <si>
    <t>FUEL_EMI.ktCO2.EL.WWP.WWP.DRYING_STEAM.STEAM.DIESEL_LIQBIO</t>
  </si>
  <si>
    <t>FUEL_EMI.ktCO2.EL.WWP.WWP.DRYING_STEAM.STEAM.RFO</t>
  </si>
  <si>
    <t>FUEL_EMI.ktCO2.EL.WWP.WWP.DRYING_STEAM.STEAM.OTHER</t>
  </si>
  <si>
    <t>FUEL_EMI.ktCO2.EL.WWP.WWP.DRYING_STEAM.STEAM.NG_BIOGAS</t>
  </si>
  <si>
    <t>FUEL_EMI.ktCO2.EL.WWP.WWP.DRYING_STEAM.STEAM.DERIVED</t>
  </si>
  <si>
    <t>FUEL_EMI.ktCO2.EL.WWP.WWP.DRYING_STEAM.STEAM.BIOMASS_WASTE</t>
  </si>
  <si>
    <t>FUEL_EMI.ktCO2.EL.WWP.WWP.DRYING_STEAM.STEAM.STEAM_DISTR</t>
  </si>
  <si>
    <t>FUEL_EMI.ktCO2.EL.WWP.WWP.DRYING_ELEC.ELEC.ELEC</t>
  </si>
  <si>
    <t>FUEL_EMI.ktCO2.EL.WWP.WWP.DRYING_MICROW.MICROW.ELEC</t>
  </si>
  <si>
    <t>FUEL_EMI.ktCO2.EL.WWP.WWP.FINISHING.ELEC.ELEC</t>
  </si>
  <si>
    <t>VA.Meuro2015.EL.OIS.OIS</t>
  </si>
  <si>
    <t>OUTPUT.index.EL.OIS.OIS</t>
  </si>
  <si>
    <t>CAP.index.EL.OIS.OIS</t>
  </si>
  <si>
    <t>NEWCAP.index.EL.OIS.OIS</t>
  </si>
  <si>
    <t>Energy consumption (ktoe)*</t>
  </si>
  <si>
    <t>FEC.ktoe.EL.OIS.OIS.TOTAL.TOTAL.TOTAL</t>
  </si>
  <si>
    <t>FEC.ktoe.EL.OIS.OIS.TOTAL.TOTAL.SOLIDS</t>
  </si>
  <si>
    <t>FEC.ktoe.EL.OIS.OIS.TOTAL.TOTAL.RFG</t>
  </si>
  <si>
    <t>FEC.ktoe.EL.OIS.OIS.TOTAL.TOTAL.LPG</t>
  </si>
  <si>
    <t>FEC.ktoe.EL.OIS.OIS.TOTAL.TOTAL.DIESEL</t>
  </si>
  <si>
    <t>FEC.ktoe.EL.OIS.OIS.TOTAL.TOTAL.RFO</t>
  </si>
  <si>
    <t>FEC.ktoe.EL.OIS.OIS.TOTAL.TOTAL.OTHER</t>
  </si>
  <si>
    <t>FEC.ktoe.EL.OIS.OIS.TOTAL.TOTAL.NG</t>
  </si>
  <si>
    <t>FEC.ktoe.EL.OIS.OIS.TOTAL.TOTAL.DERIVED</t>
  </si>
  <si>
    <t>FEC.ktoe.EL.OIS.OIS.TOTAL.TOTAL.BIOMASS_WASTE</t>
  </si>
  <si>
    <t>FEC.ktoe.EL.OIS.OIS.TOTAL.TOTAL.BIOGAS</t>
  </si>
  <si>
    <t>FEC.ktoe.EL.OIS.OIS.TOTAL.TOTAL.LIQBIO</t>
  </si>
  <si>
    <t>FEC.ktoe.EL.OIS.OIS.TOTAL.TOTAL.SOLAR</t>
  </si>
  <si>
    <t>FEC.ktoe.EL.OIS.OIS.TOTAL.TOTAL.GEO</t>
  </si>
  <si>
    <t>FEC.ktoe.EL.OIS.OIS.TOTAL.TOTAL.AMBIENT</t>
  </si>
  <si>
    <t>FEC.ktoe.EL.OIS.OIS.TOTAL.TOTAL.STEAM_DISTR</t>
  </si>
  <si>
    <t>FEC.ktoe.EL.OIS.OIS.TOTAL.TOTAL.ELEC</t>
  </si>
  <si>
    <t>*Energy consumption includes consumption in Mining and Quarrying and Construction sectors</t>
  </si>
  <si>
    <t>FEC.ktoe.EL.OIS.OIS.LIGHT.GENERIC.ELEC</t>
  </si>
  <si>
    <t>FEC.ktoe.EL.OIS.OIS.AIRCOMP.GENERIC.ELEC</t>
  </si>
  <si>
    <t>FEC.ktoe.EL.OIS.OIS.MOTOR.GENERIC.ELEC</t>
  </si>
  <si>
    <t>FEC.ktoe.EL.OIS.OIS.FANS.GENERIC.ELEC</t>
  </si>
  <si>
    <t>FEC.ktoe.EL.OIS.OIS.LOW_ENTH.TOTAL.TOTAL</t>
  </si>
  <si>
    <t>FEC.ktoe.EL.OIS.OIS.LOW_ENTH.THERM.DIESEL_LIQBIO</t>
  </si>
  <si>
    <t>FEC.ktoe.EL.OIS.OIS.LOW_ENTH.THERM.NG_BIOGAS</t>
  </si>
  <si>
    <t>FEC.ktoe.EL.OIS.OIS.LOW_ENTH.THERM.SOLAR_GEO</t>
  </si>
  <si>
    <t>FEC.ktoe.EL.OIS.OIS.LOW_ENTH.HP.AMBIENT</t>
  </si>
  <si>
    <t>FEC.ktoe.EL.OIS.OIS.LOW_ENTH.THERM.ELEC</t>
  </si>
  <si>
    <t>Other Industrial sectors: Steam processing</t>
  </si>
  <si>
    <t>FEC.ktoe.EL.OIS.OIS.PROCESSING.TOTAL.TOTAL</t>
  </si>
  <si>
    <t>FEC.ktoe.EL.OIS.OIS.PROCESSING.STEAM.SOLIDS</t>
  </si>
  <si>
    <t>FEC.ktoe.EL.OIS.OIS.PROCESSING.STEAM.RFG</t>
  </si>
  <si>
    <t>FEC.ktoe.EL.OIS.OIS.PROCESSING.STEAM.LPG</t>
  </si>
  <si>
    <t>FEC.ktoe.EL.OIS.OIS.PROCESSING.STEAM.DIESEL_LIQBIO</t>
  </si>
  <si>
    <t>FEC.ktoe.EL.OIS.OIS.PROCESSING.STEAM.RFO</t>
  </si>
  <si>
    <t>FEC.ktoe.EL.OIS.OIS.PROCESSING.STEAM.OTHER</t>
  </si>
  <si>
    <t>FEC.ktoe.EL.OIS.OIS.PROCESSING.STEAM.NG_BIOGAS</t>
  </si>
  <si>
    <t>FEC.ktoe.EL.OIS.OIS.PROCESSING.STEAM.DERIVED</t>
  </si>
  <si>
    <t>FEC.ktoe.EL.OIS.OIS.PROCESSING.STEAM.BIOMASS_WASTE</t>
  </si>
  <si>
    <t>FEC.ktoe.EL.OIS.OIS.PROCESSING.STEAM.STEAM_DISTR</t>
  </si>
  <si>
    <t>Other Industrial sectors: Process heating</t>
  </si>
  <si>
    <t>Other Industrial sectors: Thermal processing</t>
  </si>
  <si>
    <t>FEC.ktoe.EL.OIS.OIS.PROC_HEAT.TOTAL.TOTAL</t>
  </si>
  <si>
    <t>FEC.ktoe.EL.OIS.OIS.PROC_HEAT.THERM.SOLIDS</t>
  </si>
  <si>
    <t>FEC.ktoe.EL.OIS.OIS.PROC_HEAT.THERM.LPG</t>
  </si>
  <si>
    <t>FEC.ktoe.EL.OIS.OIS.PROC_HEAT.THERM.DIESEL_LIQBIO</t>
  </si>
  <si>
    <t>FEC.ktoe.EL.OIS.OIS.PROC_HEAT.THERM.RFO</t>
  </si>
  <si>
    <t>FEC.ktoe.EL.OIS.OIS.PROC_HEAT.THERM.NG_BIOGAS</t>
  </si>
  <si>
    <t>Other Industrial sectors: Electric processing</t>
  </si>
  <si>
    <t>FEC.ktoe.EL.OIS.OIS.PROC_HEAT_ELEC.ELEC.ELEC</t>
  </si>
  <si>
    <t>Other Industrial sectors: Drying</t>
  </si>
  <si>
    <t>Other Industries: Thermal drying</t>
  </si>
  <si>
    <t>FEC.ktoe.EL.OIS.OIS.DRYING.TOTAL.TOTAL</t>
  </si>
  <si>
    <t>FEC.ktoe.EL.OIS.OIS.DRYING.THERM.SOLIDS</t>
  </si>
  <si>
    <t>FEC.ktoe.EL.OIS.OIS.DRYING.THERM.LPG</t>
  </si>
  <si>
    <t>FEC.ktoe.EL.OIS.OIS.DRYING.THERM.DIESEL_LIQBIO</t>
  </si>
  <si>
    <t>FEC.ktoe.EL.OIS.OIS.DRYING.THERM.RFO</t>
  </si>
  <si>
    <t>FEC.ktoe.EL.OIS.OIS.DRYING.THERM.NG_BIOGAS</t>
  </si>
  <si>
    <t>Other Industries: Steam drying</t>
  </si>
  <si>
    <t>FEC.ktoe.EL.OIS.OIS.DRYING_STEAM.TOTAL.TOTAL</t>
  </si>
  <si>
    <t>FEC.ktoe.EL.OIS.OIS.DRYING_STEAM.STEAM.SOLIDS</t>
  </si>
  <si>
    <t>FEC.ktoe.EL.OIS.OIS.DRYING_STEAM.STEAM.RFG</t>
  </si>
  <si>
    <t>FEC.ktoe.EL.OIS.OIS.DRYING_STEAM.STEAM.LPG</t>
  </si>
  <si>
    <t>FEC.ktoe.EL.OIS.OIS.DRYING_STEAM.STEAM.DIESEL_LIQBIO</t>
  </si>
  <si>
    <t>FEC.ktoe.EL.OIS.OIS.DRYING_STEAM.STEAM.RFO</t>
  </si>
  <si>
    <t>FEC.ktoe.EL.OIS.OIS.DRYING_STEAM.STEAM.OTHER</t>
  </si>
  <si>
    <t>FEC.ktoe.EL.OIS.OIS.DRYING_STEAM.STEAM.NG_BIOGAS</t>
  </si>
  <si>
    <t>FEC.ktoe.EL.OIS.OIS.DRYING_STEAM.STEAM.DERIVED</t>
  </si>
  <si>
    <t>FEC.ktoe.EL.OIS.OIS.DRYING_STEAM.STEAM.BIOMASS_WASTE</t>
  </si>
  <si>
    <t>FEC.ktoe.EL.OIS.OIS.DRYING_STEAM.STEAM.STEAM_DISTR</t>
  </si>
  <si>
    <t>Other Industries: Electric drying</t>
  </si>
  <si>
    <t>FEC.ktoe.EL.OIS.OIS.DRYING_ELEC.ELEC.ELEC</t>
  </si>
  <si>
    <t>Other Industrial sectors: Process Cooling</t>
  </si>
  <si>
    <t>Other Industries: Thermal cooling</t>
  </si>
  <si>
    <t>FEC.ktoe.EL.OIS.OIS.PROC_COOL_THERM.THERM.NG_BIOGAS</t>
  </si>
  <si>
    <t>Other Industries: Steam cooling</t>
  </si>
  <si>
    <t>FEC.ktoe.EL.OIS.OIS.PROC_COOL_STEAM.TOTAL.TOTAL</t>
  </si>
  <si>
    <t>FEC.ktoe.EL.OIS.OIS.PROC_COOL_STEAM.STEAM.SOLIDS</t>
  </si>
  <si>
    <t>FEC.ktoe.EL.OIS.OIS.PROC_COOL_STEAM.STEAM.RFG</t>
  </si>
  <si>
    <t>FEC.ktoe.EL.OIS.OIS.PROC_COOL_STEAM.STEAM.LPG</t>
  </si>
  <si>
    <t>FEC.ktoe.EL.OIS.OIS.PROC_COOL_STEAM.STEAM.DIESEL_LIQBIO</t>
  </si>
  <si>
    <t>FEC.ktoe.EL.OIS.OIS.PROC_COOL_STEAM.STEAM.RFO</t>
  </si>
  <si>
    <t>FEC.ktoe.EL.OIS.OIS.PROC_COOL_STEAM.STEAM.OTHER</t>
  </si>
  <si>
    <t>FEC.ktoe.EL.OIS.OIS.PROC_COOL_STEAM.STEAM.NG_BIOGAS</t>
  </si>
  <si>
    <t>FEC.ktoe.EL.OIS.OIS.PROC_COOL_STEAM.STEAM.DERIVED</t>
  </si>
  <si>
    <t>FEC.ktoe.EL.OIS.OIS.PROC_COOL_STEAM.STEAM.BIOMASS_WASTE</t>
  </si>
  <si>
    <t>FEC.ktoe.EL.OIS.OIS.PROC_COOL_STEAM.STEAM.STEAM_DISTR</t>
  </si>
  <si>
    <t>Other Industries: Electric cooling</t>
  </si>
  <si>
    <t>FEC.ktoe.EL.OIS.OIS.PROC_COOL_ELEC.ELEC.ELEC</t>
  </si>
  <si>
    <t>Other Industrial sectors: Diesel motors (incl. biofuels)</t>
  </si>
  <si>
    <t>FEC.ktoe.EL.OIS.OIS.MOTOR.MECH.DIESEL_LIQBIO</t>
  </si>
  <si>
    <t>Other Industrial sectors: Electric machinery</t>
  </si>
  <si>
    <t>FEC.ktoe.EL.OIS.OIS.GENERIC.MECH.ELEC</t>
  </si>
  <si>
    <t>Other Industrial sectors: Diesel motors</t>
  </si>
  <si>
    <t>UED.ktoe.EL.OIS.OIS.TOTAL.TOTAL.TOTAL</t>
  </si>
  <si>
    <t>UED.ktoe.EL.OIS.OIS.LIGHT.GENERIC.ELEC</t>
  </si>
  <si>
    <t>UED.ktoe.EL.OIS.OIS.AIRCOMP.GENERIC.ELEC</t>
  </si>
  <si>
    <t>UED.ktoe.EL.OIS.OIS.MOTOR.GENERIC.ELEC</t>
  </si>
  <si>
    <t>UED.ktoe.EL.OIS.OIS.FANS.GENERIC.ELEC</t>
  </si>
  <si>
    <t>UED.ktoe.EL.OIS.OIS.LOW_ENTH.TOTAL.TOTAL</t>
  </si>
  <si>
    <t>UED.ktoe.EL.OIS.OIS.LOW_ENTH.THERM.DIESEL_LIQBIO</t>
  </si>
  <si>
    <t>UED.ktoe.EL.OIS.OIS.LOW_ENTH.THERM.NG_BIOGAS</t>
  </si>
  <si>
    <t>UED.ktoe.EL.OIS.OIS.LOW_ENTH.THERM.SOLAR_GEO</t>
  </si>
  <si>
    <t>UED.ktoe.EL.OIS.OIS.LOW_ENTH.HP.AMBIENT</t>
  </si>
  <si>
    <t>UED.ktoe.EL.OIS.OIS.LOW_ENTH.THERM.ELEC</t>
  </si>
  <si>
    <t>UED.ktoe.EL.OIS.OIS.PROCESSING.TOTAL.TOTAL</t>
  </si>
  <si>
    <t>UED.ktoe.EL.OIS.OIS.PROCESSING.STEAM.SOLIDS</t>
  </si>
  <si>
    <t>UED.ktoe.EL.OIS.OIS.PROCESSING.STEAM.RFG</t>
  </si>
  <si>
    <t>UED.ktoe.EL.OIS.OIS.PROCESSING.STEAM.LPG</t>
  </si>
  <si>
    <t>UED.ktoe.EL.OIS.OIS.PROCESSING.STEAM.DIESEL_LIQBIO</t>
  </si>
  <si>
    <t>UED.ktoe.EL.OIS.OIS.PROCESSING.STEAM.RFO</t>
  </si>
  <si>
    <t>UED.ktoe.EL.OIS.OIS.PROCESSING.STEAM.OTHER</t>
  </si>
  <si>
    <t>UED.ktoe.EL.OIS.OIS.PROCESSING.STEAM.NG_BIOGAS</t>
  </si>
  <si>
    <t>UED.ktoe.EL.OIS.OIS.PROCESSING.STEAM.DERIVED</t>
  </si>
  <si>
    <t>UED.ktoe.EL.OIS.OIS.PROCESSING.STEAM.BIOMASS_WASTE</t>
  </si>
  <si>
    <t>UED.ktoe.EL.OIS.OIS.PROCESSING.STEAM.STEAM_DISTR</t>
  </si>
  <si>
    <t>UED.ktoe.EL.OIS.OIS.PROC_HEAT.TOTAL.TOTAL</t>
  </si>
  <si>
    <t>UED.ktoe.EL.OIS.OIS.PROC_HEAT.THERM.SOLIDS</t>
  </si>
  <si>
    <t>UED.ktoe.EL.OIS.OIS.PROC_HEAT.THERM.LPG</t>
  </si>
  <si>
    <t>UED.ktoe.EL.OIS.OIS.PROC_HEAT.THERM.DIESEL_LIQBIO</t>
  </si>
  <si>
    <t>UED.ktoe.EL.OIS.OIS.PROC_HEAT.THERM.RFO</t>
  </si>
  <si>
    <t>UED.ktoe.EL.OIS.OIS.PROC_HEAT.THERM.NG_BIOGAS</t>
  </si>
  <si>
    <t>UED.ktoe.EL.OIS.OIS.PROC_HEAT_ELEC.ELEC.ELEC</t>
  </si>
  <si>
    <t>UED.ktoe.EL.OIS.OIS.DRYING.TOTAL.TOTAL</t>
  </si>
  <si>
    <t>UED.ktoe.EL.OIS.OIS.DRYING.THERM.SOLIDS</t>
  </si>
  <si>
    <t>UED.ktoe.EL.OIS.OIS.DRYING.THERM.LPG</t>
  </si>
  <si>
    <t>UED.ktoe.EL.OIS.OIS.DRYING.THERM.DIESEL_LIQBIO</t>
  </si>
  <si>
    <t>UED.ktoe.EL.OIS.OIS.DRYING.THERM.RFO</t>
  </si>
  <si>
    <t>UED.ktoe.EL.OIS.OIS.DRYING.THERM.NG_BIOGAS</t>
  </si>
  <si>
    <t>UED.ktoe.EL.OIS.OIS.DRYING_STEAM.TOTAL.TOTAL</t>
  </si>
  <si>
    <t>UED.ktoe.EL.OIS.OIS.DRYING_STEAM.STEAM.SOLIDS</t>
  </si>
  <si>
    <t>UED.ktoe.EL.OIS.OIS.DRYING_STEAM.STEAM.RFG</t>
  </si>
  <si>
    <t>UED.ktoe.EL.OIS.OIS.DRYING_STEAM.STEAM.LPG</t>
  </si>
  <si>
    <t>UED.ktoe.EL.OIS.OIS.DRYING_STEAM.STEAM.DIESEL_LIQBIO</t>
  </si>
  <si>
    <t>UED.ktoe.EL.OIS.OIS.DRYING_STEAM.STEAM.RFO</t>
  </si>
  <si>
    <t>UED.ktoe.EL.OIS.OIS.DRYING_STEAM.STEAM.OTHER</t>
  </si>
  <si>
    <t>UED.ktoe.EL.OIS.OIS.DRYING_STEAM.STEAM.NG_BIOGAS</t>
  </si>
  <si>
    <t>UED.ktoe.EL.OIS.OIS.DRYING_STEAM.STEAM.DERIVED</t>
  </si>
  <si>
    <t>UED.ktoe.EL.OIS.OIS.DRYING_STEAM.STEAM.BIOMASS_WASTE</t>
  </si>
  <si>
    <t>UED.ktoe.EL.OIS.OIS.DRYING_STEAM.STEAM.STEAM_DISTR</t>
  </si>
  <si>
    <t>UED.ktoe.EL.OIS.OIS.DRYING_ELEC.ELEC.ELEC</t>
  </si>
  <si>
    <t>UED.ktoe.EL.OIS.OIS.PROC_COOL_THERM.THERM.NG_BIOGAS</t>
  </si>
  <si>
    <t>UED.ktoe.EL.OIS.OIS.PROC_COOL_STEAM.TOTAL.TOTAL</t>
  </si>
  <si>
    <t>UED.ktoe.EL.OIS.OIS.PROC_COOL_STEAM.STEAM.SOLIDS</t>
  </si>
  <si>
    <t>UED.ktoe.EL.OIS.OIS.PROC_COOL_STEAM.STEAM.RFG</t>
  </si>
  <si>
    <t>UED.ktoe.EL.OIS.OIS.PROC_COOL_STEAM.STEAM.LPG</t>
  </si>
  <si>
    <t>UED.ktoe.EL.OIS.OIS.PROC_COOL_STEAM.STEAM.DIESEL_LIQBIO</t>
  </si>
  <si>
    <t>UED.ktoe.EL.OIS.OIS.PROC_COOL_STEAM.STEAM.RFO</t>
  </si>
  <si>
    <t>UED.ktoe.EL.OIS.OIS.PROC_COOL_STEAM.STEAM.OTHER</t>
  </si>
  <si>
    <t>UED.ktoe.EL.OIS.OIS.PROC_COOL_STEAM.STEAM.NG_BIOGAS</t>
  </si>
  <si>
    <t>UED.ktoe.EL.OIS.OIS.PROC_COOL_STEAM.STEAM.DERIVED</t>
  </si>
  <si>
    <t>UED.ktoe.EL.OIS.OIS.PROC_COOL_STEAM.STEAM.BIOMASS_WASTE</t>
  </si>
  <si>
    <t>UED.ktoe.EL.OIS.OIS.PROC_COOL_STEAM.STEAM.STEAM_DISTR</t>
  </si>
  <si>
    <t>UED.ktoe.EL.OIS.OIS.PROC_COOL_ELEC.ELEC.ELEC</t>
  </si>
  <si>
    <t>UED.ktoe.EL.OIS.OIS.MOTOR.MECH.DIESEL_LIQBIO</t>
  </si>
  <si>
    <t>UED.ktoe.EL.OIS.OIS.GENERIC.MECH.ELEC</t>
  </si>
  <si>
    <t>FUEL_EMI.ktCO2.EL.OIS.OIS.TOTAL.TOTAL.TOTAL</t>
  </si>
  <si>
    <t>FUEL_EMI.ktCO2.EL.OIS.OIS.LIGHT.GENERIC.ELEC</t>
  </si>
  <si>
    <t>FUEL_EMI.ktCO2.EL.OIS.OIS.AIRCOMP.GENERIC.ELEC</t>
  </si>
  <si>
    <t>FUEL_EMI.ktCO2.EL.OIS.OIS.MOTOR.GENERIC.ELEC</t>
  </si>
  <si>
    <t>FUEL_EMI.ktCO2.EL.OIS.OIS.FANS.GENERIC.ELEC</t>
  </si>
  <si>
    <t>FUEL_EMI.ktCO2.EL.OIS.OIS.LOW_ENTH.TOTAL.TOTAL</t>
  </si>
  <si>
    <t>FUEL_EMI.ktCO2.EL.OIS.OIS.LOW_ENTH.THERM.DIESEL_LIQBIO</t>
  </si>
  <si>
    <t>FUEL_EMI.ktCO2.EL.OIS.OIS.LOW_ENTH.THERM.NG_BIOGAS</t>
  </si>
  <si>
    <t>FUEL_EMI.ktCO2.EL.OIS.OIS.LOW_ENTH.THERM.SOLAR_GEO</t>
  </si>
  <si>
    <t>FUEL_EMI.ktCO2.EL.OIS.OIS.LOW_ENTH.HP.AMBIENT</t>
  </si>
  <si>
    <t>FUEL_EMI.ktCO2.EL.OIS.OIS.LOW_ENTH.THERM.ELEC</t>
  </si>
  <si>
    <t>FUEL_EMI.ktCO2.EL.OIS.OIS.PROCESSING.TOTAL.TOTAL</t>
  </si>
  <si>
    <t>FUEL_EMI.ktCO2.EL.OIS.OIS.PROCESSING.STEAM.SOLIDS</t>
  </si>
  <si>
    <t>FUEL_EMI.ktCO2.EL.OIS.OIS.PROCESSING.STEAM.RFG</t>
  </si>
  <si>
    <t>FUEL_EMI.ktCO2.EL.OIS.OIS.PROCESSING.STEAM.LPG</t>
  </si>
  <si>
    <t>FUEL_EMI.ktCO2.EL.OIS.OIS.PROCESSING.STEAM.DIESEL_LIQBIO</t>
  </si>
  <si>
    <t>FUEL_EMI.ktCO2.EL.OIS.OIS.PROCESSING.STEAM.RFO</t>
  </si>
  <si>
    <t>FUEL_EMI.ktCO2.EL.OIS.OIS.PROCESSING.STEAM.OTHER</t>
  </si>
  <si>
    <t>FUEL_EMI.ktCO2.EL.OIS.OIS.PROCESSING.STEAM.NG_BIOGAS</t>
  </si>
  <si>
    <t>FUEL_EMI.ktCO2.EL.OIS.OIS.PROCESSING.STEAM.DERIVED</t>
  </si>
  <si>
    <t>FUEL_EMI.ktCO2.EL.OIS.OIS.PROCESSING.STEAM.BIOMASS_WASTE</t>
  </si>
  <si>
    <t>FUEL_EMI.ktCO2.EL.OIS.OIS.PROCESSING.STEAM.STEAM_DISTR</t>
  </si>
  <si>
    <t>FUEL_EMI.ktCO2.EL.OIS.OIS.PROC_HEAT.TOTAL.TOTAL</t>
  </si>
  <si>
    <t>FUEL_EMI.ktCO2.EL.OIS.OIS.PROC_HEAT.THERM.SOLIDS</t>
  </si>
  <si>
    <t>FUEL_EMI.ktCO2.EL.OIS.OIS.PROC_HEAT.THERM.LPG</t>
  </si>
  <si>
    <t>FUEL_EMI.ktCO2.EL.OIS.OIS.PROC_HEAT.THERM.DIESEL_LIQBIO</t>
  </si>
  <si>
    <t>FUEL_EMI.ktCO2.EL.OIS.OIS.PROC_HEAT.THERM.RFO</t>
  </si>
  <si>
    <t>FUEL_EMI.ktCO2.EL.OIS.OIS.PROC_HEAT.THERM.NG_BIOGAS</t>
  </si>
  <si>
    <t>FUEL_EMI.ktCO2.EL.OIS.OIS.PROC_HEAT_ELEC.ELEC.ELEC</t>
  </si>
  <si>
    <t>FUEL_EMI.ktCO2.EL.OIS.OIS.DRYING.TOTAL.TOTAL</t>
  </si>
  <si>
    <t>FUEL_EMI.ktCO2.EL.OIS.OIS.DRYING.THERM.SOLIDS</t>
  </si>
  <si>
    <t>FUEL_EMI.ktCO2.EL.OIS.OIS.DRYING.THERM.LPG</t>
  </si>
  <si>
    <t>FUEL_EMI.ktCO2.EL.OIS.OIS.DRYING.THERM.DIESEL_LIQBIO</t>
  </si>
  <si>
    <t>FUEL_EMI.ktCO2.EL.OIS.OIS.DRYING.THERM.RFO</t>
  </si>
  <si>
    <t>FUEL_EMI.ktCO2.EL.OIS.OIS.DRYING.THERM.NG_BIOGAS</t>
  </si>
  <si>
    <t>FUEL_EMI.ktCO2.EL.OIS.OIS.DRYING_STEAM.TOTAL.TOTAL</t>
  </si>
  <si>
    <t>FUEL_EMI.ktCO2.EL.OIS.OIS.DRYING_STEAM.STEAM.SOLIDS</t>
  </si>
  <si>
    <t>FUEL_EMI.ktCO2.EL.OIS.OIS.DRYING_STEAM.STEAM.RFG</t>
  </si>
  <si>
    <t>FUEL_EMI.ktCO2.EL.OIS.OIS.DRYING_STEAM.STEAM.LPG</t>
  </si>
  <si>
    <t>FUEL_EMI.ktCO2.EL.OIS.OIS.DRYING_STEAM.STEAM.DIESEL_LIQBIO</t>
  </si>
  <si>
    <t>FUEL_EMI.ktCO2.EL.OIS.OIS.DRYING_STEAM.STEAM.RFO</t>
  </si>
  <si>
    <t>FUEL_EMI.ktCO2.EL.OIS.OIS.DRYING_STEAM.STEAM.OTHER</t>
  </si>
  <si>
    <t>FUEL_EMI.ktCO2.EL.OIS.OIS.DRYING_STEAM.STEAM.NG_BIOGAS</t>
  </si>
  <si>
    <t>FUEL_EMI.ktCO2.EL.OIS.OIS.DRYING_STEAM.STEAM.DERIVED</t>
  </si>
  <si>
    <t>FUEL_EMI.ktCO2.EL.OIS.OIS.DRYING_STEAM.STEAM.BIOMASS_WASTE</t>
  </si>
  <si>
    <t>FUEL_EMI.ktCO2.EL.OIS.OIS.DRYING_STEAM.STEAM.STEAM_DISTR</t>
  </si>
  <si>
    <t>FUEL_EMI.ktCO2.EL.OIS.OIS.DRYING_ELEC.ELEC.ELEC</t>
  </si>
  <si>
    <t>FUEL_EMI.ktCO2.EL.OIS.OIS.PROC_COOL_THERM.THERM.NG_BIOGAS</t>
  </si>
  <si>
    <t>FUEL_EMI.ktCO2.EL.OIS.OIS.PROC_COOL_STEAM.TOTAL.TOTAL</t>
  </si>
  <si>
    <t>FUEL_EMI.ktCO2.EL.OIS.OIS.PROC_COOL_STEAM.STEAM.SOLIDS</t>
  </si>
  <si>
    <t>FUEL_EMI.ktCO2.EL.OIS.OIS.PROC_COOL_STEAM.STEAM.RFG</t>
  </si>
  <si>
    <t>FUEL_EMI.ktCO2.EL.OIS.OIS.PROC_COOL_STEAM.STEAM.LPG</t>
  </si>
  <si>
    <t>FUEL_EMI.ktCO2.EL.OIS.OIS.PROC_COOL_STEAM.STEAM.DIESEL_LIQBIO</t>
  </si>
  <si>
    <t>FUEL_EMI.ktCO2.EL.OIS.OIS.PROC_COOL_STEAM.STEAM.RFO</t>
  </si>
  <si>
    <t>FUEL_EMI.ktCO2.EL.OIS.OIS.PROC_COOL_STEAM.STEAM.OTHER</t>
  </si>
  <si>
    <t>FUEL_EMI.ktCO2.EL.OIS.OIS.PROC_COOL_STEAM.STEAM.NG_BIOGAS</t>
  </si>
  <si>
    <t>FUEL_EMI.ktCO2.EL.OIS.OIS.PROC_COOL_STEAM.STEAM.DERIVED</t>
  </si>
  <si>
    <t>FUEL_EMI.ktCO2.EL.OIS.OIS.PROC_COOL_STEAM.STEAM.BIOMASS_WASTE</t>
  </si>
  <si>
    <t>FUEL_EMI.ktCO2.EL.OIS.OIS.PROC_COOL_STEAM.STEAM.STEAM_DISTR</t>
  </si>
  <si>
    <t>FUEL_EMI.ktCO2.EL.OIS.OIS.PROC_COOL_ELEC.ELEC.ELEC</t>
  </si>
  <si>
    <t>FUEL_EMI.ktCO2.EL.OIS.OIS.MOTOR.MECH.DIESEL_LIQBIO</t>
  </si>
  <si>
    <t>FUEL_EMI.ktCO2.EL.OIS.OIS.GENERIC.MECH.ELEC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</si>
</sst>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;\-#,##0.00;&quot;-&quot;"/>
    <numFmt numFmtId="166" formatCode="#,##0.0"/>
    <numFmt numFmtId="167" formatCode="0.000"/>
    <numFmt numFmtId="168" formatCode="#,##0;\-#,##0;&quot;-&quot;"/>
    <numFmt numFmtId="169" formatCode="#,##0.000"/>
    <numFmt numFmtId="170" formatCode="#,##0.000;\-#,##0.000;&quot;-&quot;"/>
    <numFmt numFmtId="171" formatCode="#,##0.0;\-#,##0.0;&quot;-&quot;"/>
    <numFmt numFmtId="172" formatCode="0.00%;\-0.00%;&quot;-&quot;"/>
    <numFmt numFmtId="173" formatCode="0.0"/>
    <numFmt numFmtId="174" formatCode="#,##0.0;\-#,##0.0;&quot;&quot;"/>
    <numFmt numFmtId="175" formatCode="0.00000"/>
    <numFmt numFmtId="176" formatCode="#,##0.000000"/>
    <numFmt numFmtId="177" formatCode="mmmm\ yyyy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i/>
      <sz val="8"/>
      <color rgb="FF00143C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10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963732"/>
      <name val="Calibri"/>
      <family val="2"/>
      <scheme val="minor"/>
    </font>
    <font>
      <sz val="8"/>
      <color rgb="FFE1690A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964605"/>
      <name val="Calibri"/>
      <family val="2"/>
      <scheme val="minor"/>
    </font>
    <font>
      <i/>
      <sz val="8"/>
      <color rgb="FF964605"/>
      <name val="Calibri"/>
      <family val="2"/>
      <scheme val="minor"/>
    </font>
    <font>
      <i/>
      <sz val="8"/>
      <color rgb="FF96373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DC9696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9">
    <xf numFmtId="0" fontId="0" fillId="0" borderId="0"/>
    <xf numFmtId="9" fontId="1" fillId="0" borderId="0"/>
    <xf numFmtId="0" fontId="3" fillId="0" borderId="0"/>
    <xf numFmtId="164" fontId="1" fillId="0" borderId="0"/>
    <xf numFmtId="0" fontId="8" fillId="0" borderId="0"/>
    <xf numFmtId="0" fontId="9" fillId="0" borderId="0"/>
    <xf numFmtId="9" fontId="8" fillId="0" borderId="0"/>
    <xf numFmtId="9" fontId="9" fillId="0" borderId="0"/>
    <xf numFmtId="0" fontId="1" fillId="0" borderId="0"/>
  </cellStyleXfs>
  <cellXfs count="359">
    <xf numFmtId="0" fontId="0" fillId="0" borderId="0" xfId="0"/>
    <xf numFmtId="0" fontId="10" fillId="2" borderId="0" xfId="4" applyFont="1" applyFill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0" fontId="15" fillId="2" borderId="0" xfId="4" applyFont="1" applyFill="1" applyAlignment="1">
      <alignment horizontal="right" vertical="center"/>
    </xf>
    <xf numFmtId="0" fontId="10" fillId="2" borderId="0" xfId="4" applyFont="1" applyFill="1" applyAlignment="1">
      <alignment horizontal="left" vertical="center" indent="1"/>
    </xf>
    <xf numFmtId="10" fontId="14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vertical="center"/>
    </xf>
    <xf numFmtId="10" fontId="10" fillId="2" borderId="0" xfId="4" applyNumberFormat="1" applyFont="1" applyFill="1" applyAlignment="1">
      <alignment vertical="center"/>
    </xf>
    <xf numFmtId="0" fontId="15" fillId="2" borderId="0" xfId="4" applyFont="1" applyFill="1" applyAlignment="1">
      <alignment vertical="center"/>
    </xf>
    <xf numFmtId="0" fontId="18" fillId="3" borderId="2" xfId="4" applyFont="1" applyFill="1" applyBorder="1" applyAlignment="1">
      <alignment horizontal="left" vertical="center"/>
    </xf>
    <xf numFmtId="1" fontId="19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left" vertical="center" indent="4"/>
    </xf>
    <xf numFmtId="0" fontId="20" fillId="2" borderId="0" xfId="4" applyFont="1" applyFill="1" applyAlignment="1">
      <alignment horizontal="left" vertical="center" indent="1"/>
    </xf>
    <xf numFmtId="0" fontId="20" fillId="2" borderId="4" xfId="4" applyFont="1" applyFill="1" applyBorder="1" applyAlignment="1">
      <alignment horizontal="left" vertical="center" indent="1"/>
    </xf>
    <xf numFmtId="0" fontId="20" fillId="2" borderId="0" xfId="4" applyFont="1" applyFill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1"/>
    </xf>
    <xf numFmtId="0" fontId="20" fillId="2" borderId="1" xfId="4" applyFont="1" applyFill="1" applyBorder="1" applyAlignment="1">
      <alignment horizontal="left" vertical="center" indent="1"/>
    </xf>
    <xf numFmtId="0" fontId="20" fillId="2" borderId="7" xfId="4" applyFont="1" applyFill="1" applyBorder="1" applyAlignment="1">
      <alignment horizontal="left" vertical="center" indent="2"/>
    </xf>
    <xf numFmtId="0" fontId="20" fillId="2" borderId="0" xfId="4" applyFont="1" applyFill="1" applyAlignment="1">
      <alignment horizontal="left" vertical="center" indent="3"/>
    </xf>
    <xf numFmtId="0" fontId="20" fillId="2" borderId="4" xfId="4" applyFont="1" applyFill="1" applyBorder="1" applyAlignment="1">
      <alignment horizontal="left" vertical="center" indent="2"/>
    </xf>
    <xf numFmtId="0" fontId="20" fillId="2" borderId="3" xfId="4" applyFont="1" applyFill="1" applyBorder="1" applyAlignment="1">
      <alignment horizontal="left" vertical="center" indent="2"/>
    </xf>
    <xf numFmtId="0" fontId="20" fillId="2" borderId="1" xfId="4" applyFont="1" applyFill="1" applyBorder="1" applyAlignment="1">
      <alignment horizontal="left" vertical="center" indent="2"/>
    </xf>
    <xf numFmtId="0" fontId="21" fillId="2" borderId="6" xfId="4" applyFont="1" applyFill="1" applyBorder="1" applyAlignment="1">
      <alignment horizontal="left" vertical="center" indent="4"/>
    </xf>
    <xf numFmtId="0" fontId="21" fillId="2" borderId="5" xfId="4" applyFont="1" applyFill="1" applyBorder="1" applyAlignment="1">
      <alignment horizontal="left" vertical="center" indent="4"/>
    </xf>
    <xf numFmtId="0" fontId="20" fillId="2" borderId="9" xfId="4" applyFont="1" applyFill="1" applyBorder="1" applyAlignment="1">
      <alignment horizontal="left" vertical="center" indent="2"/>
    </xf>
    <xf numFmtId="0" fontId="20" fillId="2" borderId="7" xfId="4" applyFont="1" applyFill="1" applyBorder="1" applyAlignment="1">
      <alignment horizontal="left" vertical="center" indent="1"/>
    </xf>
    <xf numFmtId="0" fontId="21" fillId="2" borderId="6" xfId="4" applyFont="1" applyFill="1" applyBorder="1" applyAlignment="1">
      <alignment horizontal="left" vertical="center" indent="3"/>
    </xf>
    <xf numFmtId="0" fontId="21" fillId="2" borderId="5" xfId="4" applyFont="1" applyFill="1" applyBorder="1" applyAlignment="1">
      <alignment horizontal="left" vertical="center" indent="3"/>
    </xf>
    <xf numFmtId="0" fontId="20" fillId="2" borderId="8" xfId="4" applyFont="1" applyFill="1" applyBorder="1" applyAlignment="1">
      <alignment horizontal="left" vertical="center" indent="1"/>
    </xf>
    <xf numFmtId="0" fontId="24" fillId="2" borderId="2" xfId="4" applyFont="1" applyFill="1" applyBorder="1" applyAlignment="1">
      <alignment horizontal="left" vertical="center" indent="1"/>
    </xf>
    <xf numFmtId="0" fontId="22" fillId="4" borderId="2" xfId="4" applyFont="1" applyFill="1" applyBorder="1" applyAlignment="1">
      <alignment horizontal="left" vertical="center"/>
    </xf>
    <xf numFmtId="0" fontId="24" fillId="5" borderId="2" xfId="4" applyFont="1" applyFill="1" applyBorder="1" applyAlignment="1">
      <alignment horizontal="left" vertical="center" indent="1"/>
    </xf>
    <xf numFmtId="0" fontId="26" fillId="4" borderId="2" xfId="4" applyFont="1" applyFill="1" applyBorder="1" applyAlignment="1">
      <alignment horizontal="left" vertical="center"/>
    </xf>
    <xf numFmtId="0" fontId="27" fillId="4" borderId="2" xfId="4" applyFont="1" applyFill="1" applyBorder="1" applyAlignment="1">
      <alignment vertical="center"/>
    </xf>
    <xf numFmtId="0" fontId="28" fillId="5" borderId="2" xfId="4" applyFont="1" applyFill="1" applyBorder="1" applyAlignment="1">
      <alignment horizontal="left" vertical="center" indent="1"/>
    </xf>
    <xf numFmtId="0" fontId="30" fillId="5" borderId="2" xfId="4" applyFont="1" applyFill="1" applyBorder="1" applyAlignment="1">
      <alignment horizontal="left" vertical="center" indent="1"/>
    </xf>
    <xf numFmtId="0" fontId="31" fillId="2" borderId="2" xfId="4" applyFont="1" applyFill="1" applyBorder="1" applyAlignment="1">
      <alignment horizontal="left" vertical="center" indent="2"/>
    </xf>
    <xf numFmtId="0" fontId="32" fillId="2" borderId="0" xfId="4" applyFont="1" applyFill="1" applyAlignment="1">
      <alignment horizontal="left" vertical="center" indent="3"/>
    </xf>
    <xf numFmtId="0" fontId="32" fillId="2" borderId="1" xfId="4" applyFont="1" applyFill="1" applyBorder="1" applyAlignment="1">
      <alignment horizontal="left" vertical="center" indent="3"/>
    </xf>
    <xf numFmtId="0" fontId="33" fillId="2" borderId="2" xfId="4" applyFont="1" applyFill="1" applyBorder="1" applyAlignment="1">
      <alignment horizontal="left" vertical="center" indent="2"/>
    </xf>
    <xf numFmtId="0" fontId="33" fillId="2" borderId="9" xfId="4" applyFont="1" applyFill="1" applyBorder="1" applyAlignment="1">
      <alignment horizontal="left" vertical="center" indent="2"/>
    </xf>
    <xf numFmtId="0" fontId="33" fillId="2" borderId="1" xfId="4" applyFont="1" applyFill="1" applyBorder="1" applyAlignment="1">
      <alignment horizontal="left" vertical="center" indent="2"/>
    </xf>
    <xf numFmtId="0" fontId="34" fillId="2" borderId="2" xfId="4" applyFont="1" applyFill="1" applyBorder="1" applyAlignment="1">
      <alignment horizontal="left" vertical="center" indent="2"/>
    </xf>
    <xf numFmtId="0" fontId="34" fillId="2" borderId="9" xfId="4" applyFont="1" applyFill="1" applyBorder="1" applyAlignment="1">
      <alignment horizontal="left" vertical="center" indent="3"/>
    </xf>
    <xf numFmtId="0" fontId="34" fillId="2" borderId="0" xfId="4" applyFont="1" applyFill="1" applyAlignment="1">
      <alignment horizontal="left" vertical="center" indent="3"/>
    </xf>
    <xf numFmtId="0" fontId="34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3"/>
    </xf>
    <xf numFmtId="0" fontId="20" fillId="2" borderId="1" xfId="4" applyFont="1" applyFill="1" applyBorder="1" applyAlignment="1">
      <alignment horizontal="left" vertical="center" indent="3"/>
    </xf>
    <xf numFmtId="0" fontId="0" fillId="2" borderId="0" xfId="0" applyFill="1"/>
    <xf numFmtId="0" fontId="34" fillId="2" borderId="1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1"/>
    </xf>
    <xf numFmtId="0" fontId="34" fillId="2" borderId="9" xfId="4" applyFont="1" applyFill="1" applyBorder="1" applyAlignment="1">
      <alignment horizontal="left" vertical="center" indent="2"/>
    </xf>
    <xf numFmtId="0" fontId="34" fillId="2" borderId="1" xfId="4" applyFont="1" applyFill="1" applyBorder="1" applyAlignment="1">
      <alignment horizontal="left" vertical="center" indent="2"/>
    </xf>
    <xf numFmtId="0" fontId="16" fillId="2" borderId="0" xfId="4" applyFont="1" applyFill="1" applyAlignment="1">
      <alignment horizontal="left" vertical="center" indent="3"/>
    </xf>
    <xf numFmtId="0" fontId="13" fillId="2" borderId="0" xfId="4" applyFont="1" applyFill="1" applyAlignment="1">
      <alignment horizontal="left" vertical="center" indent="3"/>
    </xf>
    <xf numFmtId="0" fontId="31" fillId="2" borderId="9" xfId="4" applyFont="1" applyFill="1" applyBorder="1" applyAlignment="1">
      <alignment horizontal="left" vertical="center" indent="2"/>
    </xf>
    <xf numFmtId="0" fontId="31" fillId="2" borderId="10" xfId="4" applyFont="1" applyFill="1" applyBorder="1" applyAlignment="1">
      <alignment horizontal="left" vertical="center" indent="2"/>
    </xf>
    <xf numFmtId="0" fontId="33" fillId="2" borderId="4" xfId="4" applyFont="1" applyFill="1" applyBorder="1" applyAlignment="1">
      <alignment horizontal="left" vertical="center" indent="2"/>
    </xf>
    <xf numFmtId="0" fontId="14" fillId="2" borderId="0" xfId="4" applyFont="1" applyFill="1" applyAlignment="1">
      <alignment horizontal="left" vertical="center" indent="3"/>
    </xf>
    <xf numFmtId="0" fontId="20" fillId="2" borderId="0" xfId="4" applyFont="1" applyFill="1" applyAlignment="1">
      <alignment horizontal="left" vertical="center" indent="4"/>
    </xf>
    <xf numFmtId="0" fontId="37" fillId="2" borderId="0" xfId="4" applyFont="1" applyFill="1" applyAlignment="1">
      <alignment horizontal="left" vertical="center" indent="3"/>
    </xf>
    <xf numFmtId="0" fontId="37" fillId="2" borderId="1" xfId="4" applyFont="1" applyFill="1" applyBorder="1" applyAlignment="1">
      <alignment horizontal="left" vertical="center" indent="3"/>
    </xf>
    <xf numFmtId="0" fontId="38" fillId="2" borderId="0" xfId="4" applyFont="1" applyFill="1" applyAlignment="1">
      <alignment horizontal="left" vertical="center" indent="3"/>
    </xf>
    <xf numFmtId="0" fontId="38" fillId="2" borderId="1" xfId="4" applyFont="1" applyFill="1" applyBorder="1" applyAlignment="1">
      <alignment horizontal="left" vertical="center" indent="3"/>
    </xf>
    <xf numFmtId="0" fontId="35" fillId="2" borderId="0" xfId="4" applyFont="1" applyFill="1" applyAlignment="1">
      <alignment horizontal="left" vertical="center" indent="4"/>
    </xf>
    <xf numFmtId="0" fontId="19" fillId="3" borderId="2" xfId="4" applyFont="1" applyFill="1" applyBorder="1" applyAlignment="1">
      <alignment horizontal="center" vertical="center" shrinkToFit="1"/>
    </xf>
    <xf numFmtId="0" fontId="10" fillId="2" borderId="0" xfId="4" applyFont="1" applyFill="1" applyAlignment="1">
      <alignment vertical="center" shrinkToFit="1"/>
    </xf>
    <xf numFmtId="0" fontId="31" fillId="2" borderId="9" xfId="4" applyFont="1" applyFill="1" applyBorder="1" applyAlignment="1">
      <alignment vertical="center" shrinkToFit="1"/>
    </xf>
    <xf numFmtId="0" fontId="31" fillId="2" borderId="10" xfId="4" applyFont="1" applyFill="1" applyBorder="1" applyAlignment="1">
      <alignment vertical="center" shrinkToFit="1"/>
    </xf>
    <xf numFmtId="0" fontId="32" fillId="2" borderId="0" xfId="4" applyFont="1" applyFill="1" applyAlignment="1">
      <alignment vertical="center" shrinkToFit="1"/>
    </xf>
    <xf numFmtId="0" fontId="33" fillId="2" borderId="4" xfId="4" applyFont="1" applyFill="1" applyBorder="1" applyAlignment="1">
      <alignment vertical="center" shrinkToFit="1"/>
    </xf>
    <xf numFmtId="0" fontId="20" fillId="2" borderId="0" xfId="4" applyFont="1" applyFill="1" applyAlignment="1">
      <alignment vertical="center" shrinkToFit="1"/>
    </xf>
    <xf numFmtId="0" fontId="37" fillId="2" borderId="0" xfId="4" applyFont="1" applyFill="1" applyAlignment="1">
      <alignment vertical="center" shrinkToFit="1"/>
    </xf>
    <xf numFmtId="0" fontId="35" fillId="2" borderId="0" xfId="4" applyFont="1" applyFill="1" applyAlignment="1">
      <alignment vertical="center" shrinkToFit="1"/>
    </xf>
    <xf numFmtId="0" fontId="37" fillId="2" borderId="1" xfId="4" applyFont="1" applyFill="1" applyBorder="1" applyAlignment="1">
      <alignment vertical="center" shrinkToFit="1"/>
    </xf>
    <xf numFmtId="0" fontId="16" fillId="2" borderId="0" xfId="4" applyFont="1" applyFill="1" applyAlignment="1">
      <alignment vertical="center" shrinkToFit="1"/>
    </xf>
    <xf numFmtId="0" fontId="31" fillId="2" borderId="9" xfId="1" applyNumberFormat="1" applyFont="1" applyFill="1" applyBorder="1" applyAlignment="1">
      <alignment vertical="center" shrinkToFit="1"/>
    </xf>
    <xf numFmtId="0" fontId="31" fillId="2" borderId="0" xfId="1" applyNumberFormat="1" applyFont="1" applyFill="1" applyAlignment="1">
      <alignment vertical="center" shrinkToFit="1"/>
    </xf>
    <xf numFmtId="0" fontId="31" fillId="2" borderId="10" xfId="1" applyNumberFormat="1" applyFont="1" applyFill="1" applyBorder="1" applyAlignment="1">
      <alignment vertical="center" shrinkToFit="1"/>
    </xf>
    <xf numFmtId="0" fontId="33" fillId="2" borderId="0" xfId="1" applyNumberFormat="1" applyFont="1" applyFill="1" applyAlignment="1">
      <alignment vertical="center" shrinkToFit="1"/>
    </xf>
    <xf numFmtId="0" fontId="38" fillId="2" borderId="0" xfId="1" applyNumberFormat="1" applyFont="1" applyFill="1" applyAlignment="1">
      <alignment vertical="center" shrinkToFit="1"/>
    </xf>
    <xf numFmtId="0" fontId="38" fillId="2" borderId="1" xfId="1" applyNumberFormat="1" applyFont="1" applyFill="1" applyBorder="1" applyAlignment="1">
      <alignment vertical="center" shrinkToFit="1"/>
    </xf>
    <xf numFmtId="0" fontId="33" fillId="2" borderId="1" xfId="1" applyNumberFormat="1" applyFont="1" applyFill="1" applyBorder="1" applyAlignment="1">
      <alignment vertical="center" shrinkToFit="1"/>
    </xf>
    <xf numFmtId="0" fontId="34" fillId="2" borderId="9" xfId="4" applyFont="1" applyFill="1" applyBorder="1" applyAlignment="1">
      <alignment vertical="center" shrinkToFit="1"/>
    </xf>
    <xf numFmtId="0" fontId="34" fillId="2" borderId="1" xfId="4" applyFont="1" applyFill="1" applyBorder="1" applyAlignment="1">
      <alignment vertical="center" shrinkToFit="1"/>
    </xf>
    <xf numFmtId="0" fontId="20" fillId="2" borderId="9" xfId="4" applyFont="1" applyFill="1" applyBorder="1" applyAlignment="1">
      <alignment vertical="center" shrinkToFit="1"/>
    </xf>
    <xf numFmtId="0" fontId="20" fillId="2" borderId="1" xfId="4" applyFont="1" applyFill="1" applyBorder="1" applyAlignment="1">
      <alignment vertical="center" shrinkToFit="1"/>
    </xf>
    <xf numFmtId="0" fontId="15" fillId="2" borderId="0" xfId="4" applyFont="1" applyFill="1" applyAlignment="1">
      <alignment vertical="center" shrinkToFit="1"/>
    </xf>
    <xf numFmtId="0" fontId="27" fillId="4" borderId="2" xfId="4" applyFont="1" applyFill="1" applyBorder="1" applyAlignment="1">
      <alignment vertical="center" shrinkToFit="1"/>
    </xf>
    <xf numFmtId="0" fontId="29" fillId="5" borderId="2" xfId="4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 shrinkToFit="1"/>
    </xf>
    <xf numFmtId="0" fontId="32" fillId="2" borderId="1" xfId="4" applyFont="1" applyFill="1" applyBorder="1" applyAlignment="1">
      <alignment vertical="center" shrinkToFit="1"/>
    </xf>
    <xf numFmtId="0" fontId="33" fillId="2" borderId="2" xfId="4" applyFont="1" applyFill="1" applyBorder="1" applyAlignment="1">
      <alignment vertical="center" shrinkToFit="1"/>
    </xf>
    <xf numFmtId="0" fontId="34" fillId="2" borderId="2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 shrinkToFit="1"/>
    </xf>
    <xf numFmtId="0" fontId="30" fillId="5" borderId="2" xfId="1" applyNumberFormat="1" applyFont="1" applyFill="1" applyBorder="1" applyAlignment="1">
      <alignment vertical="center" shrinkToFit="1"/>
    </xf>
    <xf numFmtId="0" fontId="33" fillId="2" borderId="9" xfId="4" applyFont="1" applyFill="1" applyBorder="1" applyAlignment="1">
      <alignment vertical="center" shrinkToFit="1"/>
    </xf>
    <xf numFmtId="0" fontId="33" fillId="2" borderId="1" xfId="4" applyFont="1" applyFill="1" applyBorder="1" applyAlignment="1">
      <alignment vertical="center" shrinkToFit="1"/>
    </xf>
    <xf numFmtId="0" fontId="34" fillId="2" borderId="0" xfId="4" applyFont="1" applyFill="1" applyAlignment="1">
      <alignment vertical="center"/>
    </xf>
    <xf numFmtId="0" fontId="34" fillId="2" borderId="0" xfId="4" applyFont="1" applyFill="1" applyAlignment="1">
      <alignment horizontal="left" vertical="center" indent="2"/>
    </xf>
    <xf numFmtId="0" fontId="34" fillId="2" borderId="8" xfId="4" applyFont="1" applyFill="1" applyBorder="1" applyAlignment="1">
      <alignment horizontal="left" vertical="center" indent="2"/>
    </xf>
    <xf numFmtId="0" fontId="37" fillId="2" borderId="10" xfId="4" applyFont="1" applyFill="1" applyBorder="1" applyAlignment="1">
      <alignment horizontal="left" vertical="center" indent="3"/>
    </xf>
    <xf numFmtId="0" fontId="37" fillId="2" borderId="10" xfId="4" applyFont="1" applyFill="1" applyBorder="1" applyAlignment="1">
      <alignment vertical="center" shrinkToFit="1"/>
    </xf>
    <xf numFmtId="0" fontId="38" fillId="2" borderId="10" xfId="4" applyFont="1" applyFill="1" applyBorder="1" applyAlignment="1">
      <alignment horizontal="left" vertical="center" indent="3"/>
    </xf>
    <xf numFmtId="0" fontId="38" fillId="2" borderId="10" xfId="1" applyNumberFormat="1" applyFont="1" applyFill="1" applyBorder="1" applyAlignment="1">
      <alignment vertical="center" shrinkToFit="1"/>
    </xf>
    <xf numFmtId="0" fontId="34" fillId="2" borderId="8" xfId="4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0" xfId="4" applyFont="1" applyFill="1" applyAlignment="1">
      <alignment horizontal="left" vertical="center" indent="1"/>
    </xf>
    <xf numFmtId="0" fontId="22" fillId="5" borderId="2" xfId="4" applyFont="1" applyFill="1" applyBorder="1" applyAlignment="1">
      <alignment horizontal="left" vertical="center" indent="1"/>
    </xf>
    <xf numFmtId="0" fontId="23" fillId="5" borderId="2" xfId="4" applyFont="1" applyFill="1" applyBorder="1" applyAlignment="1">
      <alignment vertical="center" shrinkToFit="1"/>
    </xf>
    <xf numFmtId="0" fontId="22" fillId="5" borderId="2" xfId="4" applyFont="1" applyFill="1" applyBorder="1" applyAlignment="1">
      <alignment horizontal="left" vertical="center"/>
    </xf>
    <xf numFmtId="0" fontId="30" fillId="5" borderId="9" xfId="1" applyNumberFormat="1" applyFont="1" applyFill="1" applyBorder="1" applyAlignment="1">
      <alignment vertical="center" shrinkToFit="1"/>
    </xf>
    <xf numFmtId="0" fontId="23" fillId="4" borderId="2" xfId="4" applyFont="1" applyFill="1" applyBorder="1" applyAlignment="1">
      <alignment vertical="center" shrinkToFit="1"/>
    </xf>
    <xf numFmtId="3" fontId="23" fillId="4" borderId="2" xfId="4" applyNumberFormat="1" applyFont="1" applyFill="1" applyBorder="1" applyAlignment="1">
      <alignment vertical="center"/>
    </xf>
    <xf numFmtId="0" fontId="24" fillId="5" borderId="9" xfId="4" applyFont="1" applyFill="1" applyBorder="1" applyAlignment="1">
      <alignment horizontal="left" vertical="center" indent="1"/>
    </xf>
    <xf numFmtId="0" fontId="22" fillId="5" borderId="9" xfId="4" applyFont="1" applyFill="1" applyBorder="1" applyAlignment="1">
      <alignment horizontal="left" vertical="center"/>
    </xf>
    <xf numFmtId="0" fontId="34" fillId="2" borderId="0" xfId="1" applyNumberFormat="1" applyFont="1" applyFill="1" applyAlignment="1">
      <alignment horizontal="center" vertical="center"/>
    </xf>
    <xf numFmtId="0" fontId="34" fillId="2" borderId="0" xfId="4" applyFont="1" applyFill="1" applyAlignment="1">
      <alignment horizontal="left" vertical="center" indent="5"/>
    </xf>
    <xf numFmtId="0" fontId="23" fillId="5" borderId="9" xfId="4" applyFont="1" applyFill="1" applyBorder="1" applyAlignment="1">
      <alignment vertical="center" shrinkToFit="1"/>
    </xf>
    <xf numFmtId="0" fontId="23" fillId="5" borderId="0" xfId="4" applyFont="1" applyFill="1" applyAlignment="1">
      <alignment vertical="center" shrinkToFit="1"/>
    </xf>
    <xf numFmtId="0" fontId="10" fillId="2" borderId="0" xfId="1" applyNumberFormat="1" applyFont="1" applyFill="1" applyAlignment="1">
      <alignment horizontal="center" vertical="center" shrinkToFit="1"/>
    </xf>
    <xf numFmtId="0" fontId="34" fillId="2" borderId="0" xfId="1" applyNumberFormat="1" applyFont="1" applyFill="1" applyAlignment="1">
      <alignment horizontal="center" vertical="center" shrinkToFit="1"/>
    </xf>
    <xf numFmtId="0" fontId="20" fillId="2" borderId="0" xfId="1" applyNumberFormat="1" applyFont="1" applyFill="1" applyAlignment="1">
      <alignment vertical="center" shrinkToFit="1"/>
    </xf>
    <xf numFmtId="0" fontId="20" fillId="2" borderId="1" xfId="1" applyNumberFormat="1" applyFont="1" applyFill="1" applyBorder="1" applyAlignment="1">
      <alignment vertical="center" shrinkToFit="1"/>
    </xf>
    <xf numFmtId="0" fontId="10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 shrinkToFit="1"/>
    </xf>
    <xf numFmtId="0" fontId="34" fillId="2" borderId="0" xfId="1" applyNumberFormat="1" applyFont="1" applyFill="1" applyAlignment="1">
      <alignment vertical="center"/>
    </xf>
    <xf numFmtId="0" fontId="39" fillId="2" borderId="8" xfId="1" applyNumberFormat="1" applyFont="1" applyFill="1" applyBorder="1" applyAlignment="1">
      <alignment vertical="center" shrinkToFit="1"/>
    </xf>
    <xf numFmtId="0" fontId="14" fillId="2" borderId="0" xfId="1" applyNumberFormat="1" applyFont="1" applyFill="1" applyAlignment="1">
      <alignment horizontal="center" vertical="center"/>
    </xf>
    <xf numFmtId="0" fontId="14" fillId="2" borderId="0" xfId="1" applyNumberFormat="1" applyFont="1" applyFill="1" applyAlignment="1">
      <alignment vertical="center"/>
    </xf>
    <xf numFmtId="0" fontId="14" fillId="2" borderId="0" xfId="4" applyFont="1" applyFill="1" applyAlignment="1">
      <alignment horizontal="left" vertical="center" indent="5"/>
    </xf>
    <xf numFmtId="0" fontId="40" fillId="2" borderId="0" xfId="4" applyFont="1" applyFill="1" applyAlignment="1">
      <alignment vertical="center"/>
    </xf>
    <xf numFmtId="0" fontId="33" fillId="2" borderId="8" xfId="4" applyFont="1" applyFill="1" applyBorder="1" applyAlignment="1">
      <alignment horizontal="left" vertical="center" indent="2"/>
    </xf>
    <xf numFmtId="0" fontId="33" fillId="2" borderId="3" xfId="4" applyFont="1" applyFill="1" applyBorder="1" applyAlignment="1">
      <alignment horizontal="left" vertical="center" indent="2"/>
    </xf>
    <xf numFmtId="0" fontId="34" fillId="2" borderId="4" xfId="4" applyFont="1" applyFill="1" applyBorder="1" applyAlignment="1">
      <alignment horizontal="left" vertical="center" indent="2"/>
    </xf>
    <xf numFmtId="0" fontId="41" fillId="2" borderId="0" xfId="4" applyFont="1" applyFill="1" applyAlignment="1">
      <alignment horizontal="left" vertical="center" indent="3"/>
    </xf>
    <xf numFmtId="0" fontId="34" fillId="2" borderId="4" xfId="4" applyFont="1" applyFill="1" applyBorder="1" applyAlignment="1">
      <alignment vertical="center" shrinkToFit="1"/>
    </xf>
    <xf numFmtId="0" fontId="41" fillId="2" borderId="0" xfId="4" applyFont="1" applyFill="1" applyAlignment="1">
      <alignment vertical="center" shrinkToFit="1"/>
    </xf>
    <xf numFmtId="0" fontId="33" fillId="2" borderId="3" xfId="4" applyFont="1" applyFill="1" applyBorder="1" applyAlignment="1">
      <alignment vertical="center" shrinkToFit="1"/>
    </xf>
    <xf numFmtId="0" fontId="33" fillId="2" borderId="8" xfId="4" applyFont="1" applyFill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7" fillId="2" borderId="0" xfId="1" applyNumberFormat="1" applyFont="1" applyFill="1" applyAlignment="1">
      <alignment vertical="center" shrinkToFit="1"/>
    </xf>
    <xf numFmtId="0" fontId="14" fillId="2" borderId="0" xfId="4" applyFont="1" applyFill="1" applyAlignment="1">
      <alignment horizontal="left" vertical="center" indent="1"/>
    </xf>
    <xf numFmtId="0" fontId="36" fillId="2" borderId="0" xfId="4" applyFont="1" applyFill="1" applyAlignment="1">
      <alignment horizontal="right" vertical="center"/>
    </xf>
    <xf numFmtId="0" fontId="34" fillId="2" borderId="0" xfId="4" applyFont="1" applyFill="1" applyAlignment="1">
      <alignment horizontal="left" vertical="center" wrapText="1" indent="1"/>
    </xf>
    <xf numFmtId="0" fontId="36" fillId="2" borderId="0" xfId="4" applyFont="1" applyFill="1" applyAlignment="1">
      <alignment vertical="center" shrinkToFit="1"/>
    </xf>
    <xf numFmtId="0" fontId="35" fillId="2" borderId="1" xfId="4" applyFont="1" applyFill="1" applyBorder="1" applyAlignment="1">
      <alignment horizontal="left" vertical="center" indent="4"/>
    </xf>
    <xf numFmtId="0" fontId="35" fillId="2" borderId="0" xfId="4" applyFont="1" applyFill="1" applyAlignment="1">
      <alignment horizontal="left" vertical="center" indent="5"/>
    </xf>
    <xf numFmtId="0" fontId="35" fillId="2" borderId="1" xfId="4" applyFont="1" applyFill="1" applyBorder="1" applyAlignment="1">
      <alignment vertical="center" shrinkToFit="1"/>
    </xf>
    <xf numFmtId="0" fontId="37" fillId="2" borderId="1" xfId="1" applyNumberFormat="1" applyFont="1" applyFill="1" applyBorder="1" applyAlignment="1">
      <alignment vertical="center" shrinkToFit="1"/>
    </xf>
    <xf numFmtId="0" fontId="12" fillId="2" borderId="0" xfId="1" applyNumberFormat="1" applyFont="1" applyFill="1" applyAlignment="1">
      <alignment vertical="center" shrinkToFit="1"/>
    </xf>
    <xf numFmtId="0" fontId="37" fillId="2" borderId="10" xfId="1" applyNumberFormat="1" applyFont="1" applyFill="1" applyBorder="1" applyAlignment="1">
      <alignment vertical="center" shrinkToFit="1"/>
    </xf>
    <xf numFmtId="0" fontId="14" fillId="2" borderId="1" xfId="4" applyFont="1" applyFill="1" applyBorder="1" applyAlignment="1">
      <alignment horizontal="left" vertical="center" indent="2"/>
    </xf>
    <xf numFmtId="0" fontId="14" fillId="2" borderId="1" xfId="4" applyFont="1" applyFill="1" applyBorder="1" applyAlignment="1">
      <alignment vertical="center" shrinkToFit="1"/>
    </xf>
    <xf numFmtId="0" fontId="22" fillId="4" borderId="9" xfId="4" applyFont="1" applyFill="1" applyBorder="1" applyAlignment="1">
      <alignment horizontal="left" vertical="center"/>
    </xf>
    <xf numFmtId="0" fontId="22" fillId="4" borderId="1" xfId="4" applyFont="1" applyFill="1" applyBorder="1" applyAlignment="1">
      <alignment horizontal="left" vertical="center"/>
    </xf>
    <xf numFmtId="0" fontId="22" fillId="5" borderId="3" xfId="4" applyFont="1" applyFill="1" applyBorder="1" applyAlignment="1">
      <alignment horizontal="left" vertical="center" indent="1"/>
    </xf>
    <xf numFmtId="0" fontId="22" fillId="5" borderId="10" xfId="4" applyFont="1" applyFill="1" applyBorder="1" applyAlignment="1">
      <alignment horizontal="left" vertical="center" indent="1"/>
    </xf>
    <xf numFmtId="0" fontId="22" fillId="5" borderId="0" xfId="4" applyFont="1" applyFill="1" applyAlignment="1">
      <alignment horizontal="left" vertical="center"/>
    </xf>
    <xf numFmtId="0" fontId="22" fillId="5" borderId="1" xfId="4" applyFont="1" applyFill="1" applyBorder="1" applyAlignment="1">
      <alignment horizontal="left" vertical="center"/>
    </xf>
    <xf numFmtId="0" fontId="23" fillId="4" borderId="9" xfId="4" applyFont="1" applyFill="1" applyBorder="1" applyAlignment="1">
      <alignment vertical="center" shrinkToFit="1"/>
    </xf>
    <xf numFmtId="0" fontId="23" fillId="5" borderId="3" xfId="4" applyFont="1" applyFill="1" applyBorder="1" applyAlignment="1">
      <alignment vertical="center" shrinkToFit="1"/>
    </xf>
    <xf numFmtId="0" fontId="23" fillId="5" borderId="10" xfId="4" applyFont="1" applyFill="1" applyBorder="1" applyAlignment="1">
      <alignment vertical="center" shrinkToFit="1"/>
    </xf>
    <xf numFmtId="0" fontId="23" fillId="4" borderId="1" xfId="4" applyFont="1" applyFill="1" applyBorder="1" applyAlignment="1">
      <alignment vertical="center" shrinkToFit="1"/>
    </xf>
    <xf numFmtId="0" fontId="23" fillId="5" borderId="1" xfId="4" applyFont="1" applyFill="1" applyBorder="1" applyAlignment="1">
      <alignment vertical="center" shrinkToFit="1"/>
    </xf>
    <xf numFmtId="0" fontId="37" fillId="2" borderId="4" xfId="4" applyFont="1" applyFill="1" applyBorder="1" applyAlignment="1">
      <alignment horizontal="left" vertical="center" indent="3"/>
    </xf>
    <xf numFmtId="0" fontId="37" fillId="2" borderId="3" xfId="4" applyFont="1" applyFill="1" applyBorder="1" applyAlignment="1">
      <alignment horizontal="left" vertical="center" indent="3"/>
    </xf>
    <xf numFmtId="0" fontId="37" fillId="2" borderId="4" xfId="4" applyFont="1" applyFill="1" applyBorder="1" applyAlignment="1">
      <alignment vertical="center" shrinkToFit="1"/>
    </xf>
    <xf numFmtId="0" fontId="37" fillId="2" borderId="3" xfId="4" applyFont="1" applyFill="1" applyBorder="1" applyAlignment="1">
      <alignment vertical="center" shrinkToFit="1"/>
    </xf>
    <xf numFmtId="0" fontId="37" fillId="2" borderId="9" xfId="4" applyFont="1" applyFill="1" applyBorder="1" applyAlignment="1">
      <alignment horizontal="left" vertical="center" indent="3"/>
    </xf>
    <xf numFmtId="0" fontId="37" fillId="2" borderId="9" xfId="4" applyFont="1" applyFill="1" applyBorder="1" applyAlignment="1">
      <alignment vertical="center" shrinkToFit="1"/>
    </xf>
    <xf numFmtId="0" fontId="14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vertical="center" shrinkToFit="1"/>
    </xf>
    <xf numFmtId="0" fontId="14" fillId="2" borderId="0" xfId="4" applyFont="1" applyFill="1" applyAlignment="1">
      <alignment vertical="center" shrinkToFit="1"/>
    </xf>
    <xf numFmtId="0" fontId="31" fillId="2" borderId="0" xfId="4" applyFont="1" applyFill="1" applyAlignment="1">
      <alignment vertical="center" shrinkToFit="1"/>
    </xf>
    <xf numFmtId="0" fontId="33" fillId="2" borderId="0" xfId="4" applyFont="1" applyFill="1" applyAlignment="1">
      <alignment vertical="center" shrinkToFit="1"/>
    </xf>
    <xf numFmtId="0" fontId="7" fillId="2" borderId="0" xfId="0" applyFont="1" applyFill="1"/>
    <xf numFmtId="0" fontId="1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25" fillId="2" borderId="0" xfId="2" applyFont="1" applyFill="1"/>
    <xf numFmtId="0" fontId="25" fillId="2" borderId="0" xfId="2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2" applyFont="1" applyFill="1"/>
    <xf numFmtId="0" fontId="3" fillId="2" borderId="0" xfId="2" applyFill="1"/>
    <xf numFmtId="0" fontId="4" fillId="2" borderId="0" xfId="2" applyFont="1" applyFill="1" applyAlignment="1">
      <alignment horizontal="left" indent="1"/>
    </xf>
    <xf numFmtId="0" fontId="42" fillId="2" borderId="1" xfId="0" applyFont="1" applyFill="1" applyBorder="1"/>
    <xf numFmtId="0" fontId="43" fillId="2" borderId="0" xfId="0" applyFont="1" applyFill="1"/>
    <xf numFmtId="0" fontId="43" fillId="2" borderId="0" xfId="0" applyFont="1" applyFill="1" applyAlignment="1">
      <alignment horizontal="left" indent="1"/>
    </xf>
    <xf numFmtId="0" fontId="44" fillId="2" borderId="0" xfId="5" applyFont="1" applyFill="1"/>
    <xf numFmtId="0" fontId="20" fillId="2" borderId="0" xfId="5" applyFont="1" applyFill="1" applyAlignment="1">
      <alignment horizontal="center" vertical="center"/>
    </xf>
    <xf numFmtId="0" fontId="45" fillId="2" borderId="2" xfId="5" applyFont="1" applyFill="1" applyBorder="1" applyAlignment="1">
      <alignment vertical="center"/>
    </xf>
    <xf numFmtId="0" fontId="46" fillId="2" borderId="2" xfId="5" applyFont="1" applyFill="1" applyBorder="1" applyAlignment="1">
      <alignment vertical="center"/>
    </xf>
    <xf numFmtId="0" fontId="47" fillId="2" borderId="0" xfId="5" applyFont="1" applyFill="1" applyAlignment="1">
      <alignment vertical="center"/>
    </xf>
    <xf numFmtId="0" fontId="46" fillId="2" borderId="0" xfId="5" applyFont="1" applyFill="1" applyAlignment="1">
      <alignment vertical="center"/>
    </xf>
    <xf numFmtId="0" fontId="18" fillId="2" borderId="0" xfId="5" applyFont="1" applyFill="1" applyAlignment="1">
      <alignment horizontal="left"/>
    </xf>
    <xf numFmtId="0" fontId="50" fillId="2" borderId="0" xfId="5" applyFont="1" applyFill="1" applyAlignment="1">
      <alignment vertical="center"/>
    </xf>
    <xf numFmtId="0" fontId="51" fillId="2" borderId="0" xfId="8" applyFont="1" applyFill="1" applyAlignment="1">
      <alignment vertical="center"/>
    </xf>
    <xf numFmtId="0" fontId="52" fillId="2" borderId="0" xfId="2" applyFont="1" applyFill="1" applyAlignment="1">
      <alignment horizontal="left" vertical="center" indent="1"/>
    </xf>
    <xf numFmtId="0" fontId="14" fillId="2" borderId="0" xfId="4" applyFont="1" applyFill="1" applyAlignment="1">
      <alignment vertical="center"/>
    </xf>
    <xf numFmtId="0" fontId="31" fillId="2" borderId="0" xfId="4" applyFont="1" applyFill="1" applyAlignment="1">
      <alignment horizontal="left" vertical="center" indent="2"/>
    </xf>
    <xf numFmtId="0" fontId="33" fillId="2" borderId="0" xfId="4" applyFont="1" applyFill="1" applyAlignment="1">
      <alignment horizontal="left" vertical="center" indent="2"/>
    </xf>
    <xf numFmtId="0" fontId="20" fillId="2" borderId="0" xfId="5" applyFont="1" applyFill="1" applyAlignment="1">
      <alignment vertical="center"/>
    </xf>
    <xf numFmtId="171" fontId="23" fillId="4" borderId="2" xfId="4" applyNumberFormat="1" applyFont="1" applyFill="1" applyBorder="1" applyAlignment="1">
      <alignment vertical="center"/>
    </xf>
    <xf numFmtId="171" fontId="20" fillId="2" borderId="0" xfId="4" applyNumberFormat="1" applyFont="1" applyFill="1" applyAlignment="1">
      <alignment vertical="center"/>
    </xf>
    <xf numFmtId="171" fontId="20" fillId="2" borderId="4" xfId="4" applyNumberFormat="1" applyFont="1" applyFill="1" applyBorder="1" applyAlignment="1">
      <alignment vertical="center"/>
    </xf>
    <xf numFmtId="171" fontId="20" fillId="2" borderId="3" xfId="4" applyNumberFormat="1" applyFont="1" applyFill="1" applyBorder="1" applyAlignment="1">
      <alignment vertical="center"/>
    </xf>
    <xf numFmtId="171" fontId="20" fillId="2" borderId="1" xfId="4" applyNumberFormat="1" applyFont="1" applyFill="1" applyBorder="1" applyAlignment="1">
      <alignment vertical="center"/>
    </xf>
    <xf numFmtId="171" fontId="23" fillId="2" borderId="2" xfId="4" applyNumberFormat="1" applyFont="1" applyFill="1" applyBorder="1" applyAlignment="1">
      <alignment vertical="center"/>
    </xf>
    <xf numFmtId="171" fontId="20" fillId="2" borderId="7" xfId="4" applyNumberFormat="1" applyFont="1" applyFill="1" applyBorder="1" applyAlignment="1">
      <alignment vertical="center"/>
    </xf>
    <xf numFmtId="171" fontId="23" fillId="5" borderId="2" xfId="4" applyNumberFormat="1" applyFont="1" applyFill="1" applyBorder="1" applyAlignment="1">
      <alignment vertical="center"/>
    </xf>
    <xf numFmtId="171" fontId="21" fillId="2" borderId="6" xfId="4" applyNumberFormat="1" applyFont="1" applyFill="1" applyBorder="1" applyAlignment="1">
      <alignment vertical="center"/>
    </xf>
    <xf numFmtId="171" fontId="21" fillId="2" borderId="5" xfId="4" applyNumberFormat="1" applyFont="1" applyFill="1" applyBorder="1" applyAlignment="1">
      <alignment vertical="center"/>
    </xf>
    <xf numFmtId="171" fontId="20" fillId="2" borderId="9" xfId="4" applyNumberFormat="1" applyFont="1" applyFill="1" applyBorder="1" applyAlignment="1">
      <alignment vertical="center"/>
    </xf>
    <xf numFmtId="171" fontId="20" fillId="2" borderId="8" xfId="4" applyNumberFormat="1" applyFont="1" applyFill="1" applyBorder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165" fontId="20" fillId="2" borderId="7" xfId="4" applyNumberFormat="1" applyFont="1" applyFill="1" applyBorder="1" applyAlignment="1">
      <alignment vertical="center"/>
    </xf>
    <xf numFmtId="165" fontId="20" fillId="2" borderId="0" xfId="4" applyNumberFormat="1" applyFont="1" applyFill="1" applyAlignment="1">
      <alignment vertical="center"/>
    </xf>
    <xf numFmtId="165" fontId="20" fillId="2" borderId="4" xfId="4" applyNumberFormat="1" applyFont="1" applyFill="1" applyBorder="1" applyAlignment="1">
      <alignment vertical="center"/>
    </xf>
    <xf numFmtId="165" fontId="21" fillId="2" borderId="6" xfId="4" applyNumberFormat="1" applyFont="1" applyFill="1" applyBorder="1" applyAlignment="1">
      <alignment vertical="center"/>
    </xf>
    <xf numFmtId="165" fontId="21" fillId="2" borderId="5" xfId="4" applyNumberFormat="1" applyFont="1" applyFill="1" applyBorder="1" applyAlignment="1">
      <alignment vertical="center"/>
    </xf>
    <xf numFmtId="165" fontId="20" fillId="2" borderId="3" xfId="4" applyNumberFormat="1" applyFont="1" applyFill="1" applyBorder="1" applyAlignment="1">
      <alignment vertical="center"/>
    </xf>
    <xf numFmtId="165" fontId="20" fillId="2" borderId="1" xfId="4" applyNumberFormat="1" applyFont="1" applyFill="1" applyBorder="1" applyAlignment="1">
      <alignment vertical="center"/>
    </xf>
    <xf numFmtId="166" fontId="29" fillId="5" borderId="2" xfId="4" applyNumberFormat="1" applyFont="1" applyFill="1" applyBorder="1" applyAlignment="1">
      <alignment vertical="center"/>
    </xf>
    <xf numFmtId="166" fontId="31" fillId="2" borderId="0" xfId="4" applyNumberFormat="1" applyFont="1" applyFill="1" applyAlignment="1">
      <alignment vertical="center"/>
    </xf>
    <xf numFmtId="166" fontId="31" fillId="2" borderId="2" xfId="4" applyNumberFormat="1" applyFont="1" applyFill="1" applyBorder="1" applyAlignment="1">
      <alignment vertical="center"/>
    </xf>
    <xf numFmtId="166" fontId="32" fillId="2" borderId="0" xfId="4" applyNumberFormat="1" applyFont="1" applyFill="1" applyAlignment="1">
      <alignment vertical="center"/>
    </xf>
    <xf numFmtId="166" fontId="32" fillId="2" borderId="1" xfId="4" applyNumberFormat="1" applyFont="1" applyFill="1" applyBorder="1" applyAlignment="1">
      <alignment vertical="center"/>
    </xf>
    <xf numFmtId="166" fontId="33" fillId="2" borderId="2" xfId="4" applyNumberFormat="1" applyFont="1" applyFill="1" applyBorder="1" applyAlignment="1">
      <alignment vertical="center"/>
    </xf>
    <xf numFmtId="166" fontId="35" fillId="2" borderId="0" xfId="4" applyNumberFormat="1" applyFont="1" applyFill="1" applyAlignment="1">
      <alignment vertical="center"/>
    </xf>
    <xf numFmtId="166" fontId="20" fillId="2" borderId="0" xfId="4" applyNumberFormat="1" applyFont="1" applyFill="1" applyAlignment="1">
      <alignment vertical="center"/>
    </xf>
    <xf numFmtId="166" fontId="20" fillId="2" borderId="1" xfId="4" applyNumberFormat="1" applyFont="1" applyFill="1" applyBorder="1" applyAlignment="1">
      <alignment vertical="center"/>
    </xf>
    <xf numFmtId="172" fontId="30" fillId="5" borderId="2" xfId="1" applyNumberFormat="1" applyFont="1" applyFill="1" applyBorder="1" applyAlignment="1">
      <alignment vertical="center"/>
    </xf>
    <xf numFmtId="172" fontId="31" fillId="2" borderId="0" xfId="4" applyNumberFormat="1" applyFont="1" applyFill="1" applyAlignment="1">
      <alignment vertical="center"/>
    </xf>
    <xf numFmtId="172" fontId="33" fillId="2" borderId="9" xfId="4" applyNumberFormat="1" applyFont="1" applyFill="1" applyBorder="1" applyAlignment="1">
      <alignment vertical="center"/>
    </xf>
    <xf numFmtId="172" fontId="33" fillId="2" borderId="1" xfId="4" applyNumberFormat="1" applyFont="1" applyFill="1" applyBorder="1" applyAlignment="1">
      <alignment vertical="center"/>
    </xf>
    <xf numFmtId="166" fontId="34" fillId="2" borderId="2" xfId="4" applyNumberFormat="1" applyFont="1" applyFill="1" applyBorder="1" applyAlignment="1">
      <alignment vertical="center"/>
    </xf>
    <xf numFmtId="166" fontId="34" fillId="2" borderId="9" xfId="4" applyNumberFormat="1" applyFont="1" applyFill="1" applyBorder="1" applyAlignment="1">
      <alignment vertical="center"/>
    </xf>
    <xf numFmtId="166" fontId="34" fillId="2" borderId="0" xfId="4" applyNumberFormat="1" applyFont="1" applyFill="1" applyAlignment="1">
      <alignment vertical="center"/>
    </xf>
    <xf numFmtId="166" fontId="34" fillId="2" borderId="1" xfId="4" applyNumberFormat="1" applyFont="1" applyFill="1" applyBorder="1" applyAlignment="1">
      <alignment vertical="center"/>
    </xf>
    <xf numFmtId="172" fontId="34" fillId="2" borderId="2" xfId="4" applyNumberFormat="1" applyFont="1" applyFill="1" applyBorder="1" applyAlignment="1">
      <alignment vertical="center"/>
    </xf>
    <xf numFmtId="171" fontId="34" fillId="2" borderId="9" xfId="4" applyNumberFormat="1" applyFont="1" applyFill="1" applyBorder="1" applyAlignment="1">
      <alignment vertical="center"/>
    </xf>
    <xf numFmtId="171" fontId="34" fillId="2" borderId="1" xfId="4" applyNumberFormat="1" applyFont="1" applyFill="1" applyBorder="1" applyAlignment="1">
      <alignment vertical="center"/>
    </xf>
    <xf numFmtId="173" fontId="10" fillId="2" borderId="0" xfId="4" applyNumberFormat="1" applyFont="1" applyFill="1" applyAlignment="1">
      <alignment vertical="center"/>
    </xf>
    <xf numFmtId="173" fontId="14" fillId="2" borderId="0" xfId="4" applyNumberFormat="1" applyFont="1" applyFill="1" applyAlignment="1">
      <alignment vertical="center"/>
    </xf>
    <xf numFmtId="174" fontId="23" fillId="5" borderId="2" xfId="4" applyNumberFormat="1" applyFont="1" applyFill="1" applyBorder="1" applyAlignment="1">
      <alignment vertical="center"/>
    </xf>
    <xf numFmtId="174" fontId="34" fillId="2" borderId="9" xfId="4" applyNumberFormat="1" applyFont="1" applyFill="1" applyBorder="1" applyAlignment="1">
      <alignment vertical="center"/>
    </xf>
    <xf numFmtId="174" fontId="34" fillId="2" borderId="1" xfId="4" applyNumberFormat="1" applyFont="1" applyFill="1" applyBorder="1" applyAlignment="1">
      <alignment vertical="center"/>
    </xf>
    <xf numFmtId="167" fontId="15" fillId="2" borderId="0" xfId="4" applyNumberFormat="1" applyFont="1" applyFill="1" applyAlignment="1">
      <alignment vertical="center"/>
    </xf>
    <xf numFmtId="167" fontId="36" fillId="2" borderId="0" xfId="4" applyNumberFormat="1" applyFont="1" applyFill="1" applyAlignment="1">
      <alignment vertical="center"/>
    </xf>
    <xf numFmtId="168" fontId="23" fillId="5" borderId="2" xfId="4" applyNumberFormat="1" applyFont="1" applyFill="1" applyBorder="1" applyAlignment="1">
      <alignment vertical="center"/>
    </xf>
    <xf numFmtId="170" fontId="23" fillId="5" borderId="2" xfId="4" applyNumberFormat="1" applyFont="1" applyFill="1" applyBorder="1" applyAlignment="1">
      <alignment vertical="center"/>
    </xf>
    <xf numFmtId="170" fontId="34" fillId="2" borderId="9" xfId="4" applyNumberFormat="1" applyFont="1" applyFill="1" applyBorder="1" applyAlignment="1">
      <alignment vertical="center"/>
    </xf>
    <xf numFmtId="170" fontId="34" fillId="2" borderId="1" xfId="4" applyNumberFormat="1" applyFont="1" applyFill="1" applyBorder="1" applyAlignment="1">
      <alignment vertical="center"/>
    </xf>
    <xf numFmtId="165" fontId="23" fillId="5" borderId="2" xfId="4" applyNumberFormat="1" applyFont="1" applyFill="1" applyBorder="1" applyAlignment="1">
      <alignment vertical="center"/>
    </xf>
    <xf numFmtId="165" fontId="34" fillId="2" borderId="9" xfId="4" applyNumberFormat="1" applyFont="1" applyFill="1" applyBorder="1" applyAlignment="1">
      <alignment vertical="center"/>
    </xf>
    <xf numFmtId="165" fontId="34" fillId="2" borderId="1" xfId="4" applyNumberFormat="1" applyFont="1" applyFill="1" applyBorder="1" applyAlignment="1">
      <alignment vertical="center"/>
    </xf>
    <xf numFmtId="170" fontId="27" fillId="4" borderId="2" xfId="4" applyNumberFormat="1" applyFont="1" applyFill="1" applyBorder="1" applyAlignment="1">
      <alignment vertical="center"/>
    </xf>
    <xf numFmtId="169" fontId="10" fillId="2" borderId="0" xfId="4" applyNumberFormat="1" applyFont="1" applyFill="1" applyAlignment="1">
      <alignment vertical="center"/>
    </xf>
    <xf numFmtId="166" fontId="31" fillId="2" borderId="9" xfId="4" applyNumberFormat="1" applyFont="1" applyFill="1" applyBorder="1" applyAlignment="1">
      <alignment vertical="center"/>
    </xf>
    <xf numFmtId="166" fontId="31" fillId="2" borderId="10" xfId="4" applyNumberFormat="1" applyFont="1" applyFill="1" applyBorder="1" applyAlignment="1">
      <alignment vertical="center"/>
    </xf>
    <xf numFmtId="166" fontId="33" fillId="2" borderId="4" xfId="4" applyNumberFormat="1" applyFont="1" applyFill="1" applyBorder="1" applyAlignment="1">
      <alignment vertical="center"/>
    </xf>
    <xf numFmtId="166" fontId="37" fillId="2" borderId="0" xfId="4" applyNumberFormat="1" applyFont="1" applyFill="1" applyAlignment="1">
      <alignment vertical="center"/>
    </xf>
    <xf numFmtId="166" fontId="37" fillId="2" borderId="1" xfId="4" applyNumberFormat="1" applyFont="1" applyFill="1" applyBorder="1" applyAlignment="1">
      <alignment vertical="center"/>
    </xf>
    <xf numFmtId="166" fontId="16" fillId="2" borderId="0" xfId="4" applyNumberFormat="1" applyFont="1" applyFill="1" applyAlignment="1">
      <alignment vertical="center"/>
    </xf>
    <xf numFmtId="166" fontId="14" fillId="2" borderId="0" xfId="4" applyNumberFormat="1" applyFont="1" applyFill="1" applyAlignment="1">
      <alignment vertical="center"/>
    </xf>
    <xf numFmtId="172" fontId="31" fillId="2" borderId="9" xfId="1" applyNumberFormat="1" applyFont="1" applyFill="1" applyBorder="1" applyAlignment="1">
      <alignment vertical="center"/>
    </xf>
    <xf numFmtId="172" fontId="31" fillId="2" borderId="0" xfId="1" applyNumberFormat="1" applyFont="1" applyFill="1" applyAlignment="1">
      <alignment vertical="center"/>
    </xf>
    <xf numFmtId="172" fontId="31" fillId="2" borderId="10" xfId="1" applyNumberFormat="1" applyFont="1" applyFill="1" applyBorder="1" applyAlignment="1">
      <alignment vertical="center"/>
    </xf>
    <xf numFmtId="172" fontId="33" fillId="2" borderId="0" xfId="1" applyNumberFormat="1" applyFont="1" applyFill="1" applyAlignment="1">
      <alignment vertical="center"/>
    </xf>
    <xf numFmtId="172" fontId="38" fillId="2" borderId="0" xfId="1" applyNumberFormat="1" applyFont="1" applyFill="1" applyAlignment="1">
      <alignment vertical="center"/>
    </xf>
    <xf numFmtId="172" fontId="38" fillId="2" borderId="1" xfId="1" applyNumberFormat="1" applyFont="1" applyFill="1" applyBorder="1" applyAlignment="1">
      <alignment vertical="center"/>
    </xf>
    <xf numFmtId="165" fontId="30" fillId="5" borderId="9" xfId="1" applyNumberFormat="1" applyFont="1" applyFill="1" applyBorder="1" applyAlignment="1">
      <alignment vertical="center"/>
    </xf>
    <xf numFmtId="165" fontId="31" fillId="2" borderId="9" xfId="1" applyNumberFormat="1" applyFont="1" applyFill="1" applyBorder="1" applyAlignment="1">
      <alignment vertical="center"/>
    </xf>
    <xf numFmtId="165" fontId="31" fillId="2" borderId="0" xfId="1" applyNumberFormat="1" applyFont="1" applyFill="1" applyAlignment="1">
      <alignment vertical="center"/>
    </xf>
    <xf numFmtId="165" fontId="31" fillId="2" borderId="10" xfId="1" applyNumberFormat="1" applyFont="1" applyFill="1" applyBorder="1" applyAlignment="1">
      <alignment vertical="center"/>
    </xf>
    <xf numFmtId="165" fontId="33" fillId="2" borderId="0" xfId="1" applyNumberFormat="1" applyFont="1" applyFill="1" applyAlignment="1">
      <alignment vertical="center"/>
    </xf>
    <xf numFmtId="165" fontId="33" fillId="2" borderId="1" xfId="1" applyNumberFormat="1" applyFont="1" applyFill="1" applyBorder="1" applyAlignment="1">
      <alignment vertical="center"/>
    </xf>
    <xf numFmtId="166" fontId="37" fillId="2" borderId="10" xfId="4" applyNumberFormat="1" applyFont="1" applyFill="1" applyBorder="1" applyAlignment="1">
      <alignment vertical="center"/>
    </xf>
    <xf numFmtId="166" fontId="34" fillId="2" borderId="8" xfId="4" applyNumberFormat="1" applyFont="1" applyFill="1" applyBorder="1" applyAlignment="1">
      <alignment vertical="center"/>
    </xf>
    <xf numFmtId="172" fontId="38" fillId="2" borderId="10" xfId="1" applyNumberFormat="1" applyFont="1" applyFill="1" applyBorder="1" applyAlignment="1">
      <alignment vertical="center"/>
    </xf>
    <xf numFmtId="172" fontId="34" fillId="2" borderId="8" xfId="1" applyNumberFormat="1" applyFont="1" applyFill="1" applyBorder="1" applyAlignment="1">
      <alignment vertical="center"/>
    </xf>
    <xf numFmtId="171" fontId="34" fillId="2" borderId="0" xfId="4" applyNumberFormat="1" applyFont="1" applyFill="1" applyAlignment="1">
      <alignment vertical="center"/>
    </xf>
    <xf numFmtId="174" fontId="34" fillId="2" borderId="0" xfId="4" applyNumberFormat="1" applyFont="1" applyFill="1" applyAlignment="1">
      <alignment vertical="center"/>
    </xf>
    <xf numFmtId="171" fontId="23" fillId="5" borderId="9" xfId="4" applyNumberFormat="1" applyFont="1" applyFill="1" applyBorder="1" applyAlignment="1">
      <alignment vertical="center"/>
    </xf>
    <xf numFmtId="175" fontId="10" fillId="2" borderId="0" xfId="4" applyNumberFormat="1" applyFont="1" applyFill="1" applyAlignment="1">
      <alignment vertical="center"/>
    </xf>
    <xf numFmtId="170" fontId="23" fillId="5" borderId="9" xfId="4" applyNumberFormat="1" applyFont="1" applyFill="1" applyBorder="1" applyAlignment="1">
      <alignment vertical="center"/>
    </xf>
    <xf numFmtId="168" fontId="34" fillId="2" borderId="9" xfId="4" applyNumberFormat="1" applyFont="1" applyFill="1" applyBorder="1" applyAlignment="1">
      <alignment vertical="center"/>
    </xf>
    <xf numFmtId="168" fontId="34" fillId="2" borderId="0" xfId="4" applyNumberFormat="1" applyFont="1" applyFill="1" applyAlignment="1">
      <alignment vertical="center"/>
    </xf>
    <xf numFmtId="168" fontId="34" fillId="2" borderId="1" xfId="4" applyNumberFormat="1" applyFont="1" applyFill="1" applyBorder="1" applyAlignment="1">
      <alignment vertical="center"/>
    </xf>
    <xf numFmtId="170" fontId="23" fillId="5" borderId="0" xfId="4" applyNumberFormat="1" applyFont="1" applyFill="1" applyAlignment="1">
      <alignment vertical="center"/>
    </xf>
    <xf numFmtId="170" fontId="34" fillId="2" borderId="0" xfId="4" applyNumberFormat="1" applyFont="1" applyFill="1" applyAlignment="1">
      <alignment vertical="center"/>
    </xf>
    <xf numFmtId="165" fontId="23" fillId="5" borderId="0" xfId="4" applyNumberFormat="1" applyFont="1" applyFill="1" applyAlignment="1">
      <alignment vertical="center"/>
    </xf>
    <xf numFmtId="165" fontId="34" fillId="2" borderId="0" xfId="4" applyNumberFormat="1" applyFont="1" applyFill="1" applyAlignment="1">
      <alignment vertical="center"/>
    </xf>
    <xf numFmtId="173" fontId="33" fillId="2" borderId="4" xfId="4" applyNumberFormat="1" applyFont="1" applyFill="1" applyBorder="1" applyAlignment="1">
      <alignment vertical="center"/>
    </xf>
    <xf numFmtId="173" fontId="20" fillId="2" borderId="0" xfId="1" applyNumberFormat="1" applyFont="1" applyFill="1" applyAlignment="1">
      <alignment vertical="center"/>
    </xf>
    <xf numFmtId="173" fontId="20" fillId="2" borderId="1" xfId="1" applyNumberFormat="1" applyFont="1" applyFill="1" applyBorder="1" applyAlignment="1">
      <alignment vertical="center"/>
    </xf>
    <xf numFmtId="173" fontId="20" fillId="2" borderId="0" xfId="4" applyNumberFormat="1" applyFont="1" applyFill="1" applyAlignment="1">
      <alignment vertical="center"/>
    </xf>
    <xf numFmtId="176" fontId="14" fillId="2" borderId="0" xfId="1" applyNumberFormat="1" applyFont="1" applyFill="1" applyAlignment="1">
      <alignment vertical="center"/>
    </xf>
    <xf numFmtId="172" fontId="31" fillId="2" borderId="9" xfId="4" applyNumberFormat="1" applyFont="1" applyFill="1" applyBorder="1" applyAlignment="1">
      <alignment vertical="center"/>
    </xf>
    <xf numFmtId="172" fontId="31" fillId="2" borderId="10" xfId="4" applyNumberFormat="1" applyFont="1" applyFill="1" applyBorder="1" applyAlignment="1">
      <alignment vertical="center"/>
    </xf>
    <xf numFmtId="172" fontId="33" fillId="2" borderId="0" xfId="4" applyNumberFormat="1" applyFont="1" applyFill="1" applyAlignment="1">
      <alignment vertical="center"/>
    </xf>
    <xf numFmtId="172" fontId="37" fillId="2" borderId="0" xfId="4" applyNumberFormat="1" applyFont="1" applyFill="1" applyAlignment="1">
      <alignment vertical="center"/>
    </xf>
    <xf numFmtId="172" fontId="37" fillId="2" borderId="1" xfId="4" applyNumberFormat="1" applyFont="1" applyFill="1" applyBorder="1" applyAlignment="1">
      <alignment vertical="center"/>
    </xf>
    <xf numFmtId="170" fontId="30" fillId="5" borderId="9" xfId="1" applyNumberFormat="1" applyFont="1" applyFill="1" applyBorder="1" applyAlignment="1">
      <alignment vertical="center"/>
    </xf>
    <xf numFmtId="170" fontId="31" fillId="2" borderId="9" xfId="1" applyNumberFormat="1" applyFont="1" applyFill="1" applyBorder="1" applyAlignment="1">
      <alignment vertical="center"/>
    </xf>
    <xf numFmtId="170" fontId="31" fillId="2" borderId="0" xfId="1" applyNumberFormat="1" applyFont="1" applyFill="1" applyAlignment="1">
      <alignment vertical="center"/>
    </xf>
    <xf numFmtId="170" fontId="31" fillId="2" borderId="10" xfId="1" applyNumberFormat="1" applyFont="1" applyFill="1" applyBorder="1" applyAlignment="1">
      <alignment vertical="center"/>
    </xf>
    <xf numFmtId="170" fontId="33" fillId="2" borderId="0" xfId="1" applyNumberFormat="1" applyFont="1" applyFill="1" applyAlignment="1">
      <alignment vertical="center"/>
    </xf>
    <xf numFmtId="170" fontId="33" fillId="2" borderId="1" xfId="1" applyNumberFormat="1" applyFont="1" applyFill="1" applyBorder="1" applyAlignment="1">
      <alignment vertical="center"/>
    </xf>
    <xf numFmtId="172" fontId="39" fillId="2" borderId="8" xfId="1" applyNumberFormat="1" applyFont="1" applyFill="1" applyBorder="1" applyAlignment="1">
      <alignment vertical="center"/>
    </xf>
    <xf numFmtId="165" fontId="12" fillId="2" borderId="0" xfId="1" applyNumberFormat="1" applyFont="1" applyFill="1" applyAlignment="1">
      <alignment vertical="center"/>
    </xf>
    <xf numFmtId="168" fontId="23" fillId="5" borderId="9" xfId="4" applyNumberFormat="1" applyFont="1" applyFill="1" applyBorder="1" applyAlignment="1">
      <alignment vertical="center"/>
    </xf>
    <xf numFmtId="165" fontId="23" fillId="5" borderId="9" xfId="4" applyNumberFormat="1" applyFont="1" applyFill="1" applyBorder="1" applyAlignment="1">
      <alignment vertical="center"/>
    </xf>
    <xf numFmtId="166" fontId="34" fillId="2" borderId="4" xfId="4" applyNumberFormat="1" applyFont="1" applyFill="1" applyBorder="1" applyAlignment="1">
      <alignment vertical="center"/>
    </xf>
    <xf numFmtId="166" fontId="41" fillId="2" borderId="0" xfId="4" applyNumberFormat="1" applyFont="1" applyFill="1" applyAlignment="1">
      <alignment vertical="center"/>
    </xf>
    <xf numFmtId="166" fontId="33" fillId="2" borderId="8" xfId="4" applyNumberFormat="1" applyFont="1" applyFill="1" applyBorder="1" applyAlignment="1">
      <alignment vertical="center"/>
    </xf>
    <xf numFmtId="172" fontId="34" fillId="2" borderId="4" xfId="1" applyNumberFormat="1" applyFont="1" applyFill="1" applyBorder="1" applyAlignment="1">
      <alignment vertical="center"/>
    </xf>
    <xf numFmtId="172" fontId="37" fillId="2" borderId="0" xfId="1" applyNumberFormat="1" applyFont="1" applyFill="1" applyAlignment="1">
      <alignment vertical="center"/>
    </xf>
    <xf numFmtId="172" fontId="33" fillId="2" borderId="1" xfId="1" applyNumberFormat="1" applyFont="1" applyFill="1" applyBorder="1" applyAlignment="1">
      <alignment vertical="center"/>
    </xf>
    <xf numFmtId="165" fontId="30" fillId="5" borderId="2" xfId="1" applyNumberFormat="1" applyFont="1" applyFill="1" applyBorder="1" applyAlignment="1">
      <alignment vertical="center"/>
    </xf>
    <xf numFmtId="165" fontId="34" fillId="2" borderId="4" xfId="1" applyNumberFormat="1" applyFont="1" applyFill="1" applyBorder="1" applyAlignment="1">
      <alignment vertical="center"/>
    </xf>
    <xf numFmtId="170" fontId="30" fillId="5" borderId="2" xfId="1" applyNumberFormat="1" applyFont="1" applyFill="1" applyBorder="1" applyAlignment="1">
      <alignment vertical="center"/>
    </xf>
    <xf numFmtId="170" fontId="34" fillId="2" borderId="4" xfId="1" applyNumberFormat="1" applyFont="1" applyFill="1" applyBorder="1" applyAlignment="1">
      <alignment vertical="center"/>
    </xf>
    <xf numFmtId="166" fontId="33" fillId="2" borderId="3" xfId="4" applyNumberFormat="1" applyFont="1" applyFill="1" applyBorder="1" applyAlignment="1">
      <alignment vertical="center"/>
    </xf>
    <xf numFmtId="166" fontId="35" fillId="2" borderId="1" xfId="4" applyNumberFormat="1" applyFont="1" applyFill="1" applyBorder="1" applyAlignment="1">
      <alignment vertical="center"/>
    </xf>
    <xf numFmtId="172" fontId="37" fillId="2" borderId="1" xfId="1" applyNumberFormat="1" applyFont="1" applyFill="1" applyBorder="1" applyAlignment="1">
      <alignment vertical="center"/>
    </xf>
    <xf numFmtId="172" fontId="37" fillId="2" borderId="10" xfId="1" applyNumberFormat="1" applyFont="1" applyFill="1" applyBorder="1" applyAlignment="1">
      <alignment vertical="center"/>
    </xf>
    <xf numFmtId="173" fontId="14" fillId="2" borderId="1" xfId="4" applyNumberFormat="1" applyFont="1" applyFill="1" applyBorder="1" applyAlignment="1">
      <alignment vertical="center"/>
    </xf>
    <xf numFmtId="173" fontId="37" fillId="2" borderId="0" xfId="4" applyNumberFormat="1" applyFont="1" applyFill="1" applyAlignment="1">
      <alignment vertical="center"/>
    </xf>
    <xf numFmtId="165" fontId="31" fillId="2" borderId="9" xfId="4" applyNumberFormat="1" applyFont="1" applyFill="1" applyBorder="1" applyAlignment="1">
      <alignment vertical="center"/>
    </xf>
    <xf numFmtId="165" fontId="31" fillId="2" borderId="0" xfId="4" applyNumberFormat="1" applyFont="1" applyFill="1" applyAlignment="1">
      <alignment vertical="center"/>
    </xf>
    <xf numFmtId="165" fontId="31" fillId="2" borderId="10" xfId="4" applyNumberFormat="1" applyFont="1" applyFill="1" applyBorder="1" applyAlignment="1">
      <alignment vertical="center"/>
    </xf>
    <xf numFmtId="165" fontId="33" fillId="2" borderId="1" xfId="4" applyNumberFormat="1" applyFont="1" applyFill="1" applyBorder="1" applyAlignment="1">
      <alignment vertical="center"/>
    </xf>
    <xf numFmtId="170" fontId="31" fillId="2" borderId="9" xfId="4" applyNumberFormat="1" applyFont="1" applyFill="1" applyBorder="1" applyAlignment="1">
      <alignment vertical="center"/>
    </xf>
    <xf numFmtId="170" fontId="31" fillId="2" borderId="0" xfId="4" applyNumberFormat="1" applyFont="1" applyFill="1" applyAlignment="1">
      <alignment vertical="center"/>
    </xf>
    <xf numFmtId="170" fontId="31" fillId="2" borderId="10" xfId="4" applyNumberFormat="1" applyFont="1" applyFill="1" applyBorder="1" applyAlignment="1">
      <alignment vertical="center"/>
    </xf>
    <xf numFmtId="170" fontId="33" fillId="2" borderId="1" xfId="4" applyNumberFormat="1" applyFont="1" applyFill="1" applyBorder="1" applyAlignment="1">
      <alignment vertical="center"/>
    </xf>
    <xf numFmtId="171" fontId="23" fillId="4" borderId="9" xfId="4" applyNumberFormat="1" applyFont="1" applyFill="1" applyBorder="1" applyAlignment="1">
      <alignment vertical="center"/>
    </xf>
    <xf numFmtId="174" fontId="23" fillId="5" borderId="3" xfId="4" applyNumberFormat="1" applyFont="1" applyFill="1" applyBorder="1" applyAlignment="1">
      <alignment vertical="center"/>
    </xf>
    <xf numFmtId="171" fontId="23" fillId="5" borderId="3" xfId="4" applyNumberFormat="1" applyFont="1" applyFill="1" applyBorder="1" applyAlignment="1">
      <alignment vertical="center"/>
    </xf>
    <xf numFmtId="174" fontId="23" fillId="5" borderId="10" xfId="4" applyNumberFormat="1" applyFont="1" applyFill="1" applyBorder="1" applyAlignment="1">
      <alignment vertical="center"/>
    </xf>
    <xf numFmtId="171" fontId="23" fillId="5" borderId="10" xfId="4" applyNumberFormat="1" applyFont="1" applyFill="1" applyBorder="1" applyAlignment="1">
      <alignment vertical="center"/>
    </xf>
    <xf numFmtId="171" fontId="23" fillId="4" borderId="1" xfId="4" applyNumberFormat="1" applyFont="1" applyFill="1" applyBorder="1" applyAlignment="1">
      <alignment vertical="center"/>
    </xf>
    <xf numFmtId="171" fontId="23" fillId="5" borderId="0" xfId="4" applyNumberFormat="1" applyFont="1" applyFill="1" applyAlignment="1">
      <alignment vertical="center"/>
    </xf>
    <xf numFmtId="165" fontId="23" fillId="5" borderId="1" xfId="4" applyNumberFormat="1" applyFont="1" applyFill="1" applyBorder="1" applyAlignment="1">
      <alignment vertical="center"/>
    </xf>
    <xf numFmtId="166" fontId="37" fillId="2" borderId="4" xfId="4" applyNumberFormat="1" applyFont="1" applyFill="1" applyBorder="1" applyAlignment="1">
      <alignment vertical="center"/>
    </xf>
    <xf numFmtId="166" fontId="37" fillId="2" borderId="3" xfId="4" applyNumberFormat="1" applyFont="1" applyFill="1" applyBorder="1" applyAlignment="1">
      <alignment vertical="center"/>
    </xf>
    <xf numFmtId="165" fontId="33" fillId="2" borderId="0" xfId="4" applyNumberFormat="1" applyFont="1" applyFill="1" applyAlignment="1">
      <alignment vertical="center"/>
    </xf>
    <xf numFmtId="170" fontId="33" fillId="2" borderId="0" xfId="4" applyNumberFormat="1" applyFont="1" applyFill="1" applyAlignment="1">
      <alignment vertical="center"/>
    </xf>
    <xf numFmtId="166" fontId="33" fillId="2" borderId="1" xfId="4" applyNumberFormat="1" applyFont="1" applyFill="1" applyBorder="1" applyAlignment="1">
      <alignment vertical="center"/>
    </xf>
    <xf numFmtId="173" fontId="37" fillId="2" borderId="9" xfId="4" applyNumberFormat="1" applyFont="1" applyFill="1" applyBorder="1" applyAlignment="1">
      <alignment vertical="center"/>
    </xf>
    <xf numFmtId="166" fontId="37" fillId="2" borderId="9" xfId="4" applyNumberFormat="1" applyFont="1" applyFill="1" applyBorder="1" applyAlignment="1">
      <alignment vertical="center"/>
    </xf>
    <xf numFmtId="170" fontId="33" fillId="2" borderId="9" xfId="4" applyNumberFormat="1" applyFont="1" applyFill="1" applyBorder="1" applyAlignment="1">
      <alignment vertical="center"/>
    </xf>
    <xf numFmtId="0" fontId="48" fillId="2" borderId="0" xfId="5" applyFont="1" applyFill="1" applyAlignment="1">
      <alignment horizontal="left" vertical="center"/>
    </xf>
    <xf numFmtId="0" fontId="20" fillId="2" borderId="0" xfId="5" applyFont="1" applyFill="1" applyAlignment="1">
      <alignment vertical="center"/>
    </xf>
    <xf numFmtId="177" fontId="49" fillId="2" borderId="0" xfId="5" quotePrefix="1" applyNumberFormat="1" applyFont="1" applyFill="1" applyAlignment="1">
      <alignment horizontal="left" vertical="center"/>
    </xf>
  </cellXfs>
  <cellStyles count="9">
    <cellStyle name="Comma 2" xfId="3"/>
    <cellStyle name="Hyperlink" xfId="2" builtinId="8"/>
    <cellStyle name="Normal" xfId="0" builtinId="0"/>
    <cellStyle name="Normal 2" xfId="4"/>
    <cellStyle name="Normal 2 2" xfId="8"/>
    <cellStyle name="Normal 3" xfId="5"/>
    <cellStyle name="Percent" xfId="1" builtinId="5"/>
    <cellStyle name="Percent 2" xfId="6"/>
    <cellStyle name="Percent 3" xfId="7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/4.0/?ref=choos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204" customWidth="1"/>
    <col min="5" max="21" width="9.7109375" style="204" customWidth="1"/>
    <col min="22" max="22" width="9.7109375" style="192" customWidth="1"/>
    <col min="23" max="23" width="107.42578125" style="204" customWidth="1"/>
    <col min="24" max="24" width="44.7109375" style="204" customWidth="1"/>
    <col min="25" max="26" width="9.7109375" style="204" customWidth="1"/>
    <col min="27" max="46" width="9.140625" style="204" customWidth="1"/>
    <col min="47" max="16384" width="9.140625" style="204"/>
  </cols>
  <sheetData>
    <row r="2" spans="1:23" ht="21" customHeight="1" x14ac:dyDescent="0.35">
      <c r="A2" s="191"/>
    </row>
    <row r="6" spans="1:23" ht="31.15" customHeight="1" x14ac:dyDescent="0.25">
      <c r="A6" s="193"/>
      <c r="B6" s="194" t="s">
        <v>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V6" s="204"/>
    </row>
    <row r="7" spans="1:23" ht="15" customHeight="1" x14ac:dyDescent="0.25">
      <c r="V7" s="204"/>
    </row>
    <row r="8" spans="1:23" ht="15" customHeight="1" x14ac:dyDescent="0.25">
      <c r="V8" s="204"/>
    </row>
    <row r="9" spans="1:23" ht="15" customHeight="1" x14ac:dyDescent="0.25">
      <c r="V9" s="204"/>
    </row>
    <row r="10" spans="1:23" ht="28.9" customHeight="1" x14ac:dyDescent="0.25">
      <c r="C10" s="195" t="s">
        <v>11</v>
      </c>
      <c r="V10" s="204"/>
    </row>
    <row r="11" spans="1:23" ht="15" customHeight="1" x14ac:dyDescent="0.25">
      <c r="V11" s="204"/>
    </row>
    <row r="15" spans="1:23" ht="30" customHeight="1" x14ac:dyDescent="0.25">
      <c r="C15" s="195" t="s">
        <v>1</v>
      </c>
    </row>
    <row r="16" spans="1:23" ht="15" customHeight="1" x14ac:dyDescent="0.25">
      <c r="W16" s="196"/>
    </row>
    <row r="17" spans="12:32" ht="15" customHeight="1" x14ac:dyDescent="0.25">
      <c r="W17" s="196"/>
    </row>
    <row r="28" spans="12:32" ht="21" customHeight="1" x14ac:dyDescent="0.25">
      <c r="L28" s="356" t="s">
        <v>2</v>
      </c>
      <c r="M28" s="357"/>
      <c r="N28" s="357"/>
      <c r="O28" s="357"/>
    </row>
    <row r="29" spans="12:32" ht="15" customHeight="1" x14ac:dyDescent="0.25">
      <c r="V29" s="204"/>
    </row>
    <row r="30" spans="12:32" ht="18" customHeight="1" x14ac:dyDescent="0.25">
      <c r="L30" s="358">
        <v>45432.784166666665</v>
      </c>
      <c r="M30" s="357"/>
      <c r="N30" s="357"/>
      <c r="O30" s="357"/>
      <c r="V30" s="204"/>
    </row>
    <row r="31" spans="12:32" ht="15" customHeight="1" x14ac:dyDescent="0.2">
      <c r="L31" s="197" t="s">
        <v>3</v>
      </c>
      <c r="V31" s="204"/>
      <c r="AA31" s="198"/>
      <c r="AB31" s="198"/>
      <c r="AC31" s="198"/>
      <c r="AD31" s="198"/>
      <c r="AE31" s="198"/>
      <c r="AF31" s="198"/>
    </row>
    <row r="32" spans="12:32" ht="15" customHeight="1" x14ac:dyDescent="0.25">
      <c r="V32" s="204"/>
    </row>
    <row r="33" spans="2:32" ht="15" customHeight="1" x14ac:dyDescent="0.25">
      <c r="B33" s="199" t="s">
        <v>4</v>
      </c>
      <c r="V33" s="204"/>
    </row>
    <row r="34" spans="2:32" ht="15" customHeight="1" x14ac:dyDescent="0.25">
      <c r="B34" s="199"/>
      <c r="V34" s="199"/>
    </row>
    <row r="35" spans="2:32" ht="15" customHeight="1" x14ac:dyDescent="0.25">
      <c r="B35" s="199" t="s">
        <v>5</v>
      </c>
      <c r="V35" s="199"/>
    </row>
    <row r="36" spans="2:32" ht="15" customHeight="1" x14ac:dyDescent="0.25">
      <c r="B36" s="199" t="s">
        <v>6</v>
      </c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W36" s="198"/>
      <c r="X36" s="198"/>
      <c r="Y36" s="198"/>
      <c r="Z36" s="198"/>
    </row>
    <row r="38" spans="2:32" ht="15" customHeight="1" x14ac:dyDescent="0.25">
      <c r="B38" s="199" t="s">
        <v>7</v>
      </c>
    </row>
    <row r="39" spans="2:32" ht="15" customHeight="1" x14ac:dyDescent="0.25">
      <c r="B39" s="199" t="s">
        <v>8</v>
      </c>
    </row>
    <row r="40" spans="2:32" ht="15" customHeight="1" x14ac:dyDescent="0.25">
      <c r="B40" s="200" t="s">
        <v>9</v>
      </c>
      <c r="AA40" s="198"/>
      <c r="AB40" s="198"/>
      <c r="AC40" s="198"/>
      <c r="AD40" s="198"/>
      <c r="AE40" s="198"/>
      <c r="AF40" s="198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78" footer="0.31496062992125978"/>
  <pageSetup paperSize="9" scale="84"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A134" sqref="A134:XFD134"/>
      <selection pane="topRight" activeCell="A134" sqref="A134:XFD134"/>
      <selection pane="bottomLeft" activeCell="A134" sqref="A134:XFD134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CO2 emissions"</f>
        <v>EL: Iron and steel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f t="shared" ref="B5:W5" si="0">SUM(B6:B10)+B16+B22+B28+B35+B52</f>
        <v>0</v>
      </c>
      <c r="C5" s="225">
        <f t="shared" si="0"/>
        <v>0</v>
      </c>
      <c r="D5" s="225">
        <f t="shared" si="0"/>
        <v>0</v>
      </c>
      <c r="E5" s="225">
        <f t="shared" si="0"/>
        <v>0</v>
      </c>
      <c r="F5" s="225">
        <f t="shared" si="0"/>
        <v>0</v>
      </c>
      <c r="G5" s="225">
        <f t="shared" si="0"/>
        <v>0</v>
      </c>
      <c r="H5" s="225">
        <f t="shared" si="0"/>
        <v>0</v>
      </c>
      <c r="I5" s="225">
        <f t="shared" si="0"/>
        <v>0</v>
      </c>
      <c r="J5" s="225">
        <f t="shared" si="0"/>
        <v>0</v>
      </c>
      <c r="K5" s="225">
        <f t="shared" si="0"/>
        <v>0</v>
      </c>
      <c r="L5" s="225">
        <f t="shared" si="0"/>
        <v>0</v>
      </c>
      <c r="M5" s="225">
        <f t="shared" si="0"/>
        <v>0</v>
      </c>
      <c r="N5" s="225">
        <f t="shared" si="0"/>
        <v>0</v>
      </c>
      <c r="O5" s="225">
        <f t="shared" si="0"/>
        <v>0</v>
      </c>
      <c r="P5" s="225">
        <f t="shared" si="0"/>
        <v>0</v>
      </c>
      <c r="Q5" s="225">
        <f t="shared" si="0"/>
        <v>0</v>
      </c>
      <c r="R5" s="225">
        <f t="shared" si="0"/>
        <v>0</v>
      </c>
      <c r="S5" s="225">
        <f t="shared" si="0"/>
        <v>0</v>
      </c>
      <c r="T5" s="225">
        <f t="shared" si="0"/>
        <v>0</v>
      </c>
      <c r="U5" s="225">
        <f t="shared" si="0"/>
        <v>0</v>
      </c>
      <c r="V5" s="225">
        <f t="shared" si="0"/>
        <v>0</v>
      </c>
      <c r="W5" s="225">
        <f t="shared" si="0"/>
        <v>0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348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349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350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351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354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355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356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357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358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359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360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361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362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363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364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365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366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367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368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369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370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371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372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373</v>
      </c>
    </row>
    <row r="35" spans="1:105" ht="12" customHeight="1" x14ac:dyDescent="0.25">
      <c r="A35" s="57" t="s">
        <v>191</v>
      </c>
      <c r="B35" s="263">
        <f t="shared" ref="B35:W35" si="1">B36+B40+B51</f>
        <v>0</v>
      </c>
      <c r="C35" s="263">
        <f t="shared" si="1"/>
        <v>0</v>
      </c>
      <c r="D35" s="263">
        <f t="shared" si="1"/>
        <v>0</v>
      </c>
      <c r="E35" s="263">
        <f t="shared" si="1"/>
        <v>0</v>
      </c>
      <c r="F35" s="263">
        <f t="shared" si="1"/>
        <v>0</v>
      </c>
      <c r="G35" s="263">
        <f t="shared" si="1"/>
        <v>0</v>
      </c>
      <c r="H35" s="263">
        <f t="shared" si="1"/>
        <v>0</v>
      </c>
      <c r="I35" s="263">
        <f t="shared" si="1"/>
        <v>0</v>
      </c>
      <c r="J35" s="263">
        <f t="shared" si="1"/>
        <v>0</v>
      </c>
      <c r="K35" s="263">
        <f t="shared" si="1"/>
        <v>0</v>
      </c>
      <c r="L35" s="263">
        <f t="shared" si="1"/>
        <v>0</v>
      </c>
      <c r="M35" s="263">
        <f t="shared" si="1"/>
        <v>0</v>
      </c>
      <c r="N35" s="263">
        <f t="shared" si="1"/>
        <v>0</v>
      </c>
      <c r="O35" s="263">
        <f t="shared" si="1"/>
        <v>0</v>
      </c>
      <c r="P35" s="263">
        <f t="shared" si="1"/>
        <v>0</v>
      </c>
      <c r="Q35" s="263">
        <f t="shared" si="1"/>
        <v>0</v>
      </c>
      <c r="R35" s="263">
        <f t="shared" si="1"/>
        <v>0</v>
      </c>
      <c r="S35" s="263">
        <f t="shared" si="1"/>
        <v>0</v>
      </c>
      <c r="T35" s="263">
        <f t="shared" si="1"/>
        <v>0</v>
      </c>
      <c r="U35" s="263">
        <f t="shared" si="1"/>
        <v>0</v>
      </c>
      <c r="V35" s="263">
        <f t="shared" si="1"/>
        <v>0</v>
      </c>
      <c r="W35" s="263">
        <f t="shared" si="1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374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375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376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377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378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379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380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381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382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383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384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385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386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387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388</v>
      </c>
    </row>
    <row r="51" spans="1:105" ht="12" customHeight="1" x14ac:dyDescent="0.25">
      <c r="A51" s="101" t="s">
        <v>209</v>
      </c>
      <c r="B51" s="280">
        <v>0</v>
      </c>
      <c r="C51" s="280">
        <v>0</v>
      </c>
      <c r="D51" s="280">
        <v>0</v>
      </c>
      <c r="E51" s="280">
        <v>0</v>
      </c>
      <c r="F51" s="280">
        <v>0</v>
      </c>
      <c r="G51" s="280">
        <v>0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0">
        <v>0</v>
      </c>
      <c r="O51" s="280">
        <v>0</v>
      </c>
      <c r="P51" s="280">
        <v>0</v>
      </c>
      <c r="Q51" s="280">
        <v>0</v>
      </c>
      <c r="R51" s="280">
        <v>0</v>
      </c>
      <c r="S51" s="280">
        <v>0</v>
      </c>
      <c r="T51" s="280">
        <v>0</v>
      </c>
      <c r="U51" s="280">
        <v>0</v>
      </c>
      <c r="V51" s="280">
        <v>0</v>
      </c>
      <c r="W51" s="280">
        <v>0</v>
      </c>
      <c r="DA51" s="102" t="s">
        <v>389</v>
      </c>
    </row>
    <row r="52" spans="1:105" ht="12" customHeight="1" x14ac:dyDescent="0.25">
      <c r="A52" s="100" t="s">
        <v>106</v>
      </c>
      <c r="B52" s="281">
        <v>0</v>
      </c>
      <c r="C52" s="281">
        <v>0</v>
      </c>
      <c r="D52" s="281">
        <v>0</v>
      </c>
      <c r="E52" s="281">
        <v>0</v>
      </c>
      <c r="F52" s="281">
        <v>0</v>
      </c>
      <c r="G52" s="281">
        <v>0</v>
      </c>
      <c r="H52" s="281">
        <v>0</v>
      </c>
      <c r="I52" s="281">
        <v>0</v>
      </c>
      <c r="J52" s="281">
        <v>0</v>
      </c>
      <c r="K52" s="281">
        <v>0</v>
      </c>
      <c r="L52" s="281">
        <v>0</v>
      </c>
      <c r="M52" s="281">
        <v>0</v>
      </c>
      <c r="N52" s="281">
        <v>0</v>
      </c>
      <c r="O52" s="281">
        <v>0</v>
      </c>
      <c r="P52" s="281">
        <v>0</v>
      </c>
      <c r="Q52" s="281">
        <v>0</v>
      </c>
      <c r="R52" s="281">
        <v>0</v>
      </c>
      <c r="S52" s="281">
        <v>0</v>
      </c>
      <c r="T52" s="281">
        <v>0</v>
      </c>
      <c r="U52" s="281">
        <v>0</v>
      </c>
      <c r="V52" s="281">
        <v>0</v>
      </c>
      <c r="W52" s="281">
        <v>0</v>
      </c>
      <c r="DA52" s="105" t="s">
        <v>390</v>
      </c>
    </row>
    <row r="54" spans="1:105" ht="15" customHeight="1" x14ac:dyDescent="0.25">
      <c r="A54" s="34" t="s">
        <v>42</v>
      </c>
      <c r="B54" s="225">
        <f t="shared" ref="B54:W54" si="2">SUM(B55:B59)+B65+B71+B72+B79+B96</f>
        <v>998.9169408233621</v>
      </c>
      <c r="C54" s="225">
        <f t="shared" si="2"/>
        <v>1127.2037084247604</v>
      </c>
      <c r="D54" s="225">
        <f t="shared" si="2"/>
        <v>1245.2854961485418</v>
      </c>
      <c r="E54" s="225">
        <f t="shared" si="2"/>
        <v>1240.9302065725731</v>
      </c>
      <c r="F54" s="225">
        <f t="shared" si="2"/>
        <v>1161.4947554814335</v>
      </c>
      <c r="G54" s="225">
        <f t="shared" si="2"/>
        <v>1141.7532380642429</v>
      </c>
      <c r="H54" s="225">
        <f t="shared" si="2"/>
        <v>1130.134086744627</v>
      </c>
      <c r="I54" s="225">
        <f t="shared" si="2"/>
        <v>1215.3001032884761</v>
      </c>
      <c r="J54" s="225">
        <f t="shared" si="2"/>
        <v>1059.3296776311824</v>
      </c>
      <c r="K54" s="225">
        <f t="shared" si="2"/>
        <v>658.6968807864921</v>
      </c>
      <c r="L54" s="225">
        <f t="shared" si="2"/>
        <v>815.87872443463118</v>
      </c>
      <c r="M54" s="225">
        <f t="shared" si="2"/>
        <v>965.1935268948223</v>
      </c>
      <c r="N54" s="225">
        <f t="shared" si="2"/>
        <v>984.01478554354264</v>
      </c>
      <c r="O54" s="225">
        <f t="shared" si="2"/>
        <v>937.37789985328254</v>
      </c>
      <c r="P54" s="225">
        <f t="shared" si="2"/>
        <v>975.56557989084138</v>
      </c>
      <c r="Q54" s="225">
        <f t="shared" si="2"/>
        <v>868.7073874580434</v>
      </c>
      <c r="R54" s="225">
        <f t="shared" si="2"/>
        <v>929.57909936672991</v>
      </c>
      <c r="S54" s="225">
        <f t="shared" si="2"/>
        <v>910.27656062538813</v>
      </c>
      <c r="T54" s="225">
        <f t="shared" si="2"/>
        <v>826.73616969132365</v>
      </c>
      <c r="U54" s="225">
        <f t="shared" si="2"/>
        <v>730.16660829906846</v>
      </c>
      <c r="V54" s="225">
        <f t="shared" si="2"/>
        <v>458.25792822081087</v>
      </c>
      <c r="W54" s="225">
        <f t="shared" si="2"/>
        <v>403.36514327558729</v>
      </c>
      <c r="DA54" s="89"/>
    </row>
    <row r="55" spans="1:105" ht="12" customHeight="1" x14ac:dyDescent="0.25">
      <c r="A55" s="55" t="s">
        <v>92</v>
      </c>
      <c r="B55" s="261">
        <v>0</v>
      </c>
      <c r="C55" s="261">
        <v>0</v>
      </c>
      <c r="D55" s="261">
        <v>0</v>
      </c>
      <c r="E55" s="261">
        <v>0</v>
      </c>
      <c r="F55" s="261">
        <v>0</v>
      </c>
      <c r="G55" s="261">
        <v>0</v>
      </c>
      <c r="H55" s="261">
        <v>0</v>
      </c>
      <c r="I55" s="261">
        <v>0</v>
      </c>
      <c r="J55" s="261">
        <v>0</v>
      </c>
      <c r="K55" s="261">
        <v>0</v>
      </c>
      <c r="L55" s="261">
        <v>0</v>
      </c>
      <c r="M55" s="261">
        <v>0</v>
      </c>
      <c r="N55" s="261">
        <v>0</v>
      </c>
      <c r="O55" s="261">
        <v>0</v>
      </c>
      <c r="P55" s="261">
        <v>0</v>
      </c>
      <c r="Q55" s="261">
        <v>0</v>
      </c>
      <c r="R55" s="261">
        <v>0</v>
      </c>
      <c r="S55" s="261">
        <v>0</v>
      </c>
      <c r="T55" s="261">
        <v>0</v>
      </c>
      <c r="U55" s="261">
        <v>0</v>
      </c>
      <c r="V55" s="261">
        <v>0</v>
      </c>
      <c r="W55" s="261">
        <v>0</v>
      </c>
      <c r="DA55" s="67" t="s">
        <v>391</v>
      </c>
    </row>
    <row r="56" spans="1:105" ht="12" customHeight="1" x14ac:dyDescent="0.25">
      <c r="A56" s="202" t="s">
        <v>93</v>
      </c>
      <c r="B56" s="226">
        <v>0</v>
      </c>
      <c r="C56" s="226">
        <v>0</v>
      </c>
      <c r="D56" s="226">
        <v>0</v>
      </c>
      <c r="E56" s="226">
        <v>0</v>
      </c>
      <c r="F56" s="226">
        <v>0</v>
      </c>
      <c r="G56" s="226">
        <v>0</v>
      </c>
      <c r="H56" s="226">
        <v>0</v>
      </c>
      <c r="I56" s="226">
        <v>0</v>
      </c>
      <c r="J56" s="226">
        <v>0</v>
      </c>
      <c r="K56" s="226">
        <v>0</v>
      </c>
      <c r="L56" s="226">
        <v>0</v>
      </c>
      <c r="M56" s="226">
        <v>0</v>
      </c>
      <c r="N56" s="226">
        <v>0</v>
      </c>
      <c r="O56" s="226">
        <v>0</v>
      </c>
      <c r="P56" s="226">
        <v>0</v>
      </c>
      <c r="Q56" s="226">
        <v>0</v>
      </c>
      <c r="R56" s="226">
        <v>0</v>
      </c>
      <c r="S56" s="226">
        <v>0</v>
      </c>
      <c r="T56" s="226">
        <v>0</v>
      </c>
      <c r="U56" s="226">
        <v>0</v>
      </c>
      <c r="V56" s="226">
        <v>0</v>
      </c>
      <c r="W56" s="226">
        <v>0</v>
      </c>
      <c r="DA56" s="174" t="s">
        <v>392</v>
      </c>
    </row>
    <row r="57" spans="1:105" ht="12" customHeight="1" x14ac:dyDescent="0.25">
      <c r="A57" s="202" t="s">
        <v>94</v>
      </c>
      <c r="B57" s="226">
        <v>0</v>
      </c>
      <c r="C57" s="226">
        <v>0</v>
      </c>
      <c r="D57" s="226">
        <v>0</v>
      </c>
      <c r="E57" s="226">
        <v>0</v>
      </c>
      <c r="F57" s="226">
        <v>0</v>
      </c>
      <c r="G57" s="226">
        <v>0</v>
      </c>
      <c r="H57" s="226">
        <v>0</v>
      </c>
      <c r="I57" s="226">
        <v>0</v>
      </c>
      <c r="J57" s="226">
        <v>0</v>
      </c>
      <c r="K57" s="226">
        <v>0</v>
      </c>
      <c r="L57" s="226">
        <v>0</v>
      </c>
      <c r="M57" s="226">
        <v>0</v>
      </c>
      <c r="N57" s="226">
        <v>0</v>
      </c>
      <c r="O57" s="226">
        <v>0</v>
      </c>
      <c r="P57" s="226">
        <v>0</v>
      </c>
      <c r="Q57" s="226">
        <v>0</v>
      </c>
      <c r="R57" s="226">
        <v>0</v>
      </c>
      <c r="S57" s="226">
        <v>0</v>
      </c>
      <c r="T57" s="226">
        <v>0</v>
      </c>
      <c r="U57" s="226">
        <v>0</v>
      </c>
      <c r="V57" s="226">
        <v>0</v>
      </c>
      <c r="W57" s="226">
        <v>0</v>
      </c>
      <c r="DA57" s="174" t="s">
        <v>393</v>
      </c>
    </row>
    <row r="58" spans="1:105" ht="12" customHeight="1" x14ac:dyDescent="0.25">
      <c r="A58" s="202" t="s">
        <v>95</v>
      </c>
      <c r="B58" s="226">
        <v>0</v>
      </c>
      <c r="C58" s="226">
        <v>0</v>
      </c>
      <c r="D58" s="226">
        <v>0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0</v>
      </c>
      <c r="M58" s="226">
        <v>0</v>
      </c>
      <c r="N58" s="226">
        <v>0</v>
      </c>
      <c r="O58" s="226">
        <v>0</v>
      </c>
      <c r="P58" s="226">
        <v>0</v>
      </c>
      <c r="Q58" s="226">
        <v>0</v>
      </c>
      <c r="R58" s="226">
        <v>0</v>
      </c>
      <c r="S58" s="226">
        <v>0</v>
      </c>
      <c r="T58" s="226">
        <v>0</v>
      </c>
      <c r="U58" s="226">
        <v>0</v>
      </c>
      <c r="V58" s="226">
        <v>0</v>
      </c>
      <c r="W58" s="226">
        <v>0</v>
      </c>
      <c r="DA58" s="174" t="s">
        <v>394</v>
      </c>
    </row>
    <row r="59" spans="1:105" ht="12" customHeight="1" x14ac:dyDescent="0.25">
      <c r="A59" s="56" t="s">
        <v>96</v>
      </c>
      <c r="B59" s="262">
        <v>0.6584078417480218</v>
      </c>
      <c r="C59" s="262">
        <v>0.71109570752691109</v>
      </c>
      <c r="D59" s="262">
        <v>0.70534178269342906</v>
      </c>
      <c r="E59" s="262">
        <v>0.65151623587609642</v>
      </c>
      <c r="F59" s="262">
        <v>0.45690918211234949</v>
      </c>
      <c r="G59" s="262">
        <v>0.40717888288858028</v>
      </c>
      <c r="H59" s="262">
        <v>0.38943799183621858</v>
      </c>
      <c r="I59" s="262">
        <v>0.44779812539314362</v>
      </c>
      <c r="J59" s="262">
        <v>0.44223966815085491</v>
      </c>
      <c r="K59" s="262">
        <v>0.37451875204208229</v>
      </c>
      <c r="L59" s="262">
        <v>0.37087628177030502</v>
      </c>
      <c r="M59" s="262">
        <v>0.34603190953266122</v>
      </c>
      <c r="N59" s="262">
        <v>0.44982040934729223</v>
      </c>
      <c r="O59" s="262">
        <v>0.40422870146673368</v>
      </c>
      <c r="P59" s="262">
        <v>0.31356714511720069</v>
      </c>
      <c r="Q59" s="262">
        <v>8.6289625981234075E-2</v>
      </c>
      <c r="R59" s="262">
        <v>0.27734216242032972</v>
      </c>
      <c r="S59" s="262">
        <v>0.18879744069063001</v>
      </c>
      <c r="T59" s="262">
        <v>0.14842518580708169</v>
      </c>
      <c r="U59" s="262">
        <v>0.14638145677716999</v>
      </c>
      <c r="V59" s="262">
        <v>0.14180850576843271</v>
      </c>
      <c r="W59" s="262">
        <v>0.22084413427771091</v>
      </c>
      <c r="DA59" s="68" t="s">
        <v>395</v>
      </c>
    </row>
    <row r="60" spans="1:105" ht="12" customHeight="1" x14ac:dyDescent="0.25">
      <c r="A60" s="37" t="s">
        <v>160</v>
      </c>
      <c r="B60" s="228">
        <v>0.21019812794832129</v>
      </c>
      <c r="C60" s="228">
        <v>0.2047872298843704</v>
      </c>
      <c r="D60" s="228">
        <v>0.22300133709448439</v>
      </c>
      <c r="E60" s="228">
        <v>0.24940511889676231</v>
      </c>
      <c r="F60" s="228">
        <v>1.354439167469833E-2</v>
      </c>
      <c r="G60" s="228">
        <v>1.1512972995783849E-2</v>
      </c>
      <c r="H60" s="228">
        <v>1.147035713007917E-2</v>
      </c>
      <c r="I60" s="228">
        <v>1.146618384946199E-2</v>
      </c>
      <c r="J60" s="228">
        <v>1.157711151058731E-2</v>
      </c>
      <c r="K60" s="228">
        <v>1.145452509151867E-2</v>
      </c>
      <c r="L60" s="228">
        <v>1.1529027659903881E-2</v>
      </c>
      <c r="M60" s="228">
        <v>0</v>
      </c>
      <c r="N60" s="228">
        <v>5.5203674036149883E-2</v>
      </c>
      <c r="O60" s="228">
        <v>7.5863983053040041E-2</v>
      </c>
      <c r="P60" s="228">
        <v>0.1096649772064596</v>
      </c>
      <c r="Q60" s="228">
        <v>4.4396105328255393E-2</v>
      </c>
      <c r="R60" s="228">
        <v>4.099779048113187E-2</v>
      </c>
      <c r="S60" s="228">
        <v>4.5563789121743102E-2</v>
      </c>
      <c r="T60" s="228">
        <v>2.343523898614764E-2</v>
      </c>
      <c r="U60" s="228">
        <v>1.8346400590120951E-2</v>
      </c>
      <c r="V60" s="228">
        <v>1.7182669797962711E-2</v>
      </c>
      <c r="W60" s="228">
        <v>1.9006745993630648E-2</v>
      </c>
      <c r="DA60" s="69" t="s">
        <v>396</v>
      </c>
    </row>
    <row r="61" spans="1:105" ht="12" customHeight="1" x14ac:dyDescent="0.25">
      <c r="A61" s="37" t="s">
        <v>162</v>
      </c>
      <c r="B61" s="228">
        <v>0.44820971379970048</v>
      </c>
      <c r="C61" s="228">
        <v>0.50630847764254072</v>
      </c>
      <c r="D61" s="228">
        <v>0.48234044559894468</v>
      </c>
      <c r="E61" s="228">
        <v>0.4021111169793341</v>
      </c>
      <c r="F61" s="228">
        <v>0.44336479043765109</v>
      </c>
      <c r="G61" s="228">
        <v>0.39566590989279637</v>
      </c>
      <c r="H61" s="228">
        <v>0.37796763470613948</v>
      </c>
      <c r="I61" s="228">
        <v>0.43633194154368171</v>
      </c>
      <c r="J61" s="228">
        <v>0.43066255664026748</v>
      </c>
      <c r="K61" s="228">
        <v>0.36306422695056367</v>
      </c>
      <c r="L61" s="228">
        <v>0.35934725411040108</v>
      </c>
      <c r="M61" s="228">
        <v>0.34603190953266122</v>
      </c>
      <c r="N61" s="228">
        <v>0.39461673531114227</v>
      </c>
      <c r="O61" s="228">
        <v>0.32836471841369358</v>
      </c>
      <c r="P61" s="228">
        <v>0.20390216791074109</v>
      </c>
      <c r="Q61" s="228">
        <v>4.1893520652978682E-2</v>
      </c>
      <c r="R61" s="228">
        <v>0.2363443719391978</v>
      </c>
      <c r="S61" s="228">
        <v>0.1432336515688869</v>
      </c>
      <c r="T61" s="228">
        <v>0.1249899468209341</v>
      </c>
      <c r="U61" s="228">
        <v>0.128035056187049</v>
      </c>
      <c r="V61" s="228">
        <v>0.12462583597047</v>
      </c>
      <c r="W61" s="228">
        <v>0.20183738828408021</v>
      </c>
      <c r="DA61" s="69" t="s">
        <v>397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398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399</v>
      </c>
    </row>
    <row r="64" spans="1:105" ht="12" customHeight="1" x14ac:dyDescent="0.25">
      <c r="A64" s="37" t="s">
        <v>38</v>
      </c>
      <c r="B64" s="228">
        <v>0</v>
      </c>
      <c r="C64" s="228">
        <v>0</v>
      </c>
      <c r="D64" s="228">
        <v>0</v>
      </c>
      <c r="E64" s="228">
        <v>0</v>
      </c>
      <c r="F64" s="228">
        <v>0</v>
      </c>
      <c r="G64" s="228">
        <v>0</v>
      </c>
      <c r="H64" s="228">
        <v>0</v>
      </c>
      <c r="I64" s="228">
        <v>0</v>
      </c>
      <c r="J64" s="228">
        <v>0</v>
      </c>
      <c r="K64" s="228">
        <v>0</v>
      </c>
      <c r="L64" s="228">
        <v>0</v>
      </c>
      <c r="M64" s="228">
        <v>0</v>
      </c>
      <c r="N64" s="228">
        <v>0</v>
      </c>
      <c r="O64" s="228">
        <v>0</v>
      </c>
      <c r="P64" s="228">
        <v>0</v>
      </c>
      <c r="Q64" s="228">
        <v>0</v>
      </c>
      <c r="R64" s="228">
        <v>0</v>
      </c>
      <c r="S64" s="228">
        <v>0</v>
      </c>
      <c r="T64" s="228">
        <v>0</v>
      </c>
      <c r="U64" s="228">
        <v>0</v>
      </c>
      <c r="V64" s="228">
        <v>0</v>
      </c>
      <c r="W64" s="228">
        <v>0</v>
      </c>
      <c r="DA64" s="69" t="s">
        <v>400</v>
      </c>
    </row>
    <row r="65" spans="1:105" ht="12" customHeight="1" x14ac:dyDescent="0.25">
      <c r="A65" s="57" t="s">
        <v>222</v>
      </c>
      <c r="B65" s="263">
        <v>62.079899780249178</v>
      </c>
      <c r="C65" s="263">
        <v>68.125249938103408</v>
      </c>
      <c r="D65" s="263">
        <v>75.192458143778083</v>
      </c>
      <c r="E65" s="263">
        <v>73.716536855517916</v>
      </c>
      <c r="F65" s="263">
        <v>64.944388460500164</v>
      </c>
      <c r="G65" s="263">
        <v>59.353653307271067</v>
      </c>
      <c r="H65" s="263">
        <v>60.847984390116103</v>
      </c>
      <c r="I65" s="263">
        <v>68.419715735536329</v>
      </c>
      <c r="J65" s="263">
        <v>61.47628622009335</v>
      </c>
      <c r="K65" s="263">
        <v>51.35733065301752</v>
      </c>
      <c r="L65" s="263">
        <v>48.805775819509691</v>
      </c>
      <c r="M65" s="263">
        <v>48.736663817947267</v>
      </c>
      <c r="N65" s="263">
        <v>49.794608672255357</v>
      </c>
      <c r="O65" s="263">
        <v>43.246837521080018</v>
      </c>
      <c r="P65" s="263">
        <v>40.052912866476653</v>
      </c>
      <c r="Q65" s="263">
        <v>20.939889501518469</v>
      </c>
      <c r="R65" s="263">
        <v>34.31407637032077</v>
      </c>
      <c r="S65" s="263">
        <v>30.88644446216664</v>
      </c>
      <c r="T65" s="263">
        <v>30.132439822164262</v>
      </c>
      <c r="U65" s="263">
        <v>32.826000959893697</v>
      </c>
      <c r="V65" s="263">
        <v>33.595552254974301</v>
      </c>
      <c r="W65" s="263">
        <v>36.384398303229908</v>
      </c>
      <c r="DA65" s="70" t="s">
        <v>401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0</v>
      </c>
      <c r="H66" s="232">
        <v>0</v>
      </c>
      <c r="I66" s="232">
        <v>0</v>
      </c>
      <c r="J66" s="232">
        <v>0</v>
      </c>
      <c r="K66" s="232">
        <v>0</v>
      </c>
      <c r="L66" s="232">
        <v>0</v>
      </c>
      <c r="M66" s="232">
        <v>0</v>
      </c>
      <c r="N66" s="232">
        <v>0</v>
      </c>
      <c r="O66" s="232">
        <v>0</v>
      </c>
      <c r="P66" s="232">
        <v>0</v>
      </c>
      <c r="Q66" s="232">
        <v>0</v>
      </c>
      <c r="R66" s="232">
        <v>0</v>
      </c>
      <c r="S66" s="232">
        <v>0</v>
      </c>
      <c r="T66" s="232">
        <v>0</v>
      </c>
      <c r="U66" s="232">
        <v>0</v>
      </c>
      <c r="V66" s="232">
        <v>0</v>
      </c>
      <c r="W66" s="232">
        <v>0</v>
      </c>
      <c r="DA66" s="71" t="s">
        <v>402</v>
      </c>
    </row>
    <row r="67" spans="1:105" ht="12" customHeight="1" x14ac:dyDescent="0.25">
      <c r="A67" s="18" t="s">
        <v>70</v>
      </c>
      <c r="B67" s="232">
        <v>20.543086472958631</v>
      </c>
      <c r="C67" s="232">
        <v>21.286547294714879</v>
      </c>
      <c r="D67" s="232">
        <v>23.615082868383119</v>
      </c>
      <c r="E67" s="232">
        <v>22.151320357730629</v>
      </c>
      <c r="F67" s="232">
        <v>14.89274275886468</v>
      </c>
      <c r="G67" s="232">
        <v>4.6577333705662953</v>
      </c>
      <c r="H67" s="232">
        <v>5.9852888675507607</v>
      </c>
      <c r="I67" s="232">
        <v>5.9339475401945556</v>
      </c>
      <c r="J67" s="232">
        <v>4.5468270307824774</v>
      </c>
      <c r="K67" s="232">
        <v>3.3725762678861262</v>
      </c>
      <c r="L67" s="232">
        <v>3.2977792299110358</v>
      </c>
      <c r="M67" s="232">
        <v>1.138716717917774</v>
      </c>
      <c r="N67" s="232">
        <v>14.89026987246465</v>
      </c>
      <c r="O67" s="232">
        <v>13.106523269126081</v>
      </c>
      <c r="P67" s="232">
        <v>17.570299397081939</v>
      </c>
      <c r="Q67" s="232">
        <v>7.9131037617642717</v>
      </c>
      <c r="R67" s="232">
        <v>1.3065385357896051</v>
      </c>
      <c r="S67" s="232">
        <v>0.61219929412085738</v>
      </c>
      <c r="T67" s="232">
        <v>0.62948114171228398</v>
      </c>
      <c r="U67" s="232">
        <v>0.66485775307551676</v>
      </c>
      <c r="V67" s="232">
        <v>0.6266409891315986</v>
      </c>
      <c r="W67" s="232">
        <v>0.51411990114131723</v>
      </c>
      <c r="DA67" s="71" t="s">
        <v>403</v>
      </c>
    </row>
    <row r="68" spans="1:105" ht="12" customHeight="1" x14ac:dyDescent="0.25">
      <c r="A68" s="18" t="s">
        <v>162</v>
      </c>
      <c r="B68" s="232">
        <v>41.536813307290537</v>
      </c>
      <c r="C68" s="232">
        <v>46.83870264338853</v>
      </c>
      <c r="D68" s="232">
        <v>51.577375275394957</v>
      </c>
      <c r="E68" s="232">
        <v>51.565216497787283</v>
      </c>
      <c r="F68" s="232">
        <v>50.051645701635493</v>
      </c>
      <c r="G68" s="232">
        <v>54.695919936704783</v>
      </c>
      <c r="H68" s="232">
        <v>54.862695522565339</v>
      </c>
      <c r="I68" s="232">
        <v>62.48576819534177</v>
      </c>
      <c r="J68" s="232">
        <v>56.929459189310883</v>
      </c>
      <c r="K68" s="232">
        <v>47.984754385131403</v>
      </c>
      <c r="L68" s="232">
        <v>45.507996589598648</v>
      </c>
      <c r="M68" s="232">
        <v>47.597947100029486</v>
      </c>
      <c r="N68" s="232">
        <v>34.904338799790708</v>
      </c>
      <c r="O68" s="232">
        <v>30.140314251953939</v>
      </c>
      <c r="P68" s="232">
        <v>22.4826134693947</v>
      </c>
      <c r="Q68" s="232">
        <v>13.0267857397542</v>
      </c>
      <c r="R68" s="232">
        <v>33.007537834531163</v>
      </c>
      <c r="S68" s="232">
        <v>30.274245168045791</v>
      </c>
      <c r="T68" s="232">
        <v>29.502958680451979</v>
      </c>
      <c r="U68" s="232">
        <v>32.161143206818188</v>
      </c>
      <c r="V68" s="232">
        <v>32.968911265842699</v>
      </c>
      <c r="W68" s="232">
        <v>35.870278402088587</v>
      </c>
      <c r="DA68" s="71" t="s">
        <v>404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405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0</v>
      </c>
      <c r="C71" s="263">
        <v>0</v>
      </c>
      <c r="D71" s="263">
        <v>0</v>
      </c>
      <c r="E71" s="263">
        <v>0</v>
      </c>
      <c r="F71" s="263">
        <v>0</v>
      </c>
      <c r="G71" s="263">
        <v>0</v>
      </c>
      <c r="H71" s="263">
        <v>0</v>
      </c>
      <c r="I71" s="263">
        <v>0</v>
      </c>
      <c r="J71" s="263">
        <v>0</v>
      </c>
      <c r="K71" s="263">
        <v>0</v>
      </c>
      <c r="L71" s="263">
        <v>0</v>
      </c>
      <c r="M71" s="263">
        <v>0</v>
      </c>
      <c r="N71" s="263">
        <v>0</v>
      </c>
      <c r="O71" s="263">
        <v>0</v>
      </c>
      <c r="P71" s="263">
        <v>0</v>
      </c>
      <c r="Q71" s="263">
        <v>0</v>
      </c>
      <c r="R71" s="263">
        <v>0</v>
      </c>
      <c r="S71" s="263">
        <v>0</v>
      </c>
      <c r="T71" s="263">
        <v>0</v>
      </c>
      <c r="U71" s="263">
        <v>0</v>
      </c>
      <c r="V71" s="263">
        <v>0</v>
      </c>
      <c r="W71" s="263">
        <v>0</v>
      </c>
      <c r="DA71" s="70" t="s">
        <v>406</v>
      </c>
    </row>
    <row r="72" spans="1:105" ht="12" customHeight="1" x14ac:dyDescent="0.25">
      <c r="A72" s="57" t="s">
        <v>181</v>
      </c>
      <c r="B72" s="263">
        <v>172.0439232796659</v>
      </c>
      <c r="C72" s="263">
        <v>184.4310299120759</v>
      </c>
      <c r="D72" s="263">
        <v>184.66741225064169</v>
      </c>
      <c r="E72" s="263">
        <v>174.23662470700879</v>
      </c>
      <c r="F72" s="263">
        <v>123.5948101123501</v>
      </c>
      <c r="G72" s="263">
        <v>86.204026051003538</v>
      </c>
      <c r="H72" s="263">
        <v>83.851556195692211</v>
      </c>
      <c r="I72" s="263">
        <v>95.519515853427336</v>
      </c>
      <c r="J72" s="263">
        <v>93.227181845477901</v>
      </c>
      <c r="K72" s="263">
        <v>78.43279075441356</v>
      </c>
      <c r="L72" s="263">
        <v>77.712638581908394</v>
      </c>
      <c r="M72" s="263">
        <v>70.335809835530469</v>
      </c>
      <c r="N72" s="263">
        <v>113.53402892342579</v>
      </c>
      <c r="O72" s="263">
        <v>103.76246828723799</v>
      </c>
      <c r="P72" s="263">
        <v>87.70982750155261</v>
      </c>
      <c r="Q72" s="263">
        <v>33.995074461982078</v>
      </c>
      <c r="R72" s="263">
        <v>67.205729968537909</v>
      </c>
      <c r="S72" s="263">
        <v>51.61800698140275</v>
      </c>
      <c r="T72" s="263">
        <v>42.800974840360297</v>
      </c>
      <c r="U72" s="263">
        <v>42.8467414442162</v>
      </c>
      <c r="V72" s="263">
        <v>41.928568768870292</v>
      </c>
      <c r="W72" s="263">
        <v>57.677155761800087</v>
      </c>
      <c r="DA72" s="70" t="s">
        <v>407</v>
      </c>
    </row>
    <row r="73" spans="1:105" ht="12" customHeight="1" x14ac:dyDescent="0.25">
      <c r="A73" s="60" t="s">
        <v>183</v>
      </c>
      <c r="B73" s="264">
        <v>172.0439232796659</v>
      </c>
      <c r="C73" s="264">
        <v>184.4310299120759</v>
      </c>
      <c r="D73" s="264">
        <v>184.66741225064169</v>
      </c>
      <c r="E73" s="264">
        <v>174.23662470700879</v>
      </c>
      <c r="F73" s="264">
        <v>123.5948101123501</v>
      </c>
      <c r="G73" s="264">
        <v>86.204026051003538</v>
      </c>
      <c r="H73" s="264">
        <v>83.851556195692211</v>
      </c>
      <c r="I73" s="264">
        <v>95.519515853427336</v>
      </c>
      <c r="J73" s="264">
        <v>93.227181845477901</v>
      </c>
      <c r="K73" s="264">
        <v>78.43279075441356</v>
      </c>
      <c r="L73" s="264">
        <v>77.712638581908394</v>
      </c>
      <c r="M73" s="264">
        <v>70.335809835530469</v>
      </c>
      <c r="N73" s="264">
        <v>113.53402892342579</v>
      </c>
      <c r="O73" s="264">
        <v>103.76246828723799</v>
      </c>
      <c r="P73" s="264">
        <v>87.70982750155261</v>
      </c>
      <c r="Q73" s="264">
        <v>33.995074461982078</v>
      </c>
      <c r="R73" s="264">
        <v>67.205729968537909</v>
      </c>
      <c r="S73" s="264">
        <v>51.61800698140275</v>
      </c>
      <c r="T73" s="264">
        <v>42.800974840360297</v>
      </c>
      <c r="U73" s="264">
        <v>42.8467414442162</v>
      </c>
      <c r="V73" s="264">
        <v>41.928568768870292</v>
      </c>
      <c r="W73" s="264">
        <v>57.677155761800087</v>
      </c>
      <c r="DA73" s="72" t="s">
        <v>408</v>
      </c>
    </row>
    <row r="74" spans="1:105" ht="12" customHeight="1" x14ac:dyDescent="0.25">
      <c r="A74" s="59" t="s">
        <v>33</v>
      </c>
      <c r="B74" s="232">
        <v>44.219933597458457</v>
      </c>
      <c r="C74" s="232">
        <v>44.191311744884842</v>
      </c>
      <c r="D74" s="232">
        <v>39.478351897783448</v>
      </c>
      <c r="E74" s="232">
        <v>43.721375828974168</v>
      </c>
      <c r="F74" s="232">
        <v>23.762990081219211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10.61091310796628</v>
      </c>
      <c r="O74" s="232">
        <v>15.78302989046519</v>
      </c>
      <c r="P74" s="232">
        <v>13.61048294416978</v>
      </c>
      <c r="Q74" s="232">
        <v>15.68354484893646</v>
      </c>
      <c r="R74" s="232">
        <v>15.830893337329281</v>
      </c>
      <c r="S74" s="232">
        <v>17.489865008889641</v>
      </c>
      <c r="T74" s="232">
        <v>15.55658178316669</v>
      </c>
      <c r="U74" s="232">
        <v>15.74325004265569</v>
      </c>
      <c r="V74" s="232">
        <v>15.58461376769122</v>
      </c>
      <c r="W74" s="232">
        <v>17.207896746935351</v>
      </c>
      <c r="DA74" s="71" t="s">
        <v>409</v>
      </c>
    </row>
    <row r="75" spans="1:105" ht="12" customHeight="1" x14ac:dyDescent="0.25">
      <c r="A75" s="59" t="s">
        <v>160</v>
      </c>
      <c r="B75" s="232">
        <v>30.52940901306771</v>
      </c>
      <c r="C75" s="232">
        <v>30.51365427171751</v>
      </c>
      <c r="D75" s="232">
        <v>34.957764631427338</v>
      </c>
      <c r="E75" s="232">
        <v>39.491645393176398</v>
      </c>
      <c r="F75" s="232">
        <v>2.296347584154212</v>
      </c>
      <c r="G75" s="232">
        <v>2.251137241574928</v>
      </c>
      <c r="H75" s="232">
        <v>2.2332675538263498</v>
      </c>
      <c r="I75" s="232">
        <v>2.2386908328628001</v>
      </c>
      <c r="J75" s="232">
        <v>2.264415891846653</v>
      </c>
      <c r="K75" s="232">
        <v>2.2458211185708978</v>
      </c>
      <c r="L75" s="232">
        <v>2.2572774782352449</v>
      </c>
      <c r="M75" s="232">
        <v>0</v>
      </c>
      <c r="N75" s="232">
        <v>9.1912935290077549</v>
      </c>
      <c r="O75" s="232">
        <v>12.20155168537207</v>
      </c>
      <c r="P75" s="232">
        <v>17.182902971956711</v>
      </c>
      <c r="Q75" s="232">
        <v>7.2756101566628271</v>
      </c>
      <c r="R75" s="232">
        <v>7.3466130539380936</v>
      </c>
      <c r="S75" s="232">
        <v>8.1119306303367154</v>
      </c>
      <c r="T75" s="232">
        <v>4.2257622896340434</v>
      </c>
      <c r="U75" s="232">
        <v>3.3366250072957162</v>
      </c>
      <c r="V75" s="232">
        <v>3.1396035755144358</v>
      </c>
      <c r="W75" s="232">
        <v>3.437915309978719</v>
      </c>
      <c r="DA75" s="71" t="s">
        <v>410</v>
      </c>
    </row>
    <row r="76" spans="1:105" ht="12" customHeight="1" x14ac:dyDescent="0.25">
      <c r="A76" s="59" t="s">
        <v>70</v>
      </c>
      <c r="B76" s="232">
        <v>32.196105198486258</v>
      </c>
      <c r="C76" s="232">
        <v>34.285218046114203</v>
      </c>
      <c r="D76" s="232">
        <v>34.619445186554742</v>
      </c>
      <c r="E76" s="232">
        <v>27.35197673298207</v>
      </c>
      <c r="F76" s="232">
        <v>22.366377379942929</v>
      </c>
      <c r="G76" s="232">
        <v>6.5881399033480319</v>
      </c>
      <c r="H76" s="232">
        <v>8.0283519543509474</v>
      </c>
      <c r="I76" s="232">
        <v>8.0901172451174705</v>
      </c>
      <c r="J76" s="232">
        <v>6.7276666900794204</v>
      </c>
      <c r="K76" s="232">
        <v>5.0031098277283013</v>
      </c>
      <c r="L76" s="232">
        <v>5.098476941609456</v>
      </c>
      <c r="M76" s="232">
        <v>1.6433739253713531</v>
      </c>
      <c r="N76" s="232">
        <v>28.028980781222959</v>
      </c>
      <c r="O76" s="232">
        <v>22.965485857412371</v>
      </c>
      <c r="P76" s="232">
        <v>24.967944843519021</v>
      </c>
      <c r="Q76" s="232">
        <v>4.1704315468568991</v>
      </c>
      <c r="R76" s="232">
        <v>1.6764132056259879</v>
      </c>
      <c r="S76" s="232">
        <v>0.51566654876344964</v>
      </c>
      <c r="T76" s="232">
        <v>0.48087025351192342</v>
      </c>
      <c r="U76" s="232">
        <v>0.48137406100252761</v>
      </c>
      <c r="V76" s="232">
        <v>0.43281913091286439</v>
      </c>
      <c r="W76" s="232">
        <v>0.52326138819220358</v>
      </c>
      <c r="DA76" s="71" t="s">
        <v>411</v>
      </c>
    </row>
    <row r="77" spans="1:105" ht="12" customHeight="1" x14ac:dyDescent="0.25">
      <c r="A77" s="59" t="s">
        <v>162</v>
      </c>
      <c r="B77" s="232">
        <v>65.09847547065344</v>
      </c>
      <c r="C77" s="232">
        <v>75.440845849359334</v>
      </c>
      <c r="D77" s="232">
        <v>75.611850534876126</v>
      </c>
      <c r="E77" s="232">
        <v>63.671626751876147</v>
      </c>
      <c r="F77" s="232">
        <v>75.169095067033751</v>
      </c>
      <c r="G77" s="232">
        <v>77.364748906080578</v>
      </c>
      <c r="H77" s="232">
        <v>73.589936687514921</v>
      </c>
      <c r="I77" s="232">
        <v>85.190707775447066</v>
      </c>
      <c r="J77" s="232">
        <v>84.235099263551831</v>
      </c>
      <c r="K77" s="232">
        <v>71.183859808114363</v>
      </c>
      <c r="L77" s="232">
        <v>70.356884162063693</v>
      </c>
      <c r="M77" s="232">
        <v>68.692435910159119</v>
      </c>
      <c r="N77" s="232">
        <v>65.702841505228804</v>
      </c>
      <c r="O77" s="232">
        <v>52.812400853988358</v>
      </c>
      <c r="P77" s="232">
        <v>31.94849674190711</v>
      </c>
      <c r="Q77" s="232">
        <v>6.8654879095258954</v>
      </c>
      <c r="R77" s="232">
        <v>42.351810371644547</v>
      </c>
      <c r="S77" s="232">
        <v>25.500544793412939</v>
      </c>
      <c r="T77" s="232">
        <v>22.53776051404764</v>
      </c>
      <c r="U77" s="232">
        <v>23.285492333262269</v>
      </c>
      <c r="V77" s="232">
        <v>22.771532294751761</v>
      </c>
      <c r="W77" s="232">
        <v>36.508082316693809</v>
      </c>
      <c r="DA77" s="71" t="s">
        <v>412</v>
      </c>
    </row>
    <row r="78" spans="1:105" ht="12" customHeight="1" x14ac:dyDescent="0.25">
      <c r="A78" s="60" t="s">
        <v>189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413</v>
      </c>
    </row>
    <row r="79" spans="1:105" ht="12" customHeight="1" x14ac:dyDescent="0.25">
      <c r="A79" s="57" t="s">
        <v>191</v>
      </c>
      <c r="B79" s="263">
        <f t="shared" ref="B79:W79" si="3">B80+B84+B95</f>
        <v>52.479352576336581</v>
      </c>
      <c r="C79" s="263">
        <f t="shared" si="3"/>
        <v>56.508256200803501</v>
      </c>
      <c r="D79" s="263">
        <f t="shared" si="3"/>
        <v>58.446410740548444</v>
      </c>
      <c r="E79" s="263">
        <f t="shared" si="3"/>
        <v>57.311563160699322</v>
      </c>
      <c r="F79" s="263">
        <f t="shared" si="3"/>
        <v>42.020302962946857</v>
      </c>
      <c r="G79" s="263">
        <f t="shared" si="3"/>
        <v>33.92449179710637</v>
      </c>
      <c r="H79" s="263">
        <f t="shared" si="3"/>
        <v>33.584725620789172</v>
      </c>
      <c r="I79" s="263">
        <f t="shared" si="3"/>
        <v>38.166020963840218</v>
      </c>
      <c r="J79" s="263">
        <f t="shared" si="3"/>
        <v>36.002104464203114</v>
      </c>
      <c r="K79" s="263">
        <f t="shared" si="3"/>
        <v>30.315710198754381</v>
      </c>
      <c r="L79" s="263">
        <f t="shared" si="3"/>
        <v>29.450071834788652</v>
      </c>
      <c r="M79" s="263">
        <f t="shared" si="3"/>
        <v>28.230737395605111</v>
      </c>
      <c r="N79" s="263">
        <f t="shared" si="3"/>
        <v>34.964911393833347</v>
      </c>
      <c r="O79" s="263">
        <f t="shared" si="3"/>
        <v>61.736083447005655</v>
      </c>
      <c r="P79" s="263">
        <f t="shared" si="3"/>
        <v>74.507135085325402</v>
      </c>
      <c r="Q79" s="263">
        <f t="shared" si="3"/>
        <v>34.073610647551405</v>
      </c>
      <c r="R79" s="263">
        <f t="shared" si="3"/>
        <v>46.767049576800652</v>
      </c>
      <c r="S79" s="263">
        <f t="shared" si="3"/>
        <v>25.09200031484313</v>
      </c>
      <c r="T79" s="263">
        <f t="shared" si="3"/>
        <v>22.372472269326359</v>
      </c>
      <c r="U79" s="263">
        <f t="shared" si="3"/>
        <v>19.811451816925448</v>
      </c>
      <c r="V79" s="263">
        <f t="shared" si="3"/>
        <v>21.606005309596405</v>
      </c>
      <c r="W79" s="263">
        <f t="shared" si="3"/>
        <v>25.802417678609689</v>
      </c>
      <c r="DA79" s="70"/>
    </row>
    <row r="80" spans="1:105" ht="12" customHeight="1" x14ac:dyDescent="0.25">
      <c r="A80" s="60" t="s">
        <v>192</v>
      </c>
      <c r="B80" s="264">
        <v>33.530385162330447</v>
      </c>
      <c r="C80" s="264">
        <v>35.849461621744823</v>
      </c>
      <c r="D80" s="264">
        <v>35.485044517419517</v>
      </c>
      <c r="E80" s="264">
        <v>34.028067058923817</v>
      </c>
      <c r="F80" s="264">
        <v>23.27974889871016</v>
      </c>
      <c r="G80" s="264">
        <v>17.411593924214401</v>
      </c>
      <c r="H80" s="264">
        <v>16.652966196110999</v>
      </c>
      <c r="I80" s="264">
        <v>19.14853507150907</v>
      </c>
      <c r="J80" s="264">
        <v>18.910846909339998</v>
      </c>
      <c r="K80" s="264">
        <v>16.014996606159141</v>
      </c>
      <c r="L80" s="264">
        <v>15.859238987288309</v>
      </c>
      <c r="M80" s="264">
        <v>14.79685550208618</v>
      </c>
      <c r="N80" s="264">
        <v>20.703408050422379</v>
      </c>
      <c r="O80" s="264">
        <v>19.41678026648589</v>
      </c>
      <c r="P80" s="264">
        <v>15.516162770410761</v>
      </c>
      <c r="Q80" s="264">
        <v>6.6654354808350664</v>
      </c>
      <c r="R80" s="264">
        <v>14.1562990305572</v>
      </c>
      <c r="S80" s="264">
        <v>10.972164340665691</v>
      </c>
      <c r="T80" s="264">
        <v>9.0853173046298892</v>
      </c>
      <c r="U80" s="264">
        <v>9.0928457125819087</v>
      </c>
      <c r="V80" s="264">
        <v>8.9032116379202861</v>
      </c>
      <c r="W80" s="264">
        <v>12.266089525844709</v>
      </c>
      <c r="DA80" s="72" t="s">
        <v>414</v>
      </c>
    </row>
    <row r="81" spans="1:105" ht="12" customHeight="1" x14ac:dyDescent="0.25">
      <c r="A81" s="59" t="s">
        <v>33</v>
      </c>
      <c r="B81" s="232">
        <v>10.60232062051027</v>
      </c>
      <c r="C81" s="232">
        <v>10.55130818984874</v>
      </c>
      <c r="D81" s="232">
        <v>9.3362882681966965</v>
      </c>
      <c r="E81" s="232">
        <v>10.1287229750506</v>
      </c>
      <c r="F81" s="232">
        <v>5.4648326289479714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2.56922916991345</v>
      </c>
      <c r="O81" s="232">
        <v>3.7929092659952559</v>
      </c>
      <c r="P81" s="232">
        <v>3.365893081287664</v>
      </c>
      <c r="Q81" s="232">
        <v>3.5050765435436011</v>
      </c>
      <c r="R81" s="232">
        <v>3.4199480640843221</v>
      </c>
      <c r="S81" s="232">
        <v>3.7552423538517061</v>
      </c>
      <c r="T81" s="232">
        <v>3.339700670763865</v>
      </c>
      <c r="U81" s="232">
        <v>3.37896146061009</v>
      </c>
      <c r="V81" s="232">
        <v>3.343791011840874</v>
      </c>
      <c r="W81" s="232">
        <v>3.693074712803281</v>
      </c>
      <c r="DA81" s="71" t="s">
        <v>415</v>
      </c>
    </row>
    <row r="82" spans="1:105" ht="12" customHeight="1" x14ac:dyDescent="0.25">
      <c r="A82" s="59" t="s">
        <v>160</v>
      </c>
      <c r="B82" s="232">
        <v>7.3198342100143563</v>
      </c>
      <c r="C82" s="232">
        <v>7.2855716996600144</v>
      </c>
      <c r="D82" s="232">
        <v>8.2672085363599273</v>
      </c>
      <c r="E82" s="232">
        <v>9.14884146329487</v>
      </c>
      <c r="F82" s="232">
        <v>0.52809663945489138</v>
      </c>
      <c r="G82" s="232">
        <v>0.49231239410293282</v>
      </c>
      <c r="H82" s="232">
        <v>0.49049007428341068</v>
      </c>
      <c r="I82" s="232">
        <v>0.4903116183995429</v>
      </c>
      <c r="J82" s="232">
        <v>0.49505505542843597</v>
      </c>
      <c r="K82" s="232">
        <v>0.48981307201734919</v>
      </c>
      <c r="L82" s="232">
        <v>0.49299891617958019</v>
      </c>
      <c r="M82" s="232">
        <v>0</v>
      </c>
      <c r="N82" s="232">
        <v>2.2254955067188842</v>
      </c>
      <c r="O82" s="232">
        <v>2.93222396258186</v>
      </c>
      <c r="P82" s="232">
        <v>4.249357974069615</v>
      </c>
      <c r="Q82" s="232">
        <v>1.626008070606294</v>
      </c>
      <c r="R82" s="232">
        <v>1.587088899913645</v>
      </c>
      <c r="S82" s="232">
        <v>1.741709582038754</v>
      </c>
      <c r="T82" s="232">
        <v>0.90719036803126452</v>
      </c>
      <c r="U82" s="232">
        <v>0.71613721929161767</v>
      </c>
      <c r="V82" s="232">
        <v>0.67362453590685878</v>
      </c>
      <c r="W82" s="232">
        <v>0.73782858432729925</v>
      </c>
      <c r="DA82" s="71" t="s">
        <v>416</v>
      </c>
    </row>
    <row r="83" spans="1:105" ht="12" customHeight="1" x14ac:dyDescent="0.25">
      <c r="A83" s="59" t="s">
        <v>162</v>
      </c>
      <c r="B83" s="232">
        <v>15.60823033180583</v>
      </c>
      <c r="C83" s="232">
        <v>18.012581732236072</v>
      </c>
      <c r="D83" s="232">
        <v>17.881547712862901</v>
      </c>
      <c r="E83" s="232">
        <v>14.75050262057835</v>
      </c>
      <c r="F83" s="232">
        <v>17.286819630307299</v>
      </c>
      <c r="G83" s="232">
        <v>16.919281530111469</v>
      </c>
      <c r="H83" s="232">
        <v>16.162476121827581</v>
      </c>
      <c r="I83" s="232">
        <v>18.658223453109521</v>
      </c>
      <c r="J83" s="232">
        <v>18.415791853911561</v>
      </c>
      <c r="K83" s="232">
        <v>15.525183534141791</v>
      </c>
      <c r="L83" s="232">
        <v>15.366240071108731</v>
      </c>
      <c r="M83" s="232">
        <v>14.79685550208618</v>
      </c>
      <c r="N83" s="232">
        <v>15.908683373790041</v>
      </c>
      <c r="O83" s="232">
        <v>12.69164703790878</v>
      </c>
      <c r="P83" s="232">
        <v>7.9009117150534829</v>
      </c>
      <c r="Q83" s="232">
        <v>1.53435086668517</v>
      </c>
      <c r="R83" s="232">
        <v>9.1492620665592348</v>
      </c>
      <c r="S83" s="232">
        <v>5.4752124047752329</v>
      </c>
      <c r="T83" s="232">
        <v>4.8384262658347597</v>
      </c>
      <c r="U83" s="232">
        <v>4.9977470326802012</v>
      </c>
      <c r="V83" s="232">
        <v>4.8857960901725521</v>
      </c>
      <c r="W83" s="232">
        <v>7.835186228714127</v>
      </c>
      <c r="DA83" s="71" t="s">
        <v>417</v>
      </c>
    </row>
    <row r="84" spans="1:105" ht="12" customHeight="1" x14ac:dyDescent="0.25">
      <c r="A84" s="60" t="s">
        <v>197</v>
      </c>
      <c r="B84" s="264">
        <v>18.94896741400613</v>
      </c>
      <c r="C84" s="264">
        <v>20.658794579058679</v>
      </c>
      <c r="D84" s="264">
        <v>22.96136622312893</v>
      </c>
      <c r="E84" s="264">
        <v>23.283496101775501</v>
      </c>
      <c r="F84" s="264">
        <v>18.740554064236701</v>
      </c>
      <c r="G84" s="264">
        <v>16.512897872891969</v>
      </c>
      <c r="H84" s="264">
        <v>16.93175942467817</v>
      </c>
      <c r="I84" s="264">
        <v>19.017485892331148</v>
      </c>
      <c r="J84" s="264">
        <v>17.09125755486312</v>
      </c>
      <c r="K84" s="264">
        <v>14.30071359259524</v>
      </c>
      <c r="L84" s="264">
        <v>13.590832847500341</v>
      </c>
      <c r="M84" s="264">
        <v>13.433881893518929</v>
      </c>
      <c r="N84" s="264">
        <v>14.26150334341097</v>
      </c>
      <c r="O84" s="264">
        <v>42.319303180519768</v>
      </c>
      <c r="P84" s="264">
        <v>58.990972314914643</v>
      </c>
      <c r="Q84" s="264">
        <v>27.40817516671634</v>
      </c>
      <c r="R84" s="264">
        <v>32.610750546243452</v>
      </c>
      <c r="S84" s="264">
        <v>14.119835974177439</v>
      </c>
      <c r="T84" s="264">
        <v>13.28715496469647</v>
      </c>
      <c r="U84" s="264">
        <v>10.718606104343539</v>
      </c>
      <c r="V84" s="264">
        <v>12.702793671676121</v>
      </c>
      <c r="W84" s="264">
        <v>13.53632815276498</v>
      </c>
      <c r="DA84" s="72" t="s">
        <v>418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0</v>
      </c>
      <c r="H85" s="231">
        <v>0</v>
      </c>
      <c r="I85" s="231">
        <v>0</v>
      </c>
      <c r="J85" s="231">
        <v>0</v>
      </c>
      <c r="K85" s="231">
        <v>0</v>
      </c>
      <c r="L85" s="231">
        <v>0</v>
      </c>
      <c r="M85" s="231">
        <v>0</v>
      </c>
      <c r="N85" s="231">
        <v>0</v>
      </c>
      <c r="O85" s="231">
        <v>0</v>
      </c>
      <c r="P85" s="231">
        <v>0</v>
      </c>
      <c r="Q85" s="231">
        <v>0</v>
      </c>
      <c r="R85" s="231">
        <v>0</v>
      </c>
      <c r="S85" s="231">
        <v>0</v>
      </c>
      <c r="T85" s="231">
        <v>0</v>
      </c>
      <c r="U85" s="231">
        <v>0</v>
      </c>
      <c r="V85" s="231">
        <v>0</v>
      </c>
      <c r="W85" s="231">
        <v>0</v>
      </c>
      <c r="DA85" s="73" t="s">
        <v>419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420</v>
      </c>
    </row>
    <row r="87" spans="1:105" ht="12" customHeight="1" x14ac:dyDescent="0.25">
      <c r="A87" s="64" t="s">
        <v>33</v>
      </c>
      <c r="B87" s="231">
        <v>4.8703962616899394</v>
      </c>
      <c r="C87" s="231">
        <v>4.9500305450332611</v>
      </c>
      <c r="D87" s="231">
        <v>4.9086998337326468</v>
      </c>
      <c r="E87" s="231">
        <v>5.8425516758603324</v>
      </c>
      <c r="F87" s="231">
        <v>3.6031577696522552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1.332882962058616</v>
      </c>
      <c r="O87" s="231">
        <v>0.74215988357356344</v>
      </c>
      <c r="P87" s="231">
        <v>0.43929969459385387</v>
      </c>
      <c r="Q87" s="231">
        <v>1.129477647556506</v>
      </c>
      <c r="R87" s="231">
        <v>1.06725763857824</v>
      </c>
      <c r="S87" s="231">
        <v>2.9131314771823069</v>
      </c>
      <c r="T87" s="231">
        <v>3.0387414658903502</v>
      </c>
      <c r="U87" s="231">
        <v>3.9215803765713528</v>
      </c>
      <c r="V87" s="231">
        <v>3.7698767404126952</v>
      </c>
      <c r="W87" s="231">
        <v>3.0512332600802958</v>
      </c>
      <c r="DA87" s="73" t="s">
        <v>421</v>
      </c>
    </row>
    <row r="88" spans="1:105" ht="12" customHeight="1" x14ac:dyDescent="0.25">
      <c r="A88" s="64" t="s">
        <v>160</v>
      </c>
      <c r="B88" s="231">
        <v>3.3625179287332529</v>
      </c>
      <c r="C88" s="231">
        <v>3.417946078576628</v>
      </c>
      <c r="D88" s="231">
        <v>4.346614414863323</v>
      </c>
      <c r="E88" s="231">
        <v>5.2773265845279864</v>
      </c>
      <c r="F88" s="231">
        <v>0.34819282469872198</v>
      </c>
      <c r="G88" s="231">
        <v>0.43121883131069588</v>
      </c>
      <c r="H88" s="231">
        <v>0.45095345474661408</v>
      </c>
      <c r="I88" s="231">
        <v>0.44571280487422749</v>
      </c>
      <c r="J88" s="231">
        <v>0.41513338119587812</v>
      </c>
      <c r="K88" s="231">
        <v>0.40948236430152812</v>
      </c>
      <c r="L88" s="231">
        <v>0.39476565790244861</v>
      </c>
      <c r="M88" s="231">
        <v>0</v>
      </c>
      <c r="N88" s="231">
        <v>1.1545583701836659</v>
      </c>
      <c r="O88" s="231">
        <v>0.57374928901979327</v>
      </c>
      <c r="P88" s="231">
        <v>0.55460515683243083</v>
      </c>
      <c r="Q88" s="231">
        <v>0.52396566742008022</v>
      </c>
      <c r="R88" s="231">
        <v>0.49528025566349959</v>
      </c>
      <c r="S88" s="231">
        <v>1.3511322384673701</v>
      </c>
      <c r="T88" s="231">
        <v>0.82543834329991306</v>
      </c>
      <c r="U88" s="231">
        <v>0.83113989278803779</v>
      </c>
      <c r="V88" s="231">
        <v>0.75946177876962728</v>
      </c>
      <c r="W88" s="231">
        <v>0.60959695966414473</v>
      </c>
      <c r="DA88" s="73" t="s">
        <v>422</v>
      </c>
    </row>
    <row r="89" spans="1:105" ht="12" customHeight="1" x14ac:dyDescent="0.25">
      <c r="A89" s="64" t="s">
        <v>70</v>
      </c>
      <c r="B89" s="231">
        <v>3.5460883281085711</v>
      </c>
      <c r="C89" s="231">
        <v>3.8404127388464611</v>
      </c>
      <c r="D89" s="231">
        <v>4.3045481045195038</v>
      </c>
      <c r="E89" s="231">
        <v>3.6550848290888891</v>
      </c>
      <c r="F89" s="231">
        <v>3.3913908207708579</v>
      </c>
      <c r="G89" s="231">
        <v>1.261997685954297</v>
      </c>
      <c r="H89" s="231">
        <v>1.62112821794831</v>
      </c>
      <c r="I89" s="231">
        <v>1.6107042545359169</v>
      </c>
      <c r="J89" s="231">
        <v>1.233377238990286</v>
      </c>
      <c r="K89" s="231">
        <v>0.91222102427376395</v>
      </c>
      <c r="L89" s="231">
        <v>0.8916509483488344</v>
      </c>
      <c r="M89" s="231">
        <v>0.31387839667945477</v>
      </c>
      <c r="N89" s="231">
        <v>3.520842226020346</v>
      </c>
      <c r="O89" s="231">
        <v>1.079897993505297</v>
      </c>
      <c r="P89" s="231">
        <v>0.80587959952534605</v>
      </c>
      <c r="Q89" s="231">
        <v>0.30034085139615602</v>
      </c>
      <c r="R89" s="231">
        <v>0.1130172985815598</v>
      </c>
      <c r="S89" s="231">
        <v>8.5889997102278307E-2</v>
      </c>
      <c r="T89" s="231">
        <v>9.3930684736993508E-2</v>
      </c>
      <c r="U89" s="231">
        <v>0.1199083458817715</v>
      </c>
      <c r="V89" s="231">
        <v>0.1046977999427039</v>
      </c>
      <c r="W89" s="231">
        <v>9.278255064217443E-2</v>
      </c>
      <c r="DA89" s="73" t="s">
        <v>423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37.440116996510561</v>
      </c>
      <c r="P90" s="231">
        <v>56.159999998034657</v>
      </c>
      <c r="Q90" s="231">
        <v>24.95996099691839</v>
      </c>
      <c r="R90" s="231">
        <v>28.079999998135161</v>
      </c>
      <c r="S90" s="231">
        <v>5.5222829998971186</v>
      </c>
      <c r="T90" s="231">
        <v>4.9266359997482967</v>
      </c>
      <c r="U90" s="231">
        <v>4.565483999833346E-2</v>
      </c>
      <c r="V90" s="231">
        <v>2.5603840799641291</v>
      </c>
      <c r="W90" s="231">
        <v>3.3092528398811649</v>
      </c>
      <c r="DA90" s="73" t="s">
        <v>424</v>
      </c>
    </row>
    <row r="91" spans="1:105" ht="12" customHeight="1" x14ac:dyDescent="0.25">
      <c r="A91" s="64" t="s">
        <v>162</v>
      </c>
      <c r="B91" s="231">
        <v>7.1699648954743678</v>
      </c>
      <c r="C91" s="231">
        <v>8.4504052166023271</v>
      </c>
      <c r="D91" s="231">
        <v>9.4015038700134603</v>
      </c>
      <c r="E91" s="231">
        <v>8.5085330122982903</v>
      </c>
      <c r="F91" s="231">
        <v>11.39781264911487</v>
      </c>
      <c r="G91" s="231">
        <v>14.81968135562698</v>
      </c>
      <c r="H91" s="231">
        <v>14.85967775198325</v>
      </c>
      <c r="I91" s="231">
        <v>16.961068832921001</v>
      </c>
      <c r="J91" s="231">
        <v>15.442746934676951</v>
      </c>
      <c r="K91" s="231">
        <v>12.97901020401995</v>
      </c>
      <c r="L91" s="231">
        <v>12.304416241249051</v>
      </c>
      <c r="M91" s="231">
        <v>13.12000349683947</v>
      </c>
      <c r="N91" s="231">
        <v>8.2532197851483389</v>
      </c>
      <c r="O91" s="231">
        <v>2.4833790179105528</v>
      </c>
      <c r="P91" s="231">
        <v>1.031187865928342</v>
      </c>
      <c r="Q91" s="231">
        <v>0.49443000342520083</v>
      </c>
      <c r="R91" s="231">
        <v>2.8551953552849958</v>
      </c>
      <c r="S91" s="231">
        <v>4.2473992615283613</v>
      </c>
      <c r="T91" s="231">
        <v>4.4024084710209213</v>
      </c>
      <c r="U91" s="231">
        <v>5.8003226491040438</v>
      </c>
      <c r="V91" s="231">
        <v>5.5083732725869616</v>
      </c>
      <c r="W91" s="231">
        <v>6.4734625424972023</v>
      </c>
      <c r="DA91" s="73" t="s">
        <v>425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426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427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428</v>
      </c>
    </row>
    <row r="95" spans="1:105" ht="12" customHeight="1" x14ac:dyDescent="0.25">
      <c r="A95" s="101" t="s">
        <v>209</v>
      </c>
      <c r="B95" s="280">
        <v>0</v>
      </c>
      <c r="C95" s="280">
        <v>0</v>
      </c>
      <c r="D95" s="280">
        <v>0</v>
      </c>
      <c r="E95" s="280">
        <v>0</v>
      </c>
      <c r="F95" s="280">
        <v>0</v>
      </c>
      <c r="G95" s="280">
        <v>0</v>
      </c>
      <c r="H95" s="280">
        <v>0</v>
      </c>
      <c r="I95" s="280">
        <v>0</v>
      </c>
      <c r="J95" s="280">
        <v>0</v>
      </c>
      <c r="K95" s="280">
        <v>0</v>
      </c>
      <c r="L95" s="280">
        <v>0</v>
      </c>
      <c r="M95" s="280">
        <v>0</v>
      </c>
      <c r="N95" s="280">
        <v>0</v>
      </c>
      <c r="O95" s="280">
        <v>0</v>
      </c>
      <c r="P95" s="280">
        <v>0</v>
      </c>
      <c r="Q95" s="280">
        <v>0</v>
      </c>
      <c r="R95" s="280">
        <v>0</v>
      </c>
      <c r="S95" s="280">
        <v>0</v>
      </c>
      <c r="T95" s="280">
        <v>0</v>
      </c>
      <c r="U95" s="280">
        <v>0</v>
      </c>
      <c r="V95" s="280">
        <v>0</v>
      </c>
      <c r="W95" s="280">
        <v>0</v>
      </c>
      <c r="DA95" s="102" t="s">
        <v>429</v>
      </c>
    </row>
    <row r="96" spans="1:105" ht="12" customHeight="1" x14ac:dyDescent="0.25">
      <c r="A96" s="100" t="s">
        <v>106</v>
      </c>
      <c r="B96" s="281">
        <v>711.6553573453624</v>
      </c>
      <c r="C96" s="281">
        <v>817.42807666625083</v>
      </c>
      <c r="D96" s="281">
        <v>926.2738732308801</v>
      </c>
      <c r="E96" s="281">
        <v>935.01396561347087</v>
      </c>
      <c r="F96" s="281">
        <v>930.47834476352409</v>
      </c>
      <c r="G96" s="281">
        <v>961.86388802597332</v>
      </c>
      <c r="H96" s="281">
        <v>951.46038254619327</v>
      </c>
      <c r="I96" s="281">
        <v>1012.747052610279</v>
      </c>
      <c r="J96" s="281">
        <v>868.18186543325726</v>
      </c>
      <c r="K96" s="281">
        <v>498.2165304282646</v>
      </c>
      <c r="L96" s="281">
        <v>659.53936191665412</v>
      </c>
      <c r="M96" s="281">
        <v>817.54428393620674</v>
      </c>
      <c r="N96" s="281">
        <v>785.27141614468087</v>
      </c>
      <c r="O96" s="281">
        <v>728.22828189649215</v>
      </c>
      <c r="P96" s="281">
        <v>772.98213729236954</v>
      </c>
      <c r="Q96" s="281">
        <v>779.61252322101018</v>
      </c>
      <c r="R96" s="281">
        <v>781.01490128865021</v>
      </c>
      <c r="S96" s="281">
        <v>802.49131142628494</v>
      </c>
      <c r="T96" s="281">
        <v>731.28185757366566</v>
      </c>
      <c r="U96" s="281">
        <v>634.53603262125591</v>
      </c>
      <c r="V96" s="281">
        <v>360.98599338160142</v>
      </c>
      <c r="W96" s="281">
        <v>283.28032739766991</v>
      </c>
      <c r="DA96" s="105" t="s">
        <v>430</v>
      </c>
    </row>
    <row r="98" spans="1:105" ht="15" customHeight="1" x14ac:dyDescent="0.25">
      <c r="A98" s="32" t="s">
        <v>431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4">SUM(B$101:B$105,B$109:B$110,B$112:B$114,B$107,B$106,B115)</f>
        <v>0</v>
      </c>
      <c r="C100" s="234">
        <f t="shared" si="4"/>
        <v>0</v>
      </c>
      <c r="D100" s="234">
        <f t="shared" si="4"/>
        <v>0</v>
      </c>
      <c r="E100" s="234">
        <f t="shared" si="4"/>
        <v>0</v>
      </c>
      <c r="F100" s="234">
        <f t="shared" si="4"/>
        <v>0</v>
      </c>
      <c r="G100" s="234">
        <f t="shared" si="4"/>
        <v>0</v>
      </c>
      <c r="H100" s="234">
        <f t="shared" si="4"/>
        <v>0</v>
      </c>
      <c r="I100" s="234">
        <f t="shared" si="4"/>
        <v>0</v>
      </c>
      <c r="J100" s="234">
        <f t="shared" si="4"/>
        <v>0</v>
      </c>
      <c r="K100" s="234">
        <f t="shared" si="4"/>
        <v>0</v>
      </c>
      <c r="L100" s="234">
        <f t="shared" si="4"/>
        <v>0</v>
      </c>
      <c r="M100" s="234">
        <f t="shared" si="4"/>
        <v>0</v>
      </c>
      <c r="N100" s="234">
        <f t="shared" si="4"/>
        <v>0</v>
      </c>
      <c r="O100" s="234">
        <f t="shared" si="4"/>
        <v>0</v>
      </c>
      <c r="P100" s="234">
        <f t="shared" si="4"/>
        <v>0</v>
      </c>
      <c r="Q100" s="234">
        <f t="shared" si="4"/>
        <v>0</v>
      </c>
      <c r="R100" s="234">
        <f t="shared" si="4"/>
        <v>0</v>
      </c>
      <c r="S100" s="234">
        <f t="shared" si="4"/>
        <v>0</v>
      </c>
      <c r="T100" s="234">
        <f t="shared" si="4"/>
        <v>0</v>
      </c>
      <c r="U100" s="234">
        <f t="shared" si="4"/>
        <v>0</v>
      </c>
      <c r="V100" s="234">
        <f t="shared" si="4"/>
        <v>0</v>
      </c>
      <c r="W100" s="234">
        <f t="shared" si="4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5">IF(B$6=0,0,B$6/B$5)</f>
        <v>0</v>
      </c>
      <c r="C101" s="268">
        <f t="shared" si="5"/>
        <v>0</v>
      </c>
      <c r="D101" s="268">
        <f t="shared" si="5"/>
        <v>0</v>
      </c>
      <c r="E101" s="268">
        <f t="shared" si="5"/>
        <v>0</v>
      </c>
      <c r="F101" s="268">
        <f t="shared" si="5"/>
        <v>0</v>
      </c>
      <c r="G101" s="268">
        <f t="shared" si="5"/>
        <v>0</v>
      </c>
      <c r="H101" s="268">
        <f t="shared" si="5"/>
        <v>0</v>
      </c>
      <c r="I101" s="268">
        <f t="shared" si="5"/>
        <v>0</v>
      </c>
      <c r="J101" s="268">
        <f t="shared" si="5"/>
        <v>0</v>
      </c>
      <c r="K101" s="268">
        <f t="shared" si="5"/>
        <v>0</v>
      </c>
      <c r="L101" s="268">
        <f t="shared" si="5"/>
        <v>0</v>
      </c>
      <c r="M101" s="268">
        <f t="shared" si="5"/>
        <v>0</v>
      </c>
      <c r="N101" s="268">
        <f t="shared" si="5"/>
        <v>0</v>
      </c>
      <c r="O101" s="268">
        <f t="shared" si="5"/>
        <v>0</v>
      </c>
      <c r="P101" s="268">
        <f t="shared" si="5"/>
        <v>0</v>
      </c>
      <c r="Q101" s="268">
        <f t="shared" si="5"/>
        <v>0</v>
      </c>
      <c r="R101" s="268">
        <f t="shared" si="5"/>
        <v>0</v>
      </c>
      <c r="S101" s="268">
        <f t="shared" si="5"/>
        <v>0</v>
      </c>
      <c r="T101" s="268">
        <f t="shared" si="5"/>
        <v>0</v>
      </c>
      <c r="U101" s="268">
        <f t="shared" si="5"/>
        <v>0</v>
      </c>
      <c r="V101" s="268">
        <f t="shared" si="5"/>
        <v>0</v>
      </c>
      <c r="W101" s="268">
        <f t="shared" si="5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6">IF(B$7=0,0,B$7/B$5)</f>
        <v>0</v>
      </c>
      <c r="C102" s="269">
        <f t="shared" si="6"/>
        <v>0</v>
      </c>
      <c r="D102" s="269">
        <f t="shared" si="6"/>
        <v>0</v>
      </c>
      <c r="E102" s="269">
        <f t="shared" si="6"/>
        <v>0</v>
      </c>
      <c r="F102" s="269">
        <f t="shared" si="6"/>
        <v>0</v>
      </c>
      <c r="G102" s="269">
        <f t="shared" si="6"/>
        <v>0</v>
      </c>
      <c r="H102" s="269">
        <f t="shared" si="6"/>
        <v>0</v>
      </c>
      <c r="I102" s="269">
        <f t="shared" si="6"/>
        <v>0</v>
      </c>
      <c r="J102" s="269">
        <f t="shared" si="6"/>
        <v>0</v>
      </c>
      <c r="K102" s="269">
        <f t="shared" si="6"/>
        <v>0</v>
      </c>
      <c r="L102" s="269">
        <f t="shared" si="6"/>
        <v>0</v>
      </c>
      <c r="M102" s="269">
        <f t="shared" si="6"/>
        <v>0</v>
      </c>
      <c r="N102" s="269">
        <f t="shared" si="6"/>
        <v>0</v>
      </c>
      <c r="O102" s="269">
        <f t="shared" si="6"/>
        <v>0</v>
      </c>
      <c r="P102" s="269">
        <f t="shared" si="6"/>
        <v>0</v>
      </c>
      <c r="Q102" s="269">
        <f t="shared" si="6"/>
        <v>0</v>
      </c>
      <c r="R102" s="269">
        <f t="shared" si="6"/>
        <v>0</v>
      </c>
      <c r="S102" s="269">
        <f t="shared" si="6"/>
        <v>0</v>
      </c>
      <c r="T102" s="269">
        <f t="shared" si="6"/>
        <v>0</v>
      </c>
      <c r="U102" s="269">
        <f t="shared" si="6"/>
        <v>0</v>
      </c>
      <c r="V102" s="269">
        <f t="shared" si="6"/>
        <v>0</v>
      </c>
      <c r="W102" s="269">
        <f t="shared" si="6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7">IF(B$8=0,0,B$8/B$5)</f>
        <v>0</v>
      </c>
      <c r="C103" s="269">
        <f t="shared" si="7"/>
        <v>0</v>
      </c>
      <c r="D103" s="269">
        <f t="shared" si="7"/>
        <v>0</v>
      </c>
      <c r="E103" s="269">
        <f t="shared" si="7"/>
        <v>0</v>
      </c>
      <c r="F103" s="269">
        <f t="shared" si="7"/>
        <v>0</v>
      </c>
      <c r="G103" s="269">
        <f t="shared" si="7"/>
        <v>0</v>
      </c>
      <c r="H103" s="269">
        <f t="shared" si="7"/>
        <v>0</v>
      </c>
      <c r="I103" s="269">
        <f t="shared" si="7"/>
        <v>0</v>
      </c>
      <c r="J103" s="269">
        <f t="shared" si="7"/>
        <v>0</v>
      </c>
      <c r="K103" s="269">
        <f t="shared" si="7"/>
        <v>0</v>
      </c>
      <c r="L103" s="269">
        <f t="shared" si="7"/>
        <v>0</v>
      </c>
      <c r="M103" s="269">
        <f t="shared" si="7"/>
        <v>0</v>
      </c>
      <c r="N103" s="269">
        <f t="shared" si="7"/>
        <v>0</v>
      </c>
      <c r="O103" s="269">
        <f t="shared" si="7"/>
        <v>0</v>
      </c>
      <c r="P103" s="269">
        <f t="shared" si="7"/>
        <v>0</v>
      </c>
      <c r="Q103" s="269">
        <f t="shared" si="7"/>
        <v>0</v>
      </c>
      <c r="R103" s="269">
        <f t="shared" si="7"/>
        <v>0</v>
      </c>
      <c r="S103" s="269">
        <f t="shared" si="7"/>
        <v>0</v>
      </c>
      <c r="T103" s="269">
        <f t="shared" si="7"/>
        <v>0</v>
      </c>
      <c r="U103" s="269">
        <f t="shared" si="7"/>
        <v>0</v>
      </c>
      <c r="V103" s="269">
        <f t="shared" si="7"/>
        <v>0</v>
      </c>
      <c r="W103" s="269">
        <f t="shared" si="7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8">IF(B$9=0,0,B$9/B$5)</f>
        <v>0</v>
      </c>
      <c r="C104" s="269">
        <f t="shared" si="8"/>
        <v>0</v>
      </c>
      <c r="D104" s="269">
        <f t="shared" si="8"/>
        <v>0</v>
      </c>
      <c r="E104" s="269">
        <f t="shared" si="8"/>
        <v>0</v>
      </c>
      <c r="F104" s="269">
        <f t="shared" si="8"/>
        <v>0</v>
      </c>
      <c r="G104" s="269">
        <f t="shared" si="8"/>
        <v>0</v>
      </c>
      <c r="H104" s="269">
        <f t="shared" si="8"/>
        <v>0</v>
      </c>
      <c r="I104" s="269">
        <f t="shared" si="8"/>
        <v>0</v>
      </c>
      <c r="J104" s="269">
        <f t="shared" si="8"/>
        <v>0</v>
      </c>
      <c r="K104" s="269">
        <f t="shared" si="8"/>
        <v>0</v>
      </c>
      <c r="L104" s="269">
        <f t="shared" si="8"/>
        <v>0</v>
      </c>
      <c r="M104" s="269">
        <f t="shared" si="8"/>
        <v>0</v>
      </c>
      <c r="N104" s="269">
        <f t="shared" si="8"/>
        <v>0</v>
      </c>
      <c r="O104" s="269">
        <f t="shared" si="8"/>
        <v>0</v>
      </c>
      <c r="P104" s="269">
        <f t="shared" si="8"/>
        <v>0</v>
      </c>
      <c r="Q104" s="269">
        <f t="shared" si="8"/>
        <v>0</v>
      </c>
      <c r="R104" s="269">
        <f t="shared" si="8"/>
        <v>0</v>
      </c>
      <c r="S104" s="269">
        <f t="shared" si="8"/>
        <v>0</v>
      </c>
      <c r="T104" s="269">
        <f t="shared" si="8"/>
        <v>0</v>
      </c>
      <c r="U104" s="269">
        <f t="shared" si="8"/>
        <v>0</v>
      </c>
      <c r="V104" s="269">
        <f t="shared" si="8"/>
        <v>0</v>
      </c>
      <c r="W104" s="269">
        <f t="shared" si="8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9">IF(B$10=0,0,B$10/B$5)</f>
        <v>0</v>
      </c>
      <c r="C105" s="270">
        <f t="shared" si="9"/>
        <v>0</v>
      </c>
      <c r="D105" s="270">
        <f t="shared" si="9"/>
        <v>0</v>
      </c>
      <c r="E105" s="270">
        <f t="shared" si="9"/>
        <v>0</v>
      </c>
      <c r="F105" s="270">
        <f t="shared" si="9"/>
        <v>0</v>
      </c>
      <c r="G105" s="270">
        <f t="shared" si="9"/>
        <v>0</v>
      </c>
      <c r="H105" s="270">
        <f t="shared" si="9"/>
        <v>0</v>
      </c>
      <c r="I105" s="270">
        <f t="shared" si="9"/>
        <v>0</v>
      </c>
      <c r="J105" s="270">
        <f t="shared" si="9"/>
        <v>0</v>
      </c>
      <c r="K105" s="270">
        <f t="shared" si="9"/>
        <v>0</v>
      </c>
      <c r="L105" s="270">
        <f t="shared" si="9"/>
        <v>0</v>
      </c>
      <c r="M105" s="270">
        <f t="shared" si="9"/>
        <v>0</v>
      </c>
      <c r="N105" s="270">
        <f t="shared" si="9"/>
        <v>0</v>
      </c>
      <c r="O105" s="270">
        <f t="shared" si="9"/>
        <v>0</v>
      </c>
      <c r="P105" s="270">
        <f t="shared" si="9"/>
        <v>0</v>
      </c>
      <c r="Q105" s="270">
        <f t="shared" si="9"/>
        <v>0</v>
      </c>
      <c r="R105" s="270">
        <f t="shared" si="9"/>
        <v>0</v>
      </c>
      <c r="S105" s="270">
        <f t="shared" si="9"/>
        <v>0</v>
      </c>
      <c r="T105" s="270">
        <f t="shared" si="9"/>
        <v>0</v>
      </c>
      <c r="U105" s="270">
        <f t="shared" si="9"/>
        <v>0</v>
      </c>
      <c r="V105" s="270">
        <f t="shared" si="9"/>
        <v>0</v>
      </c>
      <c r="W105" s="270">
        <f t="shared" si="9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10">IF(B$16=0,0,B$16/B$5)</f>
        <v>0</v>
      </c>
      <c r="C106" s="271">
        <f t="shared" si="10"/>
        <v>0</v>
      </c>
      <c r="D106" s="271">
        <f t="shared" si="10"/>
        <v>0</v>
      </c>
      <c r="E106" s="271">
        <f t="shared" si="10"/>
        <v>0</v>
      </c>
      <c r="F106" s="271">
        <f t="shared" si="10"/>
        <v>0</v>
      </c>
      <c r="G106" s="271">
        <f t="shared" si="10"/>
        <v>0</v>
      </c>
      <c r="H106" s="271">
        <f t="shared" si="10"/>
        <v>0</v>
      </c>
      <c r="I106" s="271">
        <f t="shared" si="10"/>
        <v>0</v>
      </c>
      <c r="J106" s="271">
        <f t="shared" si="10"/>
        <v>0</v>
      </c>
      <c r="K106" s="271">
        <f t="shared" si="10"/>
        <v>0</v>
      </c>
      <c r="L106" s="271">
        <f t="shared" si="10"/>
        <v>0</v>
      </c>
      <c r="M106" s="271">
        <f t="shared" si="10"/>
        <v>0</v>
      </c>
      <c r="N106" s="271">
        <f t="shared" si="10"/>
        <v>0</v>
      </c>
      <c r="O106" s="271">
        <f t="shared" si="10"/>
        <v>0</v>
      </c>
      <c r="P106" s="271">
        <f t="shared" si="10"/>
        <v>0</v>
      </c>
      <c r="Q106" s="271">
        <f t="shared" si="10"/>
        <v>0</v>
      </c>
      <c r="R106" s="271">
        <f t="shared" si="10"/>
        <v>0</v>
      </c>
      <c r="S106" s="271">
        <f t="shared" si="10"/>
        <v>0</v>
      </c>
      <c r="T106" s="271">
        <f t="shared" si="10"/>
        <v>0</v>
      </c>
      <c r="U106" s="271">
        <f t="shared" si="10"/>
        <v>0</v>
      </c>
      <c r="V106" s="271">
        <f t="shared" si="10"/>
        <v>0</v>
      </c>
      <c r="W106" s="271">
        <f t="shared" si="10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11">IF(B$22=0,0,B$22/B$5)</f>
        <v>0</v>
      </c>
      <c r="C107" s="271">
        <f t="shared" si="11"/>
        <v>0</v>
      </c>
      <c r="D107" s="271">
        <f t="shared" si="11"/>
        <v>0</v>
      </c>
      <c r="E107" s="271">
        <f t="shared" si="11"/>
        <v>0</v>
      </c>
      <c r="F107" s="271">
        <f t="shared" si="11"/>
        <v>0</v>
      </c>
      <c r="G107" s="271">
        <f t="shared" si="11"/>
        <v>0</v>
      </c>
      <c r="H107" s="271">
        <f t="shared" si="11"/>
        <v>0</v>
      </c>
      <c r="I107" s="271">
        <f t="shared" si="11"/>
        <v>0</v>
      </c>
      <c r="J107" s="271">
        <f t="shared" si="11"/>
        <v>0</v>
      </c>
      <c r="K107" s="271">
        <f t="shared" si="11"/>
        <v>0</v>
      </c>
      <c r="L107" s="271">
        <f t="shared" si="11"/>
        <v>0</v>
      </c>
      <c r="M107" s="271">
        <f t="shared" si="11"/>
        <v>0</v>
      </c>
      <c r="N107" s="271">
        <f t="shared" si="11"/>
        <v>0</v>
      </c>
      <c r="O107" s="271">
        <f t="shared" si="11"/>
        <v>0</v>
      </c>
      <c r="P107" s="271">
        <f t="shared" si="11"/>
        <v>0</v>
      </c>
      <c r="Q107" s="271">
        <f t="shared" si="11"/>
        <v>0</v>
      </c>
      <c r="R107" s="271">
        <f t="shared" si="11"/>
        <v>0</v>
      </c>
      <c r="S107" s="271">
        <f t="shared" si="11"/>
        <v>0</v>
      </c>
      <c r="T107" s="271">
        <f t="shared" si="11"/>
        <v>0</v>
      </c>
      <c r="U107" s="271">
        <f t="shared" si="11"/>
        <v>0</v>
      </c>
      <c r="V107" s="271">
        <f t="shared" si="11"/>
        <v>0</v>
      </c>
      <c r="W107" s="271">
        <f t="shared" si="11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2">IF(B$28=0,0,B$28/B$5)</f>
        <v>0</v>
      </c>
      <c r="C108" s="271">
        <f t="shared" si="12"/>
        <v>0</v>
      </c>
      <c r="D108" s="271">
        <f t="shared" si="12"/>
        <v>0</v>
      </c>
      <c r="E108" s="271">
        <f t="shared" si="12"/>
        <v>0</v>
      </c>
      <c r="F108" s="271">
        <f t="shared" si="12"/>
        <v>0</v>
      </c>
      <c r="G108" s="271">
        <f t="shared" si="12"/>
        <v>0</v>
      </c>
      <c r="H108" s="271">
        <f t="shared" si="12"/>
        <v>0</v>
      </c>
      <c r="I108" s="271">
        <f t="shared" si="12"/>
        <v>0</v>
      </c>
      <c r="J108" s="271">
        <f t="shared" si="12"/>
        <v>0</v>
      </c>
      <c r="K108" s="271">
        <f t="shared" si="12"/>
        <v>0</v>
      </c>
      <c r="L108" s="271">
        <f t="shared" si="12"/>
        <v>0</v>
      </c>
      <c r="M108" s="271">
        <f t="shared" si="12"/>
        <v>0</v>
      </c>
      <c r="N108" s="271">
        <f t="shared" si="12"/>
        <v>0</v>
      </c>
      <c r="O108" s="271">
        <f t="shared" si="12"/>
        <v>0</v>
      </c>
      <c r="P108" s="271">
        <f t="shared" si="12"/>
        <v>0</v>
      </c>
      <c r="Q108" s="271">
        <f t="shared" si="12"/>
        <v>0</v>
      </c>
      <c r="R108" s="271">
        <f t="shared" si="12"/>
        <v>0</v>
      </c>
      <c r="S108" s="271">
        <f t="shared" si="12"/>
        <v>0</v>
      </c>
      <c r="T108" s="271">
        <f t="shared" si="12"/>
        <v>0</v>
      </c>
      <c r="U108" s="271">
        <f t="shared" si="12"/>
        <v>0</v>
      </c>
      <c r="V108" s="271">
        <f t="shared" si="12"/>
        <v>0</v>
      </c>
      <c r="W108" s="271">
        <f t="shared" si="12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3">IF(B$29=0,0,B$29/B$5)</f>
        <v>0</v>
      </c>
      <c r="C109" s="272">
        <f t="shared" si="13"/>
        <v>0</v>
      </c>
      <c r="D109" s="272">
        <f t="shared" si="13"/>
        <v>0</v>
      </c>
      <c r="E109" s="272">
        <f t="shared" si="13"/>
        <v>0</v>
      </c>
      <c r="F109" s="272">
        <f t="shared" si="13"/>
        <v>0</v>
      </c>
      <c r="G109" s="272">
        <f t="shared" si="13"/>
        <v>0</v>
      </c>
      <c r="H109" s="272">
        <f t="shared" si="13"/>
        <v>0</v>
      </c>
      <c r="I109" s="272">
        <f t="shared" si="13"/>
        <v>0</v>
      </c>
      <c r="J109" s="272">
        <f t="shared" si="13"/>
        <v>0</v>
      </c>
      <c r="K109" s="272">
        <f t="shared" si="13"/>
        <v>0</v>
      </c>
      <c r="L109" s="272">
        <f t="shared" si="13"/>
        <v>0</v>
      </c>
      <c r="M109" s="272">
        <f t="shared" si="13"/>
        <v>0</v>
      </c>
      <c r="N109" s="272">
        <f t="shared" si="13"/>
        <v>0</v>
      </c>
      <c r="O109" s="272">
        <f t="shared" si="13"/>
        <v>0</v>
      </c>
      <c r="P109" s="272">
        <f t="shared" si="13"/>
        <v>0</v>
      </c>
      <c r="Q109" s="272">
        <f t="shared" si="13"/>
        <v>0</v>
      </c>
      <c r="R109" s="272">
        <f t="shared" si="13"/>
        <v>0</v>
      </c>
      <c r="S109" s="272">
        <f t="shared" si="13"/>
        <v>0</v>
      </c>
      <c r="T109" s="272">
        <f t="shared" si="13"/>
        <v>0</v>
      </c>
      <c r="U109" s="272">
        <f t="shared" si="13"/>
        <v>0</v>
      </c>
      <c r="V109" s="272">
        <f t="shared" si="13"/>
        <v>0</v>
      </c>
      <c r="W109" s="272">
        <f t="shared" si="13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4">IF(B$34=0,0,B$34/B$5)</f>
        <v>0</v>
      </c>
      <c r="C110" s="272">
        <f t="shared" si="14"/>
        <v>0</v>
      </c>
      <c r="D110" s="272">
        <f t="shared" si="14"/>
        <v>0</v>
      </c>
      <c r="E110" s="272">
        <f t="shared" si="14"/>
        <v>0</v>
      </c>
      <c r="F110" s="272">
        <f t="shared" si="14"/>
        <v>0</v>
      </c>
      <c r="G110" s="272">
        <f t="shared" si="14"/>
        <v>0</v>
      </c>
      <c r="H110" s="272">
        <f t="shared" si="14"/>
        <v>0</v>
      </c>
      <c r="I110" s="272">
        <f t="shared" si="14"/>
        <v>0</v>
      </c>
      <c r="J110" s="272">
        <f t="shared" si="14"/>
        <v>0</v>
      </c>
      <c r="K110" s="272">
        <f t="shared" si="14"/>
        <v>0</v>
      </c>
      <c r="L110" s="272">
        <f t="shared" si="14"/>
        <v>0</v>
      </c>
      <c r="M110" s="272">
        <f t="shared" si="14"/>
        <v>0</v>
      </c>
      <c r="N110" s="272">
        <f t="shared" si="14"/>
        <v>0</v>
      </c>
      <c r="O110" s="272">
        <f t="shared" si="14"/>
        <v>0</v>
      </c>
      <c r="P110" s="272">
        <f t="shared" si="14"/>
        <v>0</v>
      </c>
      <c r="Q110" s="272">
        <f t="shared" si="14"/>
        <v>0</v>
      </c>
      <c r="R110" s="272">
        <f t="shared" si="14"/>
        <v>0</v>
      </c>
      <c r="S110" s="272">
        <f t="shared" si="14"/>
        <v>0</v>
      </c>
      <c r="T110" s="272">
        <f t="shared" si="14"/>
        <v>0</v>
      </c>
      <c r="U110" s="272">
        <f t="shared" si="14"/>
        <v>0</v>
      </c>
      <c r="V110" s="272">
        <f t="shared" si="14"/>
        <v>0</v>
      </c>
      <c r="W110" s="272">
        <f t="shared" si="14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5">IF(B$35=0,0,B$35/B$5)</f>
        <v>0</v>
      </c>
      <c r="C111" s="271">
        <f t="shared" si="15"/>
        <v>0</v>
      </c>
      <c r="D111" s="271">
        <f t="shared" si="15"/>
        <v>0</v>
      </c>
      <c r="E111" s="271">
        <f t="shared" si="15"/>
        <v>0</v>
      </c>
      <c r="F111" s="271">
        <f t="shared" si="15"/>
        <v>0</v>
      </c>
      <c r="G111" s="271">
        <f t="shared" si="15"/>
        <v>0</v>
      </c>
      <c r="H111" s="271">
        <f t="shared" si="15"/>
        <v>0</v>
      </c>
      <c r="I111" s="271">
        <f t="shared" si="15"/>
        <v>0</v>
      </c>
      <c r="J111" s="271">
        <f t="shared" si="15"/>
        <v>0</v>
      </c>
      <c r="K111" s="271">
        <f t="shared" si="15"/>
        <v>0</v>
      </c>
      <c r="L111" s="271">
        <f t="shared" si="15"/>
        <v>0</v>
      </c>
      <c r="M111" s="271">
        <f t="shared" si="15"/>
        <v>0</v>
      </c>
      <c r="N111" s="271">
        <f t="shared" si="15"/>
        <v>0</v>
      </c>
      <c r="O111" s="271">
        <f t="shared" si="15"/>
        <v>0</v>
      </c>
      <c r="P111" s="271">
        <f t="shared" si="15"/>
        <v>0</v>
      </c>
      <c r="Q111" s="271">
        <f t="shared" si="15"/>
        <v>0</v>
      </c>
      <c r="R111" s="271">
        <f t="shared" si="15"/>
        <v>0</v>
      </c>
      <c r="S111" s="271">
        <f t="shared" si="15"/>
        <v>0</v>
      </c>
      <c r="T111" s="271">
        <f t="shared" si="15"/>
        <v>0</v>
      </c>
      <c r="U111" s="271">
        <f t="shared" si="15"/>
        <v>0</v>
      </c>
      <c r="V111" s="271">
        <f t="shared" si="15"/>
        <v>0</v>
      </c>
      <c r="W111" s="271">
        <f t="shared" si="15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6">IF(B$36=0,0,B$36/B$5)</f>
        <v>0</v>
      </c>
      <c r="C112" s="272">
        <f t="shared" si="16"/>
        <v>0</v>
      </c>
      <c r="D112" s="272">
        <f t="shared" si="16"/>
        <v>0</v>
      </c>
      <c r="E112" s="272">
        <f t="shared" si="16"/>
        <v>0</v>
      </c>
      <c r="F112" s="272">
        <f t="shared" si="16"/>
        <v>0</v>
      </c>
      <c r="G112" s="272">
        <f t="shared" si="16"/>
        <v>0</v>
      </c>
      <c r="H112" s="272">
        <f t="shared" si="16"/>
        <v>0</v>
      </c>
      <c r="I112" s="272">
        <f t="shared" si="16"/>
        <v>0</v>
      </c>
      <c r="J112" s="272">
        <f t="shared" si="16"/>
        <v>0</v>
      </c>
      <c r="K112" s="272">
        <f t="shared" si="16"/>
        <v>0</v>
      </c>
      <c r="L112" s="272">
        <f t="shared" si="16"/>
        <v>0</v>
      </c>
      <c r="M112" s="272">
        <f t="shared" si="16"/>
        <v>0</v>
      </c>
      <c r="N112" s="272">
        <f t="shared" si="16"/>
        <v>0</v>
      </c>
      <c r="O112" s="272">
        <f t="shared" si="16"/>
        <v>0</v>
      </c>
      <c r="P112" s="272">
        <f t="shared" si="16"/>
        <v>0</v>
      </c>
      <c r="Q112" s="272">
        <f t="shared" si="16"/>
        <v>0</v>
      </c>
      <c r="R112" s="272">
        <f t="shared" si="16"/>
        <v>0</v>
      </c>
      <c r="S112" s="272">
        <f t="shared" si="16"/>
        <v>0</v>
      </c>
      <c r="T112" s="272">
        <f t="shared" si="16"/>
        <v>0</v>
      </c>
      <c r="U112" s="272">
        <f t="shared" si="16"/>
        <v>0</v>
      </c>
      <c r="V112" s="272">
        <f t="shared" si="16"/>
        <v>0</v>
      </c>
      <c r="W112" s="272">
        <f t="shared" si="16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7">IF(B$40=0,0,B$40/B$5)</f>
        <v>0</v>
      </c>
      <c r="C113" s="272">
        <f t="shared" si="17"/>
        <v>0</v>
      </c>
      <c r="D113" s="272">
        <f t="shared" si="17"/>
        <v>0</v>
      </c>
      <c r="E113" s="272">
        <f t="shared" si="17"/>
        <v>0</v>
      </c>
      <c r="F113" s="272">
        <f t="shared" si="17"/>
        <v>0</v>
      </c>
      <c r="G113" s="272">
        <f t="shared" si="17"/>
        <v>0</v>
      </c>
      <c r="H113" s="272">
        <f t="shared" si="17"/>
        <v>0</v>
      </c>
      <c r="I113" s="272">
        <f t="shared" si="17"/>
        <v>0</v>
      </c>
      <c r="J113" s="272">
        <f t="shared" si="17"/>
        <v>0</v>
      </c>
      <c r="K113" s="272">
        <f t="shared" si="17"/>
        <v>0</v>
      </c>
      <c r="L113" s="272">
        <f t="shared" si="17"/>
        <v>0</v>
      </c>
      <c r="M113" s="272">
        <f t="shared" si="17"/>
        <v>0</v>
      </c>
      <c r="N113" s="272">
        <f t="shared" si="17"/>
        <v>0</v>
      </c>
      <c r="O113" s="272">
        <f t="shared" si="17"/>
        <v>0</v>
      </c>
      <c r="P113" s="272">
        <f t="shared" si="17"/>
        <v>0</v>
      </c>
      <c r="Q113" s="272">
        <f t="shared" si="17"/>
        <v>0</v>
      </c>
      <c r="R113" s="272">
        <f t="shared" si="17"/>
        <v>0</v>
      </c>
      <c r="S113" s="272">
        <f t="shared" si="17"/>
        <v>0</v>
      </c>
      <c r="T113" s="272">
        <f t="shared" si="17"/>
        <v>0</v>
      </c>
      <c r="U113" s="272">
        <f t="shared" si="17"/>
        <v>0</v>
      </c>
      <c r="V113" s="272">
        <f t="shared" si="17"/>
        <v>0</v>
      </c>
      <c r="W113" s="272">
        <f t="shared" si="17"/>
        <v>0</v>
      </c>
      <c r="DA113" s="80"/>
    </row>
    <row r="114" spans="1:105" ht="12" customHeight="1" x14ac:dyDescent="0.25">
      <c r="A114" s="103" t="s">
        <v>209</v>
      </c>
      <c r="B114" s="282">
        <f t="shared" ref="B114:W114" si="18">IF(B$51=0,0,B$51/B$5)</f>
        <v>0</v>
      </c>
      <c r="C114" s="282">
        <f t="shared" si="18"/>
        <v>0</v>
      </c>
      <c r="D114" s="282">
        <f t="shared" si="18"/>
        <v>0</v>
      </c>
      <c r="E114" s="282">
        <f t="shared" si="18"/>
        <v>0</v>
      </c>
      <c r="F114" s="282">
        <f t="shared" si="18"/>
        <v>0</v>
      </c>
      <c r="G114" s="282">
        <f t="shared" si="18"/>
        <v>0</v>
      </c>
      <c r="H114" s="282">
        <f t="shared" si="18"/>
        <v>0</v>
      </c>
      <c r="I114" s="282">
        <f t="shared" si="18"/>
        <v>0</v>
      </c>
      <c r="J114" s="282">
        <f t="shared" si="18"/>
        <v>0</v>
      </c>
      <c r="K114" s="282">
        <f t="shared" si="18"/>
        <v>0</v>
      </c>
      <c r="L114" s="282">
        <f t="shared" si="18"/>
        <v>0</v>
      </c>
      <c r="M114" s="282">
        <f t="shared" si="18"/>
        <v>0</v>
      </c>
      <c r="N114" s="282">
        <f t="shared" si="18"/>
        <v>0</v>
      </c>
      <c r="O114" s="282">
        <f t="shared" si="18"/>
        <v>0</v>
      </c>
      <c r="P114" s="282">
        <f t="shared" si="18"/>
        <v>0</v>
      </c>
      <c r="Q114" s="282">
        <f t="shared" si="18"/>
        <v>0</v>
      </c>
      <c r="R114" s="282">
        <f t="shared" si="18"/>
        <v>0</v>
      </c>
      <c r="S114" s="282">
        <f t="shared" si="18"/>
        <v>0</v>
      </c>
      <c r="T114" s="282">
        <f t="shared" si="18"/>
        <v>0</v>
      </c>
      <c r="U114" s="282">
        <f t="shared" si="18"/>
        <v>0</v>
      </c>
      <c r="V114" s="282">
        <f t="shared" si="18"/>
        <v>0</v>
      </c>
      <c r="W114" s="282">
        <f t="shared" si="18"/>
        <v>0</v>
      </c>
      <c r="DA114" s="104"/>
    </row>
    <row r="115" spans="1:105" ht="12" customHeight="1" x14ac:dyDescent="0.25">
      <c r="A115" s="100" t="s">
        <v>106</v>
      </c>
      <c r="B115" s="283">
        <f t="shared" ref="B115:W115" si="19">IF(B$52=0,0,B$52/B$5)</f>
        <v>0</v>
      </c>
      <c r="C115" s="283">
        <f t="shared" si="19"/>
        <v>0</v>
      </c>
      <c r="D115" s="283">
        <f t="shared" si="19"/>
        <v>0</v>
      </c>
      <c r="E115" s="283">
        <f t="shared" si="19"/>
        <v>0</v>
      </c>
      <c r="F115" s="283">
        <f t="shared" si="19"/>
        <v>0</v>
      </c>
      <c r="G115" s="283">
        <f t="shared" si="19"/>
        <v>0</v>
      </c>
      <c r="H115" s="283">
        <f t="shared" si="19"/>
        <v>0</v>
      </c>
      <c r="I115" s="283">
        <f t="shared" si="19"/>
        <v>0</v>
      </c>
      <c r="J115" s="283">
        <f t="shared" si="19"/>
        <v>0</v>
      </c>
      <c r="K115" s="283">
        <f t="shared" si="19"/>
        <v>0</v>
      </c>
      <c r="L115" s="283">
        <f t="shared" si="19"/>
        <v>0</v>
      </c>
      <c r="M115" s="283">
        <f t="shared" si="19"/>
        <v>0</v>
      </c>
      <c r="N115" s="283">
        <f t="shared" si="19"/>
        <v>0</v>
      </c>
      <c r="O115" s="283">
        <f t="shared" si="19"/>
        <v>0</v>
      </c>
      <c r="P115" s="283">
        <f t="shared" si="19"/>
        <v>0</v>
      </c>
      <c r="Q115" s="283">
        <f t="shared" si="19"/>
        <v>0</v>
      </c>
      <c r="R115" s="283">
        <f t="shared" si="19"/>
        <v>0</v>
      </c>
      <c r="S115" s="283">
        <f t="shared" si="19"/>
        <v>0</v>
      </c>
      <c r="T115" s="283">
        <f t="shared" si="19"/>
        <v>0</v>
      </c>
      <c r="U115" s="283">
        <f t="shared" si="19"/>
        <v>0</v>
      </c>
      <c r="V115" s="283">
        <f t="shared" si="19"/>
        <v>0</v>
      </c>
      <c r="W115" s="283">
        <f t="shared" si="19"/>
        <v>0</v>
      </c>
      <c r="DA115" s="106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20">SUM(B$118:B$122,B$126:B$127,B$129:B$131,B$124,B$123,B132)</f>
        <v>1</v>
      </c>
      <c r="C117" s="234">
        <f t="shared" si="20"/>
        <v>1</v>
      </c>
      <c r="D117" s="234">
        <f t="shared" si="20"/>
        <v>1</v>
      </c>
      <c r="E117" s="234">
        <f t="shared" si="20"/>
        <v>0.99999999999999989</v>
      </c>
      <c r="F117" s="234">
        <f t="shared" si="20"/>
        <v>1</v>
      </c>
      <c r="G117" s="234">
        <f t="shared" si="20"/>
        <v>1</v>
      </c>
      <c r="H117" s="234">
        <f t="shared" si="20"/>
        <v>1</v>
      </c>
      <c r="I117" s="234">
        <f t="shared" si="20"/>
        <v>1</v>
      </c>
      <c r="J117" s="234">
        <f t="shared" si="20"/>
        <v>1</v>
      </c>
      <c r="K117" s="234">
        <f t="shared" si="20"/>
        <v>1</v>
      </c>
      <c r="L117" s="234">
        <f t="shared" si="20"/>
        <v>1</v>
      </c>
      <c r="M117" s="234">
        <f t="shared" si="20"/>
        <v>0.99999999999999989</v>
      </c>
      <c r="N117" s="234">
        <f t="shared" si="20"/>
        <v>1</v>
      </c>
      <c r="O117" s="234">
        <f t="shared" si="20"/>
        <v>1</v>
      </c>
      <c r="P117" s="234">
        <f t="shared" si="20"/>
        <v>1</v>
      </c>
      <c r="Q117" s="234">
        <f t="shared" si="20"/>
        <v>1</v>
      </c>
      <c r="R117" s="234">
        <f t="shared" si="20"/>
        <v>1</v>
      </c>
      <c r="S117" s="234">
        <f t="shared" si="20"/>
        <v>0.99999999999999989</v>
      </c>
      <c r="T117" s="234">
        <f t="shared" si="20"/>
        <v>1</v>
      </c>
      <c r="U117" s="234">
        <f t="shared" si="20"/>
        <v>1</v>
      </c>
      <c r="V117" s="234">
        <f t="shared" si="20"/>
        <v>1</v>
      </c>
      <c r="W117" s="234">
        <f t="shared" si="20"/>
        <v>1</v>
      </c>
      <c r="DA117" s="95"/>
    </row>
    <row r="118" spans="1:105" ht="12" customHeight="1" x14ac:dyDescent="0.25">
      <c r="A118" s="55" t="s">
        <v>92</v>
      </c>
      <c r="B118" s="268">
        <f t="shared" ref="B118:W118" si="21">IF(B$55=0,0,B$55/B$54)</f>
        <v>0</v>
      </c>
      <c r="C118" s="268">
        <f t="shared" si="21"/>
        <v>0</v>
      </c>
      <c r="D118" s="268">
        <f t="shared" si="21"/>
        <v>0</v>
      </c>
      <c r="E118" s="268">
        <f t="shared" si="21"/>
        <v>0</v>
      </c>
      <c r="F118" s="268">
        <f t="shared" si="21"/>
        <v>0</v>
      </c>
      <c r="G118" s="268">
        <f t="shared" si="21"/>
        <v>0</v>
      </c>
      <c r="H118" s="268">
        <f t="shared" si="21"/>
        <v>0</v>
      </c>
      <c r="I118" s="268">
        <f t="shared" si="21"/>
        <v>0</v>
      </c>
      <c r="J118" s="268">
        <f t="shared" si="21"/>
        <v>0</v>
      </c>
      <c r="K118" s="268">
        <f t="shared" si="21"/>
        <v>0</v>
      </c>
      <c r="L118" s="268">
        <f t="shared" si="21"/>
        <v>0</v>
      </c>
      <c r="M118" s="268">
        <f t="shared" si="21"/>
        <v>0</v>
      </c>
      <c r="N118" s="268">
        <f t="shared" si="21"/>
        <v>0</v>
      </c>
      <c r="O118" s="268">
        <f t="shared" si="21"/>
        <v>0</v>
      </c>
      <c r="P118" s="268">
        <f t="shared" si="21"/>
        <v>0</v>
      </c>
      <c r="Q118" s="268">
        <f t="shared" si="21"/>
        <v>0</v>
      </c>
      <c r="R118" s="268">
        <f t="shared" si="21"/>
        <v>0</v>
      </c>
      <c r="S118" s="268">
        <f t="shared" si="21"/>
        <v>0</v>
      </c>
      <c r="T118" s="268">
        <f t="shared" si="21"/>
        <v>0</v>
      </c>
      <c r="U118" s="268">
        <f t="shared" si="21"/>
        <v>0</v>
      </c>
      <c r="V118" s="268">
        <f t="shared" si="21"/>
        <v>0</v>
      </c>
      <c r="W118" s="268">
        <f t="shared" si="21"/>
        <v>0</v>
      </c>
      <c r="DA118" s="76"/>
    </row>
    <row r="119" spans="1:105" ht="12" customHeight="1" x14ac:dyDescent="0.25">
      <c r="A119" s="202" t="s">
        <v>93</v>
      </c>
      <c r="B119" s="269">
        <f t="shared" ref="B119:W119" si="22">IF(B$56=0,0,B$56/B$54)</f>
        <v>0</v>
      </c>
      <c r="C119" s="269">
        <f t="shared" si="22"/>
        <v>0</v>
      </c>
      <c r="D119" s="269">
        <f t="shared" si="22"/>
        <v>0</v>
      </c>
      <c r="E119" s="269">
        <f t="shared" si="22"/>
        <v>0</v>
      </c>
      <c r="F119" s="269">
        <f t="shared" si="22"/>
        <v>0</v>
      </c>
      <c r="G119" s="269">
        <f t="shared" si="22"/>
        <v>0</v>
      </c>
      <c r="H119" s="269">
        <f t="shared" si="22"/>
        <v>0</v>
      </c>
      <c r="I119" s="269">
        <f t="shared" si="22"/>
        <v>0</v>
      </c>
      <c r="J119" s="269">
        <f t="shared" si="22"/>
        <v>0</v>
      </c>
      <c r="K119" s="269">
        <f t="shared" si="22"/>
        <v>0</v>
      </c>
      <c r="L119" s="269">
        <f t="shared" si="22"/>
        <v>0</v>
      </c>
      <c r="M119" s="269">
        <f t="shared" si="22"/>
        <v>0</v>
      </c>
      <c r="N119" s="269">
        <f t="shared" si="22"/>
        <v>0</v>
      </c>
      <c r="O119" s="269">
        <f t="shared" si="22"/>
        <v>0</v>
      </c>
      <c r="P119" s="269">
        <f t="shared" si="22"/>
        <v>0</v>
      </c>
      <c r="Q119" s="269">
        <f t="shared" si="22"/>
        <v>0</v>
      </c>
      <c r="R119" s="269">
        <f t="shared" si="22"/>
        <v>0</v>
      </c>
      <c r="S119" s="269">
        <f t="shared" si="22"/>
        <v>0</v>
      </c>
      <c r="T119" s="269">
        <f t="shared" si="22"/>
        <v>0</v>
      </c>
      <c r="U119" s="269">
        <f t="shared" si="22"/>
        <v>0</v>
      </c>
      <c r="V119" s="269">
        <f t="shared" si="22"/>
        <v>0</v>
      </c>
      <c r="W119" s="269">
        <f t="shared" si="22"/>
        <v>0</v>
      </c>
      <c r="DA119" s="77"/>
    </row>
    <row r="120" spans="1:105" ht="12" customHeight="1" x14ac:dyDescent="0.25">
      <c r="A120" s="202" t="s">
        <v>94</v>
      </c>
      <c r="B120" s="269">
        <f t="shared" ref="B120:W120" si="23">IF(B$57=0,0,B$57/B$54)</f>
        <v>0</v>
      </c>
      <c r="C120" s="269">
        <f t="shared" si="23"/>
        <v>0</v>
      </c>
      <c r="D120" s="269">
        <f t="shared" si="23"/>
        <v>0</v>
      </c>
      <c r="E120" s="269">
        <f t="shared" si="23"/>
        <v>0</v>
      </c>
      <c r="F120" s="269">
        <f t="shared" si="23"/>
        <v>0</v>
      </c>
      <c r="G120" s="269">
        <f t="shared" si="23"/>
        <v>0</v>
      </c>
      <c r="H120" s="269">
        <f t="shared" si="23"/>
        <v>0</v>
      </c>
      <c r="I120" s="269">
        <f t="shared" si="23"/>
        <v>0</v>
      </c>
      <c r="J120" s="269">
        <f t="shared" si="23"/>
        <v>0</v>
      </c>
      <c r="K120" s="269">
        <f t="shared" si="23"/>
        <v>0</v>
      </c>
      <c r="L120" s="269">
        <f t="shared" si="23"/>
        <v>0</v>
      </c>
      <c r="M120" s="269">
        <f t="shared" si="23"/>
        <v>0</v>
      </c>
      <c r="N120" s="269">
        <f t="shared" si="23"/>
        <v>0</v>
      </c>
      <c r="O120" s="269">
        <f t="shared" si="23"/>
        <v>0</v>
      </c>
      <c r="P120" s="269">
        <f t="shared" si="23"/>
        <v>0</v>
      </c>
      <c r="Q120" s="269">
        <f t="shared" si="23"/>
        <v>0</v>
      </c>
      <c r="R120" s="269">
        <f t="shared" si="23"/>
        <v>0</v>
      </c>
      <c r="S120" s="269">
        <f t="shared" si="23"/>
        <v>0</v>
      </c>
      <c r="T120" s="269">
        <f t="shared" si="23"/>
        <v>0</v>
      </c>
      <c r="U120" s="269">
        <f t="shared" si="23"/>
        <v>0</v>
      </c>
      <c r="V120" s="269">
        <f t="shared" si="23"/>
        <v>0</v>
      </c>
      <c r="W120" s="269">
        <f t="shared" si="23"/>
        <v>0</v>
      </c>
      <c r="DA120" s="77"/>
    </row>
    <row r="121" spans="1:105" ht="12" customHeight="1" x14ac:dyDescent="0.25">
      <c r="A121" s="202" t="s">
        <v>95</v>
      </c>
      <c r="B121" s="269">
        <f t="shared" ref="B121:W121" si="24">IF(B$58=0,0,B$58/B$54)</f>
        <v>0</v>
      </c>
      <c r="C121" s="269">
        <f t="shared" si="24"/>
        <v>0</v>
      </c>
      <c r="D121" s="269">
        <f t="shared" si="24"/>
        <v>0</v>
      </c>
      <c r="E121" s="269">
        <f t="shared" si="24"/>
        <v>0</v>
      </c>
      <c r="F121" s="269">
        <f t="shared" si="24"/>
        <v>0</v>
      </c>
      <c r="G121" s="269">
        <f t="shared" si="24"/>
        <v>0</v>
      </c>
      <c r="H121" s="269">
        <f t="shared" si="24"/>
        <v>0</v>
      </c>
      <c r="I121" s="269">
        <f t="shared" si="24"/>
        <v>0</v>
      </c>
      <c r="J121" s="269">
        <f t="shared" si="24"/>
        <v>0</v>
      </c>
      <c r="K121" s="269">
        <f t="shared" si="24"/>
        <v>0</v>
      </c>
      <c r="L121" s="269">
        <f t="shared" si="24"/>
        <v>0</v>
      </c>
      <c r="M121" s="269">
        <f t="shared" si="24"/>
        <v>0</v>
      </c>
      <c r="N121" s="269">
        <f t="shared" si="24"/>
        <v>0</v>
      </c>
      <c r="O121" s="269">
        <f t="shared" si="24"/>
        <v>0</v>
      </c>
      <c r="P121" s="269">
        <f t="shared" si="24"/>
        <v>0</v>
      </c>
      <c r="Q121" s="269">
        <f t="shared" si="24"/>
        <v>0</v>
      </c>
      <c r="R121" s="269">
        <f t="shared" si="24"/>
        <v>0</v>
      </c>
      <c r="S121" s="269">
        <f t="shared" si="24"/>
        <v>0</v>
      </c>
      <c r="T121" s="269">
        <f t="shared" si="24"/>
        <v>0</v>
      </c>
      <c r="U121" s="269">
        <f t="shared" si="24"/>
        <v>0</v>
      </c>
      <c r="V121" s="269">
        <f t="shared" si="24"/>
        <v>0</v>
      </c>
      <c r="W121" s="269">
        <f t="shared" si="24"/>
        <v>0</v>
      </c>
      <c r="DA121" s="77"/>
    </row>
    <row r="122" spans="1:105" ht="12" customHeight="1" x14ac:dyDescent="0.25">
      <c r="A122" s="56" t="s">
        <v>96</v>
      </c>
      <c r="B122" s="270">
        <f t="shared" ref="B122:W122" si="25">IF(B$59=0,0,B$59/B$54)</f>
        <v>6.5912170956408645E-4</v>
      </c>
      <c r="C122" s="270">
        <f t="shared" si="25"/>
        <v>6.3084933292195243E-4</v>
      </c>
      <c r="D122" s="270">
        <f t="shared" si="25"/>
        <v>5.6640969871963687E-4</v>
      </c>
      <c r="E122" s="270">
        <f t="shared" si="25"/>
        <v>5.2502246494230535E-4</v>
      </c>
      <c r="F122" s="270">
        <f t="shared" si="25"/>
        <v>3.9338032303293789E-4</v>
      </c>
      <c r="G122" s="270">
        <f t="shared" si="25"/>
        <v>3.5662599352809509E-4</v>
      </c>
      <c r="H122" s="270">
        <f t="shared" si="25"/>
        <v>3.4459450113393376E-4</v>
      </c>
      <c r="I122" s="270">
        <f t="shared" si="25"/>
        <v>3.6846711703672887E-4</v>
      </c>
      <c r="J122" s="270">
        <f t="shared" si="25"/>
        <v>4.1747123439396896E-4</v>
      </c>
      <c r="K122" s="270">
        <f t="shared" si="25"/>
        <v>5.6857526271401546E-4</v>
      </c>
      <c r="L122" s="270">
        <f t="shared" si="25"/>
        <v>4.5457280679466952E-4</v>
      </c>
      <c r="M122" s="270">
        <f t="shared" si="25"/>
        <v>3.5851039184431717E-4</v>
      </c>
      <c r="N122" s="270">
        <f t="shared" si="25"/>
        <v>4.5712769356288062E-4</v>
      </c>
      <c r="O122" s="270">
        <f t="shared" si="25"/>
        <v>4.3123344547594216E-4</v>
      </c>
      <c r="P122" s="270">
        <f t="shared" si="25"/>
        <v>3.2142087787915451E-4</v>
      </c>
      <c r="Q122" s="270">
        <f t="shared" si="25"/>
        <v>9.9331060408878666E-5</v>
      </c>
      <c r="R122" s="270">
        <f t="shared" si="25"/>
        <v>2.9835240767490077E-4</v>
      </c>
      <c r="S122" s="270">
        <f t="shared" si="25"/>
        <v>2.074066815044873E-4</v>
      </c>
      <c r="T122" s="270">
        <f t="shared" si="25"/>
        <v>1.7953150140086264E-4</v>
      </c>
      <c r="U122" s="270">
        <f t="shared" si="25"/>
        <v>2.0047678860331245E-4</v>
      </c>
      <c r="V122" s="270">
        <f t="shared" si="25"/>
        <v>3.0945128722378043E-4</v>
      </c>
      <c r="W122" s="270">
        <f t="shared" si="25"/>
        <v>5.4750425999706596E-4</v>
      </c>
      <c r="DA122" s="78"/>
    </row>
    <row r="123" spans="1:105" ht="12" customHeight="1" x14ac:dyDescent="0.25">
      <c r="A123" s="203" t="s">
        <v>222</v>
      </c>
      <c r="B123" s="271">
        <f t="shared" ref="B123:W123" si="26">IF(B$65=0,0,B$65/B$54)</f>
        <v>6.2147208885134655E-2</v>
      </c>
      <c r="C123" s="271">
        <f t="shared" si="26"/>
        <v>6.0437389824867398E-2</v>
      </c>
      <c r="D123" s="271">
        <f t="shared" si="26"/>
        <v>6.0381702329574773E-2</v>
      </c>
      <c r="E123" s="271">
        <f t="shared" si="26"/>
        <v>5.9404256955853836E-2</v>
      </c>
      <c r="F123" s="271">
        <f t="shared" si="26"/>
        <v>5.591449135177632E-2</v>
      </c>
      <c r="G123" s="271">
        <f t="shared" si="26"/>
        <v>5.1984659494288578E-2</v>
      </c>
      <c r="H123" s="271">
        <f t="shared" si="26"/>
        <v>5.3841384932817926E-2</v>
      </c>
      <c r="I123" s="271">
        <f t="shared" si="26"/>
        <v>5.6298617559892961E-2</v>
      </c>
      <c r="J123" s="271">
        <f t="shared" si="26"/>
        <v>5.8033195442577803E-2</v>
      </c>
      <c r="K123" s="271">
        <f t="shared" si="26"/>
        <v>7.796807932610253E-2</v>
      </c>
      <c r="L123" s="271">
        <f t="shared" si="26"/>
        <v>5.9819890331531803E-2</v>
      </c>
      <c r="M123" s="271">
        <f t="shared" si="26"/>
        <v>5.0494188429485942E-2</v>
      </c>
      <c r="N123" s="271">
        <f t="shared" si="26"/>
        <v>5.0603516739588614E-2</v>
      </c>
      <c r="O123" s="271">
        <f t="shared" si="26"/>
        <v>4.6135968778279253E-2</v>
      </c>
      <c r="P123" s="271">
        <f t="shared" si="26"/>
        <v>4.1056094733229805E-2</v>
      </c>
      <c r="Q123" s="271">
        <f t="shared" si="26"/>
        <v>2.4104652272834294E-2</v>
      </c>
      <c r="R123" s="271">
        <f t="shared" si="26"/>
        <v>3.6913562701331198E-2</v>
      </c>
      <c r="S123" s="271">
        <f t="shared" si="26"/>
        <v>3.3930835746167842E-2</v>
      </c>
      <c r="T123" s="271">
        <f t="shared" si="26"/>
        <v>3.6447467676918907E-2</v>
      </c>
      <c r="U123" s="271">
        <f t="shared" si="26"/>
        <v>4.495686407293021E-2</v>
      </c>
      <c r="V123" s="271">
        <f t="shared" si="26"/>
        <v>7.331144795554162E-2</v>
      </c>
      <c r="W123" s="271">
        <f t="shared" si="26"/>
        <v>9.0202137963049892E-2</v>
      </c>
      <c r="DA123" s="79"/>
    </row>
    <row r="124" spans="1:105" ht="12" customHeight="1" x14ac:dyDescent="0.25">
      <c r="A124" s="203" t="s">
        <v>228</v>
      </c>
      <c r="B124" s="271">
        <f t="shared" ref="B124:W124" si="27">IF(B$71=0,0,B$71/B$54)</f>
        <v>0</v>
      </c>
      <c r="C124" s="271">
        <f t="shared" si="27"/>
        <v>0</v>
      </c>
      <c r="D124" s="271">
        <f t="shared" si="27"/>
        <v>0</v>
      </c>
      <c r="E124" s="271">
        <f t="shared" si="27"/>
        <v>0</v>
      </c>
      <c r="F124" s="271">
        <f t="shared" si="27"/>
        <v>0</v>
      </c>
      <c r="G124" s="271">
        <f t="shared" si="27"/>
        <v>0</v>
      </c>
      <c r="H124" s="271">
        <f t="shared" si="27"/>
        <v>0</v>
      </c>
      <c r="I124" s="271">
        <f t="shared" si="27"/>
        <v>0</v>
      </c>
      <c r="J124" s="271">
        <f t="shared" si="27"/>
        <v>0</v>
      </c>
      <c r="K124" s="271">
        <f t="shared" si="27"/>
        <v>0</v>
      </c>
      <c r="L124" s="271">
        <f t="shared" si="27"/>
        <v>0</v>
      </c>
      <c r="M124" s="271">
        <f t="shared" si="27"/>
        <v>0</v>
      </c>
      <c r="N124" s="271">
        <f t="shared" si="27"/>
        <v>0</v>
      </c>
      <c r="O124" s="271">
        <f t="shared" si="27"/>
        <v>0</v>
      </c>
      <c r="P124" s="271">
        <f t="shared" si="27"/>
        <v>0</v>
      </c>
      <c r="Q124" s="271">
        <f t="shared" si="27"/>
        <v>0</v>
      </c>
      <c r="R124" s="271">
        <f t="shared" si="27"/>
        <v>0</v>
      </c>
      <c r="S124" s="271">
        <f t="shared" si="27"/>
        <v>0</v>
      </c>
      <c r="T124" s="271">
        <f t="shared" si="27"/>
        <v>0</v>
      </c>
      <c r="U124" s="271">
        <f t="shared" si="27"/>
        <v>0</v>
      </c>
      <c r="V124" s="271">
        <f t="shared" si="27"/>
        <v>0</v>
      </c>
      <c r="W124" s="271">
        <f t="shared" si="27"/>
        <v>0</v>
      </c>
      <c r="DA124" s="79"/>
    </row>
    <row r="125" spans="1:105" ht="12" customHeight="1" x14ac:dyDescent="0.25">
      <c r="A125" s="203" t="s">
        <v>181</v>
      </c>
      <c r="B125" s="271">
        <f t="shared" ref="B125:W125" si="28">IF(B$72=0,0,B$72/B$54)</f>
        <v>0.17223045905884615</v>
      </c>
      <c r="C125" s="271">
        <f t="shared" si="28"/>
        <v>0.16361818944848378</v>
      </c>
      <c r="D125" s="271">
        <f t="shared" si="28"/>
        <v>0.14829323301506914</v>
      </c>
      <c r="E125" s="271">
        <f t="shared" si="28"/>
        <v>0.14040807757290977</v>
      </c>
      <c r="F125" s="271">
        <f t="shared" si="28"/>
        <v>0.10641013188313597</v>
      </c>
      <c r="G125" s="271">
        <f t="shared" si="28"/>
        <v>7.5501450906463832E-2</v>
      </c>
      <c r="H125" s="271">
        <f t="shared" si="28"/>
        <v>7.41961128145672E-2</v>
      </c>
      <c r="I125" s="271">
        <f t="shared" si="28"/>
        <v>7.859747201120236E-2</v>
      </c>
      <c r="J125" s="271">
        <f t="shared" si="28"/>
        <v>8.800582463992479E-2</v>
      </c>
      <c r="K125" s="271">
        <f t="shared" si="28"/>
        <v>0.1190726615568057</v>
      </c>
      <c r="L125" s="271">
        <f t="shared" si="28"/>
        <v>9.5250232975200952E-2</v>
      </c>
      <c r="M125" s="271">
        <f t="shared" si="28"/>
        <v>7.2872235334826285E-2</v>
      </c>
      <c r="N125" s="271">
        <f t="shared" si="28"/>
        <v>0.11537837702378906</v>
      </c>
      <c r="O125" s="271">
        <f t="shared" si="28"/>
        <v>0.11069438302682279</v>
      </c>
      <c r="P125" s="271">
        <f t="shared" si="28"/>
        <v>8.9906644216954323E-2</v>
      </c>
      <c r="Q125" s="271">
        <f t="shared" si="28"/>
        <v>3.9132940450128224E-2</v>
      </c>
      <c r="R125" s="271">
        <f t="shared" si="28"/>
        <v>7.2296946020324035E-2</v>
      </c>
      <c r="S125" s="271">
        <f t="shared" si="28"/>
        <v>5.6705850962414747E-2</v>
      </c>
      <c r="T125" s="271">
        <f t="shared" si="28"/>
        <v>5.177102007807495E-2</v>
      </c>
      <c r="U125" s="271">
        <f t="shared" si="28"/>
        <v>5.8680773616898448E-2</v>
      </c>
      <c r="V125" s="271">
        <f t="shared" si="28"/>
        <v>9.1495566550606575E-2</v>
      </c>
      <c r="W125" s="271">
        <f t="shared" si="28"/>
        <v>0.14298993535590129</v>
      </c>
      <c r="DA125" s="79"/>
    </row>
    <row r="126" spans="1:105" ht="12" customHeight="1" x14ac:dyDescent="0.25">
      <c r="A126" s="62" t="s">
        <v>183</v>
      </c>
      <c r="B126" s="272">
        <f t="shared" ref="B126:W126" si="29">IF(B$73=0,0,B$73/B$54)</f>
        <v>0.17223045905884615</v>
      </c>
      <c r="C126" s="272">
        <f t="shared" si="29"/>
        <v>0.16361818944848378</v>
      </c>
      <c r="D126" s="272">
        <f t="shared" si="29"/>
        <v>0.14829323301506914</v>
      </c>
      <c r="E126" s="272">
        <f t="shared" si="29"/>
        <v>0.14040807757290977</v>
      </c>
      <c r="F126" s="272">
        <f t="shared" si="29"/>
        <v>0.10641013188313597</v>
      </c>
      <c r="G126" s="272">
        <f t="shared" si="29"/>
        <v>7.5501450906463832E-2</v>
      </c>
      <c r="H126" s="272">
        <f t="shared" si="29"/>
        <v>7.41961128145672E-2</v>
      </c>
      <c r="I126" s="272">
        <f t="shared" si="29"/>
        <v>7.859747201120236E-2</v>
      </c>
      <c r="J126" s="272">
        <f t="shared" si="29"/>
        <v>8.800582463992479E-2</v>
      </c>
      <c r="K126" s="272">
        <f t="shared" si="29"/>
        <v>0.1190726615568057</v>
      </c>
      <c r="L126" s="272">
        <f t="shared" si="29"/>
        <v>9.5250232975200952E-2</v>
      </c>
      <c r="M126" s="272">
        <f t="shared" si="29"/>
        <v>7.2872235334826285E-2</v>
      </c>
      <c r="N126" s="272">
        <f t="shared" si="29"/>
        <v>0.11537837702378906</v>
      </c>
      <c r="O126" s="272">
        <f t="shared" si="29"/>
        <v>0.11069438302682279</v>
      </c>
      <c r="P126" s="272">
        <f t="shared" si="29"/>
        <v>8.9906644216954323E-2</v>
      </c>
      <c r="Q126" s="272">
        <f t="shared" si="29"/>
        <v>3.9132940450128224E-2</v>
      </c>
      <c r="R126" s="272">
        <f t="shared" si="29"/>
        <v>7.2296946020324035E-2</v>
      </c>
      <c r="S126" s="272">
        <f t="shared" si="29"/>
        <v>5.6705850962414747E-2</v>
      </c>
      <c r="T126" s="272">
        <f t="shared" si="29"/>
        <v>5.177102007807495E-2</v>
      </c>
      <c r="U126" s="272">
        <f t="shared" si="29"/>
        <v>5.8680773616898448E-2</v>
      </c>
      <c r="V126" s="272">
        <f t="shared" si="29"/>
        <v>9.1495566550606575E-2</v>
      </c>
      <c r="W126" s="272">
        <f t="shared" si="29"/>
        <v>0.14298993535590129</v>
      </c>
      <c r="DA126" s="80"/>
    </row>
    <row r="127" spans="1:105" ht="12" customHeight="1" x14ac:dyDescent="0.25">
      <c r="A127" s="62" t="s">
        <v>189</v>
      </c>
      <c r="B127" s="272">
        <f t="shared" ref="B127:W127" si="30">IF(B$78=0,0,B$78/B$54)</f>
        <v>0</v>
      </c>
      <c r="C127" s="272">
        <f t="shared" si="30"/>
        <v>0</v>
      </c>
      <c r="D127" s="272">
        <f t="shared" si="30"/>
        <v>0</v>
      </c>
      <c r="E127" s="272">
        <f t="shared" si="30"/>
        <v>0</v>
      </c>
      <c r="F127" s="272">
        <f t="shared" si="30"/>
        <v>0</v>
      </c>
      <c r="G127" s="272">
        <f t="shared" si="30"/>
        <v>0</v>
      </c>
      <c r="H127" s="272">
        <f t="shared" si="30"/>
        <v>0</v>
      </c>
      <c r="I127" s="272">
        <f t="shared" si="30"/>
        <v>0</v>
      </c>
      <c r="J127" s="272">
        <f t="shared" si="30"/>
        <v>0</v>
      </c>
      <c r="K127" s="272">
        <f t="shared" si="30"/>
        <v>0</v>
      </c>
      <c r="L127" s="272">
        <f t="shared" si="30"/>
        <v>0</v>
      </c>
      <c r="M127" s="272">
        <f t="shared" si="30"/>
        <v>0</v>
      </c>
      <c r="N127" s="272">
        <f t="shared" si="30"/>
        <v>0</v>
      </c>
      <c r="O127" s="272">
        <f t="shared" si="30"/>
        <v>0</v>
      </c>
      <c r="P127" s="272">
        <f t="shared" si="30"/>
        <v>0</v>
      </c>
      <c r="Q127" s="272">
        <f t="shared" si="30"/>
        <v>0</v>
      </c>
      <c r="R127" s="272">
        <f t="shared" si="30"/>
        <v>0</v>
      </c>
      <c r="S127" s="272">
        <f t="shared" si="30"/>
        <v>0</v>
      </c>
      <c r="T127" s="272">
        <f t="shared" si="30"/>
        <v>0</v>
      </c>
      <c r="U127" s="272">
        <f t="shared" si="30"/>
        <v>0</v>
      </c>
      <c r="V127" s="272">
        <f t="shared" si="30"/>
        <v>0</v>
      </c>
      <c r="W127" s="272">
        <f t="shared" si="30"/>
        <v>0</v>
      </c>
      <c r="DA127" s="80"/>
    </row>
    <row r="128" spans="1:105" ht="12" customHeight="1" x14ac:dyDescent="0.25">
      <c r="A128" s="203" t="s">
        <v>191</v>
      </c>
      <c r="B128" s="271">
        <f t="shared" ref="B128:W128" si="31">IF(B$79=0,0,B$79/B$54)</f>
        <v>5.2536252446655093E-2</v>
      </c>
      <c r="C128" s="271">
        <f t="shared" si="31"/>
        <v>5.0131361153675058E-2</v>
      </c>
      <c r="D128" s="271">
        <f t="shared" si="31"/>
        <v>4.6934145560446457E-2</v>
      </c>
      <c r="E128" s="271">
        <f t="shared" si="31"/>
        <v>4.6184356587622141E-2</v>
      </c>
      <c r="F128" s="271">
        <f t="shared" si="31"/>
        <v>3.6177781057246068E-2</v>
      </c>
      <c r="G128" s="271">
        <f t="shared" si="31"/>
        <v>2.9712630248040991E-2</v>
      </c>
      <c r="H128" s="271">
        <f t="shared" si="31"/>
        <v>2.9717469824780369E-2</v>
      </c>
      <c r="I128" s="271">
        <f t="shared" si="31"/>
        <v>3.140460603974847E-2</v>
      </c>
      <c r="J128" s="271">
        <f t="shared" si="31"/>
        <v>3.3985741383842971E-2</v>
      </c>
      <c r="K128" s="271">
        <f t="shared" si="31"/>
        <v>4.6023764622290381E-2</v>
      </c>
      <c r="L128" s="271">
        <f t="shared" si="31"/>
        <v>3.609613898829913E-2</v>
      </c>
      <c r="M128" s="271">
        <f t="shared" si="31"/>
        <v>2.9248784424018865E-2</v>
      </c>
      <c r="N128" s="271">
        <f t="shared" si="31"/>
        <v>3.5532912622364403E-2</v>
      </c>
      <c r="O128" s="271">
        <f t="shared" si="31"/>
        <v>6.5860400012277359E-2</v>
      </c>
      <c r="P128" s="271">
        <f t="shared" si="31"/>
        <v>7.6373271690932554E-2</v>
      </c>
      <c r="Q128" s="271">
        <f t="shared" si="31"/>
        <v>3.9223346249253672E-2</v>
      </c>
      <c r="R128" s="271">
        <f t="shared" si="31"/>
        <v>5.0309919412624936E-2</v>
      </c>
      <c r="S128" s="271">
        <f t="shared" si="31"/>
        <v>2.7565249288198909E-2</v>
      </c>
      <c r="T128" s="271">
        <f t="shared" si="31"/>
        <v>2.7061199315471476E-2</v>
      </c>
      <c r="U128" s="271">
        <f t="shared" si="31"/>
        <v>2.7132782561881945E-2</v>
      </c>
      <c r="V128" s="271">
        <f t="shared" si="31"/>
        <v>4.7148132043196393E-2</v>
      </c>
      <c r="W128" s="271">
        <f t="shared" si="31"/>
        <v>6.3967891397549326E-2</v>
      </c>
      <c r="DA128" s="79"/>
    </row>
    <row r="129" spans="1:105" ht="12" customHeight="1" x14ac:dyDescent="0.25">
      <c r="A129" s="62" t="s">
        <v>192</v>
      </c>
      <c r="B129" s="272">
        <f t="shared" ref="B129:W129" si="32">IF(B$80=0,0,B$80/B$54)</f>
        <v>3.3566739928039331E-2</v>
      </c>
      <c r="C129" s="272">
        <f t="shared" si="32"/>
        <v>3.180388899877163E-2</v>
      </c>
      <c r="D129" s="272">
        <f t="shared" si="32"/>
        <v>2.8495509364855513E-2</v>
      </c>
      <c r="E129" s="272">
        <f t="shared" si="32"/>
        <v>2.7421418931294069E-2</v>
      </c>
      <c r="F129" s="272">
        <f t="shared" si="32"/>
        <v>2.0042922095727264E-2</v>
      </c>
      <c r="G129" s="272">
        <f t="shared" si="32"/>
        <v>1.5249874792327679E-2</v>
      </c>
      <c r="H129" s="272">
        <f t="shared" si="32"/>
        <v>1.4735389712985464E-2</v>
      </c>
      <c r="I129" s="272">
        <f t="shared" si="32"/>
        <v>1.5756219405968219E-2</v>
      </c>
      <c r="J129" s="272">
        <f t="shared" si="32"/>
        <v>1.7851710670116826E-2</v>
      </c>
      <c r="K129" s="272">
        <f t="shared" si="32"/>
        <v>2.4313150818381042E-2</v>
      </c>
      <c r="L129" s="272">
        <f t="shared" si="32"/>
        <v>1.9438230845249798E-2</v>
      </c>
      <c r="M129" s="272">
        <f t="shared" si="32"/>
        <v>1.533045455628983E-2</v>
      </c>
      <c r="N129" s="272">
        <f t="shared" si="32"/>
        <v>2.1039732689571718E-2</v>
      </c>
      <c r="O129" s="272">
        <f t="shared" si="32"/>
        <v>2.07139300697456E-2</v>
      </c>
      <c r="P129" s="272">
        <f t="shared" si="32"/>
        <v>1.5904787018159155E-2</v>
      </c>
      <c r="Q129" s="272">
        <f t="shared" si="32"/>
        <v>7.6728200739020333E-3</v>
      </c>
      <c r="R129" s="272">
        <f t="shared" si="32"/>
        <v>1.5228719148484612E-2</v>
      </c>
      <c r="S129" s="272">
        <f t="shared" si="32"/>
        <v>1.205366018996191E-2</v>
      </c>
      <c r="T129" s="272">
        <f t="shared" si="32"/>
        <v>1.0989379245403101E-2</v>
      </c>
      <c r="U129" s="272">
        <f t="shared" si="32"/>
        <v>1.245311085063695E-2</v>
      </c>
      <c r="V129" s="272">
        <f t="shared" si="32"/>
        <v>1.9428385390923966E-2</v>
      </c>
      <c r="W129" s="272">
        <f t="shared" si="32"/>
        <v>3.040939389615098E-2</v>
      </c>
      <c r="DA129" s="80"/>
    </row>
    <row r="130" spans="1:105" ht="12" customHeight="1" x14ac:dyDescent="0.25">
      <c r="A130" s="62" t="s">
        <v>197</v>
      </c>
      <c r="B130" s="272">
        <f t="shared" ref="B130:W130" si="33">IF(B$84=0,0,B$84/B$54)</f>
        <v>1.8969512518615766E-2</v>
      </c>
      <c r="C130" s="272">
        <f t="shared" si="33"/>
        <v>1.8327472154903428E-2</v>
      </c>
      <c r="D130" s="272">
        <f t="shared" si="33"/>
        <v>1.8438636195590944E-2</v>
      </c>
      <c r="E130" s="272">
        <f t="shared" si="33"/>
        <v>1.8762937656328069E-2</v>
      </c>
      <c r="F130" s="272">
        <f t="shared" si="33"/>
        <v>1.6134858961518807E-2</v>
      </c>
      <c r="G130" s="272">
        <f t="shared" si="33"/>
        <v>1.4462755455713313E-2</v>
      </c>
      <c r="H130" s="272">
        <f t="shared" si="33"/>
        <v>1.4982080111794902E-2</v>
      </c>
      <c r="I130" s="272">
        <f t="shared" si="33"/>
        <v>1.5648386633780251E-2</v>
      </c>
      <c r="J130" s="272">
        <f t="shared" si="33"/>
        <v>1.6134030713726152E-2</v>
      </c>
      <c r="K130" s="272">
        <f t="shared" si="33"/>
        <v>2.1710613803909339E-2</v>
      </c>
      <c r="L130" s="272">
        <f t="shared" si="33"/>
        <v>1.6657908143049328E-2</v>
      </c>
      <c r="M130" s="272">
        <f t="shared" si="33"/>
        <v>1.3918329867729031E-2</v>
      </c>
      <c r="N130" s="272">
        <f t="shared" si="33"/>
        <v>1.4493179932792685E-2</v>
      </c>
      <c r="O130" s="272">
        <f t="shared" si="33"/>
        <v>4.5146469942531763E-2</v>
      </c>
      <c r="P130" s="272">
        <f t="shared" si="33"/>
        <v>6.0468484672773409E-2</v>
      </c>
      <c r="Q130" s="272">
        <f t="shared" si="33"/>
        <v>3.1550526175351645E-2</v>
      </c>
      <c r="R130" s="272">
        <f t="shared" si="33"/>
        <v>3.5081200264140328E-2</v>
      </c>
      <c r="S130" s="272">
        <f t="shared" si="33"/>
        <v>1.5511589098236998E-2</v>
      </c>
      <c r="T130" s="272">
        <f t="shared" si="33"/>
        <v>1.6071820070068375E-2</v>
      </c>
      <c r="U130" s="272">
        <f t="shared" si="33"/>
        <v>1.4679671711244993E-2</v>
      </c>
      <c r="V130" s="272">
        <f t="shared" si="33"/>
        <v>2.7719746652272427E-2</v>
      </c>
      <c r="W130" s="272">
        <f t="shared" si="33"/>
        <v>3.3558497501398339E-2</v>
      </c>
      <c r="DA130" s="80"/>
    </row>
    <row r="131" spans="1:105" ht="12" customHeight="1" x14ac:dyDescent="0.25">
      <c r="A131" s="103" t="s">
        <v>209</v>
      </c>
      <c r="B131" s="282">
        <f t="shared" ref="B131:W131" si="34">IF(B$95=0,0,B$95/B$54)</f>
        <v>0</v>
      </c>
      <c r="C131" s="282">
        <f t="shared" si="34"/>
        <v>0</v>
      </c>
      <c r="D131" s="282">
        <f t="shared" si="34"/>
        <v>0</v>
      </c>
      <c r="E131" s="282">
        <f t="shared" si="34"/>
        <v>0</v>
      </c>
      <c r="F131" s="282">
        <f t="shared" si="34"/>
        <v>0</v>
      </c>
      <c r="G131" s="282">
        <f t="shared" si="34"/>
        <v>0</v>
      </c>
      <c r="H131" s="282">
        <f t="shared" si="34"/>
        <v>0</v>
      </c>
      <c r="I131" s="282">
        <f t="shared" si="34"/>
        <v>0</v>
      </c>
      <c r="J131" s="282">
        <f t="shared" si="34"/>
        <v>0</v>
      </c>
      <c r="K131" s="282">
        <f t="shared" si="34"/>
        <v>0</v>
      </c>
      <c r="L131" s="282">
        <f t="shared" si="34"/>
        <v>0</v>
      </c>
      <c r="M131" s="282">
        <f t="shared" si="34"/>
        <v>0</v>
      </c>
      <c r="N131" s="282">
        <f t="shared" si="34"/>
        <v>0</v>
      </c>
      <c r="O131" s="282">
        <f t="shared" si="34"/>
        <v>0</v>
      </c>
      <c r="P131" s="282">
        <f t="shared" si="34"/>
        <v>0</v>
      </c>
      <c r="Q131" s="282">
        <f t="shared" si="34"/>
        <v>0</v>
      </c>
      <c r="R131" s="282">
        <f t="shared" si="34"/>
        <v>0</v>
      </c>
      <c r="S131" s="282">
        <f t="shared" si="34"/>
        <v>0</v>
      </c>
      <c r="T131" s="282">
        <f t="shared" si="34"/>
        <v>0</v>
      </c>
      <c r="U131" s="282">
        <f t="shared" si="34"/>
        <v>0</v>
      </c>
      <c r="V131" s="282">
        <f t="shared" si="34"/>
        <v>0</v>
      </c>
      <c r="W131" s="282">
        <f t="shared" si="34"/>
        <v>0</v>
      </c>
      <c r="DA131" s="104"/>
    </row>
    <row r="132" spans="1:105" ht="12" customHeight="1" x14ac:dyDescent="0.25">
      <c r="A132" s="100" t="s">
        <v>106</v>
      </c>
      <c r="B132" s="283">
        <f t="shared" ref="B132:W132" si="35">IF(B$96=0,0,B$96/B$54)</f>
        <v>0.71242695789980004</v>
      </c>
      <c r="C132" s="283">
        <f t="shared" si="35"/>
        <v>0.72518221024005192</v>
      </c>
      <c r="D132" s="283">
        <f t="shared" si="35"/>
        <v>0.74382450939618994</v>
      </c>
      <c r="E132" s="283">
        <f t="shared" si="35"/>
        <v>0.75347828641867187</v>
      </c>
      <c r="F132" s="283">
        <f t="shared" si="35"/>
        <v>0.8011042153848088</v>
      </c>
      <c r="G132" s="283">
        <f t="shared" si="35"/>
        <v>0.8424446333576785</v>
      </c>
      <c r="H132" s="283">
        <f t="shared" si="35"/>
        <v>0.84190043792670055</v>
      </c>
      <c r="I132" s="283">
        <f t="shared" si="35"/>
        <v>0.83333083727211943</v>
      </c>
      <c r="J132" s="283">
        <f t="shared" si="35"/>
        <v>0.81955776729926044</v>
      </c>
      <c r="K132" s="283">
        <f t="shared" si="35"/>
        <v>0.75636691923208743</v>
      </c>
      <c r="L132" s="283">
        <f t="shared" si="35"/>
        <v>0.80837916489817341</v>
      </c>
      <c r="M132" s="283">
        <f t="shared" si="35"/>
        <v>0.8470262814198245</v>
      </c>
      <c r="N132" s="283">
        <f t="shared" si="35"/>
        <v>0.79802806592069508</v>
      </c>
      <c r="O132" s="283">
        <f t="shared" si="35"/>
        <v>0.77687801473714468</v>
      </c>
      <c r="P132" s="283">
        <f t="shared" si="35"/>
        <v>0.79234256848100415</v>
      </c>
      <c r="Q132" s="283">
        <f t="shared" si="35"/>
        <v>0.89743972996737487</v>
      </c>
      <c r="R132" s="283">
        <f t="shared" si="35"/>
        <v>0.84018121945804491</v>
      </c>
      <c r="S132" s="283">
        <f t="shared" si="35"/>
        <v>0.88159065732171393</v>
      </c>
      <c r="T132" s="283">
        <f t="shared" si="35"/>
        <v>0.88454078142813386</v>
      </c>
      <c r="U132" s="283">
        <f t="shared" si="35"/>
        <v>0.86902910295968605</v>
      </c>
      <c r="V132" s="283">
        <f t="shared" si="35"/>
        <v>0.78773540216343163</v>
      </c>
      <c r="W132" s="283">
        <f t="shared" si="35"/>
        <v>0.70229253102350253</v>
      </c>
      <c r="DA132" s="106"/>
    </row>
    <row r="133" spans="1:105" ht="12" customHeight="1" x14ac:dyDescent="0.25">
      <c r="A133" s="6"/>
    </row>
    <row r="134" spans="1:105" ht="15" customHeight="1" x14ac:dyDescent="0.25">
      <c r="A134" s="32" t="s">
        <v>432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433</v>
      </c>
      <c r="B136" s="274">
        <f>IF(B$5=0,0,(B$5-B$52)/ISI_fec!B$5)</f>
        <v>0</v>
      </c>
      <c r="C136" s="274">
        <f>IF(C$5=0,0,(C$5-C$52)/ISI_fec!C$5)</f>
        <v>0</v>
      </c>
      <c r="D136" s="274">
        <f>IF(D$5=0,0,(D$5-D$52)/ISI_fec!D$5)</f>
        <v>0</v>
      </c>
      <c r="E136" s="274">
        <f>IF(E$5=0,0,(E$5-E$52)/ISI_fec!E$5)</f>
        <v>0</v>
      </c>
      <c r="F136" s="274">
        <f>IF(F$5=0,0,(F$5-F$52)/ISI_fec!F$5)</f>
        <v>0</v>
      </c>
      <c r="G136" s="274">
        <f>IF(G$5=0,0,(G$5-G$52)/ISI_fec!G$5)</f>
        <v>0</v>
      </c>
      <c r="H136" s="274">
        <f>IF(H$5=0,0,(H$5-H$52)/ISI_fec!H$5)</f>
        <v>0</v>
      </c>
      <c r="I136" s="274">
        <f>IF(I$5=0,0,(I$5-I$52)/ISI_fec!I$5)</f>
        <v>0</v>
      </c>
      <c r="J136" s="274">
        <f>IF(J$5=0,0,(J$5-J$52)/ISI_fec!J$5)</f>
        <v>0</v>
      </c>
      <c r="K136" s="274">
        <f>IF(K$5=0,0,(K$5-K$52)/ISI_fec!K$5)</f>
        <v>0</v>
      </c>
      <c r="L136" s="274">
        <f>IF(L$5=0,0,(L$5-L$52)/ISI_fec!L$5)</f>
        <v>0</v>
      </c>
      <c r="M136" s="274">
        <f>IF(M$5=0,0,(M$5-M$52)/ISI_fec!M$5)</f>
        <v>0</v>
      </c>
      <c r="N136" s="274">
        <f>IF(N$5=0,0,(N$5-N$52)/ISI_fec!N$5)</f>
        <v>0</v>
      </c>
      <c r="O136" s="274">
        <f>IF(O$5=0,0,(O$5-O$52)/ISI_fec!O$5)</f>
        <v>0</v>
      </c>
      <c r="P136" s="274">
        <f>IF(P$5=0,0,(P$5-P$52)/ISI_fec!P$5)</f>
        <v>0</v>
      </c>
      <c r="Q136" s="274">
        <f>IF(Q$5=0,0,(Q$5-Q$52)/ISI_fec!Q$5)</f>
        <v>0</v>
      </c>
      <c r="R136" s="274">
        <f>IF(R$5=0,0,(R$5-R$52)/ISI_fec!R$5)</f>
        <v>0</v>
      </c>
      <c r="S136" s="274">
        <f>IF(S$5=0,0,(S$5-S$52)/ISI_fec!S$5)</f>
        <v>0</v>
      </c>
      <c r="T136" s="274">
        <f>IF(T$5=0,0,(T$5-T$52)/ISI_fec!T$5)</f>
        <v>0</v>
      </c>
      <c r="U136" s="274">
        <f>IF(U$5=0,0,(U$5-U$52)/ISI_fec!U$5)</f>
        <v>0</v>
      </c>
      <c r="V136" s="274">
        <f>IF(V$5=0,0,(V$5-V$52)/ISI_fec!V$5)</f>
        <v>0</v>
      </c>
      <c r="W136" s="274">
        <f>IF(W$5=0,0,(W$5-W$52)/ISI_fec!W$5)</f>
        <v>0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</v>
      </c>
      <c r="C141" s="277">
        <f>IF(C$10=0,0,C$10/ISI_fec!C$10)</f>
        <v>0</v>
      </c>
      <c r="D141" s="277">
        <f>IF(D$10=0,0,D$10/ISI_fec!D$10)</f>
        <v>0</v>
      </c>
      <c r="E141" s="277">
        <f>IF(E$10=0,0,E$10/ISI_fec!E$10)</f>
        <v>0</v>
      </c>
      <c r="F141" s="277">
        <f>IF(F$10=0,0,F$10/ISI_fec!F$10)</f>
        <v>0</v>
      </c>
      <c r="G141" s="277">
        <f>IF(G$10=0,0,G$10/ISI_fec!G$10)</f>
        <v>0</v>
      </c>
      <c r="H141" s="277">
        <f>IF(H$10=0,0,H$10/ISI_fec!H$10)</f>
        <v>0</v>
      </c>
      <c r="I141" s="277">
        <f>IF(I$10=0,0,I$10/ISI_fec!I$10)</f>
        <v>0</v>
      </c>
      <c r="J141" s="277">
        <f>IF(J$10=0,0,J$10/ISI_fec!J$10)</f>
        <v>0</v>
      </c>
      <c r="K141" s="277">
        <f>IF(K$10=0,0,K$10/ISI_fec!K$10)</f>
        <v>0</v>
      </c>
      <c r="L141" s="277">
        <f>IF(L$10=0,0,L$10/ISI_fec!L$10)</f>
        <v>0</v>
      </c>
      <c r="M141" s="277">
        <f>IF(M$10=0,0,M$10/ISI_fec!M$10)</f>
        <v>0</v>
      </c>
      <c r="N141" s="277">
        <f>IF(N$10=0,0,N$10/ISI_fec!N$10)</f>
        <v>0</v>
      </c>
      <c r="O141" s="277">
        <f>IF(O$10=0,0,O$10/ISI_fec!O$10)</f>
        <v>0</v>
      </c>
      <c r="P141" s="277">
        <f>IF(P$10=0,0,P$10/ISI_fec!P$10)</f>
        <v>0</v>
      </c>
      <c r="Q141" s="277">
        <f>IF(Q$10=0,0,Q$10/ISI_fec!Q$10)</f>
        <v>0</v>
      </c>
      <c r="R141" s="277">
        <f>IF(R$10=0,0,R$10/ISI_fec!R$10)</f>
        <v>0</v>
      </c>
      <c r="S141" s="277">
        <f>IF(S$10=0,0,S$10/ISI_fec!S$10)</f>
        <v>0</v>
      </c>
      <c r="T141" s="277">
        <f>IF(T$10=0,0,T$10/ISI_fec!T$10)</f>
        <v>0</v>
      </c>
      <c r="U141" s="277">
        <f>IF(U$10=0,0,U$10/ISI_fec!U$10)</f>
        <v>0</v>
      </c>
      <c r="V141" s="277">
        <f>IF(V$10=0,0,V$10/ISI_fec!V$10)</f>
        <v>0</v>
      </c>
      <c r="W141" s="277">
        <f>IF(W$10=0,0,W$10/ISI_fec!W$10)</f>
        <v>0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</v>
      </c>
      <c r="C142" s="278">
        <f>IF(C$16=0,0,C$16/ISI_fec!C$16)</f>
        <v>0</v>
      </c>
      <c r="D142" s="278">
        <f>IF(D$16=0,0,D$16/ISI_fec!D$16)</f>
        <v>0</v>
      </c>
      <c r="E142" s="278">
        <f>IF(E$16=0,0,E$16/ISI_fec!E$16)</f>
        <v>0</v>
      </c>
      <c r="F142" s="278">
        <f>IF(F$16=0,0,F$16/ISI_fec!F$16)</f>
        <v>0</v>
      </c>
      <c r="G142" s="278">
        <f>IF(G$16=0,0,G$16/ISI_fec!G$16)</f>
        <v>0</v>
      </c>
      <c r="H142" s="278">
        <f>IF(H$16=0,0,H$16/ISI_fec!H$16)</f>
        <v>0</v>
      </c>
      <c r="I142" s="278">
        <f>IF(I$16=0,0,I$16/ISI_fec!I$16)</f>
        <v>0</v>
      </c>
      <c r="J142" s="278">
        <f>IF(J$16=0,0,J$16/ISI_fec!J$16)</f>
        <v>0</v>
      </c>
      <c r="K142" s="278">
        <f>IF(K$16=0,0,K$16/ISI_fec!K$16)</f>
        <v>0</v>
      </c>
      <c r="L142" s="278">
        <f>IF(L$16=0,0,L$16/ISI_fec!L$16)</f>
        <v>0</v>
      </c>
      <c r="M142" s="278">
        <f>IF(M$16=0,0,M$16/ISI_fec!M$16)</f>
        <v>0</v>
      </c>
      <c r="N142" s="278">
        <f>IF(N$16=0,0,N$16/ISI_fec!N$16)</f>
        <v>0</v>
      </c>
      <c r="O142" s="278">
        <f>IF(O$16=0,0,O$16/ISI_fec!O$16)</f>
        <v>0</v>
      </c>
      <c r="P142" s="278">
        <f>IF(P$16=0,0,P$16/ISI_fec!P$16)</f>
        <v>0</v>
      </c>
      <c r="Q142" s="278">
        <f>IF(Q$16=0,0,Q$16/ISI_fec!Q$16)</f>
        <v>0</v>
      </c>
      <c r="R142" s="278">
        <f>IF(R$16=0,0,R$16/ISI_fec!R$16)</f>
        <v>0</v>
      </c>
      <c r="S142" s="278">
        <f>IF(S$16=0,0,S$16/ISI_fec!S$16)</f>
        <v>0</v>
      </c>
      <c r="T142" s="278">
        <f>IF(T$16=0,0,T$16/ISI_fec!T$16)</f>
        <v>0</v>
      </c>
      <c r="U142" s="278">
        <f>IF(U$16=0,0,U$16/ISI_fec!U$16)</f>
        <v>0</v>
      </c>
      <c r="V142" s="278">
        <f>IF(V$16=0,0,V$16/ISI_fec!V$16)</f>
        <v>0</v>
      </c>
      <c r="W142" s="278">
        <f>IF(W$16=0,0,W$16/ISI_fec!W$16)</f>
        <v>0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</v>
      </c>
      <c r="C143" s="278">
        <f>IF(C$22=0,0,C$22/ISI_fec!C$22)</f>
        <v>0</v>
      </c>
      <c r="D143" s="278">
        <f>IF(D$22=0,0,D$22/ISI_fec!D$22)</f>
        <v>0</v>
      </c>
      <c r="E143" s="278">
        <f>IF(E$22=0,0,E$22/ISI_fec!E$22)</f>
        <v>0</v>
      </c>
      <c r="F143" s="278">
        <f>IF(F$22=0,0,F$22/ISI_fec!F$22)</f>
        <v>0</v>
      </c>
      <c r="G143" s="278">
        <f>IF(G$22=0,0,G$22/ISI_fec!G$22)</f>
        <v>0</v>
      </c>
      <c r="H143" s="278">
        <f>IF(H$22=0,0,H$22/ISI_fec!H$22)</f>
        <v>0</v>
      </c>
      <c r="I143" s="278">
        <f>IF(I$22=0,0,I$22/ISI_fec!I$22)</f>
        <v>0</v>
      </c>
      <c r="J143" s="278">
        <f>IF(J$22=0,0,J$22/ISI_fec!J$22)</f>
        <v>0</v>
      </c>
      <c r="K143" s="278">
        <f>IF(K$22=0,0,K$22/ISI_fec!K$22)</f>
        <v>0</v>
      </c>
      <c r="L143" s="278">
        <f>IF(L$22=0,0,L$22/ISI_fec!L$22)</f>
        <v>0</v>
      </c>
      <c r="M143" s="278">
        <f>IF(M$22=0,0,M$22/ISI_fec!M$22)</f>
        <v>0</v>
      </c>
      <c r="N143" s="278">
        <f>IF(N$22=0,0,N$22/ISI_fec!N$22)</f>
        <v>0</v>
      </c>
      <c r="O143" s="278">
        <f>IF(O$22=0,0,O$22/ISI_fec!O$22)</f>
        <v>0</v>
      </c>
      <c r="P143" s="278">
        <f>IF(P$22=0,0,P$22/ISI_fec!P$22)</f>
        <v>0</v>
      </c>
      <c r="Q143" s="278">
        <f>IF(Q$22=0,0,Q$22/ISI_fec!Q$22)</f>
        <v>0</v>
      </c>
      <c r="R143" s="278">
        <f>IF(R$22=0,0,R$22/ISI_fec!R$22)</f>
        <v>0</v>
      </c>
      <c r="S143" s="278">
        <f>IF(S$22=0,0,S$22/ISI_fec!S$22)</f>
        <v>0</v>
      </c>
      <c r="T143" s="278">
        <f>IF(T$22=0,0,T$22/ISI_fec!T$22)</f>
        <v>0</v>
      </c>
      <c r="U143" s="278">
        <f>IF(U$22=0,0,U$22/ISI_fec!U$22)</f>
        <v>0</v>
      </c>
      <c r="V143" s="278">
        <f>IF(V$22=0,0,V$22/ISI_fec!V$22)</f>
        <v>0</v>
      </c>
      <c r="W143" s="278">
        <f>IF(W$22=0,0,W$22/ISI_fec!W$22)</f>
        <v>0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</v>
      </c>
      <c r="C144" s="278">
        <f>IF(C$28=0,0,C$28/ISI_fec!C$28)</f>
        <v>0</v>
      </c>
      <c r="D144" s="278">
        <f>IF(D$28=0,0,D$28/ISI_fec!D$28)</f>
        <v>0</v>
      </c>
      <c r="E144" s="278">
        <f>IF(E$28=0,0,E$28/ISI_fec!E$28)</f>
        <v>0</v>
      </c>
      <c r="F144" s="278">
        <f>IF(F$28=0,0,F$28/ISI_fec!F$28)</f>
        <v>0</v>
      </c>
      <c r="G144" s="278">
        <f>IF(G$28=0,0,G$28/ISI_fec!G$28)</f>
        <v>0</v>
      </c>
      <c r="H144" s="278">
        <f>IF(H$28=0,0,H$28/ISI_fec!H$28)</f>
        <v>0</v>
      </c>
      <c r="I144" s="278">
        <f>IF(I$28=0,0,I$28/ISI_fec!I$28)</f>
        <v>0</v>
      </c>
      <c r="J144" s="278">
        <f>IF(J$28=0,0,J$28/ISI_fec!J$28)</f>
        <v>0</v>
      </c>
      <c r="K144" s="278">
        <f>IF(K$28=0,0,K$28/ISI_fec!K$28)</f>
        <v>0</v>
      </c>
      <c r="L144" s="278">
        <f>IF(L$28=0,0,L$28/ISI_fec!L$28)</f>
        <v>0</v>
      </c>
      <c r="M144" s="278">
        <f>IF(M$28=0,0,M$28/ISI_fec!M$28)</f>
        <v>0</v>
      </c>
      <c r="N144" s="278">
        <f>IF(N$28=0,0,N$28/ISI_fec!N$28)</f>
        <v>0</v>
      </c>
      <c r="O144" s="278">
        <f>IF(O$28=0,0,O$28/ISI_fec!O$28)</f>
        <v>0</v>
      </c>
      <c r="P144" s="278">
        <f>IF(P$28=0,0,P$28/ISI_fec!P$28)</f>
        <v>0</v>
      </c>
      <c r="Q144" s="278">
        <f>IF(Q$28=0,0,Q$28/ISI_fec!Q$28)</f>
        <v>0</v>
      </c>
      <c r="R144" s="278">
        <f>IF(R$28=0,0,R$28/ISI_fec!R$28)</f>
        <v>0</v>
      </c>
      <c r="S144" s="278">
        <f>IF(S$28=0,0,S$28/ISI_fec!S$28)</f>
        <v>0</v>
      </c>
      <c r="T144" s="278">
        <f>IF(T$28=0,0,T$28/ISI_fec!T$28)</f>
        <v>0</v>
      </c>
      <c r="U144" s="278">
        <f>IF(U$28=0,0,U$28/ISI_fec!U$28)</f>
        <v>0</v>
      </c>
      <c r="V144" s="278">
        <f>IF(V$28=0,0,V$28/ISI_fec!V$28)</f>
        <v>0</v>
      </c>
      <c r="W144" s="278">
        <f>IF(W$28=0,0,W$28/ISI_fec!W$28)</f>
        <v>0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</v>
      </c>
      <c r="C145" s="279">
        <f>IF(C$35=0,0,C$35/ISI_fec!C$35)</f>
        <v>0</v>
      </c>
      <c r="D145" s="279">
        <f>IF(D$35=0,0,D$35/ISI_fec!D$35)</f>
        <v>0</v>
      </c>
      <c r="E145" s="279">
        <f>IF(E$35=0,0,E$35/ISI_fec!E$35)</f>
        <v>0</v>
      </c>
      <c r="F145" s="279">
        <f>IF(F$35=0,0,F$35/ISI_fec!F$35)</f>
        <v>0</v>
      </c>
      <c r="G145" s="279">
        <f>IF(G$35=0,0,G$35/ISI_fec!G$35)</f>
        <v>0</v>
      </c>
      <c r="H145" s="279">
        <f>IF(H$35=0,0,H$35/ISI_fec!H$35)</f>
        <v>0</v>
      </c>
      <c r="I145" s="279">
        <f>IF(I$35=0,0,I$35/ISI_fec!I$35)</f>
        <v>0</v>
      </c>
      <c r="J145" s="279">
        <f>IF(J$35=0,0,J$35/ISI_fec!J$35)</f>
        <v>0</v>
      </c>
      <c r="K145" s="279">
        <f>IF(K$35=0,0,K$35/ISI_fec!K$35)</f>
        <v>0</v>
      </c>
      <c r="L145" s="279">
        <f>IF(L$35=0,0,L$35/ISI_fec!L$35)</f>
        <v>0</v>
      </c>
      <c r="M145" s="279">
        <f>IF(M$35=0,0,M$35/ISI_fec!M$35)</f>
        <v>0</v>
      </c>
      <c r="N145" s="279">
        <f>IF(N$35=0,0,N$35/ISI_fec!N$35)</f>
        <v>0</v>
      </c>
      <c r="O145" s="279">
        <f>IF(O$35=0,0,O$35/ISI_fec!O$35)</f>
        <v>0</v>
      </c>
      <c r="P145" s="279">
        <f>IF(P$35=0,0,P$35/ISI_fec!P$35)</f>
        <v>0</v>
      </c>
      <c r="Q145" s="279">
        <f>IF(Q$35=0,0,Q$35/ISI_fec!Q$35)</f>
        <v>0</v>
      </c>
      <c r="R145" s="279">
        <f>IF(R$35=0,0,R$35/ISI_fec!R$35)</f>
        <v>0</v>
      </c>
      <c r="S145" s="279">
        <f>IF(S$35=0,0,S$35/ISI_fec!S$35)</f>
        <v>0</v>
      </c>
      <c r="T145" s="279">
        <f>IF(T$35=0,0,T$35/ISI_fec!T$35)</f>
        <v>0</v>
      </c>
      <c r="U145" s="279">
        <f>IF(U$35=0,0,U$35/ISI_fec!U$35)</f>
        <v>0</v>
      </c>
      <c r="V145" s="279">
        <f>IF(V$35=0,0,V$35/ISI_fec!V$35)</f>
        <v>0</v>
      </c>
      <c r="W145" s="279">
        <f>IF(W$35=0,0,W$35/ISI_fec!W$35)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434</v>
      </c>
      <c r="B147" s="274">
        <f>IF(B$54=0,0,(B$54-B$96)/ISI_fec!B$54)</f>
        <v>1.492742704673254</v>
      </c>
      <c r="C147" s="274">
        <f>IF(C$54=0,0,(C$54-C$96)/ISI_fec!C$54)</f>
        <v>1.4578237178107971</v>
      </c>
      <c r="D147" s="274">
        <f>IF(D$54=0,0,(D$54-D$96)/ISI_fec!D$54)</f>
        <v>1.3140720999702162</v>
      </c>
      <c r="E147" s="274">
        <f>IF(E$54=0,0,(E$54-E$96)/ISI_fec!E$54)</f>
        <v>1.2292193866400813</v>
      </c>
      <c r="F147" s="274">
        <f>IF(F$54=0,0,(F$54-F$96)/ISI_fec!F$54)</f>
        <v>1.0443540353489686</v>
      </c>
      <c r="G147" s="274">
        <f>IF(G$54=0,0,(G$54-G$96)/ISI_fec!G$54)</f>
        <v>0.81952315926527164</v>
      </c>
      <c r="H147" s="274">
        <f>IF(H$54=0,0,(H$54-H$96)/ISI_fec!H$54)</f>
        <v>0.78843722129389637</v>
      </c>
      <c r="I147" s="274">
        <f>IF(I$54=0,0,(I$54-I$96)/ISI_fec!I$54)</f>
        <v>0.79508977298077199</v>
      </c>
      <c r="J147" s="274">
        <f>IF(J$54=0,0,(J$54-J$96)/ISI_fec!J$54)</f>
        <v>0.84894953152686514</v>
      </c>
      <c r="K147" s="274">
        <f>IF(K$54=0,0,(K$54-K$96)/ISI_fec!K$54)</f>
        <v>0.85177931830973108</v>
      </c>
      <c r="L147" s="274">
        <f>IF(L$54=0,0,(L$54-L$96)/ISI_fec!L$54)</f>
        <v>0.88278092095098903</v>
      </c>
      <c r="M147" s="274">
        <f>IF(M$54=0,0,(M$54-M$96)/ISI_fec!M$54)</f>
        <v>0.80812772193251992</v>
      </c>
      <c r="N147" s="274">
        <f>IF(N$54=0,0,(N$54-N$96)/ISI_fec!N$54)</f>
        <v>1.2723451097517511</v>
      </c>
      <c r="O147" s="274">
        <f>IF(O$54=0,0,(O$54-O$96)/ISI_fec!O$54)</f>
        <v>1.4857914945675572</v>
      </c>
      <c r="P147" s="274">
        <f>IF(P$54=0,0,(P$54-P$96)/ISI_fec!P$54)</f>
        <v>1.5037240945567834</v>
      </c>
      <c r="Q147" s="274">
        <f>IF(Q$54=0,0,(Q$54-Q$96)/ISI_fec!Q$54)</f>
        <v>0.98192393738409978</v>
      </c>
      <c r="R147" s="274">
        <f>IF(R$54=0,0,(R$54-R$96)/ISI_fec!R$54)</f>
        <v>1.1368574413481118</v>
      </c>
      <c r="S147" s="274">
        <f>IF(S$54=0,0,(S$54-S$96)/ISI_fec!S$54)</f>
        <v>0.83869750251605446</v>
      </c>
      <c r="T147" s="274">
        <f>IF(T$54=0,0,(T$54-T$96)/ISI_fec!T$54)</f>
        <v>0.73768522968377859</v>
      </c>
      <c r="U147" s="274">
        <f>IF(U$54=0,0,(U$54-U$96)/ISI_fec!U$54)</f>
        <v>0.66649423483748826</v>
      </c>
      <c r="V147" s="274">
        <f>IF(V$54=0,0,(V$54-V$96)/ISI_fec!V$54)</f>
        <v>0.65298702893807836</v>
      </c>
      <c r="W147" s="274">
        <f>IF(W$54=0,0,(W$54-W$96)/ISI_fec!W$54)</f>
        <v>0.82504484366186115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</v>
      </c>
      <c r="C148" s="275">
        <f>IF(C$55=0,0,C$55/ISI_fec!C$55)</f>
        <v>0</v>
      </c>
      <c r="D148" s="275">
        <f>IF(D$55=0,0,D$55/ISI_fec!D$55)</f>
        <v>0</v>
      </c>
      <c r="E148" s="275">
        <f>IF(E$55=0,0,E$55/ISI_fec!E$55)</f>
        <v>0</v>
      </c>
      <c r="F148" s="275">
        <f>IF(F$55=0,0,F$55/ISI_fec!F$55)</f>
        <v>0</v>
      </c>
      <c r="G148" s="275">
        <f>IF(G$55=0,0,G$55/ISI_fec!G$55)</f>
        <v>0</v>
      </c>
      <c r="H148" s="275">
        <f>IF(H$55=0,0,H$55/ISI_fec!H$55)</f>
        <v>0</v>
      </c>
      <c r="I148" s="275">
        <f>IF(I$55=0,0,I$55/ISI_fec!I$55)</f>
        <v>0</v>
      </c>
      <c r="J148" s="275">
        <f>IF(J$55=0,0,J$55/ISI_fec!J$55)</f>
        <v>0</v>
      </c>
      <c r="K148" s="275">
        <f>IF(K$55=0,0,K$55/ISI_fec!K$55)</f>
        <v>0</v>
      </c>
      <c r="L148" s="275">
        <f>IF(L$55=0,0,L$55/ISI_fec!L$55)</f>
        <v>0</v>
      </c>
      <c r="M148" s="275">
        <f>IF(M$55=0,0,M$55/ISI_fec!M$55)</f>
        <v>0</v>
      </c>
      <c r="N148" s="275">
        <f>IF(N$55=0,0,N$55/ISI_fec!N$55)</f>
        <v>0</v>
      </c>
      <c r="O148" s="275">
        <f>IF(O$55=0,0,O$55/ISI_fec!O$55)</f>
        <v>0</v>
      </c>
      <c r="P148" s="275">
        <f>IF(P$55=0,0,P$55/ISI_fec!P$55)</f>
        <v>0</v>
      </c>
      <c r="Q148" s="275">
        <f>IF(Q$55=0,0,Q$55/ISI_fec!Q$55)</f>
        <v>0</v>
      </c>
      <c r="R148" s="275">
        <f>IF(R$55=0,0,R$55/ISI_fec!R$55)</f>
        <v>0</v>
      </c>
      <c r="S148" s="275">
        <f>IF(S$55=0,0,S$55/ISI_fec!S$55)</f>
        <v>0</v>
      </c>
      <c r="T148" s="275">
        <f>IF(T$55=0,0,T$55/ISI_fec!T$55)</f>
        <v>0</v>
      </c>
      <c r="U148" s="275">
        <f>IF(U$55=0,0,U$55/ISI_fec!U$55)</f>
        <v>0</v>
      </c>
      <c r="V148" s="275">
        <f>IF(V$55=0,0,V$55/ISI_fec!V$55)</f>
        <v>0</v>
      </c>
      <c r="W148" s="275">
        <f>IF(W$55=0,0,W$55/ISI_fec!W$55)</f>
        <v>0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</v>
      </c>
      <c r="C149" s="276">
        <f>IF(C$56=0,0,C$56/ISI_fec!C$56)</f>
        <v>0</v>
      </c>
      <c r="D149" s="276">
        <f>IF(D$56=0,0,D$56/ISI_fec!D$56)</f>
        <v>0</v>
      </c>
      <c r="E149" s="276">
        <f>IF(E$56=0,0,E$56/ISI_fec!E$56)</f>
        <v>0</v>
      </c>
      <c r="F149" s="276">
        <f>IF(F$56=0,0,F$56/ISI_fec!F$56)</f>
        <v>0</v>
      </c>
      <c r="G149" s="276">
        <f>IF(G$56=0,0,G$56/ISI_fec!G$56)</f>
        <v>0</v>
      </c>
      <c r="H149" s="276">
        <f>IF(H$56=0,0,H$56/ISI_fec!H$56)</f>
        <v>0</v>
      </c>
      <c r="I149" s="276">
        <f>IF(I$56=0,0,I$56/ISI_fec!I$56)</f>
        <v>0</v>
      </c>
      <c r="J149" s="276">
        <f>IF(J$56=0,0,J$56/ISI_fec!J$56)</f>
        <v>0</v>
      </c>
      <c r="K149" s="276">
        <f>IF(K$56=0,0,K$56/ISI_fec!K$56)</f>
        <v>0</v>
      </c>
      <c r="L149" s="276">
        <f>IF(L$56=0,0,L$56/ISI_fec!L$56)</f>
        <v>0</v>
      </c>
      <c r="M149" s="276">
        <f>IF(M$56=0,0,M$56/ISI_fec!M$56)</f>
        <v>0</v>
      </c>
      <c r="N149" s="276">
        <f>IF(N$56=0,0,N$56/ISI_fec!N$56)</f>
        <v>0</v>
      </c>
      <c r="O149" s="276">
        <f>IF(O$56=0,0,O$56/ISI_fec!O$56)</f>
        <v>0</v>
      </c>
      <c r="P149" s="276">
        <f>IF(P$56=0,0,P$56/ISI_fec!P$56)</f>
        <v>0</v>
      </c>
      <c r="Q149" s="276">
        <f>IF(Q$56=0,0,Q$56/ISI_fec!Q$56)</f>
        <v>0</v>
      </c>
      <c r="R149" s="276">
        <f>IF(R$56=0,0,R$56/ISI_fec!R$56)</f>
        <v>0</v>
      </c>
      <c r="S149" s="276">
        <f>IF(S$56=0,0,S$56/ISI_fec!S$56)</f>
        <v>0</v>
      </c>
      <c r="T149" s="276">
        <f>IF(T$56=0,0,T$56/ISI_fec!T$56)</f>
        <v>0</v>
      </c>
      <c r="U149" s="276">
        <f>IF(U$56=0,0,U$56/ISI_fec!U$56)</f>
        <v>0</v>
      </c>
      <c r="V149" s="276">
        <f>IF(V$56=0,0,V$56/ISI_fec!V$56)</f>
        <v>0</v>
      </c>
      <c r="W149" s="276">
        <f>IF(W$56=0,0,W$56/ISI_fec!W$56)</f>
        <v>0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</v>
      </c>
      <c r="C150" s="276">
        <f>IF(C$57=0,0,C$57/ISI_fec!C$57)</f>
        <v>0</v>
      </c>
      <c r="D150" s="276">
        <f>IF(D$57=0,0,D$57/ISI_fec!D$57)</f>
        <v>0</v>
      </c>
      <c r="E150" s="276">
        <f>IF(E$57=0,0,E$57/ISI_fec!E$57)</f>
        <v>0</v>
      </c>
      <c r="F150" s="276">
        <f>IF(F$57=0,0,F$57/ISI_fec!F$57)</f>
        <v>0</v>
      </c>
      <c r="G150" s="276">
        <f>IF(G$57=0,0,G$57/ISI_fec!G$57)</f>
        <v>0</v>
      </c>
      <c r="H150" s="276">
        <f>IF(H$57=0,0,H$57/ISI_fec!H$57)</f>
        <v>0</v>
      </c>
      <c r="I150" s="276">
        <f>IF(I$57=0,0,I$57/ISI_fec!I$57)</f>
        <v>0</v>
      </c>
      <c r="J150" s="276">
        <f>IF(J$57=0,0,J$57/ISI_fec!J$57)</f>
        <v>0</v>
      </c>
      <c r="K150" s="276">
        <f>IF(K$57=0,0,K$57/ISI_fec!K$57)</f>
        <v>0</v>
      </c>
      <c r="L150" s="276">
        <f>IF(L$57=0,0,L$57/ISI_fec!L$57)</f>
        <v>0</v>
      </c>
      <c r="M150" s="276">
        <f>IF(M$57=0,0,M$57/ISI_fec!M$57)</f>
        <v>0</v>
      </c>
      <c r="N150" s="276">
        <f>IF(N$57=0,0,N$57/ISI_fec!N$57)</f>
        <v>0</v>
      </c>
      <c r="O150" s="276">
        <f>IF(O$57=0,0,O$57/ISI_fec!O$57)</f>
        <v>0</v>
      </c>
      <c r="P150" s="276">
        <f>IF(P$57=0,0,P$57/ISI_fec!P$57)</f>
        <v>0</v>
      </c>
      <c r="Q150" s="276">
        <f>IF(Q$57=0,0,Q$57/ISI_fec!Q$57)</f>
        <v>0</v>
      </c>
      <c r="R150" s="276">
        <f>IF(R$57=0,0,R$57/ISI_fec!R$57)</f>
        <v>0</v>
      </c>
      <c r="S150" s="276">
        <f>IF(S$57=0,0,S$57/ISI_fec!S$57)</f>
        <v>0</v>
      </c>
      <c r="T150" s="276">
        <f>IF(T$57=0,0,T$57/ISI_fec!T$57)</f>
        <v>0</v>
      </c>
      <c r="U150" s="276">
        <f>IF(U$57=0,0,U$57/ISI_fec!U$57)</f>
        <v>0</v>
      </c>
      <c r="V150" s="276">
        <f>IF(V$57=0,0,V$57/ISI_fec!V$57)</f>
        <v>0</v>
      </c>
      <c r="W150" s="276">
        <f>IF(W$57=0,0,W$57/ISI_fec!W$57)</f>
        <v>0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</v>
      </c>
      <c r="C151" s="276">
        <f>IF(C$58=0,0,C$58/ISI_fec!C$58)</f>
        <v>0</v>
      </c>
      <c r="D151" s="276">
        <f>IF(D$58=0,0,D$58/ISI_fec!D$58)</f>
        <v>0</v>
      </c>
      <c r="E151" s="276">
        <f>IF(E$58=0,0,E$58/ISI_fec!E$58)</f>
        <v>0</v>
      </c>
      <c r="F151" s="276">
        <f>IF(F$58=0,0,F$58/ISI_fec!F$58)</f>
        <v>0</v>
      </c>
      <c r="G151" s="276">
        <f>IF(G$58=0,0,G$58/ISI_fec!G$58)</f>
        <v>0</v>
      </c>
      <c r="H151" s="276">
        <f>IF(H$58=0,0,H$58/ISI_fec!H$58)</f>
        <v>0</v>
      </c>
      <c r="I151" s="276">
        <f>IF(I$58=0,0,I$58/ISI_fec!I$58)</f>
        <v>0</v>
      </c>
      <c r="J151" s="276">
        <f>IF(J$58=0,0,J$58/ISI_fec!J$58)</f>
        <v>0</v>
      </c>
      <c r="K151" s="276">
        <f>IF(K$58=0,0,K$58/ISI_fec!K$58)</f>
        <v>0</v>
      </c>
      <c r="L151" s="276">
        <f>IF(L$58=0,0,L$58/ISI_fec!L$58)</f>
        <v>0</v>
      </c>
      <c r="M151" s="276">
        <f>IF(M$58=0,0,M$58/ISI_fec!M$58)</f>
        <v>0</v>
      </c>
      <c r="N151" s="276">
        <f>IF(N$58=0,0,N$58/ISI_fec!N$58)</f>
        <v>0</v>
      </c>
      <c r="O151" s="276">
        <f>IF(O$58=0,0,O$58/ISI_fec!O$58)</f>
        <v>0</v>
      </c>
      <c r="P151" s="276">
        <f>IF(P$58=0,0,P$58/ISI_fec!P$58)</f>
        <v>0</v>
      </c>
      <c r="Q151" s="276">
        <f>IF(Q$58=0,0,Q$58/ISI_fec!Q$58)</f>
        <v>0</v>
      </c>
      <c r="R151" s="276">
        <f>IF(R$58=0,0,R$58/ISI_fec!R$58)</f>
        <v>0</v>
      </c>
      <c r="S151" s="276">
        <f>IF(S$58=0,0,S$58/ISI_fec!S$58)</f>
        <v>0</v>
      </c>
      <c r="T151" s="276">
        <f>IF(T$58=0,0,T$58/ISI_fec!T$58)</f>
        <v>0</v>
      </c>
      <c r="U151" s="276">
        <f>IF(U$58=0,0,U$58/ISI_fec!U$58)</f>
        <v>0</v>
      </c>
      <c r="V151" s="276">
        <f>IF(V$58=0,0,V$58/ISI_fec!V$58)</f>
        <v>0</v>
      </c>
      <c r="W151" s="276">
        <f>IF(W$58=0,0,W$58/ISI_fec!W$58)</f>
        <v>0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1.7896832665796045</v>
      </c>
      <c r="C152" s="277">
        <f>IF(C$59=0,0,C$59/ISI_fec!C$59)</f>
        <v>1.752029567760967</v>
      </c>
      <c r="D152" s="277">
        <f>IF(D$59=0,0,D$59/ISI_fec!D$59)</f>
        <v>1.5493634163221925</v>
      </c>
      <c r="E152" s="277">
        <f>IF(E$59=0,0,E$59/ISI_fec!E$59)</f>
        <v>1.4138763257920914</v>
      </c>
      <c r="F152" s="277">
        <f>IF(F$59=0,0,F$59/ISI_fec!F$59)</f>
        <v>1.1297514364259535</v>
      </c>
      <c r="G152" s="277">
        <f>IF(G$59=0,0,G$59/ISI_fec!G$59)</f>
        <v>1.0043275011281261</v>
      </c>
      <c r="H152" s="277">
        <f>IF(H$59=0,0,H$59/ISI_fec!H$59)</f>
        <v>0.93414290500477482</v>
      </c>
      <c r="I152" s="277">
        <f>IF(I$59=0,0,I$59/ISI_fec!I$59)</f>
        <v>0.95436098562879301</v>
      </c>
      <c r="J152" s="277">
        <f>IF(J$59=0,0,J$59/ISI_fec!J$59)</f>
        <v>1.0598880604974585</v>
      </c>
      <c r="K152" s="277">
        <f>IF(K$59=0,0,K$59/ISI_fec!K$59)</f>
        <v>1.0716964347806714</v>
      </c>
      <c r="L152" s="277">
        <f>IF(L$59=0,0,L$59/ISI_fec!L$59)</f>
        <v>1.125140417199916</v>
      </c>
      <c r="M152" s="277">
        <f>IF(M$59=0,0,M$59/ISI_fec!M$59)</f>
        <v>1.0232687413393635</v>
      </c>
      <c r="N152" s="277">
        <f>IF(N$59=0,0,N$59/ISI_fec!N$59)</f>
        <v>1.5202724701534904</v>
      </c>
      <c r="O152" s="277">
        <f>IF(O$59=0,0,O$59/ISI_fec!O$59)</f>
        <v>1.5849732977587423</v>
      </c>
      <c r="P152" s="277">
        <f>IF(P$59=0,0,P$59/ISI_fec!P$59)</f>
        <v>1.3659854119544932</v>
      </c>
      <c r="Q152" s="277">
        <f>IF(Q$59=0,0,Q$59/ISI_fec!Q$59)</f>
        <v>0.55601808647984985</v>
      </c>
      <c r="R152" s="277">
        <f>IF(R$59=0,0,R$59/ISI_fec!R$59)</f>
        <v>1.1925763771796123</v>
      </c>
      <c r="S152" s="277">
        <f>IF(S$59=0,0,S$59/ISI_fec!S$59)</f>
        <v>0.81814740716346668</v>
      </c>
      <c r="T152" s="277">
        <f>IF(T$59=0,0,T$59/ISI_fec!T$59)</f>
        <v>0.64078287585628468</v>
      </c>
      <c r="U152" s="277">
        <f>IF(U$59=0,0,U$59/ISI_fec!U$59)</f>
        <v>0.56706612846864535</v>
      </c>
      <c r="V152" s="277">
        <f>IF(V$59=0,0,V$59/ISI_fec!V$59)</f>
        <v>0.52998977796556557</v>
      </c>
      <c r="W152" s="277">
        <f>IF(W$59=0,0,W$59/ISI_fec!W$59)</f>
        <v>0.84157547067991456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2.5841185518103713</v>
      </c>
      <c r="C153" s="278">
        <f>IF(C$65=0,0,C$65/ISI_fec!C$65)</f>
        <v>2.5697624722657388</v>
      </c>
      <c r="D153" s="278">
        <f>IF(D$65=0,0,D$65/ISI_fec!D$65)</f>
        <v>2.5710009479325313</v>
      </c>
      <c r="E153" s="278">
        <f>IF(E$65=0,0,E$65/ISI_fec!E$65)</f>
        <v>2.5605353902181922</v>
      </c>
      <c r="F153" s="278">
        <f>IF(F$65=0,0,F$65/ISI_fec!F$65)</f>
        <v>2.5070020525710697</v>
      </c>
      <c r="G153" s="278">
        <f>IF(G$65=0,0,G$65/ISI_fec!G$65)</f>
        <v>2.4006380838317423</v>
      </c>
      <c r="H153" s="278">
        <f>IF(H$65=0,0,H$65/ISI_fec!H$65)</f>
        <v>2.4141440708119761</v>
      </c>
      <c r="I153" s="278">
        <f>IF(I$65=0,0,I$65/ISI_fec!I$65)</f>
        <v>2.4062245916647766</v>
      </c>
      <c r="J153" s="278">
        <f>IF(J$65=0,0,J$65/ISI_fec!J$65)</f>
        <v>2.397594274452008</v>
      </c>
      <c r="K153" s="278">
        <f>IF(K$65=0,0,K$65/ISI_fec!K$65)</f>
        <v>2.3920226126448529</v>
      </c>
      <c r="L153" s="278">
        <f>IF(L$65=0,0,L$65/ISI_fec!L$65)</f>
        <v>2.3932974297245844</v>
      </c>
      <c r="M153" s="278">
        <f>IF(M$65=0,0,M$65/ISI_fec!M$65)</f>
        <v>2.3639948518329157</v>
      </c>
      <c r="N153" s="278">
        <f>IF(N$65=0,0,N$65/ISI_fec!N$65)</f>
        <v>2.5594147770778286</v>
      </c>
      <c r="O153" s="278">
        <f>IF(O$65=0,0,O$65/ISI_fec!O$65)</f>
        <v>2.5625110460539635</v>
      </c>
      <c r="P153" s="278">
        <f>IF(P$65=0,0,P$65/ISI_fec!P$65)</f>
        <v>2.6712743615898051</v>
      </c>
      <c r="Q153" s="278">
        <f>IF(Q$65=0,0,Q$65/ISI_fec!Q$65)</f>
        <v>2.6214071995884991</v>
      </c>
      <c r="R153" s="278">
        <f>IF(R$65=0,0,R$65/ISI_fec!R$65)</f>
        <v>2.3736666610530461</v>
      </c>
      <c r="S153" s="278">
        <f>IF(S$65=0,0,S$65/ISI_fec!S$65)</f>
        <v>2.3616768214444224</v>
      </c>
      <c r="T153" s="278">
        <f>IF(T$65=0,0,T$65/ISI_fec!T$65)</f>
        <v>2.362375935389426</v>
      </c>
      <c r="U153" s="278">
        <f>IF(U$65=0,0,U$65/ISI_fec!U$65)</f>
        <v>2.3619598317254802</v>
      </c>
      <c r="V153" s="278">
        <f>IF(V$65=0,0,V$65/ISI_fec!V$65)</f>
        <v>2.3609134915347165</v>
      </c>
      <c r="W153" s="278">
        <f>IF(W$65=0,0,W$65/ISI_fec!W$65)</f>
        <v>2.3579638640406784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</v>
      </c>
      <c r="C154" s="278">
        <f>IF(C$71=0,0,C$71/ISI_fec!C$71)</f>
        <v>0</v>
      </c>
      <c r="D154" s="278">
        <f>IF(D$71=0,0,D$71/ISI_fec!D$71)</f>
        <v>0</v>
      </c>
      <c r="E154" s="278">
        <f>IF(E$71=0,0,E$71/ISI_fec!E$71)</f>
        <v>0</v>
      </c>
      <c r="F154" s="278">
        <f>IF(F$71=0,0,F$71/ISI_fec!F$71)</f>
        <v>0</v>
      </c>
      <c r="G154" s="278">
        <f>IF(G$71=0,0,G$71/ISI_fec!G$71)</f>
        <v>0</v>
      </c>
      <c r="H154" s="278">
        <f>IF(H$71=0,0,H$71/ISI_fec!H$71)</f>
        <v>0</v>
      </c>
      <c r="I154" s="278">
        <f>IF(I$71=0,0,I$71/ISI_fec!I$71)</f>
        <v>0</v>
      </c>
      <c r="J154" s="278">
        <f>IF(J$71=0,0,J$71/ISI_fec!J$71)</f>
        <v>0</v>
      </c>
      <c r="K154" s="278">
        <f>IF(K$71=0,0,K$71/ISI_fec!K$71)</f>
        <v>0</v>
      </c>
      <c r="L154" s="278">
        <f>IF(L$71=0,0,L$71/ISI_fec!L$71)</f>
        <v>0</v>
      </c>
      <c r="M154" s="278">
        <f>IF(M$71=0,0,M$71/ISI_fec!M$71)</f>
        <v>0</v>
      </c>
      <c r="N154" s="278">
        <f>IF(N$71=0,0,N$71/ISI_fec!N$71)</f>
        <v>0</v>
      </c>
      <c r="O154" s="278">
        <f>IF(O$71=0,0,O$71/ISI_fec!O$71)</f>
        <v>0</v>
      </c>
      <c r="P154" s="278">
        <f>IF(P$71=0,0,P$71/ISI_fec!P$71)</f>
        <v>0</v>
      </c>
      <c r="Q154" s="278">
        <f>IF(Q$71=0,0,Q$71/ISI_fec!Q$71)</f>
        <v>0</v>
      </c>
      <c r="R154" s="278">
        <f>IF(R$71=0,0,R$71/ISI_fec!R$71)</f>
        <v>0</v>
      </c>
      <c r="S154" s="278">
        <f>IF(S$71=0,0,S$71/ISI_fec!S$71)</f>
        <v>0</v>
      </c>
      <c r="T154" s="278">
        <f>IF(T$71=0,0,T$71/ISI_fec!T$71)</f>
        <v>0</v>
      </c>
      <c r="U154" s="278">
        <f>IF(U$71=0,0,U$71/ISI_fec!U$71)</f>
        <v>0</v>
      </c>
      <c r="V154" s="278">
        <f>IF(V$71=0,0,V$71/ISI_fec!V$71)</f>
        <v>0</v>
      </c>
      <c r="W154" s="278">
        <f>IF(W$71=0,0,W$71/ISI_fec!W$71)</f>
        <v>0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2.1476966675549951</v>
      </c>
      <c r="C155" s="278">
        <f>IF(C$72=0,0,C$72/ISI_fec!C$72)</f>
        <v>2.1009993734388379</v>
      </c>
      <c r="D155" s="278">
        <f>IF(D$72=0,0,D$72/ISI_fec!D$72)</f>
        <v>1.9039650452396568</v>
      </c>
      <c r="E155" s="278">
        <f>IF(E$72=0,0,E$72/ISI_fec!E$72)</f>
        <v>1.778747009186469</v>
      </c>
      <c r="F155" s="278">
        <f>IF(F$72=0,0,F$72/ISI_fec!F$72)</f>
        <v>1.4632615187570033</v>
      </c>
      <c r="G155" s="278">
        <f>IF(G$72=0,0,G$72/ISI_fec!G$72)</f>
        <v>1.0602439184933938</v>
      </c>
      <c r="H155" s="278">
        <f>IF(H$72=0,0,H$72/ISI_fec!H$72)</f>
        <v>1.0024552698575337</v>
      </c>
      <c r="I155" s="278">
        <f>IF(I$72=0,0,I$72/ISI_fec!I$72)</f>
        <v>1.0150106744255076</v>
      </c>
      <c r="J155" s="278">
        <f>IF(J$72=0,0,J$72/ISI_fec!J$72)</f>
        <v>1.1139850441688437</v>
      </c>
      <c r="K155" s="278">
        <f>IF(K$72=0,0,K$72/ISI_fec!K$72)</f>
        <v>1.1194907887237593</v>
      </c>
      <c r="L155" s="278">
        <f>IF(L$72=0,0,L$72/ISI_fec!L$72)</f>
        <v>1.1754839411645412</v>
      </c>
      <c r="M155" s="278">
        <f>IF(M$72=0,0,M$72/ISI_fec!M$72)</f>
        <v>1.0398934037832612</v>
      </c>
      <c r="N155" s="278">
        <f>IF(N$72=0,0,N$72/ISI_fec!N$72)</f>
        <v>1.8332807435220111</v>
      </c>
      <c r="O155" s="278">
        <f>IF(O$72=0,0,O$72/ISI_fec!O$72)</f>
        <v>1.9186853403227069</v>
      </c>
      <c r="P155" s="278">
        <f>IF(P$72=0,0,P$72/ISI_fec!P$72)</f>
        <v>1.7964365957799084</v>
      </c>
      <c r="Q155" s="278">
        <f>IF(Q$72=0,0,Q$72/ISI_fec!Q$72)</f>
        <v>1.0409968349421048</v>
      </c>
      <c r="R155" s="278">
        <f>IF(R$72=0,0,R$72/ISI_fec!R$72)</f>
        <v>1.394808055704011</v>
      </c>
      <c r="S155" s="278">
        <f>IF(S$72=0,0,S$72/ISI_fec!S$72)</f>
        <v>1.0784526108510104</v>
      </c>
      <c r="T155" s="278">
        <f>IF(T$72=0,0,T$72/ISI_fec!T$72)</f>
        <v>0.8953471711407115</v>
      </c>
      <c r="U155" s="278">
        <f>IF(U$72=0,0,U$72/ISI_fec!U$72)</f>
        <v>0.80759425298415644</v>
      </c>
      <c r="V155" s="278">
        <f>IF(V$72=0,0,V$72/ISI_fec!V$72)</f>
        <v>0.76341301121972882</v>
      </c>
      <c r="W155" s="278">
        <f>IF(W$72=0,0,W$72/ISI_fec!W$72)</f>
        <v>1.0653190862688289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2.1959086655634841</v>
      </c>
      <c r="C156" s="279">
        <f>IF(C$79=0,0,C$79/ISI_fec!C$79)</f>
        <v>2.1575062629172779</v>
      </c>
      <c r="D156" s="279">
        <f>IF(D$79=0,0,D$79/ISI_fec!D$79)</f>
        <v>2.0153126559387364</v>
      </c>
      <c r="E156" s="279">
        <f>IF(E$79=0,0,E$79/ISI_fec!E$79)</f>
        <v>1.94935192973131</v>
      </c>
      <c r="F156" s="279">
        <f>IF(F$79=0,0,F$79/ISI_fec!F$79)</f>
        <v>1.6666333760993588</v>
      </c>
      <c r="G156" s="279">
        <f>IF(G$79=0,0,G$79/ISI_fec!G$79)</f>
        <v>1.4033182006161948</v>
      </c>
      <c r="H156" s="279">
        <f>IF(H$79=0,0,H$79/ISI_fec!H$79)</f>
        <v>1.3542705360310157</v>
      </c>
      <c r="I156" s="279">
        <f>IF(I$79=0,0,I$79/ISI_fec!I$79)</f>
        <v>1.3666775338520381</v>
      </c>
      <c r="J156" s="279">
        <f>IF(J$79=0,0,J$79/ISI_fec!J$79)</f>
        <v>1.444042447401217</v>
      </c>
      <c r="K156" s="279">
        <f>IF(K$79=0,0,K$79/ISI_fec!K$79)</f>
        <v>1.4517003228163423</v>
      </c>
      <c r="L156" s="279">
        <f>IF(L$79=0,0,L$79/ISI_fec!L$79)</f>
        <v>1.4921744577024669</v>
      </c>
      <c r="M156" s="279">
        <f>IF(M$79=0,0,M$79/ISI_fec!M$79)</f>
        <v>1.4015101733005568</v>
      </c>
      <c r="N156" s="279">
        <f>IF(N$79=0,0,N$79/ISI_fec!N$79)</f>
        <v>1.9025716043501197</v>
      </c>
      <c r="O156" s="279">
        <f>IF(O$79=0,0,O$79/ISI_fec!O$79)</f>
        <v>2.7657925883899837</v>
      </c>
      <c r="P156" s="279">
        <f>IF(P$79=0,0,P$79/ISI_fec!P$79)</f>
        <v>2.9851552147959142</v>
      </c>
      <c r="Q156" s="279">
        <f>IF(Q$79=0,0,Q$79/ISI_fec!Q$79)</f>
        <v>2.4295423449388549</v>
      </c>
      <c r="R156" s="279">
        <f>IF(R$79=0,0,R$79/ISI_fec!R$79)</f>
        <v>2.4627160574789846</v>
      </c>
      <c r="S156" s="279">
        <f>IF(S$79=0,0,S$79/ISI_fec!S$79)</f>
        <v>1.6763422937284127</v>
      </c>
      <c r="T156" s="279">
        <f>IF(T$79=0,0,T$79/ISI_fec!T$79)</f>
        <v>1.5154418274511536</v>
      </c>
      <c r="U156" s="279">
        <f>IF(U$79=0,0,U$79/ISI_fec!U$79)</f>
        <v>1.2660752358939835</v>
      </c>
      <c r="V156" s="279">
        <f>IF(V$79=0,0,V$79/ISI_fec!V$79)</f>
        <v>1.3133039465352239</v>
      </c>
      <c r="W156" s="279">
        <f>IF(W$79=0,0,W$79/ISI_fec!W$79)</f>
        <v>1.5591896888579264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DA10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metals"</f>
        <v>EL: Non-ferrous metals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SUM(B4:B5,B8)</f>
        <v>983.21958479263776</v>
      </c>
      <c r="C3" s="205">
        <f t="shared" si="0"/>
        <v>862.73676463692186</v>
      </c>
      <c r="D3" s="205">
        <f t="shared" si="0"/>
        <v>777.38641784437425</v>
      </c>
      <c r="E3" s="205">
        <f t="shared" si="0"/>
        <v>838.85651988104712</v>
      </c>
      <c r="F3" s="205">
        <f t="shared" si="0"/>
        <v>801.05012887426028</v>
      </c>
      <c r="G3" s="205">
        <f t="shared" si="0"/>
        <v>836.41819294045933</v>
      </c>
      <c r="H3" s="205">
        <f t="shared" si="0"/>
        <v>953.81222254833051</v>
      </c>
      <c r="I3" s="205">
        <f t="shared" si="0"/>
        <v>1034.4384151937118</v>
      </c>
      <c r="J3" s="205">
        <f t="shared" si="0"/>
        <v>1009.0515469829768</v>
      </c>
      <c r="K3" s="205">
        <f t="shared" si="0"/>
        <v>651.19651921682384</v>
      </c>
      <c r="L3" s="205">
        <f t="shared" si="0"/>
        <v>784.04114040292711</v>
      </c>
      <c r="M3" s="205">
        <f t="shared" si="0"/>
        <v>865.62232982056389</v>
      </c>
      <c r="N3" s="205">
        <f t="shared" si="0"/>
        <v>782.66190600393293</v>
      </c>
      <c r="O3" s="205">
        <f t="shared" si="0"/>
        <v>724.03883491955207</v>
      </c>
      <c r="P3" s="205">
        <f t="shared" si="0"/>
        <v>634.28411769367517</v>
      </c>
      <c r="Q3" s="205">
        <f t="shared" si="0"/>
        <v>611.68662950518683</v>
      </c>
      <c r="R3" s="205">
        <f t="shared" si="0"/>
        <v>711.31504128843812</v>
      </c>
      <c r="S3" s="205">
        <f t="shared" si="0"/>
        <v>467.23731700807321</v>
      </c>
      <c r="T3" s="205">
        <f t="shared" si="0"/>
        <v>568.05898317364642</v>
      </c>
      <c r="U3" s="205">
        <f t="shared" si="0"/>
        <v>537.55940160850196</v>
      </c>
      <c r="V3" s="205">
        <f t="shared" si="0"/>
        <v>684.9582887357509</v>
      </c>
      <c r="W3" s="205">
        <f t="shared" si="0"/>
        <v>794.96298716442823</v>
      </c>
      <c r="DA3" s="112"/>
    </row>
    <row r="4" spans="1:105" ht="12" customHeight="1" x14ac:dyDescent="0.25">
      <c r="A4" s="50" t="s">
        <v>43</v>
      </c>
      <c r="B4" s="243">
        <v>187.8182613460265</v>
      </c>
      <c r="C4" s="243">
        <v>177.96509885414841</v>
      </c>
      <c r="D4" s="243">
        <v>173.87510665590139</v>
      </c>
      <c r="E4" s="243">
        <v>187.6238940059722</v>
      </c>
      <c r="F4" s="243">
        <v>179.1678802170926</v>
      </c>
      <c r="G4" s="243">
        <v>187.07852255732729</v>
      </c>
      <c r="H4" s="243">
        <v>213.33560520026191</v>
      </c>
      <c r="I4" s="243">
        <v>231.36896354519939</v>
      </c>
      <c r="J4" s="243">
        <v>235.44536096269459</v>
      </c>
      <c r="K4" s="243">
        <v>151.94585448392559</v>
      </c>
      <c r="L4" s="243">
        <v>182.94293276068299</v>
      </c>
      <c r="M4" s="243">
        <v>201.97854362479819</v>
      </c>
      <c r="N4" s="243">
        <v>148.30508474576271</v>
      </c>
      <c r="O4" s="243">
        <v>119.2663601682481</v>
      </c>
      <c r="P4" s="243">
        <v>109.2278221874695</v>
      </c>
      <c r="Q4" s="243">
        <v>131.41800000000001</v>
      </c>
      <c r="R4" s="243">
        <v>124.5303710322698</v>
      </c>
      <c r="S4" s="243">
        <v>143.55280718018719</v>
      </c>
      <c r="T4" s="243">
        <v>174.83525029675411</v>
      </c>
      <c r="U4" s="243">
        <v>179.46239070608189</v>
      </c>
      <c r="V4" s="243">
        <v>158.3650862635308</v>
      </c>
      <c r="W4" s="243">
        <v>177.31194580053801</v>
      </c>
      <c r="DA4" s="83" t="s">
        <v>435</v>
      </c>
    </row>
    <row r="5" spans="1:105" ht="12" customHeight="1" x14ac:dyDescent="0.25">
      <c r="A5" s="107" t="s">
        <v>56</v>
      </c>
      <c r="B5" s="284">
        <f t="shared" ref="B5:W5" si="1">SUM(B6:B7)</f>
        <v>389.71582065449184</v>
      </c>
      <c r="C5" s="284">
        <f t="shared" si="1"/>
        <v>320.02388071807684</v>
      </c>
      <c r="D5" s="284">
        <f t="shared" si="1"/>
        <v>270.34258821385578</v>
      </c>
      <c r="E5" s="284">
        <f t="shared" si="1"/>
        <v>291.71932711861331</v>
      </c>
      <c r="F5" s="284">
        <f t="shared" si="1"/>
        <v>278.57184041034179</v>
      </c>
      <c r="G5" s="284">
        <f t="shared" si="1"/>
        <v>280.42985742528066</v>
      </c>
      <c r="H5" s="284">
        <f t="shared" si="1"/>
        <v>334.61369783090038</v>
      </c>
      <c r="I5" s="284">
        <f t="shared" si="1"/>
        <v>352.05344531779917</v>
      </c>
      <c r="J5" s="284">
        <f t="shared" si="1"/>
        <v>353.16804144404188</v>
      </c>
      <c r="K5" s="284">
        <f t="shared" si="1"/>
        <v>227.91878172588841</v>
      </c>
      <c r="L5" s="284">
        <f t="shared" si="1"/>
        <v>274.41439914102449</v>
      </c>
      <c r="M5" s="284">
        <f t="shared" si="1"/>
        <v>302.96781543719737</v>
      </c>
      <c r="N5" s="284">
        <f t="shared" si="1"/>
        <v>222.45762711864401</v>
      </c>
      <c r="O5" s="284">
        <f t="shared" si="1"/>
        <v>178.89954025237211</v>
      </c>
      <c r="P5" s="284">
        <f t="shared" si="1"/>
        <v>163.84173328120431</v>
      </c>
      <c r="Q5" s="284">
        <f t="shared" si="1"/>
        <v>197.12700000000001</v>
      </c>
      <c r="R5" s="284">
        <f t="shared" si="1"/>
        <v>186.7955565484047</v>
      </c>
      <c r="S5" s="284">
        <f t="shared" si="1"/>
        <v>215.32921077028089</v>
      </c>
      <c r="T5" s="284">
        <f t="shared" si="1"/>
        <v>262.25287544513122</v>
      </c>
      <c r="U5" s="284">
        <f t="shared" si="1"/>
        <v>269.19358605912282</v>
      </c>
      <c r="V5" s="284">
        <f t="shared" si="1"/>
        <v>237.54762939529621</v>
      </c>
      <c r="W5" s="284">
        <f t="shared" si="1"/>
        <v>265.96791870080699</v>
      </c>
      <c r="DA5" s="94"/>
    </row>
    <row r="6" spans="1:105" ht="12" customHeight="1" x14ac:dyDescent="0.25">
      <c r="A6" s="99" t="s">
        <v>44</v>
      </c>
      <c r="B6" s="284">
        <v>383.98494162223892</v>
      </c>
      <c r="C6" s="284">
        <v>315.32244299705201</v>
      </c>
      <c r="D6" s="284">
        <v>267.73641558274988</v>
      </c>
      <c r="E6" s="284">
        <v>287.52056998562148</v>
      </c>
      <c r="F6" s="284">
        <v>274.56220258468602</v>
      </c>
      <c r="G6" s="284">
        <v>276.28502934949739</v>
      </c>
      <c r="H6" s="284">
        <v>329.65845221728119</v>
      </c>
      <c r="I6" s="284">
        <v>352.05344531779917</v>
      </c>
      <c r="J6" s="284">
        <v>353.16804144404188</v>
      </c>
      <c r="K6" s="284">
        <v>227.91878172588841</v>
      </c>
      <c r="L6" s="284">
        <v>274.41439914102449</v>
      </c>
      <c r="M6" s="284">
        <v>302.96781543719737</v>
      </c>
      <c r="N6" s="284">
        <v>222.45762711864401</v>
      </c>
      <c r="O6" s="284">
        <v>178.89954025237211</v>
      </c>
      <c r="P6" s="284">
        <v>163.84173328120431</v>
      </c>
      <c r="Q6" s="284">
        <v>197.12700000000001</v>
      </c>
      <c r="R6" s="284">
        <v>186.7955565484047</v>
      </c>
      <c r="S6" s="284">
        <v>215.32921077028089</v>
      </c>
      <c r="T6" s="284">
        <v>262.25287544513122</v>
      </c>
      <c r="U6" s="284">
        <v>269.19358605912282</v>
      </c>
      <c r="V6" s="284">
        <v>237.54762939529621</v>
      </c>
      <c r="W6" s="284">
        <v>265.96791870080699</v>
      </c>
      <c r="DA6" s="94" t="s">
        <v>436</v>
      </c>
    </row>
    <row r="7" spans="1:105" ht="12" customHeight="1" x14ac:dyDescent="0.25">
      <c r="A7" s="99" t="s">
        <v>81</v>
      </c>
      <c r="B7" s="284">
        <v>5.7308790322529148</v>
      </c>
      <c r="C7" s="284">
        <v>4.7014377210248313</v>
      </c>
      <c r="D7" s="284">
        <v>2.6061726311058919</v>
      </c>
      <c r="E7" s="284">
        <v>4.1987571329918296</v>
      </c>
      <c r="F7" s="284">
        <v>4.0096378256557728</v>
      </c>
      <c r="G7" s="284">
        <v>4.1448280757832663</v>
      </c>
      <c r="H7" s="284">
        <v>4.9552456136191836</v>
      </c>
      <c r="I7" s="284">
        <v>0</v>
      </c>
      <c r="J7" s="284">
        <v>0</v>
      </c>
      <c r="K7" s="284">
        <v>0</v>
      </c>
      <c r="L7" s="284">
        <v>0</v>
      </c>
      <c r="M7" s="284">
        <v>0</v>
      </c>
      <c r="N7" s="284">
        <v>0</v>
      </c>
      <c r="O7" s="284">
        <v>0</v>
      </c>
      <c r="P7" s="284">
        <v>0</v>
      </c>
      <c r="Q7" s="284">
        <v>0</v>
      </c>
      <c r="R7" s="284">
        <v>0</v>
      </c>
      <c r="S7" s="284">
        <v>0</v>
      </c>
      <c r="T7" s="284">
        <v>0</v>
      </c>
      <c r="U7" s="284">
        <v>0</v>
      </c>
      <c r="V7" s="284">
        <v>0</v>
      </c>
      <c r="W7" s="284">
        <v>0</v>
      </c>
      <c r="DA7" s="94" t="s">
        <v>437</v>
      </c>
    </row>
    <row r="8" spans="1:105" ht="12" customHeight="1" x14ac:dyDescent="0.25">
      <c r="A8" s="49" t="s">
        <v>45</v>
      </c>
      <c r="B8" s="244">
        <v>405.68550279211951</v>
      </c>
      <c r="C8" s="244">
        <v>364.74778506469659</v>
      </c>
      <c r="D8" s="244">
        <v>333.16872297461708</v>
      </c>
      <c r="E8" s="244">
        <v>359.51329875646161</v>
      </c>
      <c r="F8" s="244">
        <v>343.31040824682589</v>
      </c>
      <c r="G8" s="244">
        <v>368.90981295785139</v>
      </c>
      <c r="H8" s="244">
        <v>405.86291951716811</v>
      </c>
      <c r="I8" s="244">
        <v>451.0160063307132</v>
      </c>
      <c r="J8" s="244">
        <v>420.43814457624029</v>
      </c>
      <c r="K8" s="244">
        <v>271.33188300700988</v>
      </c>
      <c r="L8" s="244">
        <v>326.68380850121969</v>
      </c>
      <c r="M8" s="244">
        <v>360.67597075856838</v>
      </c>
      <c r="N8" s="244">
        <v>411.89919413952629</v>
      </c>
      <c r="O8" s="244">
        <v>425.8729344989319</v>
      </c>
      <c r="P8" s="244">
        <v>361.21456222500137</v>
      </c>
      <c r="Q8" s="244">
        <v>283.14162950518681</v>
      </c>
      <c r="R8" s="244">
        <v>399.98911370776369</v>
      </c>
      <c r="S8" s="244">
        <v>108.35529905760509</v>
      </c>
      <c r="T8" s="244">
        <v>130.97085743176109</v>
      </c>
      <c r="U8" s="244">
        <v>88.903424843297216</v>
      </c>
      <c r="V8" s="244">
        <v>289.04557307692392</v>
      </c>
      <c r="W8" s="244">
        <v>351.68312266308322</v>
      </c>
      <c r="DA8" s="84" t="s">
        <v>438</v>
      </c>
    </row>
    <row r="9" spans="1:105" ht="12" customHeight="1" x14ac:dyDescent="0.25">
      <c r="A9" s="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</row>
    <row r="10" spans="1:105" ht="12" customHeight="1" x14ac:dyDescent="0.25">
      <c r="A10" s="30" t="s">
        <v>439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DA10" s="112"/>
    </row>
    <row r="11" spans="1:105" ht="12" customHeight="1" x14ac:dyDescent="0.25">
      <c r="A11" s="50" t="s">
        <v>440</v>
      </c>
      <c r="B11" s="243">
        <v>667</v>
      </c>
      <c r="C11" s="243">
        <v>679</v>
      </c>
      <c r="D11" s="243">
        <v>750</v>
      </c>
      <c r="E11" s="243">
        <v>750</v>
      </c>
      <c r="F11" s="243">
        <v>750</v>
      </c>
      <c r="G11" s="243">
        <v>750</v>
      </c>
      <c r="H11" s="243">
        <v>750</v>
      </c>
      <c r="I11" s="243">
        <v>750</v>
      </c>
      <c r="J11" s="243">
        <v>524.875</v>
      </c>
      <c r="K11" s="243">
        <v>652.72</v>
      </c>
      <c r="L11" s="243">
        <v>643.70000000000005</v>
      </c>
      <c r="M11" s="243">
        <v>663.95399999999995</v>
      </c>
      <c r="N11" s="243">
        <v>642.88</v>
      </c>
      <c r="O11" s="243">
        <v>665.51199999999994</v>
      </c>
      <c r="P11" s="243">
        <v>674.04</v>
      </c>
      <c r="Q11" s="243">
        <v>674.42</v>
      </c>
      <c r="R11" s="243">
        <v>693.46</v>
      </c>
      <c r="S11" s="243">
        <v>695.4</v>
      </c>
      <c r="T11" s="243">
        <v>677</v>
      </c>
      <c r="U11" s="243">
        <v>672.4</v>
      </c>
      <c r="V11" s="243">
        <v>680</v>
      </c>
      <c r="W11" s="243">
        <v>720</v>
      </c>
      <c r="DA11" s="83" t="s">
        <v>441</v>
      </c>
    </row>
    <row r="12" spans="1:105" ht="12" customHeight="1" x14ac:dyDescent="0.25">
      <c r="A12" s="107" t="s">
        <v>442</v>
      </c>
      <c r="B12" s="284">
        <f t="shared" ref="B12:W12" si="2">SUM(B13:B14)</f>
        <v>170.50700000000001</v>
      </c>
      <c r="C12" s="284">
        <f t="shared" si="2"/>
        <v>168.58099999999999</v>
      </c>
      <c r="D12" s="284">
        <f t="shared" si="2"/>
        <v>167.262</v>
      </c>
      <c r="E12" s="284">
        <f t="shared" si="2"/>
        <v>170.797</v>
      </c>
      <c r="F12" s="284">
        <f t="shared" si="2"/>
        <v>170.3</v>
      </c>
      <c r="G12" s="284">
        <f t="shared" si="2"/>
        <v>166.286</v>
      </c>
      <c r="H12" s="284">
        <f t="shared" si="2"/>
        <v>167.8</v>
      </c>
      <c r="I12" s="284">
        <f t="shared" si="2"/>
        <v>166.3</v>
      </c>
      <c r="J12" s="284">
        <f t="shared" si="2"/>
        <v>162.339</v>
      </c>
      <c r="K12" s="284">
        <f t="shared" si="2"/>
        <v>130.40299999999999</v>
      </c>
      <c r="L12" s="284">
        <f t="shared" si="2"/>
        <v>130</v>
      </c>
      <c r="M12" s="284">
        <f t="shared" si="2"/>
        <v>165.15</v>
      </c>
      <c r="N12" s="284">
        <f t="shared" si="2"/>
        <v>165</v>
      </c>
      <c r="O12" s="284">
        <f t="shared" si="2"/>
        <v>169</v>
      </c>
      <c r="P12" s="284">
        <f t="shared" si="2"/>
        <v>173</v>
      </c>
      <c r="Q12" s="284">
        <f t="shared" si="2"/>
        <v>179</v>
      </c>
      <c r="R12" s="284">
        <f t="shared" si="2"/>
        <v>181</v>
      </c>
      <c r="S12" s="284">
        <f t="shared" si="2"/>
        <v>182</v>
      </c>
      <c r="T12" s="284">
        <f t="shared" si="2"/>
        <v>187</v>
      </c>
      <c r="U12" s="284">
        <f t="shared" si="2"/>
        <v>182</v>
      </c>
      <c r="V12" s="284">
        <f t="shared" si="2"/>
        <v>182</v>
      </c>
      <c r="W12" s="284">
        <f t="shared" si="2"/>
        <v>184</v>
      </c>
      <c r="DA12" s="94"/>
    </row>
    <row r="13" spans="1:105" ht="12" customHeight="1" x14ac:dyDescent="0.25">
      <c r="A13" s="99" t="s">
        <v>44</v>
      </c>
      <c r="B13" s="284">
        <v>167.50700000000001</v>
      </c>
      <c r="C13" s="284">
        <v>165.58099999999999</v>
      </c>
      <c r="D13" s="284">
        <v>165.262</v>
      </c>
      <c r="E13" s="284">
        <v>167.797</v>
      </c>
      <c r="F13" s="284">
        <v>167.3</v>
      </c>
      <c r="G13" s="284">
        <v>163.286</v>
      </c>
      <c r="H13" s="284">
        <v>164.8</v>
      </c>
      <c r="I13" s="284">
        <v>166.3</v>
      </c>
      <c r="J13" s="284">
        <v>162.339</v>
      </c>
      <c r="K13" s="284">
        <v>130.40299999999999</v>
      </c>
      <c r="L13" s="284">
        <v>130</v>
      </c>
      <c r="M13" s="284">
        <v>165.15</v>
      </c>
      <c r="N13" s="284">
        <v>165</v>
      </c>
      <c r="O13" s="284">
        <v>169</v>
      </c>
      <c r="P13" s="284">
        <v>173</v>
      </c>
      <c r="Q13" s="284">
        <v>179</v>
      </c>
      <c r="R13" s="284">
        <v>181</v>
      </c>
      <c r="S13" s="284">
        <v>182</v>
      </c>
      <c r="T13" s="284">
        <v>187</v>
      </c>
      <c r="U13" s="284">
        <v>182</v>
      </c>
      <c r="V13" s="284">
        <v>182</v>
      </c>
      <c r="W13" s="284">
        <v>184</v>
      </c>
      <c r="DA13" s="94" t="s">
        <v>443</v>
      </c>
    </row>
    <row r="14" spans="1:105" ht="12" customHeight="1" x14ac:dyDescent="0.25">
      <c r="A14" s="99" t="s">
        <v>81</v>
      </c>
      <c r="B14" s="284">
        <v>3</v>
      </c>
      <c r="C14" s="284">
        <v>3</v>
      </c>
      <c r="D14" s="284">
        <v>2</v>
      </c>
      <c r="E14" s="284">
        <v>3</v>
      </c>
      <c r="F14" s="284">
        <v>3</v>
      </c>
      <c r="G14" s="284">
        <v>3</v>
      </c>
      <c r="H14" s="284">
        <v>3</v>
      </c>
      <c r="I14" s="284">
        <v>0</v>
      </c>
      <c r="J14" s="284">
        <v>0</v>
      </c>
      <c r="K14" s="284">
        <v>0</v>
      </c>
      <c r="L14" s="284">
        <v>0</v>
      </c>
      <c r="M14" s="284">
        <v>0</v>
      </c>
      <c r="N14" s="284">
        <v>0</v>
      </c>
      <c r="O14" s="284">
        <v>0</v>
      </c>
      <c r="P14" s="284">
        <v>0</v>
      </c>
      <c r="Q14" s="284">
        <v>0</v>
      </c>
      <c r="R14" s="284">
        <v>0</v>
      </c>
      <c r="S14" s="284">
        <v>0</v>
      </c>
      <c r="T14" s="284">
        <v>0</v>
      </c>
      <c r="U14" s="284">
        <v>0</v>
      </c>
      <c r="V14" s="284">
        <v>0</v>
      </c>
      <c r="W14" s="284">
        <v>0</v>
      </c>
      <c r="DA14" s="94" t="s">
        <v>444</v>
      </c>
    </row>
    <row r="15" spans="1:105" ht="12" customHeight="1" x14ac:dyDescent="0.25">
      <c r="A15" s="49" t="s">
        <v>445</v>
      </c>
      <c r="B15" s="244">
        <v>544.07333333333327</v>
      </c>
      <c r="C15" s="244">
        <v>560.9666666666667</v>
      </c>
      <c r="D15" s="244">
        <v>635.66833333333329</v>
      </c>
      <c r="E15" s="244">
        <v>591.16666666666663</v>
      </c>
      <c r="F15" s="244">
        <v>594.80833333333328</v>
      </c>
      <c r="G15" s="244">
        <v>630.27499999999986</v>
      </c>
      <c r="H15" s="244">
        <v>587.93333333333328</v>
      </c>
      <c r="I15" s="244">
        <v>617.38333333333333</v>
      </c>
      <c r="J15" s="244">
        <v>553.125</v>
      </c>
      <c r="K15" s="244">
        <v>317.72666666666669</v>
      </c>
      <c r="L15" s="244">
        <v>597.16800000000001</v>
      </c>
      <c r="M15" s="244">
        <v>560.04449999999997</v>
      </c>
      <c r="N15" s="244">
        <v>496.47733333333332</v>
      </c>
      <c r="O15" s="244">
        <v>684.52</v>
      </c>
      <c r="P15" s="244">
        <v>540.65199999999993</v>
      </c>
      <c r="Q15" s="244">
        <v>529.99599999999987</v>
      </c>
      <c r="R15" s="244">
        <v>680.58166666666648</v>
      </c>
      <c r="S15" s="244">
        <v>134.3963333333333</v>
      </c>
      <c r="T15" s="244">
        <v>129.6766666666667</v>
      </c>
      <c r="U15" s="244">
        <v>83.068266666666659</v>
      </c>
      <c r="V15" s="244">
        <v>256.30399999999997</v>
      </c>
      <c r="W15" s="244">
        <v>274.2</v>
      </c>
      <c r="DA15" s="84" t="s">
        <v>446</v>
      </c>
    </row>
    <row r="16" spans="1:105" ht="12" customHeight="1" x14ac:dyDescent="0.25">
      <c r="A16" s="4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105" ht="12" customHeight="1" x14ac:dyDescent="0.25">
      <c r="A17" s="30" t="s">
        <v>447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DA17" s="112"/>
    </row>
    <row r="18" spans="1:105" ht="12" customHeight="1" x14ac:dyDescent="0.25">
      <c r="A18" s="50" t="s">
        <v>440</v>
      </c>
      <c r="B18" s="243">
        <v>804.59770114942535</v>
      </c>
      <c r="C18" s="243">
        <v>804.59770114942535</v>
      </c>
      <c r="D18" s="243">
        <v>804.59770114942535</v>
      </c>
      <c r="E18" s="243">
        <v>804.59770114942535</v>
      </c>
      <c r="F18" s="243">
        <v>804.59770114942535</v>
      </c>
      <c r="G18" s="243">
        <v>804.59770114942535</v>
      </c>
      <c r="H18" s="243">
        <v>804.59770114942535</v>
      </c>
      <c r="I18" s="243">
        <v>804.59770114942535</v>
      </c>
      <c r="J18" s="243">
        <v>804.59770114942535</v>
      </c>
      <c r="K18" s="243">
        <v>804.59770114942535</v>
      </c>
      <c r="L18" s="243">
        <v>741.87933881465665</v>
      </c>
      <c r="M18" s="243">
        <v>741.87933881465665</v>
      </c>
      <c r="N18" s="243">
        <v>741.87933881465665</v>
      </c>
      <c r="O18" s="243">
        <v>741.87933881465665</v>
      </c>
      <c r="P18" s="243">
        <v>741.87933881465665</v>
      </c>
      <c r="Q18" s="243">
        <v>741.87933881465665</v>
      </c>
      <c r="R18" s="243">
        <v>741.87933881465665</v>
      </c>
      <c r="S18" s="243">
        <v>741.87933881465665</v>
      </c>
      <c r="T18" s="243">
        <v>741.87933881465665</v>
      </c>
      <c r="U18" s="243">
        <v>741.87933881465665</v>
      </c>
      <c r="V18" s="243">
        <v>741.87933881465665</v>
      </c>
      <c r="W18" s="243">
        <v>804.59770114942535</v>
      </c>
      <c r="DA18" s="83" t="s">
        <v>448</v>
      </c>
    </row>
    <row r="19" spans="1:105" ht="12" customHeight="1" x14ac:dyDescent="0.25">
      <c r="A19" s="107" t="s">
        <v>442</v>
      </c>
      <c r="B19" s="284">
        <f t="shared" ref="B19:W19" si="3">SUM(B20:B21)</f>
        <v>180.53160919540224</v>
      </c>
      <c r="C19" s="284">
        <f t="shared" si="3"/>
        <v>180.53160919540224</v>
      </c>
      <c r="D19" s="284">
        <f t="shared" si="3"/>
        <v>180.23214495496421</v>
      </c>
      <c r="E19" s="284">
        <f t="shared" si="3"/>
        <v>180.53160919540224</v>
      </c>
      <c r="F19" s="284">
        <f t="shared" si="3"/>
        <v>180.53160919540224</v>
      </c>
      <c r="G19" s="284">
        <f t="shared" si="3"/>
        <v>180.53160919540224</v>
      </c>
      <c r="H19" s="284">
        <f t="shared" si="3"/>
        <v>180.53160919540224</v>
      </c>
      <c r="I19" s="284">
        <f t="shared" si="3"/>
        <v>180.53160919540224</v>
      </c>
      <c r="J19" s="284">
        <f t="shared" si="3"/>
        <v>180.23214495496421</v>
      </c>
      <c r="K19" s="284">
        <f t="shared" si="3"/>
        <v>180.23214495496421</v>
      </c>
      <c r="L19" s="284">
        <f t="shared" si="3"/>
        <v>163.93099108868691</v>
      </c>
      <c r="M19" s="284">
        <f t="shared" si="3"/>
        <v>179.93268071452619</v>
      </c>
      <c r="N19" s="284">
        <f t="shared" si="3"/>
        <v>179.93268071452619</v>
      </c>
      <c r="O19" s="284">
        <f t="shared" si="3"/>
        <v>179.63321647408816</v>
      </c>
      <c r="P19" s="284">
        <f t="shared" si="3"/>
        <v>179.63321647408816</v>
      </c>
      <c r="Q19" s="284">
        <f t="shared" si="3"/>
        <v>195.33544185948955</v>
      </c>
      <c r="R19" s="284">
        <f t="shared" si="3"/>
        <v>195.33544185948955</v>
      </c>
      <c r="S19" s="284">
        <f t="shared" si="3"/>
        <v>195.33544185948955</v>
      </c>
      <c r="T19" s="284">
        <f t="shared" si="3"/>
        <v>195.03597761905155</v>
      </c>
      <c r="U19" s="284">
        <f t="shared" si="3"/>
        <v>195.03597761905155</v>
      </c>
      <c r="V19" s="284">
        <f t="shared" si="3"/>
        <v>195.03597761905155</v>
      </c>
      <c r="W19" s="284">
        <f t="shared" si="3"/>
        <v>194.73651337861352</v>
      </c>
      <c r="DA19" s="94"/>
    </row>
    <row r="20" spans="1:105" ht="12" customHeight="1" x14ac:dyDescent="0.25">
      <c r="A20" s="99" t="s">
        <v>44</v>
      </c>
      <c r="B20" s="284">
        <v>177.08333333333329</v>
      </c>
      <c r="C20" s="284">
        <v>177.08333333333329</v>
      </c>
      <c r="D20" s="284">
        <v>177.08333333333329</v>
      </c>
      <c r="E20" s="284">
        <v>177.08333333333329</v>
      </c>
      <c r="F20" s="284">
        <v>177.08333333333329</v>
      </c>
      <c r="G20" s="284">
        <v>177.08333333333329</v>
      </c>
      <c r="H20" s="284">
        <v>177.08333333333329</v>
      </c>
      <c r="I20" s="284">
        <v>177.08333333333329</v>
      </c>
      <c r="J20" s="284">
        <v>177.08333333333329</v>
      </c>
      <c r="K20" s="284">
        <v>177.08333333333329</v>
      </c>
      <c r="L20" s="284">
        <v>161.08164370749401</v>
      </c>
      <c r="M20" s="284">
        <v>177.08333333333329</v>
      </c>
      <c r="N20" s="284">
        <v>177.08333333333329</v>
      </c>
      <c r="O20" s="284">
        <v>177.08333333333329</v>
      </c>
      <c r="P20" s="284">
        <v>177.08333333333329</v>
      </c>
      <c r="Q20" s="284">
        <v>193.0850229591727</v>
      </c>
      <c r="R20" s="284">
        <v>193.0850229591727</v>
      </c>
      <c r="S20" s="284">
        <v>193.0850229591727</v>
      </c>
      <c r="T20" s="284">
        <v>193.0850229591727</v>
      </c>
      <c r="U20" s="284">
        <v>193.0850229591727</v>
      </c>
      <c r="V20" s="284">
        <v>193.0850229591727</v>
      </c>
      <c r="W20" s="284">
        <v>193.0850229591727</v>
      </c>
      <c r="DA20" s="94" t="s">
        <v>449</v>
      </c>
    </row>
    <row r="21" spans="1:105" ht="12" customHeight="1" x14ac:dyDescent="0.25">
      <c r="A21" s="99" t="s">
        <v>81</v>
      </c>
      <c r="B21" s="284">
        <v>3.4482758620689662</v>
      </c>
      <c r="C21" s="284">
        <v>3.4482758620689662</v>
      </c>
      <c r="D21" s="284">
        <v>3.148811621630939</v>
      </c>
      <c r="E21" s="284">
        <v>3.4482758620689662</v>
      </c>
      <c r="F21" s="284">
        <v>3.4482758620689662</v>
      </c>
      <c r="G21" s="284">
        <v>3.4482758620689662</v>
      </c>
      <c r="H21" s="284">
        <v>3.4482758620689662</v>
      </c>
      <c r="I21" s="284">
        <v>3.4482758620689662</v>
      </c>
      <c r="J21" s="284">
        <v>3.148811621630939</v>
      </c>
      <c r="K21" s="284">
        <v>3.148811621630939</v>
      </c>
      <c r="L21" s="284">
        <v>2.8493473811929122</v>
      </c>
      <c r="M21" s="284">
        <v>2.8493473811929122</v>
      </c>
      <c r="N21" s="284">
        <v>2.8493473811929122</v>
      </c>
      <c r="O21" s="284">
        <v>2.549883140754885</v>
      </c>
      <c r="P21" s="284">
        <v>2.549883140754885</v>
      </c>
      <c r="Q21" s="284">
        <v>2.2504189003168591</v>
      </c>
      <c r="R21" s="284">
        <v>2.2504189003168591</v>
      </c>
      <c r="S21" s="284">
        <v>2.2504189003168591</v>
      </c>
      <c r="T21" s="284">
        <v>1.9509546598788321</v>
      </c>
      <c r="U21" s="284">
        <v>1.9509546598788321</v>
      </c>
      <c r="V21" s="284">
        <v>1.9509546598788321</v>
      </c>
      <c r="W21" s="284">
        <v>1.6514904194408051</v>
      </c>
      <c r="DA21" s="94" t="s">
        <v>450</v>
      </c>
    </row>
    <row r="22" spans="1:105" ht="12" customHeight="1" x14ac:dyDescent="0.25">
      <c r="A22" s="49" t="s">
        <v>445</v>
      </c>
      <c r="B22" s="244">
        <v>1045.977011494253</v>
      </c>
      <c r="C22" s="244">
        <v>1045.977011494253</v>
      </c>
      <c r="D22" s="244">
        <v>1045.977011494253</v>
      </c>
      <c r="E22" s="244">
        <v>962.79379745140432</v>
      </c>
      <c r="F22" s="244">
        <v>962.79379745140432</v>
      </c>
      <c r="G22" s="244">
        <v>879.61058340855584</v>
      </c>
      <c r="H22" s="244">
        <v>879.61058340855584</v>
      </c>
      <c r="I22" s="244">
        <v>796.42736936570736</v>
      </c>
      <c r="J22" s="244">
        <v>796.42736936570736</v>
      </c>
      <c r="K22" s="244">
        <v>796.42736936570736</v>
      </c>
      <c r="L22" s="244">
        <v>713.24415532285889</v>
      </c>
      <c r="M22" s="244">
        <v>713.24415532285889</v>
      </c>
      <c r="N22" s="244">
        <v>630.06094128001041</v>
      </c>
      <c r="O22" s="244">
        <v>796.42736936570736</v>
      </c>
      <c r="P22" s="244">
        <v>796.42736936570736</v>
      </c>
      <c r="Q22" s="244">
        <v>713.24415532285889</v>
      </c>
      <c r="R22" s="244">
        <v>796.42736936570736</v>
      </c>
      <c r="S22" s="244">
        <v>713.24415532285889</v>
      </c>
      <c r="T22" s="244">
        <v>713.24415532285889</v>
      </c>
      <c r="U22" s="244">
        <v>630.06094128001041</v>
      </c>
      <c r="V22" s="244">
        <v>630.06094128001041</v>
      </c>
      <c r="W22" s="244">
        <v>630.06094128001041</v>
      </c>
      <c r="DA22" s="84" t="s">
        <v>451</v>
      </c>
    </row>
    <row r="23" spans="1:105" ht="12" customHeight="1" x14ac:dyDescent="0.25">
      <c r="A23" s="108" t="s">
        <v>452</v>
      </c>
      <c r="B23" s="247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DA23" s="109"/>
    </row>
    <row r="24" spans="1:105" ht="12" customHeight="1" x14ac:dyDescent="0.25">
      <c r="A24" s="51" t="s">
        <v>440</v>
      </c>
      <c r="B24" s="248">
        <v>0</v>
      </c>
      <c r="C24" s="243">
        <v>0</v>
      </c>
      <c r="D24" s="243">
        <v>0</v>
      </c>
      <c r="E24" s="243">
        <v>62.718362334768663</v>
      </c>
      <c r="F24" s="243">
        <v>0</v>
      </c>
      <c r="G24" s="243">
        <v>0</v>
      </c>
      <c r="H24" s="243">
        <v>62.718362334768663</v>
      </c>
      <c r="I24" s="243">
        <v>0</v>
      </c>
      <c r="J24" s="243">
        <v>0</v>
      </c>
      <c r="K24" s="243">
        <v>0</v>
      </c>
      <c r="L24" s="243">
        <v>0</v>
      </c>
      <c r="M24" s="243">
        <v>0</v>
      </c>
      <c r="N24" s="243">
        <v>0</v>
      </c>
      <c r="O24" s="243">
        <v>62.718362334768663</v>
      </c>
      <c r="P24" s="243">
        <v>0</v>
      </c>
      <c r="Q24" s="243">
        <v>0</v>
      </c>
      <c r="R24" s="243">
        <v>62.718362334768663</v>
      </c>
      <c r="S24" s="243">
        <v>0</v>
      </c>
      <c r="T24" s="243">
        <v>0</v>
      </c>
      <c r="U24" s="243">
        <v>0</v>
      </c>
      <c r="V24" s="243">
        <v>62.718362334768663</v>
      </c>
      <c r="W24" s="243">
        <v>62.718362334768663</v>
      </c>
      <c r="DA24" s="83" t="s">
        <v>453</v>
      </c>
    </row>
    <row r="25" spans="1:105" ht="12" customHeight="1" x14ac:dyDescent="0.25">
      <c r="A25" s="99" t="s">
        <v>442</v>
      </c>
      <c r="B25" s="285"/>
      <c r="C25" s="284">
        <f t="shared" ref="C25:W25" si="4">SUM(C26:C27)</f>
        <v>0</v>
      </c>
      <c r="D25" s="284">
        <f t="shared" si="4"/>
        <v>16.00168962583939</v>
      </c>
      <c r="E25" s="284">
        <f t="shared" si="4"/>
        <v>0.29946424043802689</v>
      </c>
      <c r="F25" s="284">
        <f t="shared" si="4"/>
        <v>0</v>
      </c>
      <c r="G25" s="284">
        <f t="shared" si="4"/>
        <v>0.29946424043802689</v>
      </c>
      <c r="H25" s="284">
        <f t="shared" si="4"/>
        <v>16.00168962583939</v>
      </c>
      <c r="I25" s="284">
        <f t="shared" si="4"/>
        <v>0</v>
      </c>
      <c r="J25" s="284">
        <f t="shared" si="4"/>
        <v>0</v>
      </c>
      <c r="K25" s="284">
        <f t="shared" si="4"/>
        <v>0</v>
      </c>
      <c r="L25" s="284">
        <f t="shared" si="4"/>
        <v>0</v>
      </c>
      <c r="M25" s="284">
        <f t="shared" si="4"/>
        <v>16.00168962583939</v>
      </c>
      <c r="N25" s="284">
        <f t="shared" si="4"/>
        <v>0</v>
      </c>
      <c r="O25" s="284">
        <f t="shared" si="4"/>
        <v>0</v>
      </c>
      <c r="P25" s="284">
        <f t="shared" si="4"/>
        <v>16.00168962583939</v>
      </c>
      <c r="Q25" s="284">
        <f t="shared" si="4"/>
        <v>16.00168962583939</v>
      </c>
      <c r="R25" s="284">
        <f t="shared" si="4"/>
        <v>0</v>
      </c>
      <c r="S25" s="284">
        <f t="shared" si="4"/>
        <v>0</v>
      </c>
      <c r="T25" s="284">
        <f t="shared" si="4"/>
        <v>16.00168962583939</v>
      </c>
      <c r="U25" s="284">
        <f t="shared" si="4"/>
        <v>0</v>
      </c>
      <c r="V25" s="284">
        <f t="shared" si="4"/>
        <v>0</v>
      </c>
      <c r="W25" s="284">
        <f t="shared" si="4"/>
        <v>16.00168962583939</v>
      </c>
      <c r="DA25" s="94"/>
    </row>
    <row r="26" spans="1:105" ht="12" customHeight="1" x14ac:dyDescent="0.25">
      <c r="A26" s="44" t="s">
        <v>44</v>
      </c>
      <c r="B26" s="285">
        <v>0</v>
      </c>
      <c r="C26" s="284">
        <v>0</v>
      </c>
      <c r="D26" s="284">
        <v>16.00168962583939</v>
      </c>
      <c r="E26" s="284">
        <v>0</v>
      </c>
      <c r="F26" s="284">
        <v>0</v>
      </c>
      <c r="G26" s="284">
        <v>0</v>
      </c>
      <c r="H26" s="284">
        <v>16.00168962583939</v>
      </c>
      <c r="I26" s="284">
        <v>0</v>
      </c>
      <c r="J26" s="284">
        <v>0</v>
      </c>
      <c r="K26" s="284">
        <v>0</v>
      </c>
      <c r="L26" s="284">
        <v>0</v>
      </c>
      <c r="M26" s="284">
        <v>16.00168962583939</v>
      </c>
      <c r="N26" s="284">
        <v>0</v>
      </c>
      <c r="O26" s="284">
        <v>0</v>
      </c>
      <c r="P26" s="284">
        <v>16.00168962583939</v>
      </c>
      <c r="Q26" s="284">
        <v>16.00168962583939</v>
      </c>
      <c r="R26" s="284">
        <v>0</v>
      </c>
      <c r="S26" s="284">
        <v>0</v>
      </c>
      <c r="T26" s="284">
        <v>16.00168962583939</v>
      </c>
      <c r="U26" s="284">
        <v>0</v>
      </c>
      <c r="V26" s="284">
        <v>0</v>
      </c>
      <c r="W26" s="284">
        <v>16.00168962583939</v>
      </c>
      <c r="DA26" s="94" t="s">
        <v>454</v>
      </c>
    </row>
    <row r="27" spans="1:105" ht="12" customHeight="1" x14ac:dyDescent="0.25">
      <c r="A27" s="44" t="s">
        <v>81</v>
      </c>
      <c r="B27" s="285">
        <v>0</v>
      </c>
      <c r="C27" s="284">
        <v>0</v>
      </c>
      <c r="D27" s="284">
        <v>0</v>
      </c>
      <c r="E27" s="284">
        <v>0.29946424043802689</v>
      </c>
      <c r="F27" s="284">
        <v>0</v>
      </c>
      <c r="G27" s="284">
        <v>0.29946424043802689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4">
        <v>0</v>
      </c>
      <c r="P27" s="284">
        <v>0</v>
      </c>
      <c r="Q27" s="284">
        <v>0</v>
      </c>
      <c r="R27" s="284">
        <v>0</v>
      </c>
      <c r="S27" s="284">
        <v>0</v>
      </c>
      <c r="T27" s="284">
        <v>0</v>
      </c>
      <c r="U27" s="284">
        <v>0</v>
      </c>
      <c r="V27" s="284">
        <v>0</v>
      </c>
      <c r="W27" s="284">
        <v>0</v>
      </c>
      <c r="DA27" s="94" t="s">
        <v>455</v>
      </c>
    </row>
    <row r="28" spans="1:105" ht="12" customHeight="1" x14ac:dyDescent="0.25">
      <c r="A28" s="52" t="s">
        <v>445</v>
      </c>
      <c r="B28" s="249">
        <v>0</v>
      </c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4">
        <v>0</v>
      </c>
      <c r="I28" s="244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166.3664280856969</v>
      </c>
      <c r="P28" s="244">
        <v>0</v>
      </c>
      <c r="Q28" s="244">
        <v>0</v>
      </c>
      <c r="R28" s="244">
        <v>83.183214042848462</v>
      </c>
      <c r="S28" s="244">
        <v>0</v>
      </c>
      <c r="T28" s="244">
        <v>0</v>
      </c>
      <c r="U28" s="244">
        <v>0</v>
      </c>
      <c r="V28" s="244">
        <v>0</v>
      </c>
      <c r="W28" s="244">
        <v>0</v>
      </c>
      <c r="DA28" s="84" t="s">
        <v>456</v>
      </c>
    </row>
    <row r="29" spans="1:105" ht="12" customHeight="1" x14ac:dyDescent="0.25">
      <c r="A29" s="108" t="s">
        <v>457</v>
      </c>
      <c r="B29" s="247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DA29" s="109"/>
    </row>
    <row r="30" spans="1:105" ht="12" customHeight="1" x14ac:dyDescent="0.25">
      <c r="A30" s="51" t="s">
        <v>440</v>
      </c>
      <c r="B30" s="248"/>
      <c r="C30" s="243">
        <f t="shared" ref="C30:W30" si="5">B18+C24-C18</f>
        <v>0</v>
      </c>
      <c r="D30" s="243">
        <f t="shared" si="5"/>
        <v>0</v>
      </c>
      <c r="E30" s="243">
        <f t="shared" si="5"/>
        <v>62.718362334768699</v>
      </c>
      <c r="F30" s="243">
        <f t="shared" si="5"/>
        <v>0</v>
      </c>
      <c r="G30" s="243">
        <f t="shared" si="5"/>
        <v>0</v>
      </c>
      <c r="H30" s="243">
        <f t="shared" si="5"/>
        <v>62.718362334768699</v>
      </c>
      <c r="I30" s="243">
        <f t="shared" si="5"/>
        <v>0</v>
      </c>
      <c r="J30" s="243">
        <f t="shared" si="5"/>
        <v>0</v>
      </c>
      <c r="K30" s="243">
        <f t="shared" si="5"/>
        <v>0</v>
      </c>
      <c r="L30" s="243">
        <f t="shared" si="5"/>
        <v>62.718362334768699</v>
      </c>
      <c r="M30" s="243">
        <f t="shared" si="5"/>
        <v>0</v>
      </c>
      <c r="N30" s="243">
        <f t="shared" si="5"/>
        <v>0</v>
      </c>
      <c r="O30" s="243">
        <f t="shared" si="5"/>
        <v>62.718362334768699</v>
      </c>
      <c r="P30" s="243">
        <f t="shared" si="5"/>
        <v>0</v>
      </c>
      <c r="Q30" s="243">
        <f t="shared" si="5"/>
        <v>0</v>
      </c>
      <c r="R30" s="243">
        <f t="shared" si="5"/>
        <v>62.718362334768699</v>
      </c>
      <c r="S30" s="243">
        <f t="shared" si="5"/>
        <v>0</v>
      </c>
      <c r="T30" s="243">
        <f t="shared" si="5"/>
        <v>0</v>
      </c>
      <c r="U30" s="243">
        <f t="shared" si="5"/>
        <v>0</v>
      </c>
      <c r="V30" s="243">
        <f t="shared" si="5"/>
        <v>62.718362334768699</v>
      </c>
      <c r="W30" s="243">
        <f t="shared" si="5"/>
        <v>0</v>
      </c>
      <c r="DA30" s="83"/>
    </row>
    <row r="31" spans="1:105" ht="12" customHeight="1" x14ac:dyDescent="0.25">
      <c r="A31" s="99" t="s">
        <v>442</v>
      </c>
      <c r="B31" s="285"/>
      <c r="C31" s="284">
        <f t="shared" ref="C31:W31" si="6">SUM(C32:C33)</f>
        <v>0</v>
      </c>
      <c r="D31" s="284">
        <f t="shared" si="6"/>
        <v>16.301153866277417</v>
      </c>
      <c r="E31" s="284">
        <f t="shared" si="6"/>
        <v>0</v>
      </c>
      <c r="F31" s="284">
        <f t="shared" si="6"/>
        <v>0</v>
      </c>
      <c r="G31" s="284">
        <f t="shared" si="6"/>
        <v>0.29946424043802677</v>
      </c>
      <c r="H31" s="284">
        <f t="shared" si="6"/>
        <v>16.00168962583939</v>
      </c>
      <c r="I31" s="284">
        <f t="shared" si="6"/>
        <v>0</v>
      </c>
      <c r="J31" s="284">
        <f t="shared" si="6"/>
        <v>0.29946424043802722</v>
      </c>
      <c r="K31" s="284">
        <f t="shared" si="6"/>
        <v>0</v>
      </c>
      <c r="L31" s="284">
        <f t="shared" si="6"/>
        <v>16.301153866277303</v>
      </c>
      <c r="M31" s="284">
        <f t="shared" si="6"/>
        <v>0</v>
      </c>
      <c r="N31" s="284">
        <f t="shared" si="6"/>
        <v>0</v>
      </c>
      <c r="O31" s="284">
        <f t="shared" si="6"/>
        <v>0.29946424043802722</v>
      </c>
      <c r="P31" s="284">
        <f t="shared" si="6"/>
        <v>16.00168962583939</v>
      </c>
      <c r="Q31" s="284">
        <f t="shared" si="6"/>
        <v>0.29946424043802589</v>
      </c>
      <c r="R31" s="284">
        <f t="shared" si="6"/>
        <v>0</v>
      </c>
      <c r="S31" s="284">
        <f t="shared" si="6"/>
        <v>0</v>
      </c>
      <c r="T31" s="284">
        <f t="shared" si="6"/>
        <v>16.301153866277417</v>
      </c>
      <c r="U31" s="284">
        <f t="shared" si="6"/>
        <v>0</v>
      </c>
      <c r="V31" s="284">
        <f t="shared" si="6"/>
        <v>0</v>
      </c>
      <c r="W31" s="284">
        <f t="shared" si="6"/>
        <v>16.301153866277417</v>
      </c>
      <c r="DA31" s="94"/>
    </row>
    <row r="32" spans="1:105" ht="12" customHeight="1" x14ac:dyDescent="0.25">
      <c r="A32" s="44" t="s">
        <v>44</v>
      </c>
      <c r="B32" s="285"/>
      <c r="C32" s="284">
        <f t="shared" ref="C32:W32" si="7">B20+C26-C20</f>
        <v>0</v>
      </c>
      <c r="D32" s="284">
        <f t="shared" si="7"/>
        <v>16.00168962583939</v>
      </c>
      <c r="E32" s="284">
        <f t="shared" si="7"/>
        <v>0</v>
      </c>
      <c r="F32" s="284">
        <f t="shared" si="7"/>
        <v>0</v>
      </c>
      <c r="G32" s="284">
        <f t="shared" si="7"/>
        <v>0</v>
      </c>
      <c r="H32" s="284">
        <f t="shared" si="7"/>
        <v>16.00168962583939</v>
      </c>
      <c r="I32" s="284">
        <f t="shared" si="7"/>
        <v>0</v>
      </c>
      <c r="J32" s="284">
        <f t="shared" si="7"/>
        <v>0</v>
      </c>
      <c r="K32" s="284">
        <f t="shared" si="7"/>
        <v>0</v>
      </c>
      <c r="L32" s="284">
        <f t="shared" si="7"/>
        <v>16.001689625839276</v>
      </c>
      <c r="M32" s="284">
        <f t="shared" si="7"/>
        <v>0</v>
      </c>
      <c r="N32" s="284">
        <f t="shared" si="7"/>
        <v>0</v>
      </c>
      <c r="O32" s="284">
        <f t="shared" si="7"/>
        <v>0</v>
      </c>
      <c r="P32" s="284">
        <f t="shared" si="7"/>
        <v>16.00168962583939</v>
      </c>
      <c r="Q32" s="284">
        <f t="shared" si="7"/>
        <v>0</v>
      </c>
      <c r="R32" s="284">
        <f t="shared" si="7"/>
        <v>0</v>
      </c>
      <c r="S32" s="284">
        <f t="shared" si="7"/>
        <v>0</v>
      </c>
      <c r="T32" s="284">
        <f t="shared" si="7"/>
        <v>16.00168962583939</v>
      </c>
      <c r="U32" s="284">
        <f t="shared" si="7"/>
        <v>0</v>
      </c>
      <c r="V32" s="284">
        <f t="shared" si="7"/>
        <v>0</v>
      </c>
      <c r="W32" s="284">
        <f t="shared" si="7"/>
        <v>16.00168962583939</v>
      </c>
      <c r="DA32" s="94"/>
    </row>
    <row r="33" spans="1:105" ht="12" customHeight="1" x14ac:dyDescent="0.25">
      <c r="A33" s="44" t="s">
        <v>81</v>
      </c>
      <c r="B33" s="285"/>
      <c r="C33" s="284">
        <f t="shared" ref="C33:W33" si="8">B21+C27-C21</f>
        <v>0</v>
      </c>
      <c r="D33" s="284">
        <f t="shared" si="8"/>
        <v>0.29946424043802722</v>
      </c>
      <c r="E33" s="284">
        <f t="shared" si="8"/>
        <v>0</v>
      </c>
      <c r="F33" s="284">
        <f t="shared" si="8"/>
        <v>0</v>
      </c>
      <c r="G33" s="284">
        <f t="shared" si="8"/>
        <v>0.29946424043802677</v>
      </c>
      <c r="H33" s="284">
        <f t="shared" si="8"/>
        <v>0</v>
      </c>
      <c r="I33" s="284">
        <f t="shared" si="8"/>
        <v>0</v>
      </c>
      <c r="J33" s="284">
        <f t="shared" si="8"/>
        <v>0.29946424043802722</v>
      </c>
      <c r="K33" s="284">
        <f t="shared" si="8"/>
        <v>0</v>
      </c>
      <c r="L33" s="284">
        <f t="shared" si="8"/>
        <v>0.29946424043802677</v>
      </c>
      <c r="M33" s="284">
        <f t="shared" si="8"/>
        <v>0</v>
      </c>
      <c r="N33" s="284">
        <f t="shared" si="8"/>
        <v>0</v>
      </c>
      <c r="O33" s="284">
        <f t="shared" si="8"/>
        <v>0.29946424043802722</v>
      </c>
      <c r="P33" s="284">
        <f t="shared" si="8"/>
        <v>0</v>
      </c>
      <c r="Q33" s="284">
        <f t="shared" si="8"/>
        <v>0.29946424043802589</v>
      </c>
      <c r="R33" s="284">
        <f t="shared" si="8"/>
        <v>0</v>
      </c>
      <c r="S33" s="284">
        <f t="shared" si="8"/>
        <v>0</v>
      </c>
      <c r="T33" s="284">
        <f t="shared" si="8"/>
        <v>0.299464240438027</v>
      </c>
      <c r="U33" s="284">
        <f t="shared" si="8"/>
        <v>0</v>
      </c>
      <c r="V33" s="284">
        <f t="shared" si="8"/>
        <v>0</v>
      </c>
      <c r="W33" s="284">
        <f t="shared" si="8"/>
        <v>0.299464240438027</v>
      </c>
      <c r="DA33" s="94"/>
    </row>
    <row r="34" spans="1:105" ht="12" customHeight="1" x14ac:dyDescent="0.25">
      <c r="A34" s="52" t="s">
        <v>445</v>
      </c>
      <c r="B34" s="249"/>
      <c r="C34" s="244">
        <f t="shared" ref="C34:W34" si="9">B22+C28-C22</f>
        <v>0</v>
      </c>
      <c r="D34" s="244">
        <f t="shared" si="9"/>
        <v>0</v>
      </c>
      <c r="E34" s="244">
        <f t="shared" si="9"/>
        <v>83.183214042848704</v>
      </c>
      <c r="F34" s="244">
        <f t="shared" si="9"/>
        <v>0</v>
      </c>
      <c r="G34" s="244">
        <f t="shared" si="9"/>
        <v>83.183214042848476</v>
      </c>
      <c r="H34" s="244">
        <f t="shared" si="9"/>
        <v>0</v>
      </c>
      <c r="I34" s="244">
        <f t="shared" si="9"/>
        <v>83.183214042848476</v>
      </c>
      <c r="J34" s="244">
        <f t="shared" si="9"/>
        <v>0</v>
      </c>
      <c r="K34" s="244">
        <f t="shared" si="9"/>
        <v>0</v>
      </c>
      <c r="L34" s="244">
        <f t="shared" si="9"/>
        <v>83.183214042848476</v>
      </c>
      <c r="M34" s="244">
        <f t="shared" si="9"/>
        <v>0</v>
      </c>
      <c r="N34" s="244">
        <f t="shared" si="9"/>
        <v>83.183214042848476</v>
      </c>
      <c r="O34" s="244">
        <f t="shared" si="9"/>
        <v>0</v>
      </c>
      <c r="P34" s="244">
        <f t="shared" si="9"/>
        <v>0</v>
      </c>
      <c r="Q34" s="244">
        <f t="shared" si="9"/>
        <v>83.183214042848476</v>
      </c>
      <c r="R34" s="244">
        <f t="shared" si="9"/>
        <v>0</v>
      </c>
      <c r="S34" s="244">
        <f t="shared" si="9"/>
        <v>83.183214042848476</v>
      </c>
      <c r="T34" s="244">
        <f t="shared" si="9"/>
        <v>0</v>
      </c>
      <c r="U34" s="244">
        <f t="shared" si="9"/>
        <v>83.183214042848476</v>
      </c>
      <c r="V34" s="244">
        <f t="shared" si="9"/>
        <v>0</v>
      </c>
      <c r="W34" s="244">
        <f t="shared" si="9"/>
        <v>0</v>
      </c>
      <c r="DA34" s="84"/>
    </row>
    <row r="35" spans="1:105" ht="12" customHeight="1" x14ac:dyDescent="0.25">
      <c r="A35" s="30" t="s">
        <v>458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DA35" s="112"/>
    </row>
    <row r="36" spans="1:105" ht="12" customHeight="1" x14ac:dyDescent="0.25">
      <c r="A36" s="50" t="s">
        <v>440</v>
      </c>
      <c r="B36" s="243">
        <f t="shared" ref="B36:W36" si="10">B18-B11</f>
        <v>137.59770114942535</v>
      </c>
      <c r="C36" s="243">
        <f t="shared" si="10"/>
        <v>125.59770114942535</v>
      </c>
      <c r="D36" s="243">
        <f t="shared" si="10"/>
        <v>54.597701149425347</v>
      </c>
      <c r="E36" s="243">
        <f t="shared" si="10"/>
        <v>54.597701149425347</v>
      </c>
      <c r="F36" s="243">
        <f t="shared" si="10"/>
        <v>54.597701149425347</v>
      </c>
      <c r="G36" s="243">
        <f t="shared" si="10"/>
        <v>54.597701149425347</v>
      </c>
      <c r="H36" s="243">
        <f t="shared" si="10"/>
        <v>54.597701149425347</v>
      </c>
      <c r="I36" s="243">
        <f t="shared" si="10"/>
        <v>54.597701149425347</v>
      </c>
      <c r="J36" s="243">
        <f t="shared" si="10"/>
        <v>279.72270114942535</v>
      </c>
      <c r="K36" s="243">
        <f t="shared" si="10"/>
        <v>151.87770114942532</v>
      </c>
      <c r="L36" s="243">
        <f t="shared" si="10"/>
        <v>98.179338814656603</v>
      </c>
      <c r="M36" s="243">
        <f t="shared" si="10"/>
        <v>77.925338814656698</v>
      </c>
      <c r="N36" s="243">
        <f t="shared" si="10"/>
        <v>98.999338814656653</v>
      </c>
      <c r="O36" s="243">
        <f t="shared" si="10"/>
        <v>76.367338814656705</v>
      </c>
      <c r="P36" s="243">
        <f t="shared" si="10"/>
        <v>67.839338814656685</v>
      </c>
      <c r="Q36" s="243">
        <f t="shared" si="10"/>
        <v>67.459338814656689</v>
      </c>
      <c r="R36" s="243">
        <f t="shared" si="10"/>
        <v>48.419338814656612</v>
      </c>
      <c r="S36" s="243">
        <f t="shared" si="10"/>
        <v>46.479338814656671</v>
      </c>
      <c r="T36" s="243">
        <f t="shared" si="10"/>
        <v>64.879338814656649</v>
      </c>
      <c r="U36" s="243">
        <f t="shared" si="10"/>
        <v>69.479338814656671</v>
      </c>
      <c r="V36" s="243">
        <f t="shared" si="10"/>
        <v>61.879338814656649</v>
      </c>
      <c r="W36" s="243">
        <f t="shared" si="10"/>
        <v>84.597701149425347</v>
      </c>
      <c r="DA36" s="83"/>
    </row>
    <row r="37" spans="1:105" ht="12" customHeight="1" x14ac:dyDescent="0.25">
      <c r="A37" s="107" t="s">
        <v>442</v>
      </c>
      <c r="B37" s="284">
        <f t="shared" ref="B37:W37" si="11">SUM(B38:B39)</f>
        <v>10.024609195402247</v>
      </c>
      <c r="C37" s="284">
        <f t="shared" si="11"/>
        <v>11.950609195402263</v>
      </c>
      <c r="D37" s="284">
        <f t="shared" si="11"/>
        <v>12.970144954964224</v>
      </c>
      <c r="E37" s="284">
        <f t="shared" si="11"/>
        <v>9.7346091954022551</v>
      </c>
      <c r="F37" s="284">
        <f t="shared" si="11"/>
        <v>10.231609195402241</v>
      </c>
      <c r="G37" s="284">
        <f t="shared" si="11"/>
        <v>14.245609195402251</v>
      </c>
      <c r="H37" s="284">
        <f t="shared" si="11"/>
        <v>12.731609195402241</v>
      </c>
      <c r="I37" s="284">
        <f t="shared" si="11"/>
        <v>14.231609195402241</v>
      </c>
      <c r="J37" s="284">
        <f t="shared" si="11"/>
        <v>17.893144954964228</v>
      </c>
      <c r="K37" s="284">
        <f t="shared" si="11"/>
        <v>49.829144954964235</v>
      </c>
      <c r="L37" s="284">
        <f t="shared" si="11"/>
        <v>33.930991088686923</v>
      </c>
      <c r="M37" s="284">
        <f t="shared" si="11"/>
        <v>14.782680714526192</v>
      </c>
      <c r="N37" s="284">
        <f t="shared" si="11"/>
        <v>14.932680714526198</v>
      </c>
      <c r="O37" s="284">
        <f t="shared" si="11"/>
        <v>10.633216474088171</v>
      </c>
      <c r="P37" s="284">
        <f t="shared" si="11"/>
        <v>6.6332164740881705</v>
      </c>
      <c r="Q37" s="284">
        <f t="shared" si="11"/>
        <v>16.335441859489563</v>
      </c>
      <c r="R37" s="284">
        <f t="shared" si="11"/>
        <v>14.335441859489563</v>
      </c>
      <c r="S37" s="284">
        <f t="shared" si="11"/>
        <v>13.335441859489563</v>
      </c>
      <c r="T37" s="284">
        <f t="shared" si="11"/>
        <v>8.0359776190515362</v>
      </c>
      <c r="U37" s="284">
        <f t="shared" si="11"/>
        <v>13.035977619051536</v>
      </c>
      <c r="V37" s="284">
        <f t="shared" si="11"/>
        <v>13.035977619051536</v>
      </c>
      <c r="W37" s="284">
        <f t="shared" si="11"/>
        <v>10.736513378613509</v>
      </c>
      <c r="DA37" s="94"/>
    </row>
    <row r="38" spans="1:105" ht="12" customHeight="1" x14ac:dyDescent="0.25">
      <c r="A38" s="99" t="s">
        <v>44</v>
      </c>
      <c r="B38" s="284">
        <f t="shared" ref="B38:W38" si="12">B20-B13</f>
        <v>9.576333333333281</v>
      </c>
      <c r="C38" s="284">
        <f t="shared" si="12"/>
        <v>11.502333333333297</v>
      </c>
      <c r="D38" s="284">
        <f t="shared" si="12"/>
        <v>11.821333333333286</v>
      </c>
      <c r="E38" s="284">
        <f t="shared" si="12"/>
        <v>9.2863333333332889</v>
      </c>
      <c r="F38" s="284">
        <f t="shared" si="12"/>
        <v>9.7833333333332746</v>
      </c>
      <c r="G38" s="284">
        <f t="shared" si="12"/>
        <v>13.797333333333285</v>
      </c>
      <c r="H38" s="284">
        <f t="shared" si="12"/>
        <v>12.283333333333275</v>
      </c>
      <c r="I38" s="284">
        <f t="shared" si="12"/>
        <v>10.783333333333275</v>
      </c>
      <c r="J38" s="284">
        <f t="shared" si="12"/>
        <v>14.744333333333287</v>
      </c>
      <c r="K38" s="284">
        <f t="shared" si="12"/>
        <v>46.680333333333294</v>
      </c>
      <c r="L38" s="284">
        <f t="shared" si="12"/>
        <v>31.08164370749401</v>
      </c>
      <c r="M38" s="284">
        <f t="shared" si="12"/>
        <v>11.93333333333328</v>
      </c>
      <c r="N38" s="284">
        <f t="shared" si="12"/>
        <v>12.083333333333286</v>
      </c>
      <c r="O38" s="284">
        <f t="shared" si="12"/>
        <v>8.083333333333286</v>
      </c>
      <c r="P38" s="284">
        <f t="shared" si="12"/>
        <v>4.083333333333286</v>
      </c>
      <c r="Q38" s="284">
        <f t="shared" si="12"/>
        <v>14.085022959172704</v>
      </c>
      <c r="R38" s="284">
        <f t="shared" si="12"/>
        <v>12.085022959172704</v>
      </c>
      <c r="S38" s="284">
        <f t="shared" si="12"/>
        <v>11.085022959172704</v>
      </c>
      <c r="T38" s="284">
        <f t="shared" si="12"/>
        <v>6.0850229591727043</v>
      </c>
      <c r="U38" s="284">
        <f t="shared" si="12"/>
        <v>11.085022959172704</v>
      </c>
      <c r="V38" s="284">
        <f t="shared" si="12"/>
        <v>11.085022959172704</v>
      </c>
      <c r="W38" s="284">
        <f t="shared" si="12"/>
        <v>9.0850229591727043</v>
      </c>
      <c r="DA38" s="94"/>
    </row>
    <row r="39" spans="1:105" ht="12" customHeight="1" x14ac:dyDescent="0.25">
      <c r="A39" s="99" t="s">
        <v>81</v>
      </c>
      <c r="B39" s="284">
        <f t="shared" ref="B39:W39" si="13">B21-B14</f>
        <v>0.44827586206896619</v>
      </c>
      <c r="C39" s="284">
        <f t="shared" si="13"/>
        <v>0.44827586206896619</v>
      </c>
      <c r="D39" s="284">
        <f t="shared" si="13"/>
        <v>1.148811621630939</v>
      </c>
      <c r="E39" s="284">
        <f t="shared" si="13"/>
        <v>0.44827586206896619</v>
      </c>
      <c r="F39" s="284">
        <f t="shared" si="13"/>
        <v>0.44827586206896619</v>
      </c>
      <c r="G39" s="284">
        <f t="shared" si="13"/>
        <v>0.44827586206896619</v>
      </c>
      <c r="H39" s="284">
        <f t="shared" si="13"/>
        <v>0.44827586206896619</v>
      </c>
      <c r="I39" s="284">
        <f t="shared" si="13"/>
        <v>3.4482758620689662</v>
      </c>
      <c r="J39" s="284">
        <f t="shared" si="13"/>
        <v>3.148811621630939</v>
      </c>
      <c r="K39" s="284">
        <f t="shared" si="13"/>
        <v>3.148811621630939</v>
      </c>
      <c r="L39" s="284">
        <f t="shared" si="13"/>
        <v>2.8493473811929122</v>
      </c>
      <c r="M39" s="284">
        <f t="shared" si="13"/>
        <v>2.8493473811929122</v>
      </c>
      <c r="N39" s="284">
        <f t="shared" si="13"/>
        <v>2.8493473811929122</v>
      </c>
      <c r="O39" s="284">
        <f t="shared" si="13"/>
        <v>2.549883140754885</v>
      </c>
      <c r="P39" s="284">
        <f t="shared" si="13"/>
        <v>2.549883140754885</v>
      </c>
      <c r="Q39" s="284">
        <f t="shared" si="13"/>
        <v>2.2504189003168591</v>
      </c>
      <c r="R39" s="284">
        <f t="shared" si="13"/>
        <v>2.2504189003168591</v>
      </c>
      <c r="S39" s="284">
        <f t="shared" si="13"/>
        <v>2.2504189003168591</v>
      </c>
      <c r="T39" s="284">
        <f t="shared" si="13"/>
        <v>1.9509546598788321</v>
      </c>
      <c r="U39" s="284">
        <f t="shared" si="13"/>
        <v>1.9509546598788321</v>
      </c>
      <c r="V39" s="284">
        <f t="shared" si="13"/>
        <v>1.9509546598788321</v>
      </c>
      <c r="W39" s="284">
        <f t="shared" si="13"/>
        <v>1.6514904194408051</v>
      </c>
      <c r="DA39" s="94"/>
    </row>
    <row r="40" spans="1:105" ht="12" customHeight="1" x14ac:dyDescent="0.25">
      <c r="A40" s="49" t="s">
        <v>445</v>
      </c>
      <c r="B40" s="244">
        <f t="shared" ref="B40:W40" si="14">B22-B15</f>
        <v>501.90367816091975</v>
      </c>
      <c r="C40" s="244">
        <f t="shared" si="14"/>
        <v>485.01034482758632</v>
      </c>
      <c r="D40" s="244">
        <f t="shared" si="14"/>
        <v>410.30867816091973</v>
      </c>
      <c r="E40" s="244">
        <f t="shared" si="14"/>
        <v>371.62713078473769</v>
      </c>
      <c r="F40" s="244">
        <f t="shared" si="14"/>
        <v>367.98546411807104</v>
      </c>
      <c r="G40" s="244">
        <f t="shared" si="14"/>
        <v>249.33558340855598</v>
      </c>
      <c r="H40" s="244">
        <f t="shared" si="14"/>
        <v>291.67725007522256</v>
      </c>
      <c r="I40" s="244">
        <f t="shared" si="14"/>
        <v>179.04403603237404</v>
      </c>
      <c r="J40" s="244">
        <f t="shared" si="14"/>
        <v>243.30236936570736</v>
      </c>
      <c r="K40" s="244">
        <f t="shared" si="14"/>
        <v>478.70070269904068</v>
      </c>
      <c r="L40" s="244">
        <f t="shared" si="14"/>
        <v>116.07615532285888</v>
      </c>
      <c r="M40" s="244">
        <f t="shared" si="14"/>
        <v>153.19965532285892</v>
      </c>
      <c r="N40" s="244">
        <f t="shared" si="14"/>
        <v>133.58360794667709</v>
      </c>
      <c r="O40" s="244">
        <f t="shared" si="14"/>
        <v>111.90736936570738</v>
      </c>
      <c r="P40" s="244">
        <f t="shared" si="14"/>
        <v>255.77536936570743</v>
      </c>
      <c r="Q40" s="244">
        <f t="shared" si="14"/>
        <v>183.24815532285902</v>
      </c>
      <c r="R40" s="244">
        <f t="shared" si="14"/>
        <v>115.84570269904088</v>
      </c>
      <c r="S40" s="244">
        <f t="shared" si="14"/>
        <v>578.84782198952553</v>
      </c>
      <c r="T40" s="244">
        <f t="shared" si="14"/>
        <v>583.56748865619215</v>
      </c>
      <c r="U40" s="244">
        <f t="shared" si="14"/>
        <v>546.99267461334375</v>
      </c>
      <c r="V40" s="244">
        <f t="shared" si="14"/>
        <v>373.75694128001044</v>
      </c>
      <c r="W40" s="244">
        <f t="shared" si="14"/>
        <v>355.86094128001042</v>
      </c>
      <c r="DA40" s="84"/>
    </row>
    <row r="41" spans="1:105" ht="12" customHeight="1" x14ac:dyDescent="0.25">
      <c r="A41" s="4"/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</row>
    <row r="42" spans="1:105" ht="12" customHeight="1" x14ac:dyDescent="0.25">
      <c r="A42" s="30" t="s">
        <v>67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DA42" s="112"/>
    </row>
    <row r="43" spans="1:105" ht="12" customHeight="1" x14ac:dyDescent="0.25">
      <c r="A43" s="31" t="s">
        <v>68</v>
      </c>
      <c r="B43" s="212">
        <v>813.33129836629405</v>
      </c>
      <c r="C43" s="212">
        <v>801.41934651762676</v>
      </c>
      <c r="D43" s="212">
        <v>826.00137575236454</v>
      </c>
      <c r="E43" s="212">
        <v>834.64368013757507</v>
      </c>
      <c r="F43" s="212">
        <v>851.32656921754074</v>
      </c>
      <c r="G43" s="212">
        <v>839.21977644024071</v>
      </c>
      <c r="H43" s="212">
        <v>797.700773860705</v>
      </c>
      <c r="I43" s="212">
        <v>851.13817712811692</v>
      </c>
      <c r="J43" s="212">
        <v>744.37669819432494</v>
      </c>
      <c r="K43" s="212">
        <v>607.36259673258792</v>
      </c>
      <c r="L43" s="212">
        <v>764.52914875322438</v>
      </c>
      <c r="M43" s="212">
        <v>801.50214961306961</v>
      </c>
      <c r="N43" s="212">
        <v>789.86990541702494</v>
      </c>
      <c r="O43" s="212">
        <v>867.76878761822854</v>
      </c>
      <c r="P43" s="212">
        <v>786.87351676698199</v>
      </c>
      <c r="Q43" s="212">
        <v>784.98478073946683</v>
      </c>
      <c r="R43" s="212">
        <v>773.9089423903697</v>
      </c>
      <c r="S43" s="212">
        <v>528.82837489251926</v>
      </c>
      <c r="T43" s="212">
        <v>555.26147893379198</v>
      </c>
      <c r="U43" s="212">
        <v>503.00533104041273</v>
      </c>
      <c r="V43" s="212">
        <v>576.60782459157349</v>
      </c>
      <c r="W43" s="212">
        <v>613.14471195184854</v>
      </c>
      <c r="DA43" s="109" t="s">
        <v>459</v>
      </c>
    </row>
    <row r="44" spans="1:105" ht="12" customHeight="1" x14ac:dyDescent="0.25">
      <c r="A44" s="24" t="s">
        <v>30</v>
      </c>
      <c r="B44" s="215">
        <v>172.3472914875322</v>
      </c>
      <c r="C44" s="215">
        <v>161.431728288908</v>
      </c>
      <c r="D44" s="215">
        <v>174.75434221840069</v>
      </c>
      <c r="E44" s="215">
        <v>184.36904557179699</v>
      </c>
      <c r="F44" s="215">
        <v>167.98581255374029</v>
      </c>
      <c r="G44" s="215">
        <v>170.07325881341359</v>
      </c>
      <c r="H44" s="215">
        <v>165.09544282029231</v>
      </c>
      <c r="I44" s="215">
        <v>178.13284608770419</v>
      </c>
      <c r="J44" s="215">
        <v>150.76784178847811</v>
      </c>
      <c r="K44" s="215">
        <v>73.563800515907133</v>
      </c>
      <c r="L44" s="215">
        <v>122.1179707652623</v>
      </c>
      <c r="M44" s="215">
        <v>141.66595012897679</v>
      </c>
      <c r="N44" s="215">
        <v>164.46087704213241</v>
      </c>
      <c r="O44" s="215">
        <v>132.60877042132421</v>
      </c>
      <c r="P44" s="215">
        <v>116.1911435941531</v>
      </c>
      <c r="Q44" s="215">
        <v>123.82252794496991</v>
      </c>
      <c r="R44" s="215">
        <v>158.61564918314701</v>
      </c>
      <c r="S44" s="215">
        <v>0</v>
      </c>
      <c r="T44" s="215">
        <v>0</v>
      </c>
      <c r="U44" s="215">
        <v>0</v>
      </c>
      <c r="V44" s="215">
        <v>0</v>
      </c>
      <c r="W44" s="215">
        <v>0</v>
      </c>
      <c r="DA44" s="85" t="s">
        <v>460</v>
      </c>
    </row>
    <row r="45" spans="1:105" ht="12" customHeight="1" x14ac:dyDescent="0.25">
      <c r="A45" s="14" t="s">
        <v>31</v>
      </c>
      <c r="B45" s="206">
        <f t="shared" ref="B45:W45" si="15">B46+B47+B48+B49+B50</f>
        <v>269.65941530524503</v>
      </c>
      <c r="C45" s="206">
        <f t="shared" si="15"/>
        <v>269.32975064488386</v>
      </c>
      <c r="D45" s="206">
        <f t="shared" si="15"/>
        <v>273.4737747205503</v>
      </c>
      <c r="E45" s="206">
        <f t="shared" si="15"/>
        <v>275.91951848667236</v>
      </c>
      <c r="F45" s="206">
        <f t="shared" si="15"/>
        <v>265.06870163370593</v>
      </c>
      <c r="G45" s="206">
        <f t="shared" si="15"/>
        <v>208.99965606190884</v>
      </c>
      <c r="H45" s="206">
        <f t="shared" si="15"/>
        <v>228.13370593293203</v>
      </c>
      <c r="I45" s="206">
        <f t="shared" si="15"/>
        <v>221.04952708512468</v>
      </c>
      <c r="J45" s="206">
        <f t="shared" si="15"/>
        <v>193.86646603611348</v>
      </c>
      <c r="K45" s="206">
        <f t="shared" si="15"/>
        <v>129.43542562338777</v>
      </c>
      <c r="L45" s="206">
        <f t="shared" si="15"/>
        <v>114.53138435081685</v>
      </c>
      <c r="M45" s="206">
        <f t="shared" si="15"/>
        <v>100.3773860705073</v>
      </c>
      <c r="N45" s="206">
        <f t="shared" si="15"/>
        <v>9.482201203783319</v>
      </c>
      <c r="O45" s="206">
        <f t="shared" si="15"/>
        <v>6.2673258813413577</v>
      </c>
      <c r="P45" s="206">
        <f t="shared" si="15"/>
        <v>10.557007738607048</v>
      </c>
      <c r="Q45" s="206">
        <f t="shared" si="15"/>
        <v>3.2960447119518479</v>
      </c>
      <c r="R45" s="206">
        <f t="shared" si="15"/>
        <v>4.3947549441100593</v>
      </c>
      <c r="S45" s="206">
        <f t="shared" si="15"/>
        <v>7.8355975924333627</v>
      </c>
      <c r="T45" s="206">
        <f t="shared" si="15"/>
        <v>6.4060189165950119</v>
      </c>
      <c r="U45" s="206">
        <f t="shared" si="15"/>
        <v>8.2290627687016347</v>
      </c>
      <c r="V45" s="206">
        <f t="shared" si="15"/>
        <v>7.4910576096302668</v>
      </c>
      <c r="W45" s="206">
        <f t="shared" si="15"/>
        <v>7.1758383490971624</v>
      </c>
      <c r="DA45" s="71"/>
    </row>
    <row r="46" spans="1:105" ht="12" customHeight="1" x14ac:dyDescent="0.25">
      <c r="A46" s="18" t="s">
        <v>32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461</v>
      </c>
    </row>
    <row r="47" spans="1:105" ht="12" customHeight="1" x14ac:dyDescent="0.25">
      <c r="A47" s="18" t="s">
        <v>33</v>
      </c>
      <c r="B47" s="206">
        <v>39.540928632846082</v>
      </c>
      <c r="C47" s="206">
        <v>37.281427343078249</v>
      </c>
      <c r="D47" s="206">
        <v>33.892261392949273</v>
      </c>
      <c r="E47" s="206">
        <v>36.151676698194322</v>
      </c>
      <c r="F47" s="206">
        <v>37.281427343078249</v>
      </c>
      <c r="G47" s="206">
        <v>36.151676698194322</v>
      </c>
      <c r="H47" s="206">
        <v>35.022012037833193</v>
      </c>
      <c r="I47" s="206">
        <v>32.762510748065353</v>
      </c>
      <c r="J47" s="206">
        <v>31.632760103181429</v>
      </c>
      <c r="K47" s="206">
        <v>31.862080825451411</v>
      </c>
      <c r="L47" s="206">
        <v>27.467239896818569</v>
      </c>
      <c r="M47" s="206">
        <v>21.97386070507309</v>
      </c>
      <c r="N47" s="206">
        <v>4.3947549441100593</v>
      </c>
      <c r="O47" s="206">
        <v>2.1974204643164228</v>
      </c>
      <c r="P47" s="206">
        <v>3.2960447119518479</v>
      </c>
      <c r="Q47" s="206">
        <v>3.2960447119518479</v>
      </c>
      <c r="R47" s="206">
        <v>4.3947549441100593</v>
      </c>
      <c r="S47" s="206">
        <v>4.6957867583834911</v>
      </c>
      <c r="T47" s="206">
        <v>6.3394668959587266</v>
      </c>
      <c r="U47" s="206">
        <v>8.0611349957007743</v>
      </c>
      <c r="V47" s="206">
        <v>7.3007738607050729</v>
      </c>
      <c r="W47" s="206">
        <v>7.0272570937231293</v>
      </c>
      <c r="DA47" s="71" t="s">
        <v>462</v>
      </c>
    </row>
    <row r="48" spans="1:105" ht="12" customHeight="1" x14ac:dyDescent="0.25">
      <c r="A48" s="18" t="s">
        <v>69</v>
      </c>
      <c r="B48" s="206">
        <v>23.62184006878762</v>
      </c>
      <c r="C48" s="206">
        <v>23.62184006878762</v>
      </c>
      <c r="D48" s="206">
        <v>20.540756663800519</v>
      </c>
      <c r="E48" s="206">
        <v>23.62184006878762</v>
      </c>
      <c r="F48" s="206">
        <v>1.026999140154772</v>
      </c>
      <c r="G48" s="206">
        <v>2.0540842648323299</v>
      </c>
      <c r="H48" s="206">
        <v>2.0540842648323299</v>
      </c>
      <c r="I48" s="206">
        <v>2.0540842648323299</v>
      </c>
      <c r="J48" s="206">
        <v>2.0540842648323299</v>
      </c>
      <c r="K48" s="206">
        <v>2.034995700773861</v>
      </c>
      <c r="L48" s="206">
        <v>2.034995700773861</v>
      </c>
      <c r="M48" s="206">
        <v>1.0174548581255369</v>
      </c>
      <c r="N48" s="206">
        <v>5.0874462596732588</v>
      </c>
      <c r="O48" s="206">
        <v>4.0699054170249349</v>
      </c>
      <c r="P48" s="206">
        <v>0</v>
      </c>
      <c r="Q48" s="206">
        <v>0</v>
      </c>
      <c r="R48" s="206">
        <v>0</v>
      </c>
      <c r="S48" s="206">
        <v>0.27368873602751498</v>
      </c>
      <c r="T48" s="206">
        <v>5.7007738607050731E-2</v>
      </c>
      <c r="U48" s="206">
        <v>0.16792777300085979</v>
      </c>
      <c r="V48" s="206">
        <v>0.19028374892519351</v>
      </c>
      <c r="W48" s="206">
        <v>0.14858125537403269</v>
      </c>
      <c r="DA48" s="71" t="s">
        <v>463</v>
      </c>
    </row>
    <row r="49" spans="1:105" ht="12" customHeight="1" x14ac:dyDescent="0.25">
      <c r="A49" s="18" t="s">
        <v>70</v>
      </c>
      <c r="B49" s="206">
        <v>206.49664660361131</v>
      </c>
      <c r="C49" s="206">
        <v>208.42648323301799</v>
      </c>
      <c r="D49" s="206">
        <v>219.04075666380049</v>
      </c>
      <c r="E49" s="206">
        <v>216.14600171969039</v>
      </c>
      <c r="F49" s="206">
        <v>226.76027515047289</v>
      </c>
      <c r="G49" s="206">
        <v>170.79389509888219</v>
      </c>
      <c r="H49" s="206">
        <v>191.05760963026651</v>
      </c>
      <c r="I49" s="206">
        <v>186.23293207222699</v>
      </c>
      <c r="J49" s="206">
        <v>160.17962166809971</v>
      </c>
      <c r="K49" s="206">
        <v>95.538349097162509</v>
      </c>
      <c r="L49" s="206">
        <v>85.029148753224419</v>
      </c>
      <c r="M49" s="206">
        <v>77.386070507308673</v>
      </c>
      <c r="N49" s="206">
        <v>0</v>
      </c>
      <c r="O49" s="206">
        <v>0</v>
      </c>
      <c r="P49" s="206">
        <v>5.732330180567498</v>
      </c>
      <c r="Q49" s="206">
        <v>0</v>
      </c>
      <c r="R49" s="206">
        <v>0</v>
      </c>
      <c r="S49" s="206">
        <v>2.8661220980223558</v>
      </c>
      <c r="T49" s="206">
        <v>9.5442820292347373E-3</v>
      </c>
      <c r="U49" s="206">
        <v>0</v>
      </c>
      <c r="V49" s="206">
        <v>0</v>
      </c>
      <c r="W49" s="206">
        <v>0</v>
      </c>
      <c r="DA49" s="71" t="s">
        <v>464</v>
      </c>
    </row>
    <row r="50" spans="1:105" ht="12" customHeight="1" x14ac:dyDescent="0.25">
      <c r="A50" s="18" t="s">
        <v>34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1.5286328460877039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465</v>
      </c>
    </row>
    <row r="51" spans="1:105" ht="12" customHeight="1" x14ac:dyDescent="0.25">
      <c r="A51" s="14" t="s">
        <v>35</v>
      </c>
      <c r="B51" s="206">
        <f t="shared" ref="B51:W51" si="16">B52+B53</f>
        <v>39.338349097162506</v>
      </c>
      <c r="C51" s="206">
        <f t="shared" si="16"/>
        <v>35.490197764402403</v>
      </c>
      <c r="D51" s="206">
        <f t="shared" si="16"/>
        <v>39.940068787618223</v>
      </c>
      <c r="E51" s="206">
        <f t="shared" si="16"/>
        <v>51.741186586414443</v>
      </c>
      <c r="F51" s="206">
        <f t="shared" si="16"/>
        <v>53.955631986242473</v>
      </c>
      <c r="G51" s="206">
        <f t="shared" si="16"/>
        <v>63.328288907996559</v>
      </c>
      <c r="H51" s="206">
        <f t="shared" si="16"/>
        <v>50.989251934651762</v>
      </c>
      <c r="I51" s="206">
        <f t="shared" si="16"/>
        <v>56.942906276870161</v>
      </c>
      <c r="J51" s="206">
        <f t="shared" si="16"/>
        <v>59.587618228718831</v>
      </c>
      <c r="K51" s="206">
        <f t="shared" si="16"/>
        <v>56.040068787618218</v>
      </c>
      <c r="L51" s="206">
        <f t="shared" si="16"/>
        <v>63.907308684436792</v>
      </c>
      <c r="M51" s="206">
        <f t="shared" si="16"/>
        <v>192.99277730008589</v>
      </c>
      <c r="N51" s="206">
        <f t="shared" si="16"/>
        <v>216.61470335339641</v>
      </c>
      <c r="O51" s="206">
        <f t="shared" si="16"/>
        <v>323.90558899398098</v>
      </c>
      <c r="P51" s="206">
        <f t="shared" si="16"/>
        <v>255.13826311263969</v>
      </c>
      <c r="Q51" s="206">
        <f t="shared" si="16"/>
        <v>247.7200343938091</v>
      </c>
      <c r="R51" s="206">
        <f t="shared" si="16"/>
        <v>235.49011177987961</v>
      </c>
      <c r="S51" s="206">
        <f t="shared" si="16"/>
        <v>127.99733447979359</v>
      </c>
      <c r="T51" s="206">
        <f t="shared" si="16"/>
        <v>130.343766122098</v>
      </c>
      <c r="U51" s="206">
        <f t="shared" si="16"/>
        <v>143.6900257953568</v>
      </c>
      <c r="V51" s="206">
        <f t="shared" si="16"/>
        <v>252.76741186586409</v>
      </c>
      <c r="W51" s="206">
        <f t="shared" si="16"/>
        <v>280.95064488392092</v>
      </c>
      <c r="DA51" s="71"/>
    </row>
    <row r="52" spans="1:105" ht="12" customHeight="1" x14ac:dyDescent="0.25">
      <c r="A52" s="18" t="s">
        <v>72</v>
      </c>
      <c r="B52" s="206">
        <v>39.338349097162506</v>
      </c>
      <c r="C52" s="206">
        <v>35.490197764402403</v>
      </c>
      <c r="D52" s="206">
        <v>39.940068787618223</v>
      </c>
      <c r="E52" s="206">
        <v>51.741186586414443</v>
      </c>
      <c r="F52" s="206">
        <v>53.955631986242473</v>
      </c>
      <c r="G52" s="206">
        <v>63.328288907996559</v>
      </c>
      <c r="H52" s="206">
        <v>50.989251934651762</v>
      </c>
      <c r="I52" s="206">
        <v>56.942906276870161</v>
      </c>
      <c r="J52" s="206">
        <v>59.587618228718831</v>
      </c>
      <c r="K52" s="206">
        <v>56.040068787618218</v>
      </c>
      <c r="L52" s="206">
        <v>63.907308684436792</v>
      </c>
      <c r="M52" s="206">
        <v>192.99277730008589</v>
      </c>
      <c r="N52" s="206">
        <v>216.61470335339641</v>
      </c>
      <c r="O52" s="206">
        <v>323.90558899398098</v>
      </c>
      <c r="P52" s="206">
        <v>255.13826311263969</v>
      </c>
      <c r="Q52" s="206">
        <v>247.7200343938091</v>
      </c>
      <c r="R52" s="206">
        <v>235.49011177987961</v>
      </c>
      <c r="S52" s="206">
        <v>127.99733447979359</v>
      </c>
      <c r="T52" s="206">
        <v>130.343766122098</v>
      </c>
      <c r="U52" s="206">
        <v>143.6900257953568</v>
      </c>
      <c r="V52" s="206">
        <v>252.76741186586409</v>
      </c>
      <c r="W52" s="206">
        <v>280.95064488392092</v>
      </c>
      <c r="DA52" s="71" t="s">
        <v>466</v>
      </c>
    </row>
    <row r="53" spans="1:105" ht="12" customHeight="1" x14ac:dyDescent="0.25">
      <c r="A53" s="18" t="s">
        <v>36</v>
      </c>
      <c r="B53" s="206">
        <v>0</v>
      </c>
      <c r="C53" s="206">
        <v>0</v>
      </c>
      <c r="D53" s="206">
        <v>0</v>
      </c>
      <c r="E53" s="206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>
        <v>0</v>
      </c>
      <c r="M53" s="206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6">
        <v>0</v>
      </c>
      <c r="W53" s="206">
        <v>0</v>
      </c>
      <c r="DA53" s="71" t="s">
        <v>467</v>
      </c>
    </row>
    <row r="54" spans="1:105" ht="12" customHeight="1" x14ac:dyDescent="0.25">
      <c r="A54" s="14" t="s">
        <v>37</v>
      </c>
      <c r="B54" s="206">
        <f t="shared" ref="B54:W54" si="17">B55+B56+B57+B58+B59+B60</f>
        <v>0</v>
      </c>
      <c r="C54" s="206">
        <f t="shared" si="17"/>
        <v>0</v>
      </c>
      <c r="D54" s="206">
        <f t="shared" si="17"/>
        <v>0</v>
      </c>
      <c r="E54" s="206">
        <f t="shared" si="17"/>
        <v>0</v>
      </c>
      <c r="F54" s="206">
        <f t="shared" si="17"/>
        <v>0</v>
      </c>
      <c r="G54" s="206">
        <f t="shared" si="17"/>
        <v>0</v>
      </c>
      <c r="H54" s="206">
        <f t="shared" si="17"/>
        <v>0</v>
      </c>
      <c r="I54" s="206">
        <f t="shared" si="17"/>
        <v>0</v>
      </c>
      <c r="J54" s="206">
        <f t="shared" si="17"/>
        <v>0</v>
      </c>
      <c r="K54" s="206">
        <f t="shared" si="17"/>
        <v>0</v>
      </c>
      <c r="L54" s="206">
        <f t="shared" si="17"/>
        <v>0</v>
      </c>
      <c r="M54" s="206">
        <f t="shared" si="17"/>
        <v>0</v>
      </c>
      <c r="N54" s="206">
        <f t="shared" si="17"/>
        <v>0</v>
      </c>
      <c r="O54" s="206">
        <f t="shared" si="17"/>
        <v>0</v>
      </c>
      <c r="P54" s="206">
        <f t="shared" si="17"/>
        <v>0</v>
      </c>
      <c r="Q54" s="206">
        <f t="shared" si="17"/>
        <v>0</v>
      </c>
      <c r="R54" s="206">
        <f t="shared" si="17"/>
        <v>0</v>
      </c>
      <c r="S54" s="206">
        <f t="shared" si="17"/>
        <v>0</v>
      </c>
      <c r="T54" s="206">
        <f t="shared" si="17"/>
        <v>3.5253654342218398E-3</v>
      </c>
      <c r="U54" s="206">
        <f t="shared" si="17"/>
        <v>1.143594153052451E-2</v>
      </c>
      <c r="V54" s="206">
        <f t="shared" si="17"/>
        <v>1.2295786758383489E-2</v>
      </c>
      <c r="W54" s="206">
        <f t="shared" si="17"/>
        <v>9.630266552020636E-3</v>
      </c>
      <c r="DA54" s="71"/>
    </row>
    <row r="55" spans="1:105" ht="12" customHeight="1" x14ac:dyDescent="0.25">
      <c r="A55" s="18" t="s">
        <v>73</v>
      </c>
      <c r="B55" s="206">
        <v>0</v>
      </c>
      <c r="C55" s="206">
        <v>0</v>
      </c>
      <c r="D55" s="206">
        <v>0</v>
      </c>
      <c r="E55" s="206">
        <v>0</v>
      </c>
      <c r="F55" s="206">
        <v>0</v>
      </c>
      <c r="G55" s="206">
        <v>0</v>
      </c>
      <c r="H55" s="206">
        <v>0</v>
      </c>
      <c r="I55" s="206">
        <v>0</v>
      </c>
      <c r="J55" s="206">
        <v>0</v>
      </c>
      <c r="K55" s="206">
        <v>0</v>
      </c>
      <c r="L55" s="206">
        <v>0</v>
      </c>
      <c r="M55" s="206">
        <v>0</v>
      </c>
      <c r="N55" s="206">
        <v>0</v>
      </c>
      <c r="O55" s="206">
        <v>0</v>
      </c>
      <c r="P55" s="206">
        <v>0</v>
      </c>
      <c r="Q55" s="206">
        <v>0</v>
      </c>
      <c r="R55" s="206">
        <v>0</v>
      </c>
      <c r="S55" s="206">
        <v>0</v>
      </c>
      <c r="T55" s="206">
        <v>0</v>
      </c>
      <c r="U55" s="206">
        <v>0</v>
      </c>
      <c r="V55" s="206">
        <v>0</v>
      </c>
      <c r="W55" s="206">
        <v>0</v>
      </c>
      <c r="DA55" s="71" t="s">
        <v>468</v>
      </c>
    </row>
    <row r="56" spans="1:105" ht="12" customHeight="1" x14ac:dyDescent="0.25">
      <c r="A56" s="18" t="s">
        <v>74</v>
      </c>
      <c r="B56" s="206">
        <v>0</v>
      </c>
      <c r="C56" s="206">
        <v>0</v>
      </c>
      <c r="D56" s="206">
        <v>0</v>
      </c>
      <c r="E56" s="206">
        <v>0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6">
        <v>0</v>
      </c>
      <c r="N56" s="206">
        <v>0</v>
      </c>
      <c r="O56" s="206">
        <v>0</v>
      </c>
      <c r="P56" s="206">
        <v>0</v>
      </c>
      <c r="Q56" s="206">
        <v>0</v>
      </c>
      <c r="R56" s="206">
        <v>0</v>
      </c>
      <c r="S56" s="206">
        <v>0</v>
      </c>
      <c r="T56" s="206">
        <v>0</v>
      </c>
      <c r="U56" s="206">
        <v>0</v>
      </c>
      <c r="V56" s="206">
        <v>0</v>
      </c>
      <c r="W56" s="206">
        <v>0</v>
      </c>
      <c r="DA56" s="71" t="s">
        <v>469</v>
      </c>
    </row>
    <row r="57" spans="1:105" ht="12" customHeight="1" x14ac:dyDescent="0.25">
      <c r="A57" s="18" t="s">
        <v>75</v>
      </c>
      <c r="B57" s="206">
        <v>0</v>
      </c>
      <c r="C57" s="206">
        <v>0</v>
      </c>
      <c r="D57" s="206">
        <v>0</v>
      </c>
      <c r="E57" s="206">
        <v>0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6">
        <v>0</v>
      </c>
      <c r="N57" s="206">
        <v>0</v>
      </c>
      <c r="O57" s="206">
        <v>0</v>
      </c>
      <c r="P57" s="206">
        <v>0</v>
      </c>
      <c r="Q57" s="206">
        <v>0</v>
      </c>
      <c r="R57" s="206">
        <v>0</v>
      </c>
      <c r="S57" s="206">
        <v>0</v>
      </c>
      <c r="T57" s="206">
        <v>3.5253654342218398E-3</v>
      </c>
      <c r="U57" s="206">
        <v>1.143594153052451E-2</v>
      </c>
      <c r="V57" s="206">
        <v>1.2295786758383489E-2</v>
      </c>
      <c r="W57" s="206">
        <v>9.630266552020636E-3</v>
      </c>
      <c r="DA57" s="71" t="s">
        <v>470</v>
      </c>
    </row>
    <row r="58" spans="1:105" ht="12" customHeight="1" x14ac:dyDescent="0.25">
      <c r="A58" s="18" t="s">
        <v>76</v>
      </c>
      <c r="B58" s="206">
        <v>0</v>
      </c>
      <c r="C58" s="206">
        <v>0</v>
      </c>
      <c r="D58" s="206">
        <v>0</v>
      </c>
      <c r="E58" s="206">
        <v>0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6">
        <v>0</v>
      </c>
      <c r="N58" s="206">
        <v>0</v>
      </c>
      <c r="O58" s="206">
        <v>0</v>
      </c>
      <c r="P58" s="206">
        <v>0</v>
      </c>
      <c r="Q58" s="206">
        <v>0</v>
      </c>
      <c r="R58" s="206">
        <v>0</v>
      </c>
      <c r="S58" s="206">
        <v>0</v>
      </c>
      <c r="T58" s="206">
        <v>0</v>
      </c>
      <c r="U58" s="206">
        <v>0</v>
      </c>
      <c r="V58" s="206">
        <v>0</v>
      </c>
      <c r="W58" s="206">
        <v>0</v>
      </c>
      <c r="DA58" s="71" t="s">
        <v>471</v>
      </c>
    </row>
    <row r="59" spans="1:105" ht="12" customHeight="1" x14ac:dyDescent="0.25">
      <c r="A59" s="18" t="s">
        <v>77</v>
      </c>
      <c r="B59" s="206">
        <v>0</v>
      </c>
      <c r="C59" s="206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  <c r="L59" s="206">
        <v>0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06">
        <v>0</v>
      </c>
      <c r="S59" s="206">
        <v>0</v>
      </c>
      <c r="T59" s="206">
        <v>0</v>
      </c>
      <c r="U59" s="206">
        <v>0</v>
      </c>
      <c r="V59" s="206">
        <v>0</v>
      </c>
      <c r="W59" s="206">
        <v>0</v>
      </c>
      <c r="DA59" s="71" t="s">
        <v>472</v>
      </c>
    </row>
    <row r="60" spans="1:105" ht="12" customHeight="1" x14ac:dyDescent="0.25">
      <c r="A60" s="18" t="s">
        <v>78</v>
      </c>
      <c r="B60" s="206">
        <v>0</v>
      </c>
      <c r="C60" s="206">
        <v>0</v>
      </c>
      <c r="D60" s="206">
        <v>0</v>
      </c>
      <c r="E60" s="206">
        <v>0</v>
      </c>
      <c r="F60" s="206">
        <v>0</v>
      </c>
      <c r="G60" s="206">
        <v>0</v>
      </c>
      <c r="H60" s="206">
        <v>0</v>
      </c>
      <c r="I60" s="206">
        <v>0</v>
      </c>
      <c r="J60" s="206">
        <v>0</v>
      </c>
      <c r="K60" s="206">
        <v>0</v>
      </c>
      <c r="L60" s="206">
        <v>0</v>
      </c>
      <c r="M60" s="206">
        <v>0</v>
      </c>
      <c r="N60" s="206">
        <v>0</v>
      </c>
      <c r="O60" s="206">
        <v>0</v>
      </c>
      <c r="P60" s="206">
        <v>0</v>
      </c>
      <c r="Q60" s="206">
        <v>0</v>
      </c>
      <c r="R60" s="206">
        <v>0</v>
      </c>
      <c r="S60" s="206">
        <v>0</v>
      </c>
      <c r="T60" s="206">
        <v>0</v>
      </c>
      <c r="U60" s="206">
        <v>0</v>
      </c>
      <c r="V60" s="206">
        <v>0</v>
      </c>
      <c r="W60" s="206">
        <v>0</v>
      </c>
      <c r="DA60" s="71" t="s">
        <v>473</v>
      </c>
    </row>
    <row r="61" spans="1:105" ht="12" customHeight="1" x14ac:dyDescent="0.25">
      <c r="A61" s="14" t="s">
        <v>79</v>
      </c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  <c r="L61" s="206">
        <v>0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06">
        <v>0</v>
      </c>
      <c r="S61" s="206">
        <v>0</v>
      </c>
      <c r="T61" s="206">
        <v>0</v>
      </c>
      <c r="U61" s="206">
        <v>0</v>
      </c>
      <c r="V61" s="206">
        <v>0</v>
      </c>
      <c r="W61" s="206">
        <v>0</v>
      </c>
      <c r="DA61" s="71" t="s">
        <v>474</v>
      </c>
    </row>
    <row r="62" spans="1:105" ht="12" customHeight="1" x14ac:dyDescent="0.25">
      <c r="A62" s="21" t="s">
        <v>38</v>
      </c>
      <c r="B62" s="209">
        <v>331.98624247635422</v>
      </c>
      <c r="C62" s="209">
        <v>335.16766981943249</v>
      </c>
      <c r="D62" s="209">
        <v>337.83319002579532</v>
      </c>
      <c r="E62" s="209">
        <v>322.61392949269128</v>
      </c>
      <c r="F62" s="209">
        <v>364.31642304385213</v>
      </c>
      <c r="G62" s="209">
        <v>396.81857265692167</v>
      </c>
      <c r="H62" s="209">
        <v>353.48237317282889</v>
      </c>
      <c r="I62" s="209">
        <v>395.01289767841791</v>
      </c>
      <c r="J62" s="209">
        <v>340.15477214101458</v>
      </c>
      <c r="K62" s="209">
        <v>348.32330180567487</v>
      </c>
      <c r="L62" s="209">
        <v>463.9724849527085</v>
      </c>
      <c r="M62" s="209">
        <v>366.46603611349963</v>
      </c>
      <c r="N62" s="209">
        <v>399.3121238177128</v>
      </c>
      <c r="O62" s="209">
        <v>404.98710232158209</v>
      </c>
      <c r="P62" s="209">
        <v>404.98710232158209</v>
      </c>
      <c r="Q62" s="209">
        <v>410.14617368873598</v>
      </c>
      <c r="R62" s="209">
        <v>375.40842648323297</v>
      </c>
      <c r="S62" s="209">
        <v>392.99544282029228</v>
      </c>
      <c r="T62" s="209">
        <v>418.50816852966472</v>
      </c>
      <c r="U62" s="209">
        <v>351.07480653482372</v>
      </c>
      <c r="V62" s="209">
        <v>316.33705932932071</v>
      </c>
      <c r="W62" s="209">
        <v>325.00859845227848</v>
      </c>
      <c r="DA62" s="86" t="s">
        <v>475</v>
      </c>
    </row>
    <row r="63" spans="1:105" ht="12" customHeight="1" x14ac:dyDescent="0.25">
      <c r="A63" s="114" t="s">
        <v>145</v>
      </c>
      <c r="B63" s="286">
        <f t="shared" ref="B63:W63" si="18">SUM(B64:B65,B68)</f>
        <v>813.33129836629416</v>
      </c>
      <c r="C63" s="286">
        <f t="shared" si="18"/>
        <v>801.41934651762676</v>
      </c>
      <c r="D63" s="286">
        <f t="shared" si="18"/>
        <v>826.0013757523642</v>
      </c>
      <c r="E63" s="286">
        <f t="shared" si="18"/>
        <v>834.64368013757507</v>
      </c>
      <c r="F63" s="286">
        <f t="shared" si="18"/>
        <v>851.32656921754085</v>
      </c>
      <c r="G63" s="286">
        <f t="shared" si="18"/>
        <v>839.21977644024082</v>
      </c>
      <c r="H63" s="286">
        <f t="shared" si="18"/>
        <v>797.70077386070511</v>
      </c>
      <c r="I63" s="286">
        <f t="shared" si="18"/>
        <v>851.13817712811704</v>
      </c>
      <c r="J63" s="286">
        <f t="shared" si="18"/>
        <v>744.37669819432494</v>
      </c>
      <c r="K63" s="286">
        <f t="shared" si="18"/>
        <v>607.36259673258792</v>
      </c>
      <c r="L63" s="286">
        <f t="shared" si="18"/>
        <v>764.52914875322426</v>
      </c>
      <c r="M63" s="286">
        <f t="shared" si="18"/>
        <v>801.50214961306938</v>
      </c>
      <c r="N63" s="286">
        <f t="shared" si="18"/>
        <v>789.86990541702505</v>
      </c>
      <c r="O63" s="286">
        <f t="shared" si="18"/>
        <v>867.76878761822854</v>
      </c>
      <c r="P63" s="286">
        <f t="shared" si="18"/>
        <v>786.87351676698199</v>
      </c>
      <c r="Q63" s="286">
        <f t="shared" si="18"/>
        <v>784.98478073946671</v>
      </c>
      <c r="R63" s="286">
        <f t="shared" si="18"/>
        <v>773.90894239036982</v>
      </c>
      <c r="S63" s="286">
        <f t="shared" si="18"/>
        <v>528.82837489251926</v>
      </c>
      <c r="T63" s="286">
        <f t="shared" si="18"/>
        <v>555.26147893379186</v>
      </c>
      <c r="U63" s="286">
        <f t="shared" si="18"/>
        <v>503.00533104041278</v>
      </c>
      <c r="V63" s="286">
        <f t="shared" si="18"/>
        <v>576.60782459157349</v>
      </c>
      <c r="W63" s="286">
        <f t="shared" si="18"/>
        <v>613.14471195184854</v>
      </c>
      <c r="DA63" s="118"/>
    </row>
    <row r="64" spans="1:105" ht="12" customHeight="1" x14ac:dyDescent="0.25">
      <c r="A64" s="51" t="s">
        <v>43</v>
      </c>
      <c r="B64" s="243">
        <f>NFM_fec!B5</f>
        <v>288.1945153215421</v>
      </c>
      <c r="C64" s="243">
        <f>NFM_fec!C5</f>
        <v>285.86474135911698</v>
      </c>
      <c r="D64" s="243">
        <f>NFM_fec!D5</f>
        <v>305.88807778250339</v>
      </c>
      <c r="E64" s="243">
        <f>NFM_fec!E5</f>
        <v>308.41578148833781</v>
      </c>
      <c r="F64" s="243">
        <f>NFM_fec!F5</f>
        <v>314.30561898783623</v>
      </c>
      <c r="G64" s="243">
        <f>NFM_fec!G5</f>
        <v>306.73545306967452</v>
      </c>
      <c r="H64" s="243">
        <f>NFM_fec!H5</f>
        <v>294.29320403733448</v>
      </c>
      <c r="I64" s="243">
        <f>NFM_fec!I5</f>
        <v>308.53059533992422</v>
      </c>
      <c r="J64" s="243">
        <f>NFM_fec!J5</f>
        <v>222.04035879633969</v>
      </c>
      <c r="K64" s="243">
        <f>NFM_fec!K5</f>
        <v>262.62450121518702</v>
      </c>
      <c r="L64" s="243">
        <f>NFM_fec!L5</f>
        <v>273.86241693626999</v>
      </c>
      <c r="M64" s="243">
        <f>NFM_fec!M5</f>
        <v>281.82020926602809</v>
      </c>
      <c r="N64" s="243">
        <f>NFM_fec!N5</f>
        <v>282.28734412059401</v>
      </c>
      <c r="O64" s="243">
        <f>NFM_fec!O5</f>
        <v>287.27139299685302</v>
      </c>
      <c r="P64" s="243">
        <f>NFM_fec!P5</f>
        <v>284.82457486318287</v>
      </c>
      <c r="Q64" s="243">
        <f>NFM_fec!Q5</f>
        <v>286.75350048711022</v>
      </c>
      <c r="R64" s="243">
        <f>NFM_fec!R5</f>
        <v>262.61473492651982</v>
      </c>
      <c r="S64" s="243">
        <f>NFM_fec!S5</f>
        <v>241.80021970644839</v>
      </c>
      <c r="T64" s="243">
        <f>NFM_fec!T5</f>
        <v>251.8664902947701</v>
      </c>
      <c r="U64" s="243">
        <f>NFM_fec!U5</f>
        <v>237.45486520465829</v>
      </c>
      <c r="V64" s="243">
        <f>NFM_fec!V5</f>
        <v>238.92346441951321</v>
      </c>
      <c r="W64" s="243">
        <f>NFM_fec!W5</f>
        <v>256.53735874507822</v>
      </c>
      <c r="DA64" s="83"/>
    </row>
    <row r="65" spans="1:105" ht="12" customHeight="1" x14ac:dyDescent="0.25">
      <c r="A65" s="99" t="s">
        <v>56</v>
      </c>
      <c r="B65" s="284">
        <f t="shared" ref="B65:W65" si="19">SUM(B66:B67)</f>
        <v>290.05589758841649</v>
      </c>
      <c r="C65" s="284">
        <f t="shared" si="19"/>
        <v>279.38289517654698</v>
      </c>
      <c r="D65" s="284">
        <f t="shared" si="19"/>
        <v>260.85547851580628</v>
      </c>
      <c r="E65" s="284">
        <f t="shared" si="19"/>
        <v>275.54025445440868</v>
      </c>
      <c r="F65" s="284">
        <f t="shared" si="19"/>
        <v>279.97214592387957</v>
      </c>
      <c r="G65" s="284">
        <f t="shared" si="19"/>
        <v>266.66872944442053</v>
      </c>
      <c r="H65" s="284">
        <f t="shared" si="19"/>
        <v>257.31589490777242</v>
      </c>
      <c r="I65" s="284">
        <f t="shared" si="19"/>
        <v>271.68715960009467</v>
      </c>
      <c r="J65" s="284">
        <f t="shared" si="19"/>
        <v>272.73369075628187</v>
      </c>
      <c r="K65" s="284">
        <f t="shared" si="19"/>
        <v>208.37028876262841</v>
      </c>
      <c r="L65" s="284">
        <f t="shared" si="19"/>
        <v>219.65048685594999</v>
      </c>
      <c r="M65" s="284">
        <f t="shared" si="19"/>
        <v>266.10687468544558</v>
      </c>
      <c r="N65" s="284">
        <f t="shared" si="19"/>
        <v>275.03553682851452</v>
      </c>
      <c r="O65" s="284">
        <f t="shared" si="19"/>
        <v>290.72844957856307</v>
      </c>
      <c r="P65" s="284">
        <f t="shared" si="19"/>
        <v>278.00210847207728</v>
      </c>
      <c r="Q65" s="284">
        <f t="shared" si="19"/>
        <v>277.23748130615701</v>
      </c>
      <c r="R65" s="284">
        <f t="shared" si="19"/>
        <v>261.91551575314298</v>
      </c>
      <c r="S65" s="284">
        <f t="shared" si="19"/>
        <v>241.81228988070939</v>
      </c>
      <c r="T65" s="284">
        <f t="shared" si="19"/>
        <v>256.71561911609422</v>
      </c>
      <c r="U65" s="284">
        <f t="shared" si="19"/>
        <v>237.166705095335</v>
      </c>
      <c r="V65" s="284">
        <f t="shared" si="19"/>
        <v>246.61750295872201</v>
      </c>
      <c r="W65" s="284">
        <f t="shared" si="19"/>
        <v>253.5421710563254</v>
      </c>
      <c r="DA65" s="94"/>
    </row>
    <row r="66" spans="1:105" ht="12" customHeight="1" x14ac:dyDescent="0.25">
      <c r="A66" s="44" t="s">
        <v>44</v>
      </c>
      <c r="B66" s="284">
        <f>NFM_fec!B34</f>
        <v>289.50284064746961</v>
      </c>
      <c r="C66" s="284">
        <f>NFM_fec!C34</f>
        <v>278.8440043533663</v>
      </c>
      <c r="D66" s="284">
        <f>NFM_fec!D34</f>
        <v>260.50744585841818</v>
      </c>
      <c r="E66" s="284">
        <f>NFM_fec!E34</f>
        <v>275.01287902448428</v>
      </c>
      <c r="F66" s="284">
        <f>NFM_fec!F34</f>
        <v>279.43469916891303</v>
      </c>
      <c r="G66" s="284">
        <f>NFM_fec!G34</f>
        <v>266.16146227065411</v>
      </c>
      <c r="H66" s="284">
        <f>NFM_fec!H34</f>
        <v>256.81244620768121</v>
      </c>
      <c r="I66" s="284">
        <f>NFM_fec!I34</f>
        <v>271.68715960009467</v>
      </c>
      <c r="J66" s="284">
        <f>NFM_fec!J34</f>
        <v>272.73369075628187</v>
      </c>
      <c r="K66" s="284">
        <f>NFM_fec!K34</f>
        <v>208.37028876262841</v>
      </c>
      <c r="L66" s="284">
        <f>NFM_fec!L34</f>
        <v>219.65048685594999</v>
      </c>
      <c r="M66" s="284">
        <f>NFM_fec!M34</f>
        <v>266.10687468544558</v>
      </c>
      <c r="N66" s="284">
        <f>NFM_fec!N34</f>
        <v>275.03553682851452</v>
      </c>
      <c r="O66" s="284">
        <f>NFM_fec!O34</f>
        <v>290.72844957856307</v>
      </c>
      <c r="P66" s="284">
        <f>NFM_fec!P34</f>
        <v>278.00210847207728</v>
      </c>
      <c r="Q66" s="284">
        <f>NFM_fec!Q34</f>
        <v>277.23748130615701</v>
      </c>
      <c r="R66" s="284">
        <f>NFM_fec!R34</f>
        <v>261.91551575314298</v>
      </c>
      <c r="S66" s="284">
        <f>NFM_fec!S34</f>
        <v>241.81228988070939</v>
      </c>
      <c r="T66" s="284">
        <f>NFM_fec!T34</f>
        <v>256.71561911609422</v>
      </c>
      <c r="U66" s="284">
        <f>NFM_fec!U34</f>
        <v>237.166705095335</v>
      </c>
      <c r="V66" s="284">
        <f>NFM_fec!V34</f>
        <v>246.61750295872201</v>
      </c>
      <c r="W66" s="284">
        <f>NFM_fec!W34</f>
        <v>253.5421710563254</v>
      </c>
      <c r="DA66" s="94"/>
    </row>
    <row r="67" spans="1:105" ht="12" customHeight="1" x14ac:dyDescent="0.25">
      <c r="A67" s="44" t="s">
        <v>81</v>
      </c>
      <c r="B67" s="284">
        <f>NFM_fec!B72</f>
        <v>0.55305694094688729</v>
      </c>
      <c r="C67" s="284">
        <f>NFM_fec!C72</f>
        <v>0.53889082318066239</v>
      </c>
      <c r="D67" s="284">
        <f>NFM_fec!D72</f>
        <v>0.34803265738809291</v>
      </c>
      <c r="E67" s="284">
        <f>NFM_fec!E72</f>
        <v>0.52737542992442865</v>
      </c>
      <c r="F67" s="284">
        <f>NFM_fec!F72</f>
        <v>0.53744675496653094</v>
      </c>
      <c r="G67" s="284">
        <f>NFM_fec!G72</f>
        <v>0.50726717376640007</v>
      </c>
      <c r="H67" s="284">
        <f>NFM_fec!H72</f>
        <v>0.5034487000912371</v>
      </c>
      <c r="I67" s="284">
        <f>NFM_fec!I72</f>
        <v>0</v>
      </c>
      <c r="J67" s="284">
        <f>NFM_fec!J72</f>
        <v>0</v>
      </c>
      <c r="K67" s="284">
        <f>NFM_fec!K72</f>
        <v>0</v>
      </c>
      <c r="L67" s="284">
        <f>NFM_fec!L72</f>
        <v>0</v>
      </c>
      <c r="M67" s="284">
        <f>NFM_fec!M72</f>
        <v>0</v>
      </c>
      <c r="N67" s="284">
        <f>NFM_fec!N72</f>
        <v>0</v>
      </c>
      <c r="O67" s="284">
        <f>NFM_fec!O72</f>
        <v>0</v>
      </c>
      <c r="P67" s="284">
        <f>NFM_fec!P72</f>
        <v>0</v>
      </c>
      <c r="Q67" s="284">
        <f>NFM_fec!Q72</f>
        <v>0</v>
      </c>
      <c r="R67" s="284">
        <f>NFM_fec!R72</f>
        <v>0</v>
      </c>
      <c r="S67" s="284">
        <f>NFM_fec!S72</f>
        <v>0</v>
      </c>
      <c r="T67" s="284">
        <f>NFM_fec!T72</f>
        <v>0</v>
      </c>
      <c r="U67" s="284">
        <f>NFM_fec!U72</f>
        <v>0</v>
      </c>
      <c r="V67" s="284">
        <f>NFM_fec!V72</f>
        <v>0</v>
      </c>
      <c r="W67" s="284">
        <f>NFM_fec!W72</f>
        <v>0</v>
      </c>
      <c r="DA67" s="94"/>
    </row>
    <row r="68" spans="1:105" ht="12" customHeight="1" x14ac:dyDescent="0.25">
      <c r="A68" s="52" t="s">
        <v>45</v>
      </c>
      <c r="B68" s="244">
        <f>NFM_fec!B115</f>
        <v>235.08088545633549</v>
      </c>
      <c r="C68" s="244">
        <f>NFM_fec!C115</f>
        <v>236.17170998196269</v>
      </c>
      <c r="D68" s="244">
        <f>NFM_fec!D115</f>
        <v>259.25781945405458</v>
      </c>
      <c r="E68" s="244">
        <f>NFM_fec!E115</f>
        <v>250.68764419482861</v>
      </c>
      <c r="F68" s="244">
        <f>NFM_fec!F115</f>
        <v>257.048804305825</v>
      </c>
      <c r="G68" s="244">
        <f>NFM_fec!G115</f>
        <v>265.81559392614571</v>
      </c>
      <c r="H68" s="244">
        <f>NFM_fec!H115</f>
        <v>246.09167491559819</v>
      </c>
      <c r="I68" s="244">
        <f>NFM_fec!I115</f>
        <v>270.92042218809809</v>
      </c>
      <c r="J68" s="244">
        <f>NFM_fec!J115</f>
        <v>249.6026486417033</v>
      </c>
      <c r="K68" s="244">
        <f>NFM_fec!K115</f>
        <v>136.3678067547724</v>
      </c>
      <c r="L68" s="244">
        <f>NFM_fec!L115</f>
        <v>271.0162449610043</v>
      </c>
      <c r="M68" s="244">
        <f>NFM_fec!M115</f>
        <v>253.5750656615958</v>
      </c>
      <c r="N68" s="244">
        <f>NFM_fec!N115</f>
        <v>232.54702446791649</v>
      </c>
      <c r="O68" s="244">
        <f>NFM_fec!O115</f>
        <v>289.76894504281239</v>
      </c>
      <c r="P68" s="244">
        <f>NFM_fec!P115</f>
        <v>224.04683343172181</v>
      </c>
      <c r="Q68" s="244">
        <f>NFM_fec!Q115</f>
        <v>220.99379894619949</v>
      </c>
      <c r="R68" s="244">
        <f>NFM_fec!R115</f>
        <v>249.37869171070699</v>
      </c>
      <c r="S68" s="244">
        <f>NFM_fec!S115</f>
        <v>45.21586530536149</v>
      </c>
      <c r="T68" s="244">
        <f>NFM_fec!T115</f>
        <v>46.679369522927622</v>
      </c>
      <c r="U68" s="244">
        <f>NFM_fec!U115</f>
        <v>28.38376074041944</v>
      </c>
      <c r="V68" s="244">
        <f>NFM_fec!V115</f>
        <v>91.06685721333821</v>
      </c>
      <c r="W68" s="244">
        <f>NFM_fec!W115</f>
        <v>103.0651821504449</v>
      </c>
      <c r="DA68" s="84"/>
    </row>
    <row r="69" spans="1:105" ht="12" customHeight="1" x14ac:dyDescent="0.25">
      <c r="A69" s="4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87"/>
      <c r="S69" s="287"/>
      <c r="T69" s="287"/>
      <c r="U69" s="287"/>
      <c r="V69" s="287"/>
      <c r="W69" s="287"/>
    </row>
    <row r="70" spans="1:105" ht="12" customHeight="1" x14ac:dyDescent="0.25">
      <c r="A70" s="30" t="s">
        <v>85</v>
      </c>
      <c r="B70" s="205">
        <f t="shared" ref="B70:W70" si="20">SUM(B71:B72)</f>
        <v>2017.8971958045306</v>
      </c>
      <c r="C70" s="205">
        <f t="shared" si="20"/>
        <v>1910.0973914109341</v>
      </c>
      <c r="D70" s="205">
        <f t="shared" si="20"/>
        <v>2001.0430849448262</v>
      </c>
      <c r="E70" s="205">
        <f t="shared" si="20"/>
        <v>2073.9887324749743</v>
      </c>
      <c r="F70" s="205">
        <f t="shared" si="20"/>
        <v>1932.0487028395112</v>
      </c>
      <c r="G70" s="205">
        <f t="shared" si="20"/>
        <v>1789.0703500594946</v>
      </c>
      <c r="H70" s="205">
        <f t="shared" si="20"/>
        <v>1859.0620610954713</v>
      </c>
      <c r="I70" s="205">
        <f t="shared" si="20"/>
        <v>1902.9442264095824</v>
      </c>
      <c r="J70" s="205">
        <f t="shared" si="20"/>
        <v>1716.2319095678681</v>
      </c>
      <c r="K70" s="205">
        <f t="shared" si="20"/>
        <v>1068.9858517779137</v>
      </c>
      <c r="L70" s="205">
        <f t="shared" si="20"/>
        <v>1259.8458775873719</v>
      </c>
      <c r="M70" s="205">
        <f t="shared" si="20"/>
        <v>1629.0793102844514</v>
      </c>
      <c r="N70" s="205">
        <f t="shared" si="20"/>
        <v>1528.2254184748256</v>
      </c>
      <c r="O70" s="205">
        <f t="shared" si="20"/>
        <v>1622.4231364674206</v>
      </c>
      <c r="P70" s="205">
        <f t="shared" si="20"/>
        <v>1412.2175867568408</v>
      </c>
      <c r="Q70" s="205">
        <f t="shared" si="20"/>
        <v>1395.9357049185483</v>
      </c>
      <c r="R70" s="205">
        <f t="shared" si="20"/>
        <v>1518.4773050162053</v>
      </c>
      <c r="S70" s="205">
        <f t="shared" si="20"/>
        <v>649.29813976140599</v>
      </c>
      <c r="T70" s="205">
        <f t="shared" si="20"/>
        <v>654.6430858721003</v>
      </c>
      <c r="U70" s="205">
        <f t="shared" si="20"/>
        <v>695.62976038223906</v>
      </c>
      <c r="V70" s="205">
        <f t="shared" si="20"/>
        <v>949.43709047795369</v>
      </c>
      <c r="W70" s="205">
        <f t="shared" si="20"/>
        <v>1020.3933519476162</v>
      </c>
      <c r="DA70" s="112"/>
    </row>
    <row r="71" spans="1:105" ht="12" customHeight="1" x14ac:dyDescent="0.25">
      <c r="A71" s="24" t="s">
        <v>146</v>
      </c>
      <c r="B71" s="215">
        <f>NFM_emi!B5+(NFM_emi!B34-NFM_emi!B70)+NFM_emi!B72+(NFM_emi!B115-NFM_emi!B158)</f>
        <v>1728.5784150664983</v>
      </c>
      <c r="C71" s="215">
        <f>NFM_emi!C5+(NFM_emi!C34-NFM_emi!C70)+NFM_emi!C72+(NFM_emi!C115-NFM_emi!C158)</f>
        <v>1615.977229459314</v>
      </c>
      <c r="D71" s="215">
        <f>NFM_emi!D5+(NFM_emi!D34-NFM_emi!D70)+NFM_emi!D72+(NFM_emi!D115-NFM_emi!D158)</f>
        <v>1687.3541764236807</v>
      </c>
      <c r="E71" s="215">
        <f>NFM_emi!E5+(NFM_emi!E34-NFM_emi!E70)+NFM_emi!E72+(NFM_emi!E115-NFM_emi!E158)</f>
        <v>1769.0095315283331</v>
      </c>
      <c r="F71" s="215">
        <f>NFM_emi!F5+(NFM_emi!F34-NFM_emi!F70)+NFM_emi!F72+(NFM_emi!F115-NFM_emi!F158)</f>
        <v>1680.2764645812563</v>
      </c>
      <c r="G71" s="215">
        <f>NFM_emi!G5+(NFM_emi!G34-NFM_emi!G70)+NFM_emi!G72+(NFM_emi!G115-NFM_emi!G158)</f>
        <v>1535.3895933918623</v>
      </c>
      <c r="H71" s="215">
        <f>NFM_emi!H5+(NFM_emi!H34-NFM_emi!H70)+NFM_emi!H72+(NFM_emi!H115-NFM_emi!H158)</f>
        <v>1576.9147587817019</v>
      </c>
      <c r="I71" s="215">
        <f>NFM_emi!I5+(NFM_emi!I34-NFM_emi!I70)+NFM_emi!I72+(NFM_emi!I115-NFM_emi!I158)</f>
        <v>1614.2233312597275</v>
      </c>
      <c r="J71" s="215">
        <f>NFM_emi!J5+(NFM_emi!J34-NFM_emi!J70)+NFM_emi!J72+(NFM_emi!J115-NFM_emi!J158)</f>
        <v>1416.6693640242388</v>
      </c>
      <c r="K71" s="215">
        <f>NFM_emi!K5+(NFM_emi!K34-NFM_emi!K70)+NFM_emi!K72+(NFM_emi!K115-NFM_emi!K158)</f>
        <v>834.56578924365226</v>
      </c>
      <c r="L71" s="215">
        <f>NFM_emi!L5+(NFM_emi!L34-NFM_emi!L70)+NFM_emi!L72+(NFM_emi!L115-NFM_emi!L158)</f>
        <v>1009.9375914572347</v>
      </c>
      <c r="M71" s="215">
        <f>NFM_emi!M5+(NFM_emi!M34-NFM_emi!M70)+NFM_emi!M72+(NFM_emi!M115-NFM_emi!M158)</f>
        <v>1345.1552401900467</v>
      </c>
      <c r="N71" s="215">
        <f>NFM_emi!N5+(NFM_emi!N34-NFM_emi!N70)+NFM_emi!N72+(NFM_emi!N115-NFM_emi!N158)</f>
        <v>1212.8882500796758</v>
      </c>
      <c r="O71" s="215">
        <f>NFM_emi!O5+(NFM_emi!O34-NFM_emi!O70)+NFM_emi!O72+(NFM_emi!O115-NFM_emi!O158)</f>
        <v>1300.9133704660428</v>
      </c>
      <c r="P71" s="215">
        <f>NFM_emi!P5+(NFM_emi!P34-NFM_emi!P70)+NFM_emi!P72+(NFM_emi!P115-NFM_emi!P158)</f>
        <v>1088.1711982146326</v>
      </c>
      <c r="Q71" s="215">
        <f>NFM_emi!Q5+(NFM_emi!Q34-NFM_emi!Q70)+NFM_emi!Q72+(NFM_emi!Q115-NFM_emi!Q158)</f>
        <v>1076.8107981360772</v>
      </c>
      <c r="R71" s="215">
        <f>NFM_emi!R5+(NFM_emi!R34-NFM_emi!R70)+NFM_emi!R72+(NFM_emi!R115-NFM_emi!R158)</f>
        <v>1186.8121257012713</v>
      </c>
      <c r="S71" s="215">
        <f>NFM_emi!S5+(NFM_emi!S34-NFM_emi!S70)+NFM_emi!S72+(NFM_emi!S115-NFM_emi!S158)</f>
        <v>323.18213976140601</v>
      </c>
      <c r="T71" s="215">
        <f>NFM_emi!T5+(NFM_emi!T34-NFM_emi!T70)+NFM_emi!T72+(NFM_emi!T115-NFM_emi!T158)</f>
        <v>323.10660348190123</v>
      </c>
      <c r="U71" s="215">
        <f>NFM_emi!U5+(NFM_emi!U34-NFM_emi!U70)+NFM_emi!U72+(NFM_emi!U115-NFM_emi!U158)</f>
        <v>359.3158448421853</v>
      </c>
      <c r="V71" s="215">
        <f>NFM_emi!V5+(NFM_emi!V34-NFM_emi!V70)+NFM_emi!V72+(NFM_emi!V115-NFM_emi!V158)</f>
        <v>613.57682375840432</v>
      </c>
      <c r="W71" s="215">
        <f>NFM_emi!W5+(NFM_emi!W34-NFM_emi!W70)+NFM_emi!W72+(NFM_emi!W115-NFM_emi!W158)</f>
        <v>678.92148035798516</v>
      </c>
      <c r="DA71" s="85"/>
    </row>
    <row r="72" spans="1:105" ht="12" customHeight="1" x14ac:dyDescent="0.25">
      <c r="A72" s="14" t="s">
        <v>147</v>
      </c>
      <c r="B72" s="206">
        <f>NFM_emi!B70+NFM_emi!B158</f>
        <v>289.31878073803233</v>
      </c>
      <c r="C72" s="206">
        <f>NFM_emi!C70+NFM_emi!C158</f>
        <v>294.12016195162005</v>
      </c>
      <c r="D72" s="206">
        <f>NFM_emi!D70+NFM_emi!D158</f>
        <v>313.68890852114555</v>
      </c>
      <c r="E72" s="206">
        <f>NFM_emi!E70+NFM_emi!E158</f>
        <v>304.97920094664141</v>
      </c>
      <c r="F72" s="206">
        <f>NFM_emi!F70+NFM_emi!F158</f>
        <v>251.7722382582549</v>
      </c>
      <c r="G72" s="206">
        <f>NFM_emi!G70+NFM_emi!G158</f>
        <v>253.68075666763229</v>
      </c>
      <c r="H72" s="206">
        <f>NFM_emi!H70+NFM_emi!H158</f>
        <v>282.14730231376933</v>
      </c>
      <c r="I72" s="206">
        <f>NFM_emi!I70+NFM_emi!I158</f>
        <v>288.72089514985487</v>
      </c>
      <c r="J72" s="206">
        <f>NFM_emi!J70+NFM_emi!J158</f>
        <v>299.56254554362931</v>
      </c>
      <c r="K72" s="206">
        <f>NFM_emi!K70+NFM_emi!K158</f>
        <v>234.42006253426138</v>
      </c>
      <c r="L72" s="206">
        <f>NFM_emi!L70+NFM_emi!L158</f>
        <v>249.90828613013707</v>
      </c>
      <c r="M72" s="206">
        <f>NFM_emi!M70+NFM_emi!M158</f>
        <v>283.92407009440478</v>
      </c>
      <c r="N72" s="206">
        <f>NFM_emi!N70+NFM_emi!N158</f>
        <v>315.33716839514972</v>
      </c>
      <c r="O72" s="206">
        <f>NFM_emi!O70+NFM_emi!O158</f>
        <v>321.5097660013779</v>
      </c>
      <c r="P72" s="206">
        <f>NFM_emi!P70+NFM_emi!P158</f>
        <v>324.04638854220809</v>
      </c>
      <c r="Q72" s="206">
        <f>NFM_emi!Q70+NFM_emi!Q158</f>
        <v>319.1249067824711</v>
      </c>
      <c r="R72" s="206">
        <f>NFM_emi!R70+NFM_emi!R158</f>
        <v>331.66517931493405</v>
      </c>
      <c r="S72" s="206">
        <f>NFM_emi!S70+NFM_emi!S158</f>
        <v>326.11599999999999</v>
      </c>
      <c r="T72" s="206">
        <f>NFM_emi!T70+NFM_emi!T158</f>
        <v>331.53648239019913</v>
      </c>
      <c r="U72" s="206">
        <f>NFM_emi!U70+NFM_emi!U158</f>
        <v>336.31391554005376</v>
      </c>
      <c r="V72" s="206">
        <f>NFM_emi!V70+NFM_emi!V158</f>
        <v>335.86026671954937</v>
      </c>
      <c r="W72" s="206">
        <f>NFM_emi!W70+NFM_emi!W158</f>
        <v>341.47187158963106</v>
      </c>
      <c r="DA72" s="71"/>
    </row>
    <row r="73" spans="1:105" ht="12" customHeight="1" x14ac:dyDescent="0.25">
      <c r="A73" s="31" t="s">
        <v>145</v>
      </c>
      <c r="B73" s="212">
        <f t="shared" ref="B73:W73" si="21">SUM(B74:B75,B78)</f>
        <v>2017.8971958045304</v>
      </c>
      <c r="C73" s="212">
        <f t="shared" si="21"/>
        <v>1910.0973914109341</v>
      </c>
      <c r="D73" s="212">
        <f t="shared" si="21"/>
        <v>2001.0430849448262</v>
      </c>
      <c r="E73" s="212">
        <f t="shared" si="21"/>
        <v>2073.9887324749748</v>
      </c>
      <c r="F73" s="212">
        <f t="shared" si="21"/>
        <v>1932.0487028395112</v>
      </c>
      <c r="G73" s="212">
        <f t="shared" si="21"/>
        <v>1789.0703500594946</v>
      </c>
      <c r="H73" s="212">
        <f t="shared" si="21"/>
        <v>1859.0620610954711</v>
      </c>
      <c r="I73" s="212">
        <f t="shared" si="21"/>
        <v>1902.9442264095824</v>
      </c>
      <c r="J73" s="212">
        <f t="shared" si="21"/>
        <v>1716.2319095678681</v>
      </c>
      <c r="K73" s="212">
        <f t="shared" si="21"/>
        <v>1068.9858517779135</v>
      </c>
      <c r="L73" s="212">
        <f t="shared" si="21"/>
        <v>1259.8458775873719</v>
      </c>
      <c r="M73" s="212">
        <f t="shared" si="21"/>
        <v>1629.0793102844514</v>
      </c>
      <c r="N73" s="212">
        <f t="shared" si="21"/>
        <v>1528.2254184748253</v>
      </c>
      <c r="O73" s="212">
        <f t="shared" si="21"/>
        <v>1622.4231364674206</v>
      </c>
      <c r="P73" s="212">
        <f t="shared" si="21"/>
        <v>1412.2175867568405</v>
      </c>
      <c r="Q73" s="212">
        <f t="shared" si="21"/>
        <v>1395.9357049185483</v>
      </c>
      <c r="R73" s="212">
        <f t="shared" si="21"/>
        <v>1518.4773050162053</v>
      </c>
      <c r="S73" s="212">
        <f t="shared" si="21"/>
        <v>649.29813976140599</v>
      </c>
      <c r="T73" s="212">
        <f t="shared" si="21"/>
        <v>654.64308587210041</v>
      </c>
      <c r="U73" s="212">
        <f t="shared" si="21"/>
        <v>695.62976038223894</v>
      </c>
      <c r="V73" s="212">
        <f t="shared" si="21"/>
        <v>949.43709047795357</v>
      </c>
      <c r="W73" s="212">
        <f t="shared" si="21"/>
        <v>1020.3933519476163</v>
      </c>
      <c r="DA73" s="109"/>
    </row>
    <row r="74" spans="1:105" ht="12" customHeight="1" x14ac:dyDescent="0.25">
      <c r="A74" s="51" t="s">
        <v>43</v>
      </c>
      <c r="B74" s="243">
        <f>NFM_emi!B$5</f>
        <v>914.93705244862986</v>
      </c>
      <c r="C74" s="243">
        <f>NFM_emi!C$5</f>
        <v>862.43770728598565</v>
      </c>
      <c r="D74" s="243">
        <f>NFM_emi!D$5</f>
        <v>907.45471662349473</v>
      </c>
      <c r="E74" s="243">
        <f>NFM_emi!E$5</f>
        <v>943.01241655517003</v>
      </c>
      <c r="F74" s="243">
        <f>NFM_emi!F$5</f>
        <v>922.37139593491759</v>
      </c>
      <c r="G74" s="243">
        <f>NFM_emi!G$5</f>
        <v>855.49091374556122</v>
      </c>
      <c r="H74" s="243">
        <f>NFM_emi!H$5</f>
        <v>870.1862294771779</v>
      </c>
      <c r="I74" s="243">
        <f>NFM_emi!I$5</f>
        <v>887.45397771446778</v>
      </c>
      <c r="J74" s="243">
        <f>NFM_emi!J$5</f>
        <v>664.0130020460125</v>
      </c>
      <c r="K74" s="243">
        <f>NFM_emi!K$5</f>
        <v>598.51941992797822</v>
      </c>
      <c r="L74" s="243">
        <f>NFM_emi!L$5</f>
        <v>616.22344804227532</v>
      </c>
      <c r="M74" s="243">
        <f>NFM_emi!M$5</f>
        <v>721.71634127454399</v>
      </c>
      <c r="N74" s="243">
        <f>NFM_emi!N$5</f>
        <v>691.44654450299163</v>
      </c>
      <c r="O74" s="243">
        <f>NFM_emi!O$5</f>
        <v>665.76297269629458</v>
      </c>
      <c r="P74" s="243">
        <f>NFM_emi!P$5</f>
        <v>638.44349101684725</v>
      </c>
      <c r="Q74" s="243">
        <f>NFM_emi!Q$5</f>
        <v>640.162926400998</v>
      </c>
      <c r="R74" s="243">
        <f>NFM_emi!R$5</f>
        <v>629.49077214348688</v>
      </c>
      <c r="S74" s="243">
        <f>NFM_emi!S$5</f>
        <v>290.36019649265722</v>
      </c>
      <c r="T74" s="243">
        <f>NFM_emi!T$5</f>
        <v>291.56258675144431</v>
      </c>
      <c r="U74" s="243">
        <f>NFM_emi!U$5</f>
        <v>322.43801218947061</v>
      </c>
      <c r="V74" s="243">
        <f>NFM_emi!V$5</f>
        <v>439.91371368367612</v>
      </c>
      <c r="W74" s="243">
        <f>NFM_emi!W$5</f>
        <v>479.37038108554151</v>
      </c>
      <c r="DA74" s="83"/>
    </row>
    <row r="75" spans="1:105" ht="12" customHeight="1" x14ac:dyDescent="0.25">
      <c r="A75" s="99" t="s">
        <v>56</v>
      </c>
      <c r="B75" s="284">
        <f t="shared" ref="B75:W75" si="22">SUM(B76:B77)</f>
        <v>382.62581235032695</v>
      </c>
      <c r="C75" s="284">
        <f t="shared" si="22"/>
        <v>365.63246328441636</v>
      </c>
      <c r="D75" s="284">
        <f t="shared" si="22"/>
        <v>352.08916853384028</v>
      </c>
      <c r="E75" s="284">
        <f t="shared" si="22"/>
        <v>379.40146634992152</v>
      </c>
      <c r="F75" s="284">
        <f t="shared" si="22"/>
        <v>358.82634368179595</v>
      </c>
      <c r="G75" s="284">
        <f t="shared" si="22"/>
        <v>331.35084262648979</v>
      </c>
      <c r="H75" s="284">
        <f t="shared" si="22"/>
        <v>339.81138496163373</v>
      </c>
      <c r="I75" s="284">
        <f t="shared" si="22"/>
        <v>336.83009766617414</v>
      </c>
      <c r="J75" s="284">
        <f t="shared" si="22"/>
        <v>357.38869159715534</v>
      </c>
      <c r="K75" s="284">
        <f t="shared" si="22"/>
        <v>232.58693037422717</v>
      </c>
      <c r="L75" s="284">
        <f t="shared" si="22"/>
        <v>243.51383705578337</v>
      </c>
      <c r="M75" s="284">
        <f t="shared" si="22"/>
        <v>324.84296551101494</v>
      </c>
      <c r="N75" s="284">
        <f t="shared" si="22"/>
        <v>340.45108076851284</v>
      </c>
      <c r="O75" s="284">
        <f t="shared" si="22"/>
        <v>358.90225559133455</v>
      </c>
      <c r="P75" s="284">
        <f t="shared" si="22"/>
        <v>343.94675376275893</v>
      </c>
      <c r="Q75" s="284">
        <f t="shared" si="22"/>
        <v>351.08780228308251</v>
      </c>
      <c r="R75" s="284">
        <f t="shared" si="22"/>
        <v>361.13583540182088</v>
      </c>
      <c r="S75" s="284">
        <f t="shared" si="22"/>
        <v>303.80138596458153</v>
      </c>
      <c r="T75" s="284">
        <f t="shared" si="22"/>
        <v>304.92226317645998</v>
      </c>
      <c r="U75" s="284">
        <f t="shared" si="22"/>
        <v>312.73787753236661</v>
      </c>
      <c r="V75" s="284">
        <f t="shared" si="22"/>
        <v>349.00310787741716</v>
      </c>
      <c r="W75" s="284">
        <f t="shared" si="22"/>
        <v>357.79672181619657</v>
      </c>
      <c r="DA75" s="94"/>
    </row>
    <row r="76" spans="1:105" ht="12" customHeight="1" x14ac:dyDescent="0.25">
      <c r="A76" s="44" t="s">
        <v>44</v>
      </c>
      <c r="B76" s="284">
        <f>NFM_emi!B$34</f>
        <v>381.32840392058654</v>
      </c>
      <c r="C76" s="284">
        <f>NFM_emi!C$34</f>
        <v>364.42787352464859</v>
      </c>
      <c r="D76" s="284">
        <f>NFM_emi!D$34</f>
        <v>351.33759287354331</v>
      </c>
      <c r="E76" s="284">
        <f>NFM_emi!E$34</f>
        <v>378.17724668576579</v>
      </c>
      <c r="F76" s="284">
        <f>NFM_emi!F$34</f>
        <v>357.70495280660504</v>
      </c>
      <c r="G76" s="284">
        <f>NFM_emi!G$34</f>
        <v>330.44013736250434</v>
      </c>
      <c r="H76" s="284">
        <f>NFM_emi!H$34</f>
        <v>338.80631608468605</v>
      </c>
      <c r="I76" s="284">
        <f>NFM_emi!I$34</f>
        <v>336.83009766617414</v>
      </c>
      <c r="J76" s="284">
        <f>NFM_emi!J$34</f>
        <v>357.38869159715534</v>
      </c>
      <c r="K76" s="284">
        <f>NFM_emi!K$34</f>
        <v>232.58693037422717</v>
      </c>
      <c r="L76" s="284">
        <f>NFM_emi!L$34</f>
        <v>243.51383705578337</v>
      </c>
      <c r="M76" s="284">
        <f>NFM_emi!M$34</f>
        <v>324.84296551101494</v>
      </c>
      <c r="N76" s="284">
        <f>NFM_emi!N$34</f>
        <v>340.45108076851284</v>
      </c>
      <c r="O76" s="284">
        <f>NFM_emi!O$34</f>
        <v>358.90225559133455</v>
      </c>
      <c r="P76" s="284">
        <f>NFM_emi!P$34</f>
        <v>343.94675376275893</v>
      </c>
      <c r="Q76" s="284">
        <f>NFM_emi!Q$34</f>
        <v>351.08780228308251</v>
      </c>
      <c r="R76" s="284">
        <f>NFM_emi!R$34</f>
        <v>361.13583540182088</v>
      </c>
      <c r="S76" s="284">
        <f>NFM_emi!S$34</f>
        <v>303.80138596458153</v>
      </c>
      <c r="T76" s="284">
        <f>NFM_emi!T$34</f>
        <v>304.92226317645998</v>
      </c>
      <c r="U76" s="284">
        <f>NFM_emi!U$34</f>
        <v>312.73787753236661</v>
      </c>
      <c r="V76" s="284">
        <f>NFM_emi!V$34</f>
        <v>349.00310787741716</v>
      </c>
      <c r="W76" s="284">
        <f>NFM_emi!W$34</f>
        <v>357.79672181619657</v>
      </c>
      <c r="DA76" s="94"/>
    </row>
    <row r="77" spans="1:105" ht="12" customHeight="1" x14ac:dyDescent="0.25">
      <c r="A77" s="44" t="s">
        <v>81</v>
      </c>
      <c r="B77" s="284">
        <f>NFM_emi!B$72</f>
        <v>1.297408429740408</v>
      </c>
      <c r="C77" s="284">
        <f>NFM_emi!C$72</f>
        <v>1.204589759767758</v>
      </c>
      <c r="D77" s="284">
        <f>NFM_emi!D$72</f>
        <v>0.7515756602969379</v>
      </c>
      <c r="E77" s="284">
        <f>NFM_emi!E$72</f>
        <v>1.224219664155749</v>
      </c>
      <c r="F77" s="284">
        <f>NFM_emi!F$72</f>
        <v>1.1213908751908941</v>
      </c>
      <c r="G77" s="284">
        <f>NFM_emi!G$72</f>
        <v>0.91070526398544482</v>
      </c>
      <c r="H77" s="284">
        <f>NFM_emi!H$72</f>
        <v>1.0050688769477121</v>
      </c>
      <c r="I77" s="284">
        <f>NFM_emi!I$72</f>
        <v>0</v>
      </c>
      <c r="J77" s="284">
        <f>NFM_emi!J$72</f>
        <v>0</v>
      </c>
      <c r="K77" s="284">
        <f>NFM_emi!K$72</f>
        <v>0</v>
      </c>
      <c r="L77" s="284">
        <f>NFM_emi!L$72</f>
        <v>0</v>
      </c>
      <c r="M77" s="284">
        <f>NFM_emi!M$72</f>
        <v>0</v>
      </c>
      <c r="N77" s="284">
        <f>NFM_emi!N$72</f>
        <v>0</v>
      </c>
      <c r="O77" s="284">
        <f>NFM_emi!O$72</f>
        <v>0</v>
      </c>
      <c r="P77" s="284">
        <f>NFM_emi!P$72</f>
        <v>0</v>
      </c>
      <c r="Q77" s="284">
        <f>NFM_emi!Q$72</f>
        <v>0</v>
      </c>
      <c r="R77" s="284">
        <f>NFM_emi!R$72</f>
        <v>0</v>
      </c>
      <c r="S77" s="284">
        <f>NFM_emi!S$72</f>
        <v>0</v>
      </c>
      <c r="T77" s="284">
        <f>NFM_emi!T$72</f>
        <v>0</v>
      </c>
      <c r="U77" s="284">
        <f>NFM_emi!U$72</f>
        <v>0</v>
      </c>
      <c r="V77" s="284">
        <f>NFM_emi!V$72</f>
        <v>0</v>
      </c>
      <c r="W77" s="284">
        <f>NFM_emi!W$72</f>
        <v>0</v>
      </c>
      <c r="DA77" s="94"/>
    </row>
    <row r="78" spans="1:105" ht="12" customHeight="1" x14ac:dyDescent="0.25">
      <c r="A78" s="52" t="s">
        <v>45</v>
      </c>
      <c r="B78" s="244">
        <f>NFM_emi!B$115</f>
        <v>720.33433100557363</v>
      </c>
      <c r="C78" s="244">
        <f>NFM_emi!C$115</f>
        <v>682.0272208405321</v>
      </c>
      <c r="D78" s="244">
        <f>NFM_emi!D$115</f>
        <v>741.49919978749131</v>
      </c>
      <c r="E78" s="244">
        <f>NFM_emi!E$115</f>
        <v>751.57484956988299</v>
      </c>
      <c r="F78" s="244">
        <f>NFM_emi!F$115</f>
        <v>650.85096322279765</v>
      </c>
      <c r="G78" s="244">
        <f>NFM_emi!G$115</f>
        <v>602.22859368744366</v>
      </c>
      <c r="H78" s="244">
        <f>NFM_emi!H$115</f>
        <v>649.06444665665947</v>
      </c>
      <c r="I78" s="244">
        <f>NFM_emi!I$115</f>
        <v>678.66015102894039</v>
      </c>
      <c r="J78" s="244">
        <f>NFM_emi!J$115</f>
        <v>694.83021592470027</v>
      </c>
      <c r="K78" s="244">
        <f>NFM_emi!K$115</f>
        <v>237.87950147570822</v>
      </c>
      <c r="L78" s="244">
        <f>NFM_emi!L$115</f>
        <v>400.10859248931308</v>
      </c>
      <c r="M78" s="244">
        <f>NFM_emi!M$115</f>
        <v>582.52000349889249</v>
      </c>
      <c r="N78" s="244">
        <f>NFM_emi!N$115</f>
        <v>496.32779320332094</v>
      </c>
      <c r="O78" s="244">
        <f>NFM_emi!O$115</f>
        <v>597.75790817979157</v>
      </c>
      <c r="P78" s="244">
        <f>NFM_emi!P$115</f>
        <v>429.82734197723437</v>
      </c>
      <c r="Q78" s="244">
        <f>NFM_emi!Q$115</f>
        <v>404.68497623446785</v>
      </c>
      <c r="R78" s="244">
        <f>NFM_emi!R$115</f>
        <v>527.85069747089756</v>
      </c>
      <c r="S78" s="244">
        <f>NFM_emi!S$115</f>
        <v>55.136557304167233</v>
      </c>
      <c r="T78" s="244">
        <f>NFM_emi!T$115</f>
        <v>58.158235944196079</v>
      </c>
      <c r="U78" s="244">
        <f>NFM_emi!U$115</f>
        <v>60.453870660401819</v>
      </c>
      <c r="V78" s="244">
        <f>NFM_emi!V$115</f>
        <v>160.52026891686037</v>
      </c>
      <c r="W78" s="244">
        <f>NFM_emi!W$115</f>
        <v>183.22624904587821</v>
      </c>
      <c r="DA78" s="84"/>
    </row>
    <row r="79" spans="1:105" ht="12" customHeight="1" x14ac:dyDescent="0.25">
      <c r="A79" s="3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DA79" s="87"/>
    </row>
    <row r="80" spans="1:105" ht="12" customHeight="1" x14ac:dyDescent="0.25">
      <c r="A80" s="110" t="s">
        <v>148</v>
      </c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DA80" s="118"/>
    </row>
    <row r="81" spans="1:105" ht="12" customHeight="1" x14ac:dyDescent="0.25">
      <c r="A81" s="50" t="s">
        <v>43</v>
      </c>
      <c r="B81" s="289">
        <f t="shared" ref="B81:W81" si="23">IF(B$4=0,"",B$4/B$11*1000)</f>
        <v>281.5865987196799</v>
      </c>
      <c r="C81" s="289">
        <f t="shared" si="23"/>
        <v>262.09882010920239</v>
      </c>
      <c r="D81" s="289">
        <f t="shared" si="23"/>
        <v>231.83347554120184</v>
      </c>
      <c r="E81" s="289">
        <f t="shared" si="23"/>
        <v>250.16519200796296</v>
      </c>
      <c r="F81" s="289">
        <f t="shared" si="23"/>
        <v>238.89050695612346</v>
      </c>
      <c r="G81" s="289">
        <f t="shared" si="23"/>
        <v>249.43803007643638</v>
      </c>
      <c r="H81" s="289">
        <f t="shared" si="23"/>
        <v>284.44747360034921</v>
      </c>
      <c r="I81" s="289">
        <f t="shared" si="23"/>
        <v>308.49195139359921</v>
      </c>
      <c r="J81" s="289">
        <f t="shared" si="23"/>
        <v>448.57415758551008</v>
      </c>
      <c r="K81" s="289">
        <f t="shared" si="23"/>
        <v>232.78872178564404</v>
      </c>
      <c r="L81" s="289">
        <f t="shared" si="23"/>
        <v>284.20527071723319</v>
      </c>
      <c r="M81" s="289">
        <f t="shared" si="23"/>
        <v>304.20562813809119</v>
      </c>
      <c r="N81" s="289">
        <f t="shared" si="23"/>
        <v>230.68859623220931</v>
      </c>
      <c r="O81" s="289">
        <f t="shared" si="23"/>
        <v>179.20993185434389</v>
      </c>
      <c r="P81" s="289">
        <f t="shared" si="23"/>
        <v>162.049466185196</v>
      </c>
      <c r="Q81" s="289">
        <f t="shared" si="23"/>
        <v>194.86076925358086</v>
      </c>
      <c r="R81" s="289">
        <f t="shared" si="23"/>
        <v>179.57830449091483</v>
      </c>
      <c r="S81" s="289">
        <f t="shared" si="23"/>
        <v>206.43199191858957</v>
      </c>
      <c r="T81" s="289">
        <f t="shared" si="23"/>
        <v>258.25000043833694</v>
      </c>
      <c r="U81" s="289">
        <f t="shared" si="23"/>
        <v>266.898261014399</v>
      </c>
      <c r="V81" s="289">
        <f t="shared" si="23"/>
        <v>232.88983274048647</v>
      </c>
      <c r="W81" s="289">
        <f t="shared" si="23"/>
        <v>246.26659138963615</v>
      </c>
      <c r="DA81" s="83"/>
    </row>
    <row r="82" spans="1:105" ht="12" customHeight="1" x14ac:dyDescent="0.25">
      <c r="A82" s="107" t="s">
        <v>56</v>
      </c>
      <c r="B82" s="290">
        <f t="shared" ref="B82:W82" si="24">IF(B$5=0,"",B$5/B$12*1000)</f>
        <v>2285.6294501368966</v>
      </c>
      <c r="C82" s="290">
        <f t="shared" si="24"/>
        <v>1898.3389629796766</v>
      </c>
      <c r="D82" s="290">
        <f t="shared" si="24"/>
        <v>1616.2821693741303</v>
      </c>
      <c r="E82" s="290">
        <f t="shared" si="24"/>
        <v>1707.9885894870129</v>
      </c>
      <c r="F82" s="290">
        <f t="shared" si="24"/>
        <v>1635.7712296555596</v>
      </c>
      <c r="G82" s="290">
        <f t="shared" si="24"/>
        <v>1686.4309528479889</v>
      </c>
      <c r="H82" s="290">
        <f t="shared" si="24"/>
        <v>1994.1221563224099</v>
      </c>
      <c r="I82" s="290">
        <f t="shared" si="24"/>
        <v>2116.978023558624</v>
      </c>
      <c r="J82" s="290">
        <f t="shared" si="24"/>
        <v>2175.4972091982941</v>
      </c>
      <c r="K82" s="290">
        <f t="shared" si="24"/>
        <v>1747.8032079468142</v>
      </c>
      <c r="L82" s="290">
        <f t="shared" si="24"/>
        <v>2110.8799933924961</v>
      </c>
      <c r="M82" s="290">
        <f t="shared" si="24"/>
        <v>1834.5008503614736</v>
      </c>
      <c r="N82" s="290">
        <f t="shared" si="24"/>
        <v>1348.2280431432971</v>
      </c>
      <c r="O82" s="290">
        <f t="shared" si="24"/>
        <v>1058.5771612566398</v>
      </c>
      <c r="P82" s="290">
        <f t="shared" si="24"/>
        <v>947.0620420878862</v>
      </c>
      <c r="Q82" s="290">
        <f t="shared" si="24"/>
        <v>1101.2681564245809</v>
      </c>
      <c r="R82" s="290">
        <f t="shared" si="24"/>
        <v>1032.0196494386998</v>
      </c>
      <c r="S82" s="290">
        <f t="shared" si="24"/>
        <v>1183.1275317048401</v>
      </c>
      <c r="T82" s="290">
        <f t="shared" si="24"/>
        <v>1402.4217938242311</v>
      </c>
      <c r="U82" s="290">
        <f t="shared" si="24"/>
        <v>1479.0856376874881</v>
      </c>
      <c r="V82" s="290">
        <f t="shared" si="24"/>
        <v>1305.20675491921</v>
      </c>
      <c r="W82" s="290">
        <f t="shared" si="24"/>
        <v>1445.477819026125</v>
      </c>
      <c r="DA82" s="94"/>
    </row>
    <row r="83" spans="1:105" ht="12" customHeight="1" x14ac:dyDescent="0.25">
      <c r="A83" s="49" t="s">
        <v>45</v>
      </c>
      <c r="B83" s="291">
        <f t="shared" ref="B83:W83" si="25">IF(B$8=0,"",B$8/B$15*1000)</f>
        <v>745.64489368857062</v>
      </c>
      <c r="C83" s="291">
        <f t="shared" si="25"/>
        <v>650.21293908971995</v>
      </c>
      <c r="D83" s="291">
        <f t="shared" si="25"/>
        <v>524.12351772745808</v>
      </c>
      <c r="E83" s="291">
        <f t="shared" si="25"/>
        <v>608.14203341944449</v>
      </c>
      <c r="F83" s="291">
        <f t="shared" si="25"/>
        <v>577.17820852121986</v>
      </c>
      <c r="G83" s="291">
        <f t="shared" si="25"/>
        <v>585.31563675832206</v>
      </c>
      <c r="H83" s="291">
        <f t="shared" si="25"/>
        <v>690.32132812762472</v>
      </c>
      <c r="I83" s="291">
        <f t="shared" si="25"/>
        <v>730.52831519700862</v>
      </c>
      <c r="J83" s="291">
        <f t="shared" si="25"/>
        <v>760.11415968585811</v>
      </c>
      <c r="K83" s="291">
        <f t="shared" si="25"/>
        <v>853.9789431387876</v>
      </c>
      <c r="L83" s="291">
        <f t="shared" si="25"/>
        <v>547.05511430823435</v>
      </c>
      <c r="M83" s="291">
        <f t="shared" si="25"/>
        <v>644.01305745984178</v>
      </c>
      <c r="N83" s="291">
        <f t="shared" si="25"/>
        <v>829.64350330768968</v>
      </c>
      <c r="O83" s="291">
        <f t="shared" si="25"/>
        <v>622.14827104968731</v>
      </c>
      <c r="P83" s="291">
        <f t="shared" si="25"/>
        <v>668.10917600416053</v>
      </c>
      <c r="Q83" s="291">
        <f t="shared" si="25"/>
        <v>534.2335215835343</v>
      </c>
      <c r="R83" s="291">
        <f t="shared" si="25"/>
        <v>587.71655673127225</v>
      </c>
      <c r="S83" s="291">
        <f t="shared" si="25"/>
        <v>806.23701830361279</v>
      </c>
      <c r="T83" s="291">
        <f t="shared" si="25"/>
        <v>1009.9801359671056</v>
      </c>
      <c r="U83" s="291">
        <f t="shared" si="25"/>
        <v>1070.2453344794792</v>
      </c>
      <c r="V83" s="291">
        <f t="shared" si="25"/>
        <v>1127.7450725580716</v>
      </c>
      <c r="W83" s="291">
        <f t="shared" si="25"/>
        <v>1282.5788572687209</v>
      </c>
      <c r="DA83" s="84"/>
    </row>
    <row r="84" spans="1:105" ht="12" customHeight="1" x14ac:dyDescent="0.25">
      <c r="A84" s="115" t="s">
        <v>149</v>
      </c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DA84" s="119"/>
    </row>
    <row r="85" spans="1:105" ht="12" customHeight="1" x14ac:dyDescent="0.25">
      <c r="A85" s="50" t="s">
        <v>43</v>
      </c>
      <c r="B85" s="254">
        <f t="shared" ref="B85:W85" si="26">IF(B$64=0,"",B$64/B$11)</f>
        <v>0.43207573511475578</v>
      </c>
      <c r="C85" s="254">
        <f t="shared" si="26"/>
        <v>0.42100845560989247</v>
      </c>
      <c r="D85" s="254">
        <f t="shared" si="26"/>
        <v>0.40785077037667117</v>
      </c>
      <c r="E85" s="254">
        <f t="shared" si="26"/>
        <v>0.41122104198445042</v>
      </c>
      <c r="F85" s="254">
        <f t="shared" si="26"/>
        <v>0.41907415865044828</v>
      </c>
      <c r="G85" s="254">
        <f t="shared" si="26"/>
        <v>0.40898060409289938</v>
      </c>
      <c r="H85" s="254">
        <f t="shared" si="26"/>
        <v>0.39239093871644598</v>
      </c>
      <c r="I85" s="254">
        <f t="shared" si="26"/>
        <v>0.41137412711989896</v>
      </c>
      <c r="J85" s="254">
        <f t="shared" si="26"/>
        <v>0.42303473931191177</v>
      </c>
      <c r="K85" s="254">
        <f t="shared" si="26"/>
        <v>0.40235399744942246</v>
      </c>
      <c r="L85" s="254">
        <f t="shared" si="26"/>
        <v>0.42545039138771162</v>
      </c>
      <c r="M85" s="254">
        <f t="shared" si="26"/>
        <v>0.42445743118654017</v>
      </c>
      <c r="N85" s="254">
        <f t="shared" si="26"/>
        <v>0.43909803403526942</v>
      </c>
      <c r="O85" s="254">
        <f t="shared" si="26"/>
        <v>0.43165471546246054</v>
      </c>
      <c r="P85" s="254">
        <f t="shared" si="26"/>
        <v>0.42256331206335362</v>
      </c>
      <c r="Q85" s="254">
        <f t="shared" si="26"/>
        <v>0.42518534516638035</v>
      </c>
      <c r="R85" s="254">
        <f t="shared" si="26"/>
        <v>0.37870206634343695</v>
      </c>
      <c r="S85" s="254">
        <f t="shared" si="26"/>
        <v>0.3477138621030319</v>
      </c>
      <c r="T85" s="254">
        <f t="shared" si="26"/>
        <v>0.37203322052403265</v>
      </c>
      <c r="U85" s="254">
        <f t="shared" si="26"/>
        <v>0.35314524866843888</v>
      </c>
      <c r="V85" s="254">
        <f t="shared" si="26"/>
        <v>0.35135803591104886</v>
      </c>
      <c r="W85" s="254">
        <f t="shared" si="26"/>
        <v>0.35630188714594196</v>
      </c>
      <c r="DA85" s="83"/>
    </row>
    <row r="86" spans="1:105" ht="12" customHeight="1" x14ac:dyDescent="0.25">
      <c r="A86" s="107" t="s">
        <v>56</v>
      </c>
      <c r="B86" s="293">
        <f t="shared" ref="B86:W86" si="27">IF(B$65=0,"",B$65/B$12)</f>
        <v>1.7011377690559126</v>
      </c>
      <c r="C86" s="293">
        <f t="shared" si="27"/>
        <v>1.6572620590490448</v>
      </c>
      <c r="D86" s="293">
        <f t="shared" si="27"/>
        <v>1.5595621152192745</v>
      </c>
      <c r="E86" s="293">
        <f t="shared" si="27"/>
        <v>1.6132616758749199</v>
      </c>
      <c r="F86" s="293">
        <f t="shared" si="27"/>
        <v>1.6439938104749239</v>
      </c>
      <c r="G86" s="293">
        <f t="shared" si="27"/>
        <v>1.6036751707565311</v>
      </c>
      <c r="H86" s="293">
        <f t="shared" si="27"/>
        <v>1.5334677884849368</v>
      </c>
      <c r="I86" s="293">
        <f t="shared" si="27"/>
        <v>1.633717135298224</v>
      </c>
      <c r="J86" s="293">
        <f t="shared" si="27"/>
        <v>1.6800256916469971</v>
      </c>
      <c r="K86" s="293">
        <f t="shared" si="27"/>
        <v>1.5978949009043382</v>
      </c>
      <c r="L86" s="293">
        <f t="shared" si="27"/>
        <v>1.6896191296611538</v>
      </c>
      <c r="M86" s="293">
        <f t="shared" si="27"/>
        <v>1.6113041155643086</v>
      </c>
      <c r="N86" s="293">
        <f t="shared" si="27"/>
        <v>1.6668820413849366</v>
      </c>
      <c r="O86" s="293">
        <f t="shared" si="27"/>
        <v>1.7202866838968229</v>
      </c>
      <c r="P86" s="293">
        <f t="shared" si="27"/>
        <v>1.6069486038848397</v>
      </c>
      <c r="Q86" s="293">
        <f t="shared" si="27"/>
        <v>1.548812744727134</v>
      </c>
      <c r="R86" s="293">
        <f t="shared" si="27"/>
        <v>1.4470470483599061</v>
      </c>
      <c r="S86" s="293">
        <f t="shared" si="27"/>
        <v>1.3286389553885132</v>
      </c>
      <c r="T86" s="293">
        <f t="shared" si="27"/>
        <v>1.3728107974122685</v>
      </c>
      <c r="U86" s="293">
        <f t="shared" si="27"/>
        <v>1.3031137642600825</v>
      </c>
      <c r="V86" s="293">
        <f t="shared" si="27"/>
        <v>1.3550412250479231</v>
      </c>
      <c r="W86" s="293">
        <f t="shared" si="27"/>
        <v>1.3779465818278553</v>
      </c>
      <c r="DA86" s="94"/>
    </row>
    <row r="87" spans="1:105" ht="12" customHeight="1" x14ac:dyDescent="0.25">
      <c r="A87" s="99" t="s">
        <v>44</v>
      </c>
      <c r="B87" s="293">
        <f t="shared" ref="B87:W87" si="28">IF(B$66=0,"",B$66/B$13)</f>
        <v>1.7283029404590233</v>
      </c>
      <c r="C87" s="293">
        <f t="shared" si="28"/>
        <v>1.6840338224395692</v>
      </c>
      <c r="D87" s="293">
        <f t="shared" si="28"/>
        <v>1.576329984257834</v>
      </c>
      <c r="E87" s="293">
        <f t="shared" si="28"/>
        <v>1.6389618349820574</v>
      </c>
      <c r="F87" s="293">
        <f t="shared" si="28"/>
        <v>1.6702612024441901</v>
      </c>
      <c r="G87" s="293">
        <f t="shared" si="28"/>
        <v>1.6300323498074183</v>
      </c>
      <c r="H87" s="293">
        <f t="shared" si="28"/>
        <v>1.5583279502893277</v>
      </c>
      <c r="I87" s="293">
        <f t="shared" si="28"/>
        <v>1.633717135298224</v>
      </c>
      <c r="J87" s="293">
        <f t="shared" si="28"/>
        <v>1.6800256916469971</v>
      </c>
      <c r="K87" s="293">
        <f t="shared" si="28"/>
        <v>1.5978949009043382</v>
      </c>
      <c r="L87" s="293">
        <f t="shared" si="28"/>
        <v>1.6896191296611538</v>
      </c>
      <c r="M87" s="293">
        <f t="shared" si="28"/>
        <v>1.6113041155643086</v>
      </c>
      <c r="N87" s="293">
        <f t="shared" si="28"/>
        <v>1.6668820413849366</v>
      </c>
      <c r="O87" s="293">
        <f t="shared" si="28"/>
        <v>1.7202866838968229</v>
      </c>
      <c r="P87" s="293">
        <f t="shared" si="28"/>
        <v>1.6069486038848397</v>
      </c>
      <c r="Q87" s="293">
        <f t="shared" si="28"/>
        <v>1.548812744727134</v>
      </c>
      <c r="R87" s="293">
        <f t="shared" si="28"/>
        <v>1.4470470483599061</v>
      </c>
      <c r="S87" s="293">
        <f t="shared" si="28"/>
        <v>1.3286389553885132</v>
      </c>
      <c r="T87" s="293">
        <f t="shared" si="28"/>
        <v>1.3728107974122685</v>
      </c>
      <c r="U87" s="293">
        <f t="shared" si="28"/>
        <v>1.3031137642600825</v>
      </c>
      <c r="V87" s="293">
        <f t="shared" si="28"/>
        <v>1.3550412250479231</v>
      </c>
      <c r="W87" s="293">
        <f t="shared" si="28"/>
        <v>1.3779465818278553</v>
      </c>
      <c r="DA87" s="94"/>
    </row>
    <row r="88" spans="1:105" ht="12" customHeight="1" x14ac:dyDescent="0.25">
      <c r="A88" s="99" t="s">
        <v>81</v>
      </c>
      <c r="B88" s="293">
        <f t="shared" ref="B88:W88" si="29">IF(B$67=0,"",B$67/B$14)</f>
        <v>0.18435231364896243</v>
      </c>
      <c r="C88" s="293">
        <f t="shared" si="29"/>
        <v>0.17963027439355414</v>
      </c>
      <c r="D88" s="293">
        <f t="shared" si="29"/>
        <v>0.17401632869404646</v>
      </c>
      <c r="E88" s="293">
        <f t="shared" si="29"/>
        <v>0.17579180997480956</v>
      </c>
      <c r="F88" s="293">
        <f t="shared" si="29"/>
        <v>0.17914891832217697</v>
      </c>
      <c r="G88" s="293">
        <f t="shared" si="29"/>
        <v>0.16908905792213336</v>
      </c>
      <c r="H88" s="293">
        <f t="shared" si="29"/>
        <v>0.16781623336374571</v>
      </c>
      <c r="I88" s="293" t="str">
        <f t="shared" si="29"/>
        <v/>
      </c>
      <c r="J88" s="293" t="str">
        <f t="shared" si="29"/>
        <v/>
      </c>
      <c r="K88" s="293" t="str">
        <f t="shared" si="29"/>
        <v/>
      </c>
      <c r="L88" s="293" t="str">
        <f t="shared" si="29"/>
        <v/>
      </c>
      <c r="M88" s="293" t="str">
        <f t="shared" si="29"/>
        <v/>
      </c>
      <c r="N88" s="293" t="str">
        <f t="shared" si="29"/>
        <v/>
      </c>
      <c r="O88" s="293" t="str">
        <f t="shared" si="29"/>
        <v/>
      </c>
      <c r="P88" s="293" t="str">
        <f t="shared" si="29"/>
        <v/>
      </c>
      <c r="Q88" s="293" t="str">
        <f t="shared" si="29"/>
        <v/>
      </c>
      <c r="R88" s="293" t="str">
        <f t="shared" si="29"/>
        <v/>
      </c>
      <c r="S88" s="293" t="str">
        <f t="shared" si="29"/>
        <v/>
      </c>
      <c r="T88" s="293" t="str">
        <f t="shared" si="29"/>
        <v/>
      </c>
      <c r="U88" s="293" t="str">
        <f t="shared" si="29"/>
        <v/>
      </c>
      <c r="V88" s="293" t="str">
        <f t="shared" si="29"/>
        <v/>
      </c>
      <c r="W88" s="293" t="str">
        <f t="shared" si="29"/>
        <v/>
      </c>
      <c r="DA88" s="94"/>
    </row>
    <row r="89" spans="1:105" ht="12" customHeight="1" x14ac:dyDescent="0.25">
      <c r="A89" s="49" t="s">
        <v>45</v>
      </c>
      <c r="B89" s="255">
        <f t="shared" ref="B89:W89" si="30">IF(B$68=0,"",B$68/B$15)</f>
        <v>0.43207573511475572</v>
      </c>
      <c r="C89" s="255">
        <f t="shared" si="30"/>
        <v>0.42100845560989247</v>
      </c>
      <c r="D89" s="255">
        <f t="shared" si="30"/>
        <v>0.40785077037667117</v>
      </c>
      <c r="E89" s="255">
        <f t="shared" si="30"/>
        <v>0.42405578380856268</v>
      </c>
      <c r="F89" s="255">
        <f t="shared" si="30"/>
        <v>0.43215400642642593</v>
      </c>
      <c r="G89" s="255">
        <f t="shared" si="30"/>
        <v>0.4217454189459296</v>
      </c>
      <c r="H89" s="255">
        <f t="shared" si="30"/>
        <v>0.4185707136561938</v>
      </c>
      <c r="I89" s="255">
        <f t="shared" si="30"/>
        <v>0.4388204338548683</v>
      </c>
      <c r="J89" s="255">
        <f t="shared" si="30"/>
        <v>0.45125902579290994</v>
      </c>
      <c r="K89" s="255">
        <f t="shared" si="30"/>
        <v>0.4291984937412841</v>
      </c>
      <c r="L89" s="255">
        <f t="shared" si="30"/>
        <v>0.45383584679856304</v>
      </c>
      <c r="M89" s="255">
        <f t="shared" si="30"/>
        <v>0.45277663768074827</v>
      </c>
      <c r="N89" s="255">
        <f t="shared" si="30"/>
        <v>0.46839404108663535</v>
      </c>
      <c r="O89" s="255">
        <f t="shared" si="30"/>
        <v>0.42331698860926253</v>
      </c>
      <c r="P89" s="255">
        <f t="shared" si="30"/>
        <v>0.4144011923228284</v>
      </c>
      <c r="Q89" s="255">
        <f t="shared" si="30"/>
        <v>0.41697257893682133</v>
      </c>
      <c r="R89" s="255">
        <f t="shared" si="30"/>
        <v>0.3664199374222154</v>
      </c>
      <c r="S89" s="255">
        <f t="shared" si="30"/>
        <v>0.33643674781823041</v>
      </c>
      <c r="T89" s="255">
        <f t="shared" si="30"/>
        <v>0.35996737672874285</v>
      </c>
      <c r="U89" s="255">
        <f t="shared" si="30"/>
        <v>0.34169198274374463</v>
      </c>
      <c r="V89" s="255">
        <f t="shared" si="30"/>
        <v>0.3553079827600748</v>
      </c>
      <c r="W89" s="255">
        <f t="shared" si="30"/>
        <v>0.3758759378207327</v>
      </c>
      <c r="DA89" s="84"/>
    </row>
    <row r="90" spans="1:105" ht="12" customHeight="1" x14ac:dyDescent="0.25">
      <c r="A90" s="115" t="s">
        <v>150</v>
      </c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DA90" s="119"/>
    </row>
    <row r="91" spans="1:105" ht="12" customHeight="1" x14ac:dyDescent="0.25">
      <c r="A91" s="50" t="s">
        <v>43</v>
      </c>
      <c r="B91" s="254">
        <f>IF(NFM_ued!B$5=0,"",NFM_ued!B$5/B$11)</f>
        <v>0.14012524509850233</v>
      </c>
      <c r="C91" s="254">
        <f>IF(NFM_ued!C$5=0,"",NFM_ued!C$5/C$11)</f>
        <v>0.13685295314508811</v>
      </c>
      <c r="D91" s="254">
        <f>IF(NFM_ued!D$5=0,"",NFM_ued!D$5/D$11)</f>
        <v>0.13275317332803663</v>
      </c>
      <c r="E91" s="254">
        <f>IF(NFM_ued!E$5=0,"",NFM_ued!E$5/E$11)</f>
        <v>0.13379007250480798</v>
      </c>
      <c r="F91" s="254">
        <f>IF(NFM_ued!F$5=0,"",NFM_ued!F$5/F$11)</f>
        <v>0.13747328753969679</v>
      </c>
      <c r="G91" s="254">
        <f>IF(NFM_ued!G$5=0,"",NFM_ued!G$5/G$11)</f>
        <v>0.13650715857169868</v>
      </c>
      <c r="H91" s="254">
        <f>IF(NFM_ued!H$5=0,"",NFM_ued!H$5/H$11)</f>
        <v>0.13039982359384295</v>
      </c>
      <c r="I91" s="254">
        <f>IF(NFM_ued!I$5=0,"",NFM_ued!I$5/I$11)</f>
        <v>0.1375368224441316</v>
      </c>
      <c r="J91" s="254">
        <f>IF(NFM_ued!J$5=0,"",NFM_ued!J$5/J$11)</f>
        <v>0.14066124597888163</v>
      </c>
      <c r="K91" s="254">
        <f>IF(NFM_ued!K$5=0,"",NFM_ued!K$5/K$11)</f>
        <v>0.13994106260347591</v>
      </c>
      <c r="L91" s="254">
        <f>IF(NFM_ued!L$5=0,"",NFM_ued!L$5/L$11)</f>
        <v>0.14866685520064221</v>
      </c>
      <c r="M91" s="254">
        <f>IF(NFM_ued!M$5=0,"",NFM_ued!M$5/M$11)</f>
        <v>0.14669607530250306</v>
      </c>
      <c r="N91" s="254">
        <f>IF(NFM_ued!N$5=0,"",NFM_ued!N$5/N$11)</f>
        <v>0.15471482395424635</v>
      </c>
      <c r="O91" s="254">
        <f>IF(NFM_ued!O$5=0,"",NFM_ued!O$5/O$11)</f>
        <v>0.15610782632855924</v>
      </c>
      <c r="P91" s="254">
        <f>IF(NFM_ued!P$5=0,"",NFM_ued!P$5/P$11)</f>
        <v>0.15335395038225627</v>
      </c>
      <c r="Q91" s="254">
        <f>IF(NFM_ued!Q$5=0,"",NFM_ued!Q$5/Q$11)</f>
        <v>0.15440345283267237</v>
      </c>
      <c r="R91" s="254">
        <f>IF(NFM_ued!R$5=0,"",NFM_ued!R$5/R$11)</f>
        <v>0.13845383888346366</v>
      </c>
      <c r="S91" s="254">
        <f>IF(NFM_ued!S$5=0,"",NFM_ued!S$5/S$11)</f>
        <v>0.136781940969771</v>
      </c>
      <c r="T91" s="254">
        <f>IF(NFM_ued!T$5=0,"",NFM_ued!T$5/T$11)</f>
        <v>0.14662380709375936</v>
      </c>
      <c r="U91" s="254">
        <f>IF(NFM_ued!U$5=0,"",NFM_ued!U$5/U$11)</f>
        <v>0.13869212689199514</v>
      </c>
      <c r="V91" s="254">
        <f>IF(NFM_ued!V$5=0,"",NFM_ued!V$5/V$11)</f>
        <v>0.1388296450863481</v>
      </c>
      <c r="W91" s="254">
        <f>IF(NFM_ued!W$5=0,"",NFM_ued!W$5/W$11)</f>
        <v>0.14356714205062571</v>
      </c>
      <c r="DA91" s="83"/>
    </row>
    <row r="92" spans="1:105" ht="12" customHeight="1" x14ac:dyDescent="0.25">
      <c r="A92" s="107" t="s">
        <v>56</v>
      </c>
      <c r="B92" s="293">
        <f>IF(SUM(NFM_ued!B$34,NFM_ued!B$72)=0,"",SUM(NFM_ued!B$34,NFM_ued!B$72)/B$12)</f>
        <v>0.84722772917372147</v>
      </c>
      <c r="C92" s="293">
        <f>IF(SUM(NFM_ued!C$34,NFM_ued!C$72)=0,"",SUM(NFM_ued!C$34,NFM_ued!C$72)/C$12)</f>
        <v>0.82771640672587021</v>
      </c>
      <c r="D92" s="293">
        <f>IF(SUM(NFM_ued!D$34,NFM_ued!D$72)=0,"",SUM(NFM_ued!D$34,NFM_ued!D$72)/D$12)</f>
        <v>0.78318235514043444</v>
      </c>
      <c r="E92" s="293">
        <f>IF(SUM(NFM_ued!E$34,NFM_ued!E$72)=0,"",SUM(NFM_ued!E$34,NFM_ued!E$72)/E$12)</f>
        <v>0.80572559031342594</v>
      </c>
      <c r="F92" s="293">
        <f>IF(SUM(NFM_ued!F$34,NFM_ued!F$72)=0,"",SUM(NFM_ued!F$34,NFM_ued!F$72)/F$12)</f>
        <v>0.82700214434130026</v>
      </c>
      <c r="G92" s="293">
        <f>IF(SUM(NFM_ued!G$34,NFM_ued!G$72)=0,"",SUM(NFM_ued!G$34,NFM_ued!G$72)/G$12)</f>
        <v>0.81266548895271851</v>
      </c>
      <c r="H92" s="293">
        <f>IF(SUM(NFM_ued!H$34,NFM_ued!H$72)=0,"",SUM(NFM_ued!H$34,NFM_ued!H$72)/H$12)</f>
        <v>0.78015312160830041</v>
      </c>
      <c r="I92" s="293">
        <f>IF(SUM(NFM_ued!I$34,NFM_ued!I$72)=0,"",SUM(NFM_ued!I$34,NFM_ued!I$72)/I$12)</f>
        <v>0.83362776555715401</v>
      </c>
      <c r="J92" s="293">
        <f>IF(SUM(NFM_ued!J$34,NFM_ued!J$72)=0,"",SUM(NFM_ued!J$34,NFM_ued!J$72)/J$12)</f>
        <v>0.85208625591674647</v>
      </c>
      <c r="K92" s="293">
        <f>IF(SUM(NFM_ued!K$34,NFM_ued!K$72)=0,"",SUM(NFM_ued!K$34,NFM_ued!K$72)/K$12)</f>
        <v>0.82427563520344782</v>
      </c>
      <c r="L92" s="293">
        <f>IF(SUM(NFM_ued!L$34,NFM_ued!L$72)=0,"",SUM(NFM_ued!L$34,NFM_ued!L$72)/L$12)</f>
        <v>0.87377606797222918</v>
      </c>
      <c r="M92" s="293">
        <f>IF(SUM(NFM_ued!M$34,NFM_ued!M$72)=0,"",SUM(NFM_ued!M$34,NFM_ued!M$72)/M$12)</f>
        <v>0.83597476935319648</v>
      </c>
      <c r="N92" s="293">
        <f>IF(SUM(NFM_ued!N$34,NFM_ued!N$72)=0,"",SUM(NFM_ued!N$34,NFM_ued!N$72)/N$12)</f>
        <v>0.86980078369722424</v>
      </c>
      <c r="O92" s="293">
        <f>IF(SUM(NFM_ued!O$34,NFM_ued!O$72)=0,"",SUM(NFM_ued!O$34,NFM_ued!O$72)/O$12)</f>
        <v>0.89524805957753617</v>
      </c>
      <c r="P92" s="293">
        <f>IF(SUM(NFM_ued!P$34,NFM_ued!P$72)=0,"",SUM(NFM_ued!P$34,NFM_ued!P$72)/P$12)</f>
        <v>0.85453798756987509</v>
      </c>
      <c r="Q92" s="293">
        <f>IF(SUM(NFM_ued!Q$34,NFM_ued!Q$72)=0,"",SUM(NFM_ued!Q$34,NFM_ued!Q$72)/Q$12)</f>
        <v>0.83794269729713355</v>
      </c>
      <c r="R92" s="293">
        <f>IF(SUM(NFM_ued!R$34,NFM_ued!R$72)=0,"",SUM(NFM_ued!R$34,NFM_ued!R$72)/R$12)</f>
        <v>0.78070303094986193</v>
      </c>
      <c r="S92" s="293">
        <f>IF(SUM(NFM_ued!S$34,NFM_ued!S$72)=0,"",SUM(NFM_ued!S$34,NFM_ued!S$72)/S$12)</f>
        <v>0.72810122930674626</v>
      </c>
      <c r="T92" s="293">
        <f>IF(SUM(NFM_ued!T$34,NFM_ued!T$72)=0,"",SUM(NFM_ued!T$34,NFM_ued!T$72)/T$12)</f>
        <v>0.76721678139596794</v>
      </c>
      <c r="U92" s="293">
        <f>IF(SUM(NFM_ued!U$34,NFM_ued!U$72)=0,"",SUM(NFM_ued!U$34,NFM_ued!U$72)/U$12)</f>
        <v>0.72679736259842531</v>
      </c>
      <c r="V92" s="293">
        <f>IF(SUM(NFM_ued!V$34,NFM_ued!V$72)=0,"",SUM(NFM_ued!V$34,NFM_ued!V$72)/V$12)</f>
        <v>0.74805739938660221</v>
      </c>
      <c r="W92" s="293">
        <f>IF(SUM(NFM_ued!W$34,NFM_ued!W$72)=0,"",SUM(NFM_ued!W$34,NFM_ued!W$72)/W$12)</f>
        <v>0.77679427433388359</v>
      </c>
      <c r="DA92" s="94"/>
    </row>
    <row r="93" spans="1:105" ht="12" customHeight="1" x14ac:dyDescent="0.25">
      <c r="A93" s="99" t="s">
        <v>44</v>
      </c>
      <c r="B93" s="293">
        <f>IF(NFM_ued!B$34=0,"",NFM_ued!B$34/B$13)</f>
        <v>0.86088101237988135</v>
      </c>
      <c r="C93" s="293">
        <f>IF(NFM_ued!C$34=0,"",NFM_ued!C$34/C$13)</f>
        <v>0.84120384282058758</v>
      </c>
      <c r="D93" s="293">
        <f>IF(NFM_ued!D$34=0,"",NFM_ued!D$34/D$13)</f>
        <v>0.7916774373556662</v>
      </c>
      <c r="E93" s="293">
        <f>IF(NFM_ued!E$34=0,"",NFM_ued!E$34/E$13)</f>
        <v>0.81868002707485832</v>
      </c>
      <c r="F93" s="293">
        <f>IF(NFM_ued!F$34=0,"",NFM_ued!F$34/F$13)</f>
        <v>0.84031471076510633</v>
      </c>
      <c r="G93" s="293">
        <f>IF(NFM_ued!G$34=0,"",NFM_ued!G$34/G$13)</f>
        <v>0.82607123161994112</v>
      </c>
      <c r="H93" s="293">
        <f>IF(NFM_ued!H$34=0,"",NFM_ued!H$34/H$13)</f>
        <v>0.79288454254367591</v>
      </c>
      <c r="I93" s="293">
        <f>IF(NFM_ued!I$34=0,"",NFM_ued!I$34/I$13)</f>
        <v>0.83362776555715401</v>
      </c>
      <c r="J93" s="293">
        <f>IF(NFM_ued!J$34=0,"",NFM_ued!J$34/J$13)</f>
        <v>0.85208625591674647</v>
      </c>
      <c r="K93" s="293">
        <f>IF(NFM_ued!K$34=0,"",NFM_ued!K$34/K$13)</f>
        <v>0.82427563520344782</v>
      </c>
      <c r="L93" s="293">
        <f>IF(NFM_ued!L$34=0,"",NFM_ued!L$34/L$13)</f>
        <v>0.87377606797222918</v>
      </c>
      <c r="M93" s="293">
        <f>IF(NFM_ued!M$34=0,"",NFM_ued!M$34/M$13)</f>
        <v>0.83597476935319648</v>
      </c>
      <c r="N93" s="293">
        <f>IF(NFM_ued!N$34=0,"",NFM_ued!N$34/N$13)</f>
        <v>0.86980078369722424</v>
      </c>
      <c r="O93" s="293">
        <f>IF(NFM_ued!O$34=0,"",NFM_ued!O$34/O$13)</f>
        <v>0.89524805957753617</v>
      </c>
      <c r="P93" s="293">
        <f>IF(NFM_ued!P$34=0,"",NFM_ued!P$34/P$13)</f>
        <v>0.85453798756987509</v>
      </c>
      <c r="Q93" s="293">
        <f>IF(NFM_ued!Q$34=0,"",NFM_ued!Q$34/Q$13)</f>
        <v>0.83794269729713355</v>
      </c>
      <c r="R93" s="293">
        <f>IF(NFM_ued!R$34=0,"",NFM_ued!R$34/R$13)</f>
        <v>0.78070303094986193</v>
      </c>
      <c r="S93" s="293">
        <f>IF(NFM_ued!S$34=0,"",NFM_ued!S$34/S$13)</f>
        <v>0.72810122930674626</v>
      </c>
      <c r="T93" s="293">
        <f>IF(NFM_ued!T$34=0,"",NFM_ued!T$34/T$13)</f>
        <v>0.76721678139596794</v>
      </c>
      <c r="U93" s="293">
        <f>IF(NFM_ued!U$34=0,"",NFM_ued!U$34/U$13)</f>
        <v>0.72679736259842531</v>
      </c>
      <c r="V93" s="293">
        <f>IF(NFM_ued!V$34=0,"",NFM_ued!V$34/V$13)</f>
        <v>0.74805739938660221</v>
      </c>
      <c r="W93" s="293">
        <f>IF(NFM_ued!W$34=0,"",NFM_ued!W$34/W$13)</f>
        <v>0.77679427433388359</v>
      </c>
      <c r="DA93" s="94"/>
    </row>
    <row r="94" spans="1:105" ht="12" customHeight="1" x14ac:dyDescent="0.25">
      <c r="A94" s="99" t="s">
        <v>81</v>
      </c>
      <c r="B94" s="293">
        <f>IF(NFM_ued!B$72=0,"",NFM_ued!B$72/B$14)</f>
        <v>8.4887559168972213E-2</v>
      </c>
      <c r="C94" s="293">
        <f>IF(NFM_ued!C$72=0,"",NFM_ued!C$72/C$14)</f>
        <v>8.3295354726075299E-2</v>
      </c>
      <c r="D94" s="293">
        <f>IF(NFM_ued!D$72=0,"",NFM_ued!D$72/D$14)</f>
        <v>8.1225216613613149E-2</v>
      </c>
      <c r="E94" s="293">
        <f>IF(NFM_ued!E$72=0,"",NFM_ued!E$72/E$14)</f>
        <v>8.1153715227402903E-2</v>
      </c>
      <c r="F94" s="293">
        <f>IF(NFM_ued!F$72=0,"",NFM_ued!F$72/F$14)</f>
        <v>8.4604690107042566E-2</v>
      </c>
      <c r="G94" s="293">
        <f>IF(NFM_ued!G$72=0,"",NFM_ued!G$72/G$14)</f>
        <v>8.3008789899351204E-2</v>
      </c>
      <c r="H94" s="293">
        <f>IF(NFM_ued!H$72=0,"",NFM_ued!H$72/H$14)</f>
        <v>8.07737315583337E-2</v>
      </c>
      <c r="I94" s="293" t="str">
        <f>IF(NFM_ued!I$72=0,"",NFM_ued!I$72/I$14)</f>
        <v/>
      </c>
      <c r="J94" s="293" t="str">
        <f>IF(NFM_ued!J$72=0,"",NFM_ued!J$72/J$14)</f>
        <v/>
      </c>
      <c r="K94" s="293" t="str">
        <f>IF(NFM_ued!K$72=0,"",NFM_ued!K$72/K$14)</f>
        <v/>
      </c>
      <c r="L94" s="293" t="str">
        <f>IF(NFM_ued!L$72=0,"",NFM_ued!L$72/L$14)</f>
        <v/>
      </c>
      <c r="M94" s="293" t="str">
        <f>IF(NFM_ued!M$72=0,"",NFM_ued!M$72/M$14)</f>
        <v/>
      </c>
      <c r="N94" s="293" t="str">
        <f>IF(NFM_ued!N$72=0,"",NFM_ued!N$72/N$14)</f>
        <v/>
      </c>
      <c r="O94" s="293" t="str">
        <f>IF(NFM_ued!O$72=0,"",NFM_ued!O$72/O$14)</f>
        <v/>
      </c>
      <c r="P94" s="293" t="str">
        <f>IF(NFM_ued!P$72=0,"",NFM_ued!P$72/P$14)</f>
        <v/>
      </c>
      <c r="Q94" s="293" t="str">
        <f>IF(NFM_ued!Q$72=0,"",NFM_ued!Q$72/Q$14)</f>
        <v/>
      </c>
      <c r="R94" s="293" t="str">
        <f>IF(NFM_ued!R$72=0,"",NFM_ued!R$72/R$14)</f>
        <v/>
      </c>
      <c r="S94" s="293" t="str">
        <f>IF(NFM_ued!S$72=0,"",NFM_ued!S$72/S$14)</f>
        <v/>
      </c>
      <c r="T94" s="293" t="str">
        <f>IF(NFM_ued!T$72=0,"",NFM_ued!T$72/T$14)</f>
        <v/>
      </c>
      <c r="U94" s="293" t="str">
        <f>IF(NFM_ued!U$72=0,"",NFM_ued!U$72/U$14)</f>
        <v/>
      </c>
      <c r="V94" s="293" t="str">
        <f>IF(NFM_ued!V$72=0,"",NFM_ued!V$72/V$14)</f>
        <v/>
      </c>
      <c r="W94" s="293" t="str">
        <f>IF(NFM_ued!W$72=0,"",NFM_ued!W$72/W$14)</f>
        <v/>
      </c>
      <c r="DA94" s="94"/>
    </row>
    <row r="95" spans="1:105" ht="12" customHeight="1" x14ac:dyDescent="0.25">
      <c r="A95" s="49" t="s">
        <v>45</v>
      </c>
      <c r="B95" s="255">
        <f>IF(NFM_ued!B$115=0,"",NFM_ued!B$115/B$15)</f>
        <v>0.12636405538604306</v>
      </c>
      <c r="C95" s="255">
        <f>IF(NFM_ued!C$115=0,"",NFM_ued!C$115/C$15)</f>
        <v>0.12434165723463256</v>
      </c>
      <c r="D95" s="255">
        <f>IF(NFM_ued!D$115=0,"",NFM_ued!D$115/D$15)</f>
        <v>0.12116611017282761</v>
      </c>
      <c r="E95" s="255">
        <f>IF(NFM_ued!E$115=0,"",NFM_ued!E$115/E$15)</f>
        <v>0.12378524683485435</v>
      </c>
      <c r="F95" s="255">
        <f>IF(NFM_ued!F$115=0,"",NFM_ued!F$115/F$15)</f>
        <v>0.12965795480935521</v>
      </c>
      <c r="G95" s="255">
        <f>IF(NFM_ued!G$115=0,"",NFM_ued!G$115/G$15)</f>
        <v>0.13084648466536003</v>
      </c>
      <c r="H95" s="255">
        <f>IF(NFM_ued!H$115=0,"",NFM_ued!H$115/H$15)</f>
        <v>0.1269952326842507</v>
      </c>
      <c r="I95" s="255">
        <f>IF(NFM_ued!I$115=0,"",NFM_ued!I$115/I$15)</f>
        <v>0.13492365079495011</v>
      </c>
      <c r="J95" s="255">
        <f>IF(NFM_ued!J$115=0,"",NFM_ued!J$115/J$15)</f>
        <v>0.13569797848285056</v>
      </c>
      <c r="K95" s="255">
        <f>IF(NFM_ued!K$115=0,"",NFM_ued!K$115/K$15)</f>
        <v>0.14326311195274519</v>
      </c>
      <c r="L95" s="255">
        <f>IF(NFM_ued!L$115=0,"",NFM_ued!L$115/L$15)</f>
        <v>0.15355299304252318</v>
      </c>
      <c r="M95" s="255">
        <f>IF(NFM_ued!M$115=0,"",NFM_ued!M$115/M$15)</f>
        <v>0.142281586664502</v>
      </c>
      <c r="N95" s="255">
        <f>IF(NFM_ued!N$115=0,"",NFM_ued!N$115/N$15)</f>
        <v>0.15095085407447303</v>
      </c>
      <c r="O95" s="255">
        <f>IF(NFM_ued!O$115=0,"",NFM_ued!O$115/O$15)</f>
        <v>0.14250300610042513</v>
      </c>
      <c r="P95" s="255">
        <f>IF(NFM_ued!P$115=0,"",NFM_ued!P$115/P$15)</f>
        <v>0.14205569712205635</v>
      </c>
      <c r="Q95" s="255">
        <f>IF(NFM_ued!Q$115=0,"",NFM_ued!Q$115/Q$15)</f>
        <v>0.14329301178195739</v>
      </c>
      <c r="R95" s="255">
        <f>IF(NFM_ued!R$115=0,"",NFM_ued!R$115/R$15)</f>
        <v>0.12547786839609557</v>
      </c>
      <c r="S95" s="255">
        <f>IF(NFM_ued!S$115=0,"",NFM_ued!S$115/S$15)</f>
        <v>0.13097147512157586</v>
      </c>
      <c r="T95" s="255">
        <f>IF(NFM_ued!T$115=0,"",NFM_ued!T$115/T$15)</f>
        <v>0.14043364743460812</v>
      </c>
      <c r="U95" s="255">
        <f>IF(NFM_ued!U$115=0,"",NFM_ued!U$115/U$15)</f>
        <v>0.13166059489044205</v>
      </c>
      <c r="V95" s="255">
        <f>IF(NFM_ued!V$115=0,"",NFM_ued!V$115/V$15)</f>
        <v>0.12944573414842792</v>
      </c>
      <c r="W95" s="255">
        <f>IF(NFM_ued!W$115=0,"",NFM_ued!W$115/W$15)</f>
        <v>0.1362676303787731</v>
      </c>
      <c r="DA95" s="84"/>
    </row>
    <row r="96" spans="1:105" ht="12" customHeight="1" x14ac:dyDescent="0.25">
      <c r="A96" s="110" t="s">
        <v>88</v>
      </c>
      <c r="B96" s="294">
        <f t="shared" ref="B96:W96" si="31">IF(B$63=0,"",B$73/B$63)</f>
        <v>2.4810273499345215</v>
      </c>
      <c r="C96" s="294">
        <f t="shared" si="31"/>
        <v>2.3833931632806205</v>
      </c>
      <c r="D96" s="294">
        <f t="shared" si="31"/>
        <v>2.4225662858275196</v>
      </c>
      <c r="E96" s="294">
        <f t="shared" si="31"/>
        <v>2.4848792147244407</v>
      </c>
      <c r="F96" s="294">
        <f t="shared" si="31"/>
        <v>2.2694566018481819</v>
      </c>
      <c r="G96" s="294">
        <f t="shared" si="31"/>
        <v>2.1318257747074085</v>
      </c>
      <c r="H96" s="294">
        <f t="shared" si="31"/>
        <v>2.3305255830428733</v>
      </c>
      <c r="I96" s="294">
        <f t="shared" si="31"/>
        <v>2.2357641538656337</v>
      </c>
      <c r="J96" s="294">
        <f t="shared" si="31"/>
        <v>2.3055959620055613</v>
      </c>
      <c r="K96" s="294">
        <f t="shared" si="31"/>
        <v>1.7600455766105909</v>
      </c>
      <c r="L96" s="294">
        <f t="shared" si="31"/>
        <v>1.6478716078280315</v>
      </c>
      <c r="M96" s="294">
        <f t="shared" si="31"/>
        <v>2.0325326776364863</v>
      </c>
      <c r="N96" s="294">
        <f t="shared" si="31"/>
        <v>1.9347811683849041</v>
      </c>
      <c r="O96" s="294">
        <f t="shared" si="31"/>
        <v>1.8696491042510268</v>
      </c>
      <c r="P96" s="294">
        <f t="shared" si="31"/>
        <v>1.7947199348622158</v>
      </c>
      <c r="Q96" s="294">
        <f t="shared" si="31"/>
        <v>1.7782965213714808</v>
      </c>
      <c r="R96" s="294">
        <f t="shared" si="31"/>
        <v>1.9620878140083118</v>
      </c>
      <c r="S96" s="294">
        <f t="shared" si="31"/>
        <v>1.227805032007542</v>
      </c>
      <c r="T96" s="294">
        <f t="shared" si="31"/>
        <v>1.1789816342548023</v>
      </c>
      <c r="U96" s="294">
        <f t="shared" si="31"/>
        <v>1.3829470931121208</v>
      </c>
      <c r="V96" s="294">
        <f t="shared" si="31"/>
        <v>1.646590715536101</v>
      </c>
      <c r="W96" s="294">
        <f t="shared" si="31"/>
        <v>1.6641966114318374</v>
      </c>
      <c r="DA96" s="119"/>
    </row>
    <row r="97" spans="1:105" ht="12" customHeight="1" x14ac:dyDescent="0.25">
      <c r="A97" s="50" t="s">
        <v>43</v>
      </c>
      <c r="B97" s="257">
        <f t="shared" ref="B97:W97" si="32">IF(B$64=0,"",B$74/B$64)</f>
        <v>3.1747205578420656</v>
      </c>
      <c r="C97" s="257">
        <f t="shared" si="32"/>
        <v>3.0169432689936047</v>
      </c>
      <c r="D97" s="257">
        <f t="shared" si="32"/>
        <v>2.9666233584583352</v>
      </c>
      <c r="E97" s="257">
        <f t="shared" si="32"/>
        <v>3.057601047535333</v>
      </c>
      <c r="F97" s="257">
        <f t="shared" si="32"/>
        <v>2.9346322184924531</v>
      </c>
      <c r="G97" s="257">
        <f t="shared" si="32"/>
        <v>2.7890186973308158</v>
      </c>
      <c r="H97" s="257">
        <f t="shared" si="32"/>
        <v>2.9568682441161123</v>
      </c>
      <c r="I97" s="257">
        <f t="shared" si="32"/>
        <v>2.8763888934149739</v>
      </c>
      <c r="J97" s="257">
        <f t="shared" si="32"/>
        <v>2.9905058956199033</v>
      </c>
      <c r="K97" s="257">
        <f t="shared" si="32"/>
        <v>2.2789930762688759</v>
      </c>
      <c r="L97" s="257">
        <f t="shared" si="32"/>
        <v>2.2501205347416309</v>
      </c>
      <c r="M97" s="257">
        <f t="shared" si="32"/>
        <v>2.5609105292845404</v>
      </c>
      <c r="N97" s="257">
        <f t="shared" si="32"/>
        <v>2.4494422399879308</v>
      </c>
      <c r="O97" s="257">
        <f t="shared" si="32"/>
        <v>2.3175400994542739</v>
      </c>
      <c r="P97" s="257">
        <f t="shared" si="32"/>
        <v>2.2415323232678475</v>
      </c>
      <c r="Q97" s="257">
        <f t="shared" si="32"/>
        <v>2.2324502588932607</v>
      </c>
      <c r="R97" s="257">
        <f t="shared" si="32"/>
        <v>2.397012385156605</v>
      </c>
      <c r="S97" s="257">
        <f t="shared" si="32"/>
        <v>1.2008268513782241</v>
      </c>
      <c r="T97" s="257">
        <f t="shared" si="32"/>
        <v>1.1576076929099071</v>
      </c>
      <c r="U97" s="257">
        <f t="shared" si="32"/>
        <v>1.357891790979169</v>
      </c>
      <c r="V97" s="257">
        <f t="shared" si="32"/>
        <v>1.8412327761632263</v>
      </c>
      <c r="W97" s="257">
        <f t="shared" si="32"/>
        <v>1.8686182138559124</v>
      </c>
      <c r="DA97" s="83"/>
    </row>
    <row r="98" spans="1:105" ht="12" customHeight="1" x14ac:dyDescent="0.25">
      <c r="A98" s="107" t="s">
        <v>56</v>
      </c>
      <c r="B98" s="295">
        <f t="shared" ref="B98:W98" si="33">IF(B$65=0,"",B$75/B$65)</f>
        <v>1.3191450873143953</v>
      </c>
      <c r="C98" s="295">
        <f t="shared" si="33"/>
        <v>1.3087145619754808</v>
      </c>
      <c r="D98" s="295">
        <f t="shared" si="33"/>
        <v>1.349748031121017</v>
      </c>
      <c r="E98" s="295">
        <f t="shared" si="33"/>
        <v>1.376936618938551</v>
      </c>
      <c r="F98" s="295">
        <f t="shared" si="33"/>
        <v>1.2816501530811415</v>
      </c>
      <c r="G98" s="295">
        <f t="shared" si="33"/>
        <v>1.2425560481606839</v>
      </c>
      <c r="H98" s="295">
        <f t="shared" si="33"/>
        <v>1.320600054976897</v>
      </c>
      <c r="I98" s="295">
        <f t="shared" si="33"/>
        <v>1.2397718690937236</v>
      </c>
      <c r="J98" s="295">
        <f t="shared" si="33"/>
        <v>1.3103943653097196</v>
      </c>
      <c r="K98" s="295">
        <f t="shared" si="33"/>
        <v>1.1162192640582551</v>
      </c>
      <c r="L98" s="295">
        <f t="shared" si="33"/>
        <v>1.1086423733514568</v>
      </c>
      <c r="M98" s="295">
        <f t="shared" si="33"/>
        <v>1.2207236881610029</v>
      </c>
      <c r="N98" s="295">
        <f t="shared" si="33"/>
        <v>1.2378439698895531</v>
      </c>
      <c r="O98" s="295">
        <f t="shared" si="33"/>
        <v>1.234493067711796</v>
      </c>
      <c r="P98" s="295">
        <f t="shared" si="33"/>
        <v>1.2372091551863362</v>
      </c>
      <c r="Q98" s="295">
        <f t="shared" si="33"/>
        <v>1.2663792811455086</v>
      </c>
      <c r="R98" s="295">
        <f t="shared" si="33"/>
        <v>1.3788256658387268</v>
      </c>
      <c r="S98" s="295">
        <f t="shared" si="33"/>
        <v>1.2563521321205491</v>
      </c>
      <c r="T98" s="295">
        <f t="shared" si="33"/>
        <v>1.1877822791863915</v>
      </c>
      <c r="U98" s="295">
        <f t="shared" si="33"/>
        <v>1.3186415749489537</v>
      </c>
      <c r="V98" s="295">
        <f t="shared" si="33"/>
        <v>1.4151595231090799</v>
      </c>
      <c r="W98" s="295">
        <f t="shared" si="33"/>
        <v>1.4111921512919072</v>
      </c>
      <c r="DA98" s="94"/>
    </row>
    <row r="99" spans="1:105" ht="12" customHeight="1" x14ac:dyDescent="0.25">
      <c r="A99" s="99" t="s">
        <v>44</v>
      </c>
      <c r="B99" s="295">
        <f t="shared" ref="B99:W99" si="34">IF(B$66=0,"",B$76/B$66)</f>
        <v>1.3171836347710792</v>
      </c>
      <c r="C99" s="295">
        <f t="shared" si="34"/>
        <v>1.3069238277858961</v>
      </c>
      <c r="D99" s="295">
        <f t="shared" si="34"/>
        <v>1.3486662222487489</v>
      </c>
      <c r="E99" s="295">
        <f t="shared" si="34"/>
        <v>1.3751255869442276</v>
      </c>
      <c r="F99" s="295">
        <f t="shared" si="34"/>
        <v>1.2801021271534323</v>
      </c>
      <c r="G99" s="295">
        <f t="shared" si="34"/>
        <v>1.2415025621796689</v>
      </c>
      <c r="H99" s="295">
        <f t="shared" si="34"/>
        <v>1.3192752963799013</v>
      </c>
      <c r="I99" s="295">
        <f t="shared" si="34"/>
        <v>1.2397718690937236</v>
      </c>
      <c r="J99" s="295">
        <f t="shared" si="34"/>
        <v>1.3103943653097196</v>
      </c>
      <c r="K99" s="295">
        <f t="shared" si="34"/>
        <v>1.1162192640582551</v>
      </c>
      <c r="L99" s="295">
        <f t="shared" si="34"/>
        <v>1.1086423733514568</v>
      </c>
      <c r="M99" s="295">
        <f t="shared" si="34"/>
        <v>1.2207236881610029</v>
      </c>
      <c r="N99" s="295">
        <f t="shared" si="34"/>
        <v>1.2378439698895531</v>
      </c>
      <c r="O99" s="295">
        <f t="shared" si="34"/>
        <v>1.234493067711796</v>
      </c>
      <c r="P99" s="295">
        <f t="shared" si="34"/>
        <v>1.2372091551863362</v>
      </c>
      <c r="Q99" s="295">
        <f t="shared" si="34"/>
        <v>1.2663792811455086</v>
      </c>
      <c r="R99" s="295">
        <f t="shared" si="34"/>
        <v>1.3788256658387268</v>
      </c>
      <c r="S99" s="295">
        <f t="shared" si="34"/>
        <v>1.2563521321205491</v>
      </c>
      <c r="T99" s="295">
        <f t="shared" si="34"/>
        <v>1.1877822791863915</v>
      </c>
      <c r="U99" s="295">
        <f t="shared" si="34"/>
        <v>1.3186415749489537</v>
      </c>
      <c r="V99" s="295">
        <f t="shared" si="34"/>
        <v>1.4151595231090799</v>
      </c>
      <c r="W99" s="295">
        <f t="shared" si="34"/>
        <v>1.4111921512919072</v>
      </c>
      <c r="DA99" s="94"/>
    </row>
    <row r="100" spans="1:105" ht="12" customHeight="1" x14ac:dyDescent="0.25">
      <c r="A100" s="99" t="s">
        <v>81</v>
      </c>
      <c r="B100" s="295">
        <f t="shared" ref="B100:W100" si="35">IF(B$67=0,"",B$77/B$67)</f>
        <v>2.3458858097307642</v>
      </c>
      <c r="C100" s="295">
        <f t="shared" si="35"/>
        <v>2.2353131802430433</v>
      </c>
      <c r="D100" s="295">
        <f t="shared" si="35"/>
        <v>2.1594975193918433</v>
      </c>
      <c r="E100" s="295">
        <f t="shared" si="35"/>
        <v>2.321343761371621</v>
      </c>
      <c r="F100" s="295">
        <f t="shared" si="35"/>
        <v>2.0865152963119629</v>
      </c>
      <c r="G100" s="295">
        <f t="shared" si="35"/>
        <v>1.7953167701027519</v>
      </c>
      <c r="H100" s="295">
        <f t="shared" si="35"/>
        <v>1.9963680048544554</v>
      </c>
      <c r="I100" s="295" t="str">
        <f t="shared" si="35"/>
        <v/>
      </c>
      <c r="J100" s="295" t="str">
        <f t="shared" si="35"/>
        <v/>
      </c>
      <c r="K100" s="295" t="str">
        <f t="shared" si="35"/>
        <v/>
      </c>
      <c r="L100" s="295" t="str">
        <f t="shared" si="35"/>
        <v/>
      </c>
      <c r="M100" s="295" t="str">
        <f t="shared" si="35"/>
        <v/>
      </c>
      <c r="N100" s="295" t="str">
        <f t="shared" si="35"/>
        <v/>
      </c>
      <c r="O100" s="295" t="str">
        <f t="shared" si="35"/>
        <v/>
      </c>
      <c r="P100" s="295" t="str">
        <f t="shared" si="35"/>
        <v/>
      </c>
      <c r="Q100" s="295" t="str">
        <f t="shared" si="35"/>
        <v/>
      </c>
      <c r="R100" s="295" t="str">
        <f t="shared" si="35"/>
        <v/>
      </c>
      <c r="S100" s="295" t="str">
        <f t="shared" si="35"/>
        <v/>
      </c>
      <c r="T100" s="295" t="str">
        <f t="shared" si="35"/>
        <v/>
      </c>
      <c r="U100" s="295" t="str">
        <f t="shared" si="35"/>
        <v/>
      </c>
      <c r="V100" s="295" t="str">
        <f t="shared" si="35"/>
        <v/>
      </c>
      <c r="W100" s="295" t="str">
        <f t="shared" si="35"/>
        <v/>
      </c>
      <c r="DA100" s="94"/>
    </row>
    <row r="101" spans="1:105" ht="12" customHeight="1" x14ac:dyDescent="0.25">
      <c r="A101" s="49" t="s">
        <v>45</v>
      </c>
      <c r="B101" s="258">
        <f t="shared" ref="B101:W101" si="36">IF(B$68=0,"",B$78/B$68)</f>
        <v>3.064197795610951</v>
      </c>
      <c r="C101" s="258">
        <f t="shared" si="36"/>
        <v>2.8878446994884404</v>
      </c>
      <c r="D101" s="258">
        <f t="shared" si="36"/>
        <v>2.8600842256134884</v>
      </c>
      <c r="E101" s="258">
        <f t="shared" si="36"/>
        <v>2.9980530232506255</v>
      </c>
      <c r="F101" s="258">
        <f t="shared" si="36"/>
        <v>2.5320131909598174</v>
      </c>
      <c r="G101" s="258">
        <f t="shared" si="36"/>
        <v>2.2655879017194418</v>
      </c>
      <c r="H101" s="258">
        <f t="shared" si="36"/>
        <v>2.6374904672385542</v>
      </c>
      <c r="I101" s="258">
        <f t="shared" si="36"/>
        <v>2.5050165858583799</v>
      </c>
      <c r="J101" s="258">
        <f t="shared" si="36"/>
        <v>2.7837453637044818</v>
      </c>
      <c r="K101" s="258">
        <f t="shared" si="36"/>
        <v>1.7443963288452848</v>
      </c>
      <c r="L101" s="258">
        <f t="shared" si="36"/>
        <v>1.4763269727498567</v>
      </c>
      <c r="M101" s="258">
        <f t="shared" si="36"/>
        <v>2.2972290354300231</v>
      </c>
      <c r="N101" s="258">
        <f t="shared" si="36"/>
        <v>2.1343115197408049</v>
      </c>
      <c r="O101" s="258">
        <f t="shared" si="36"/>
        <v>2.0628777458932834</v>
      </c>
      <c r="P101" s="258">
        <f t="shared" si="36"/>
        <v>1.9184709526734913</v>
      </c>
      <c r="Q101" s="258">
        <f t="shared" si="36"/>
        <v>1.8312051205246154</v>
      </c>
      <c r="R101" s="258">
        <f t="shared" si="36"/>
        <v>2.1166631914294962</v>
      </c>
      <c r="S101" s="258">
        <f t="shared" si="36"/>
        <v>1.2194073237746794</v>
      </c>
      <c r="T101" s="258">
        <f t="shared" si="36"/>
        <v>1.2459087716604731</v>
      </c>
      <c r="U101" s="258">
        <f t="shared" si="36"/>
        <v>2.1298752907789789</v>
      </c>
      <c r="V101" s="258">
        <f t="shared" si="36"/>
        <v>1.7626639792874019</v>
      </c>
      <c r="W101" s="258">
        <f t="shared" si="36"/>
        <v>1.7777705838468485</v>
      </c>
      <c r="DA101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5:W5 B12:W12 B19:W19 C25:W25" formulaRange="1"/>
    <ignoredError sqref="C31:W31 B37:W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final energy consumption"</f>
        <v>EL: Non-ferrous metals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288.1945153215421</v>
      </c>
      <c r="C5" s="225">
        <v>285.86474135911698</v>
      </c>
      <c r="D5" s="225">
        <v>305.88807778250339</v>
      </c>
      <c r="E5" s="225">
        <v>308.41578148833781</v>
      </c>
      <c r="F5" s="225">
        <v>314.30561898783623</v>
      </c>
      <c r="G5" s="225">
        <v>306.73545306967452</v>
      </c>
      <c r="H5" s="225">
        <v>294.29320403733448</v>
      </c>
      <c r="I5" s="225">
        <v>308.53059533992422</v>
      </c>
      <c r="J5" s="225">
        <v>222.04035879633969</v>
      </c>
      <c r="K5" s="225">
        <v>262.62450121518702</v>
      </c>
      <c r="L5" s="225">
        <v>273.86241693626999</v>
      </c>
      <c r="M5" s="225">
        <v>281.82020926602809</v>
      </c>
      <c r="N5" s="225">
        <v>282.28734412059401</v>
      </c>
      <c r="O5" s="225">
        <v>287.27139299685302</v>
      </c>
      <c r="P5" s="225">
        <v>284.82457486318287</v>
      </c>
      <c r="Q5" s="225">
        <v>286.75350048711022</v>
      </c>
      <c r="R5" s="225">
        <v>262.61473492651982</v>
      </c>
      <c r="S5" s="225">
        <v>241.80021970644839</v>
      </c>
      <c r="T5" s="225">
        <v>251.8664902947701</v>
      </c>
      <c r="U5" s="225">
        <v>237.45486520465829</v>
      </c>
      <c r="V5" s="225">
        <v>238.92346441951321</v>
      </c>
      <c r="W5" s="225">
        <v>256.53735874507822</v>
      </c>
      <c r="DA5" s="89" t="s">
        <v>476</v>
      </c>
    </row>
    <row r="6" spans="1:105" ht="12" customHeight="1" x14ac:dyDescent="0.25">
      <c r="A6" s="55" t="s">
        <v>92</v>
      </c>
      <c r="B6" s="261">
        <v>0.43229177298177413</v>
      </c>
      <c r="C6" s="261">
        <v>0.42879711203825688</v>
      </c>
      <c r="D6" s="261">
        <v>0.45883211667327112</v>
      </c>
      <c r="E6" s="261">
        <v>0.46262367223211492</v>
      </c>
      <c r="F6" s="261">
        <v>0.47145842848117048</v>
      </c>
      <c r="G6" s="261">
        <v>0.46010317960395591</v>
      </c>
      <c r="H6" s="261">
        <v>0.44143980605561689</v>
      </c>
      <c r="I6" s="261">
        <v>0.4627958930092988</v>
      </c>
      <c r="J6" s="261">
        <v>0.3330605381941823</v>
      </c>
      <c r="K6" s="261">
        <v>0.39393675182215698</v>
      </c>
      <c r="L6" s="261">
        <v>0.4107936254036596</v>
      </c>
      <c r="M6" s="261">
        <v>0.42273031389855242</v>
      </c>
      <c r="N6" s="261">
        <v>0.42343101618045392</v>
      </c>
      <c r="O6" s="261">
        <v>0.43090708949491452</v>
      </c>
      <c r="P6" s="261">
        <v>0.42723686229412011</v>
      </c>
      <c r="Q6" s="261">
        <v>0.43013025073011868</v>
      </c>
      <c r="R6" s="261">
        <v>0.39392210238941511</v>
      </c>
      <c r="S6" s="261">
        <v>0.36270032956016829</v>
      </c>
      <c r="T6" s="261">
        <v>0.37779973544282852</v>
      </c>
      <c r="U6" s="261">
        <v>0.35618229780777999</v>
      </c>
      <c r="V6" s="261">
        <v>0.35838519662872798</v>
      </c>
      <c r="W6" s="261">
        <v>0.38480603811694353</v>
      </c>
      <c r="DA6" s="67" t="s">
        <v>477</v>
      </c>
    </row>
    <row r="7" spans="1:105" ht="12" customHeight="1" x14ac:dyDescent="0.25">
      <c r="A7" s="202" t="s">
        <v>93</v>
      </c>
      <c r="B7" s="226">
        <v>0.21614588649088701</v>
      </c>
      <c r="C7" s="226">
        <v>0.21439855601912849</v>
      </c>
      <c r="D7" s="226">
        <v>0.22941605833663559</v>
      </c>
      <c r="E7" s="226">
        <v>0.23131183611605749</v>
      </c>
      <c r="F7" s="226">
        <v>0.23572921424058521</v>
      </c>
      <c r="G7" s="226">
        <v>0.23005158980197801</v>
      </c>
      <c r="H7" s="226">
        <v>0.2207199030278085</v>
      </c>
      <c r="I7" s="226">
        <v>0.2313979465046494</v>
      </c>
      <c r="J7" s="226">
        <v>0.1665302690970912</v>
      </c>
      <c r="K7" s="226">
        <v>0.19696837591107849</v>
      </c>
      <c r="L7" s="226">
        <v>0.2053968127018298</v>
      </c>
      <c r="M7" s="226">
        <v>0.21136515694927621</v>
      </c>
      <c r="N7" s="226">
        <v>0.21171550809022699</v>
      </c>
      <c r="O7" s="226">
        <v>0.21545354474745729</v>
      </c>
      <c r="P7" s="226">
        <v>0.21361843114706011</v>
      </c>
      <c r="Q7" s="226">
        <v>0.21506512536505931</v>
      </c>
      <c r="R7" s="226">
        <v>0.19696105119470761</v>
      </c>
      <c r="S7" s="226">
        <v>0.1813501647800842</v>
      </c>
      <c r="T7" s="226">
        <v>0.18889986772141429</v>
      </c>
      <c r="U7" s="226">
        <v>0.17809114890389</v>
      </c>
      <c r="V7" s="226">
        <v>0.17919259831436399</v>
      </c>
      <c r="W7" s="226">
        <v>0.19240301905847171</v>
      </c>
      <c r="DA7" s="174" t="s">
        <v>478</v>
      </c>
    </row>
    <row r="8" spans="1:105" ht="12" customHeight="1" x14ac:dyDescent="0.25">
      <c r="A8" s="202" t="s">
        <v>94</v>
      </c>
      <c r="B8" s="226">
        <v>5.4756957911024662</v>
      </c>
      <c r="C8" s="226">
        <v>5.431430085817917</v>
      </c>
      <c r="D8" s="226">
        <v>5.8118734778614307</v>
      </c>
      <c r="E8" s="226">
        <v>5.859899848273451</v>
      </c>
      <c r="F8" s="226">
        <v>5.9718067607614884</v>
      </c>
      <c r="G8" s="226">
        <v>5.8279736083167704</v>
      </c>
      <c r="H8" s="226">
        <v>5.5915708767044761</v>
      </c>
      <c r="I8" s="226">
        <v>5.8620813114511119</v>
      </c>
      <c r="J8" s="226">
        <v>4.2187668171263066</v>
      </c>
      <c r="K8" s="226">
        <v>4.9898655230806517</v>
      </c>
      <c r="L8" s="226">
        <v>5.2033859217796854</v>
      </c>
      <c r="M8" s="226">
        <v>5.3545839760483256</v>
      </c>
      <c r="N8" s="226">
        <v>5.3634595382857464</v>
      </c>
      <c r="O8" s="226">
        <v>5.4581564669355807</v>
      </c>
      <c r="P8" s="226">
        <v>5.4116669223921834</v>
      </c>
      <c r="Q8" s="226">
        <v>5.4483165092481647</v>
      </c>
      <c r="R8" s="226">
        <v>4.9896799635992544</v>
      </c>
      <c r="S8" s="226">
        <v>4.5942041744287936</v>
      </c>
      <c r="T8" s="226">
        <v>4.7854633156091566</v>
      </c>
      <c r="U8" s="226">
        <v>4.5116424388985434</v>
      </c>
      <c r="V8" s="226">
        <v>4.539545823963886</v>
      </c>
      <c r="W8" s="226">
        <v>4.874209816147947</v>
      </c>
      <c r="DA8" s="174" t="s">
        <v>479</v>
      </c>
    </row>
    <row r="9" spans="1:105" ht="12" customHeight="1" x14ac:dyDescent="0.25">
      <c r="A9" s="202" t="s">
        <v>95</v>
      </c>
      <c r="B9" s="226">
        <v>0.14409725766059181</v>
      </c>
      <c r="C9" s="226">
        <v>0.1429323706794195</v>
      </c>
      <c r="D9" s="226">
        <v>0.1529440388910909</v>
      </c>
      <c r="E9" s="226">
        <v>0.1542078907440389</v>
      </c>
      <c r="F9" s="226">
        <v>0.15715280949372401</v>
      </c>
      <c r="G9" s="226">
        <v>0.1533677265346525</v>
      </c>
      <c r="H9" s="226">
        <v>0.14714660201853949</v>
      </c>
      <c r="I9" s="226">
        <v>0.15426529766976679</v>
      </c>
      <c r="J9" s="226">
        <v>0.11102017939806121</v>
      </c>
      <c r="K9" s="226">
        <v>0.13131225060738611</v>
      </c>
      <c r="L9" s="226">
        <v>0.13693120846788701</v>
      </c>
      <c r="M9" s="226">
        <v>0.14091010463285131</v>
      </c>
      <c r="N9" s="226">
        <v>0.1411436720601518</v>
      </c>
      <c r="O9" s="226">
        <v>0.14363569649830529</v>
      </c>
      <c r="P9" s="226">
        <v>0.1424122874313738</v>
      </c>
      <c r="Q9" s="226">
        <v>0.1433767502433734</v>
      </c>
      <c r="R9" s="226">
        <v>0.13130736746313881</v>
      </c>
      <c r="S9" s="226">
        <v>0.12090010985338991</v>
      </c>
      <c r="T9" s="226">
        <v>0.12593324514761001</v>
      </c>
      <c r="U9" s="226">
        <v>0.1187274326025937</v>
      </c>
      <c r="V9" s="226">
        <v>0.1194617322095764</v>
      </c>
      <c r="W9" s="226">
        <v>0.12826867937231501</v>
      </c>
      <c r="DA9" s="174" t="s">
        <v>480</v>
      </c>
    </row>
    <row r="10" spans="1:105" ht="12" customHeight="1" x14ac:dyDescent="0.25">
      <c r="A10" s="56" t="s">
        <v>96</v>
      </c>
      <c r="B10" s="262">
        <v>0.48726215073318518</v>
      </c>
      <c r="C10" s="262">
        <v>0.50161042243585319</v>
      </c>
      <c r="D10" s="262">
        <v>0.55950576803565144</v>
      </c>
      <c r="E10" s="262">
        <v>0.53445724949881279</v>
      </c>
      <c r="F10" s="262">
        <v>0.58063048931066796</v>
      </c>
      <c r="G10" s="262">
        <v>0.61953523649209297</v>
      </c>
      <c r="H10" s="262">
        <v>0.56109749448463253</v>
      </c>
      <c r="I10" s="262">
        <v>0.60795671400680429</v>
      </c>
      <c r="J10" s="262">
        <v>0.3987310552577924</v>
      </c>
      <c r="K10" s="262">
        <v>0.63840325649586172</v>
      </c>
      <c r="L10" s="262">
        <v>0.67496232559024527</v>
      </c>
      <c r="M10" s="262">
        <v>0.59226131104349933</v>
      </c>
      <c r="N10" s="262">
        <v>0.60391237446334112</v>
      </c>
      <c r="O10" s="262">
        <v>0.63161941121423615</v>
      </c>
      <c r="P10" s="262">
        <v>0.63552070920767401</v>
      </c>
      <c r="Q10" s="262">
        <v>0.64102561766383548</v>
      </c>
      <c r="R10" s="262">
        <v>0.55999783627787669</v>
      </c>
      <c r="S10" s="262">
        <v>0.75387931358483717</v>
      </c>
      <c r="T10" s="262">
        <v>0.7982636154832341</v>
      </c>
      <c r="U10" s="262">
        <v>0.68431853326117364</v>
      </c>
      <c r="V10" s="262">
        <v>0.57295945204500143</v>
      </c>
      <c r="W10" s="262">
        <v>0.6131412830873173</v>
      </c>
      <c r="DA10" s="68" t="s">
        <v>481</v>
      </c>
    </row>
    <row r="11" spans="1:105" ht="12" customHeight="1" x14ac:dyDescent="0.25">
      <c r="A11" s="37" t="s">
        <v>160</v>
      </c>
      <c r="B11" s="228">
        <v>5.9877267151369228E-2</v>
      </c>
      <c r="C11" s="228">
        <v>5.7635731974953412E-2</v>
      </c>
      <c r="D11" s="228">
        <v>5.0003620208654793E-2</v>
      </c>
      <c r="E11" s="228">
        <v>6.1325140011391097E-2</v>
      </c>
      <c r="F11" s="228">
        <v>2.4447935254602229E-3</v>
      </c>
      <c r="G11" s="228">
        <v>3.8953524427366559E-3</v>
      </c>
      <c r="H11" s="228">
        <v>4.5229340376420086E-3</v>
      </c>
      <c r="I11" s="228">
        <v>4.077955001733042E-3</v>
      </c>
      <c r="J11" s="228">
        <v>3.7505330843824402E-3</v>
      </c>
      <c r="K11" s="228">
        <v>3.0785136090902328E-3</v>
      </c>
      <c r="L11" s="228">
        <v>2.2911381981217541E-3</v>
      </c>
      <c r="M11" s="228">
        <v>1.4750935890397521E-3</v>
      </c>
      <c r="N11" s="228">
        <v>6.3384800192493396E-3</v>
      </c>
      <c r="O11" s="228">
        <v>4.5065473095140737E-3</v>
      </c>
      <c r="P11" s="228">
        <v>0</v>
      </c>
      <c r="Q11" s="228">
        <v>0</v>
      </c>
      <c r="R11" s="228">
        <v>0</v>
      </c>
      <c r="S11" s="228">
        <v>1.675956930148181E-4</v>
      </c>
      <c r="T11" s="228">
        <v>3.460944911109624E-5</v>
      </c>
      <c r="U11" s="228">
        <v>1.4582696233945069E-4</v>
      </c>
      <c r="V11" s="228">
        <v>2.355080936585412E-4</v>
      </c>
      <c r="W11" s="228">
        <v>1.8702687225005649E-4</v>
      </c>
      <c r="DA11" s="69" t="s">
        <v>482</v>
      </c>
    </row>
    <row r="12" spans="1:105" ht="12" customHeight="1" x14ac:dyDescent="0.25">
      <c r="A12" s="37" t="s">
        <v>162</v>
      </c>
      <c r="B12" s="228">
        <v>9.9715891366862403E-2</v>
      </c>
      <c r="C12" s="228">
        <v>8.6593742067959542E-2</v>
      </c>
      <c r="D12" s="228">
        <v>9.7228552163476673E-2</v>
      </c>
      <c r="E12" s="228">
        <v>0.13432634809682009</v>
      </c>
      <c r="F12" s="228">
        <v>0.12844254156064899</v>
      </c>
      <c r="G12" s="228">
        <v>0.12009536761250331</v>
      </c>
      <c r="H12" s="228">
        <v>0.1122743731002511</v>
      </c>
      <c r="I12" s="228">
        <v>0.1130482392765583</v>
      </c>
      <c r="J12" s="228">
        <v>0.1088004700744849</v>
      </c>
      <c r="K12" s="228">
        <v>8.4776648103693827E-2</v>
      </c>
      <c r="L12" s="228">
        <v>7.1951245897173652E-2</v>
      </c>
      <c r="M12" s="228">
        <v>0.279798564283044</v>
      </c>
      <c r="N12" s="228">
        <v>0.26988156709675148</v>
      </c>
      <c r="O12" s="228">
        <v>0.35865596642892539</v>
      </c>
      <c r="P12" s="228">
        <v>0.30044798743762069</v>
      </c>
      <c r="Q12" s="228">
        <v>0.29135949212341522</v>
      </c>
      <c r="R12" s="228">
        <v>0.28140557600948429</v>
      </c>
      <c r="S12" s="228">
        <v>7.8380288087683131E-2</v>
      </c>
      <c r="T12" s="228">
        <v>7.4523287909961045E-2</v>
      </c>
      <c r="U12" s="228">
        <v>0.1168234056423256</v>
      </c>
      <c r="V12" s="228">
        <v>0.29385382440857738</v>
      </c>
      <c r="W12" s="228">
        <v>0.33212069342102229</v>
      </c>
      <c r="DA12" s="69" t="s">
        <v>483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484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485</v>
      </c>
    </row>
    <row r="15" spans="1:105" ht="12" customHeight="1" x14ac:dyDescent="0.25">
      <c r="A15" s="37" t="s">
        <v>38</v>
      </c>
      <c r="B15" s="228">
        <v>0.3276689922149536</v>
      </c>
      <c r="C15" s="228">
        <v>0.35738094839294032</v>
      </c>
      <c r="D15" s="228">
        <v>0.41227359566352001</v>
      </c>
      <c r="E15" s="228">
        <v>0.33880576139060159</v>
      </c>
      <c r="F15" s="228">
        <v>0.44974315422455868</v>
      </c>
      <c r="G15" s="228">
        <v>0.4955445164368531</v>
      </c>
      <c r="H15" s="228">
        <v>0.44430018734673937</v>
      </c>
      <c r="I15" s="228">
        <v>0.49083051972851299</v>
      </c>
      <c r="J15" s="228">
        <v>0.28618005209892511</v>
      </c>
      <c r="K15" s="228">
        <v>0.55054809478307765</v>
      </c>
      <c r="L15" s="228">
        <v>0.60071994149494989</v>
      </c>
      <c r="M15" s="228">
        <v>0.31098765317141558</v>
      </c>
      <c r="N15" s="228">
        <v>0.32769232734734022</v>
      </c>
      <c r="O15" s="228">
        <v>0.26845689747579671</v>
      </c>
      <c r="P15" s="228">
        <v>0.33507272177005332</v>
      </c>
      <c r="Q15" s="228">
        <v>0.34966612554042031</v>
      </c>
      <c r="R15" s="228">
        <v>0.27859226026839229</v>
      </c>
      <c r="S15" s="228">
        <v>0.67533142980413918</v>
      </c>
      <c r="T15" s="228">
        <v>0.72370571812416196</v>
      </c>
      <c r="U15" s="228">
        <v>0.56734930065650857</v>
      </c>
      <c r="V15" s="228">
        <v>0.27887011954276558</v>
      </c>
      <c r="W15" s="228">
        <v>0.28083356279404498</v>
      </c>
      <c r="DA15" s="69" t="s">
        <v>486</v>
      </c>
    </row>
    <row r="16" spans="1:105" ht="12" customHeight="1" x14ac:dyDescent="0.25">
      <c r="A16" s="57" t="s">
        <v>487</v>
      </c>
      <c r="B16" s="296">
        <v>181.38515033741621</v>
      </c>
      <c r="C16" s="296">
        <v>178.2013198896023</v>
      </c>
      <c r="D16" s="296">
        <v>189.0395397380257</v>
      </c>
      <c r="E16" s="296">
        <v>193.15279700183831</v>
      </c>
      <c r="F16" s="296">
        <v>193.50139068928161</v>
      </c>
      <c r="G16" s="296">
        <v>186.44231992677729</v>
      </c>
      <c r="H16" s="296">
        <v>180.85229051629989</v>
      </c>
      <c r="I16" s="296">
        <v>188.74499799082429</v>
      </c>
      <c r="J16" s="296">
        <v>139.20814230830129</v>
      </c>
      <c r="K16" s="296">
        <v>147.77797989151179</v>
      </c>
      <c r="L16" s="296">
        <v>153.24912205833289</v>
      </c>
      <c r="M16" s="296">
        <v>171.10948253046661</v>
      </c>
      <c r="N16" s="296">
        <v>172.59420569804149</v>
      </c>
      <c r="O16" s="296">
        <v>172.7803286309294</v>
      </c>
      <c r="P16" s="296">
        <v>169.5830639456949</v>
      </c>
      <c r="Q16" s="296">
        <v>170.65154332863241</v>
      </c>
      <c r="R16" s="296">
        <v>160.87028507284779</v>
      </c>
      <c r="S16" s="296">
        <v>107.9306544712796</v>
      </c>
      <c r="T16" s="296">
        <v>110.1180028556914</v>
      </c>
      <c r="U16" s="296">
        <v>115.4510250857377</v>
      </c>
      <c r="V16" s="296">
        <v>135.48124975160721</v>
      </c>
      <c r="W16" s="296">
        <v>145.82385658556731</v>
      </c>
      <c r="DA16" s="70" t="s">
        <v>488</v>
      </c>
    </row>
    <row r="17" spans="1:105" ht="12" customHeight="1" x14ac:dyDescent="0.25">
      <c r="A17" s="46" t="s">
        <v>30</v>
      </c>
      <c r="B17" s="231">
        <v>93.689792949811789</v>
      </c>
      <c r="C17" s="231">
        <v>88.390309047445001</v>
      </c>
      <c r="D17" s="231">
        <v>95.665831402081992</v>
      </c>
      <c r="E17" s="231">
        <v>100.3849232446624</v>
      </c>
      <c r="F17" s="231">
        <v>94.15432951554601</v>
      </c>
      <c r="G17" s="231">
        <v>96.825723384349928</v>
      </c>
      <c r="H17" s="231">
        <v>92.918650070872872</v>
      </c>
      <c r="I17" s="231">
        <v>99.894003821977535</v>
      </c>
      <c r="J17" s="231">
        <v>72.620247635299904</v>
      </c>
      <c r="K17" s="231">
        <v>54.441665552967329</v>
      </c>
      <c r="L17" s="231">
        <v>76.629587063697414</v>
      </c>
      <c r="M17" s="231">
        <v>78.265088849041547</v>
      </c>
      <c r="N17" s="231">
        <v>96.733088806346274</v>
      </c>
      <c r="O17" s="231">
        <v>70.327686424217873</v>
      </c>
      <c r="P17" s="231">
        <v>70.684446379478487</v>
      </c>
      <c r="Q17" s="231">
        <v>76.442711024232196</v>
      </c>
      <c r="R17" s="231">
        <v>86.826643279530956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489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490</v>
      </c>
    </row>
    <row r="19" spans="1:105" ht="12" customHeight="1" x14ac:dyDescent="0.25">
      <c r="A19" s="46" t="s">
        <v>33</v>
      </c>
      <c r="B19" s="231">
        <v>10.777723444609521</v>
      </c>
      <c r="C19" s="231">
        <v>10.55797468165855</v>
      </c>
      <c r="D19" s="231">
        <v>9.7111870550608774</v>
      </c>
      <c r="E19" s="231">
        <v>9.8451575664617099</v>
      </c>
      <c r="F19" s="231">
        <v>11.172953816061209</v>
      </c>
      <c r="G19" s="231">
        <v>11.58088915290185</v>
      </c>
      <c r="H19" s="231">
        <v>10.66344437131049</v>
      </c>
      <c r="I19" s="231">
        <v>10.15025904617208</v>
      </c>
      <c r="J19" s="231">
        <v>8.0120643456474561</v>
      </c>
      <c r="K19" s="231">
        <v>15.86329665983699</v>
      </c>
      <c r="L19" s="231">
        <v>11.65754418932147</v>
      </c>
      <c r="M19" s="231">
        <v>6.905150408791596</v>
      </c>
      <c r="N19" s="231">
        <v>1.479680542190257</v>
      </c>
      <c r="O19" s="231">
        <v>0.68418336828182269</v>
      </c>
      <c r="P19" s="231">
        <v>1.2208975398896531</v>
      </c>
      <c r="Q19" s="231">
        <v>1.240944874523515</v>
      </c>
      <c r="R19" s="231">
        <v>1.3613227233764771</v>
      </c>
      <c r="S19" s="231">
        <v>3.734498504053664</v>
      </c>
      <c r="T19" s="231">
        <v>5.1095524975018449</v>
      </c>
      <c r="U19" s="231">
        <v>6.1337721273611869</v>
      </c>
      <c r="V19" s="231">
        <v>3.81013848134064</v>
      </c>
      <c r="W19" s="231">
        <v>3.565801024186702</v>
      </c>
      <c r="DA19" s="73" t="s">
        <v>491</v>
      </c>
    </row>
    <row r="20" spans="1:105" ht="12" customHeight="1" x14ac:dyDescent="0.25">
      <c r="A20" s="46" t="s">
        <v>160</v>
      </c>
      <c r="B20" s="231">
        <v>6.3877801381704042</v>
      </c>
      <c r="C20" s="231">
        <v>6.6401337796238327</v>
      </c>
      <c r="D20" s="231">
        <v>5.8446006486010864</v>
      </c>
      <c r="E20" s="231">
        <v>6.3834963049686824</v>
      </c>
      <c r="F20" s="231">
        <v>0.30569558641450317</v>
      </c>
      <c r="G20" s="231">
        <v>0.654527899421955</v>
      </c>
      <c r="H20" s="231">
        <v>0.62154332063455164</v>
      </c>
      <c r="I20" s="231">
        <v>0.63279955948865185</v>
      </c>
      <c r="J20" s="231">
        <v>0.51682086838579633</v>
      </c>
      <c r="K20" s="231">
        <v>1.0098528878267901</v>
      </c>
      <c r="L20" s="231">
        <v>0.86110847565756332</v>
      </c>
      <c r="M20" s="231">
        <v>0.31837293486292639</v>
      </c>
      <c r="N20" s="231">
        <v>1.7068465993940269</v>
      </c>
      <c r="O20" s="231">
        <v>1.2628626497007731</v>
      </c>
      <c r="P20" s="231">
        <v>0</v>
      </c>
      <c r="Q20" s="231">
        <v>0</v>
      </c>
      <c r="R20" s="231">
        <v>0</v>
      </c>
      <c r="S20" s="231">
        <v>0.2174302387320966</v>
      </c>
      <c r="T20" s="231">
        <v>4.8740873026640909E-2</v>
      </c>
      <c r="U20" s="231">
        <v>0.13628714641646361</v>
      </c>
      <c r="V20" s="231">
        <v>0.1054428331055714</v>
      </c>
      <c r="W20" s="231">
        <v>8.0064583394388295E-2</v>
      </c>
      <c r="DA20" s="73" t="s">
        <v>492</v>
      </c>
    </row>
    <row r="21" spans="1:105" ht="12" customHeight="1" x14ac:dyDescent="0.25">
      <c r="A21" s="46" t="s">
        <v>70</v>
      </c>
      <c r="B21" s="231">
        <v>59.892040480395977</v>
      </c>
      <c r="C21" s="231">
        <v>62.636555900893278</v>
      </c>
      <c r="D21" s="231">
        <v>66.453502282851034</v>
      </c>
      <c r="E21" s="231">
        <v>62.556834414196423</v>
      </c>
      <c r="F21" s="231">
        <v>71.808029716885585</v>
      </c>
      <c r="G21" s="231">
        <v>57.201806801943057</v>
      </c>
      <c r="H21" s="231">
        <v>61.219865577254801</v>
      </c>
      <c r="I21" s="231">
        <v>60.525594859384213</v>
      </c>
      <c r="J21" s="231">
        <v>43.066379835508371</v>
      </c>
      <c r="K21" s="231">
        <v>48.653658717886309</v>
      </c>
      <c r="L21" s="231">
        <v>37.058503250572542</v>
      </c>
      <c r="M21" s="231">
        <v>25.231285064598222</v>
      </c>
      <c r="N21" s="231">
        <v>0</v>
      </c>
      <c r="O21" s="231">
        <v>0</v>
      </c>
      <c r="P21" s="231">
        <v>2.1837312608534432</v>
      </c>
      <c r="Q21" s="231">
        <v>0</v>
      </c>
      <c r="R21" s="231">
        <v>0</v>
      </c>
      <c r="S21" s="231">
        <v>2.2920746921295621</v>
      </c>
      <c r="T21" s="231">
        <v>7.7322986020656979E-3</v>
      </c>
      <c r="U21" s="231">
        <v>0</v>
      </c>
      <c r="V21" s="231">
        <v>0</v>
      </c>
      <c r="W21" s="231">
        <v>0</v>
      </c>
      <c r="DA21" s="73" t="s">
        <v>493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1.2932947134088051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494</v>
      </c>
    </row>
    <row r="23" spans="1:105" ht="12" customHeight="1" x14ac:dyDescent="0.25">
      <c r="A23" s="46" t="s">
        <v>162</v>
      </c>
      <c r="B23" s="231">
        <v>10.637813324428519</v>
      </c>
      <c r="C23" s="231">
        <v>9.9763464799816379</v>
      </c>
      <c r="D23" s="231">
        <v>11.364418349430689</v>
      </c>
      <c r="E23" s="231">
        <v>13.98238547154908</v>
      </c>
      <c r="F23" s="231">
        <v>16.06038205437428</v>
      </c>
      <c r="G23" s="231">
        <v>20.179372688160459</v>
      </c>
      <c r="H23" s="231">
        <v>15.428787176227241</v>
      </c>
      <c r="I23" s="231">
        <v>17.54234070380182</v>
      </c>
      <c r="J23" s="231">
        <v>14.99262962345977</v>
      </c>
      <c r="K23" s="231">
        <v>27.809506072994409</v>
      </c>
      <c r="L23" s="231">
        <v>27.042379079083901</v>
      </c>
      <c r="M23" s="231">
        <v>60.389585273172322</v>
      </c>
      <c r="N23" s="231">
        <v>72.674589750110982</v>
      </c>
      <c r="O23" s="231">
        <v>100.5055961887289</v>
      </c>
      <c r="P23" s="231">
        <v>94.200694052064492</v>
      </c>
      <c r="Q23" s="231">
        <v>92.96788742987664</v>
      </c>
      <c r="R23" s="231">
        <v>72.682319069940363</v>
      </c>
      <c r="S23" s="231">
        <v>101.6866510363643</v>
      </c>
      <c r="T23" s="231">
        <v>104.9519771865609</v>
      </c>
      <c r="U23" s="231">
        <v>109.18096581195999</v>
      </c>
      <c r="V23" s="231">
        <v>131.56566843716101</v>
      </c>
      <c r="W23" s="231">
        <v>142.17799097798621</v>
      </c>
      <c r="DA23" s="73" t="s">
        <v>495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496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497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498</v>
      </c>
    </row>
    <row r="27" spans="1:105" ht="12" customHeight="1" x14ac:dyDescent="0.25">
      <c r="A27" s="57" t="s">
        <v>499</v>
      </c>
      <c r="B27" s="263">
        <v>100.053872125157</v>
      </c>
      <c r="C27" s="263">
        <v>100.9442529225242</v>
      </c>
      <c r="D27" s="263">
        <v>109.63596658467959</v>
      </c>
      <c r="E27" s="263">
        <v>108.020483989635</v>
      </c>
      <c r="F27" s="263">
        <v>113.387450596267</v>
      </c>
      <c r="G27" s="263">
        <v>113.00210180214771</v>
      </c>
      <c r="H27" s="263">
        <v>106.4789388387434</v>
      </c>
      <c r="I27" s="263">
        <v>112.4671001864582</v>
      </c>
      <c r="J27" s="263">
        <v>77.604107628965011</v>
      </c>
      <c r="K27" s="263">
        <v>108.496035165758</v>
      </c>
      <c r="L27" s="263">
        <v>113.9818249839938</v>
      </c>
      <c r="M27" s="263">
        <v>103.988875872989</v>
      </c>
      <c r="N27" s="263">
        <v>102.9494763134725</v>
      </c>
      <c r="O27" s="263">
        <v>107.61129215703311</v>
      </c>
      <c r="P27" s="263">
        <v>108.4110557050156</v>
      </c>
      <c r="Q27" s="263">
        <v>109.22404290522729</v>
      </c>
      <c r="R27" s="263">
        <v>95.472581532747597</v>
      </c>
      <c r="S27" s="263">
        <v>127.8565311429615</v>
      </c>
      <c r="T27" s="263">
        <v>135.47212765967441</v>
      </c>
      <c r="U27" s="263">
        <v>116.15487826744661</v>
      </c>
      <c r="V27" s="263">
        <v>97.672669864744478</v>
      </c>
      <c r="W27" s="263">
        <v>104.520673323728</v>
      </c>
      <c r="DA27" s="70" t="s">
        <v>500</v>
      </c>
    </row>
    <row r="28" spans="1:105" ht="12" customHeight="1" x14ac:dyDescent="0.25">
      <c r="A28" s="18" t="s">
        <v>33</v>
      </c>
      <c r="B28" s="297">
        <v>8.7920089210269179</v>
      </c>
      <c r="C28" s="297">
        <v>8.136595074952389</v>
      </c>
      <c r="D28" s="297">
        <v>7.5210689447811481</v>
      </c>
      <c r="E28" s="297">
        <v>8.306151918908089</v>
      </c>
      <c r="F28" s="297">
        <v>8.1427616537278684</v>
      </c>
      <c r="G28" s="297">
        <v>7.5697039371437818</v>
      </c>
      <c r="H28" s="297">
        <v>7.6208855223854668</v>
      </c>
      <c r="I28" s="297">
        <v>6.9179377835559928</v>
      </c>
      <c r="J28" s="297">
        <v>5.8644567360212818</v>
      </c>
      <c r="K28" s="297">
        <v>6.2829166348566163</v>
      </c>
      <c r="L28" s="297">
        <v>4.3940669109419268</v>
      </c>
      <c r="M28" s="297">
        <v>4.4888329552889266</v>
      </c>
      <c r="N28" s="297">
        <v>0.92827171145983278</v>
      </c>
      <c r="O28" s="297">
        <v>0.41436892678155968</v>
      </c>
      <c r="P28" s="297">
        <v>0.65310101058707115</v>
      </c>
      <c r="Q28" s="297">
        <v>0.65866511267060113</v>
      </c>
      <c r="R28" s="297">
        <v>0.89020268628599997</v>
      </c>
      <c r="S28" s="297">
        <v>0.48520854756124798</v>
      </c>
      <c r="T28" s="297">
        <v>0.61293649017367136</v>
      </c>
      <c r="U28" s="297">
        <v>1.1034289156614461</v>
      </c>
      <c r="V28" s="297">
        <v>1.429472113103279</v>
      </c>
      <c r="W28" s="297">
        <v>1.4008838466004381</v>
      </c>
      <c r="DA28" s="122" t="s">
        <v>501</v>
      </c>
    </row>
    <row r="29" spans="1:105" ht="12" customHeight="1" x14ac:dyDescent="0.25">
      <c r="A29" s="18" t="s">
        <v>160</v>
      </c>
      <c r="B29" s="297">
        <v>5.2108796675834084</v>
      </c>
      <c r="C29" s="297">
        <v>5.1172768866523777</v>
      </c>
      <c r="D29" s="297">
        <v>4.5264954926322174</v>
      </c>
      <c r="E29" s="297">
        <v>5.3856212787779896</v>
      </c>
      <c r="F29" s="297">
        <v>0.22278856063931959</v>
      </c>
      <c r="G29" s="297">
        <v>0.42782400831315631</v>
      </c>
      <c r="H29" s="297">
        <v>0.44420079749308278</v>
      </c>
      <c r="I29" s="297">
        <v>0.43128633092916591</v>
      </c>
      <c r="J29" s="297">
        <v>0.37828872712036699</v>
      </c>
      <c r="K29" s="297">
        <v>0.399968659966429</v>
      </c>
      <c r="L29" s="297">
        <v>0.32457678891618907</v>
      </c>
      <c r="M29" s="297">
        <v>0.20696477809740521</v>
      </c>
      <c r="N29" s="297">
        <v>1.070783435236365</v>
      </c>
      <c r="O29" s="297">
        <v>0.7648403411839102</v>
      </c>
      <c r="P29" s="297">
        <v>0</v>
      </c>
      <c r="Q29" s="297">
        <v>0</v>
      </c>
      <c r="R29" s="297">
        <v>0</v>
      </c>
      <c r="S29" s="297">
        <v>2.824984672415335E-2</v>
      </c>
      <c r="T29" s="297">
        <v>5.8469033551482872E-3</v>
      </c>
      <c r="U29" s="297">
        <v>2.4517242418917128E-2</v>
      </c>
      <c r="V29" s="297">
        <v>3.9559609234460759E-2</v>
      </c>
      <c r="W29" s="297">
        <v>3.1454694415422223E-2</v>
      </c>
      <c r="DA29" s="122" t="s">
        <v>502</v>
      </c>
    </row>
    <row r="30" spans="1:105" ht="12" customHeight="1" x14ac:dyDescent="0.25">
      <c r="A30" s="18" t="s">
        <v>70</v>
      </c>
      <c r="B30" s="297">
        <v>48.857382257800602</v>
      </c>
      <c r="C30" s="297">
        <v>48.271406933808628</v>
      </c>
      <c r="D30" s="297">
        <v>51.466558048743202</v>
      </c>
      <c r="E30" s="297">
        <v>52.777882598890358</v>
      </c>
      <c r="F30" s="297">
        <v>52.33313235107746</v>
      </c>
      <c r="G30" s="297">
        <v>37.389248480278262</v>
      </c>
      <c r="H30" s="297">
        <v>43.752240928392311</v>
      </c>
      <c r="I30" s="297">
        <v>41.251390496072439</v>
      </c>
      <c r="J30" s="297">
        <v>31.522577756081251</v>
      </c>
      <c r="K30" s="297">
        <v>19.270072814006479</v>
      </c>
      <c r="L30" s="297">
        <v>13.968425961579189</v>
      </c>
      <c r="M30" s="297">
        <v>16.402108165240989</v>
      </c>
      <c r="N30" s="297">
        <v>0</v>
      </c>
      <c r="O30" s="297">
        <v>0</v>
      </c>
      <c r="P30" s="297">
        <v>1.1681546130749549</v>
      </c>
      <c r="Q30" s="297">
        <v>0</v>
      </c>
      <c r="R30" s="297">
        <v>0</v>
      </c>
      <c r="S30" s="297">
        <v>0.2978001547096345</v>
      </c>
      <c r="T30" s="297">
        <v>9.2755832696544722E-4</v>
      </c>
      <c r="U30" s="297">
        <v>0</v>
      </c>
      <c r="V30" s="297">
        <v>0</v>
      </c>
      <c r="W30" s="297">
        <v>0</v>
      </c>
      <c r="DA30" s="122" t="s">
        <v>503</v>
      </c>
    </row>
    <row r="31" spans="1:105" ht="12" customHeight="1" x14ac:dyDescent="0.25">
      <c r="A31" s="18" t="s">
        <v>162</v>
      </c>
      <c r="B31" s="297">
        <v>8.67787618872077</v>
      </c>
      <c r="C31" s="297">
        <v>7.6883582393934748</v>
      </c>
      <c r="D31" s="297">
        <v>8.8014548004058017</v>
      </c>
      <c r="E31" s="297">
        <v>11.79664389639219</v>
      </c>
      <c r="F31" s="297">
        <v>11.704681258825831</v>
      </c>
      <c r="G31" s="297">
        <v>13.189995592729129</v>
      </c>
      <c r="H31" s="297">
        <v>11.02655171490583</v>
      </c>
      <c r="I31" s="297">
        <v>11.956031960840409</v>
      </c>
      <c r="J31" s="297">
        <v>10.97390435134677</v>
      </c>
      <c r="K31" s="297">
        <v>11.01440716011663</v>
      </c>
      <c r="L31" s="297">
        <v>10.19305791809888</v>
      </c>
      <c r="M31" s="297">
        <v>39.257473694607853</v>
      </c>
      <c r="N31" s="297">
        <v>45.592115246118126</v>
      </c>
      <c r="O31" s="297">
        <v>60.870225671884207</v>
      </c>
      <c r="P31" s="297">
        <v>50.391262553422273</v>
      </c>
      <c r="Q31" s="297">
        <v>49.345225002246522</v>
      </c>
      <c r="R31" s="297">
        <v>47.528770783372551</v>
      </c>
      <c r="S31" s="297">
        <v>13.21174240722438</v>
      </c>
      <c r="T31" s="297">
        <v>12.589927702077521</v>
      </c>
      <c r="U31" s="297">
        <v>19.641002667731879</v>
      </c>
      <c r="V31" s="297">
        <v>49.360267348219743</v>
      </c>
      <c r="W31" s="297">
        <v>55.85697282382494</v>
      </c>
      <c r="DA31" s="122" t="s">
        <v>504</v>
      </c>
    </row>
    <row r="32" spans="1:105" ht="12" customHeight="1" x14ac:dyDescent="0.25">
      <c r="A32" s="47" t="s">
        <v>38</v>
      </c>
      <c r="B32" s="298">
        <v>28.51572509002531</v>
      </c>
      <c r="C32" s="298">
        <v>31.730615787717301</v>
      </c>
      <c r="D32" s="298">
        <v>37.320389298117249</v>
      </c>
      <c r="E32" s="298">
        <v>29.75418429666642</v>
      </c>
      <c r="F32" s="298">
        <v>40.984086771996488</v>
      </c>
      <c r="G32" s="298">
        <v>54.425329783683416</v>
      </c>
      <c r="H32" s="298">
        <v>43.635059875566718</v>
      </c>
      <c r="I32" s="298">
        <v>51.91045361506022</v>
      </c>
      <c r="J32" s="298">
        <v>28.86488005839534</v>
      </c>
      <c r="K32" s="298">
        <v>71.528669896811863</v>
      </c>
      <c r="L32" s="298">
        <v>85.101697404457639</v>
      </c>
      <c r="M32" s="298">
        <v>43.633496279753871</v>
      </c>
      <c r="N32" s="298">
        <v>55.358305920658182</v>
      </c>
      <c r="O32" s="298">
        <v>45.56185721718343</v>
      </c>
      <c r="P32" s="298">
        <v>56.198537527931293</v>
      </c>
      <c r="Q32" s="298">
        <v>59.220152790310159</v>
      </c>
      <c r="R32" s="298">
        <v>47.053608063089037</v>
      </c>
      <c r="S32" s="298">
        <v>113.8335301867421</v>
      </c>
      <c r="T32" s="298">
        <v>122.2624890057411</v>
      </c>
      <c r="U32" s="298">
        <v>95.385929441634346</v>
      </c>
      <c r="V32" s="298">
        <v>46.84337079418701</v>
      </c>
      <c r="W32" s="298">
        <v>47.231361958887177</v>
      </c>
      <c r="DA32" s="123" t="s">
        <v>505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289.50284064746961</v>
      </c>
      <c r="C34" s="225">
        <v>278.8440043533663</v>
      </c>
      <c r="D34" s="225">
        <v>260.50744585841818</v>
      </c>
      <c r="E34" s="225">
        <v>275.01287902448428</v>
      </c>
      <c r="F34" s="225">
        <v>279.43469916891303</v>
      </c>
      <c r="G34" s="225">
        <v>266.16146227065411</v>
      </c>
      <c r="H34" s="225">
        <v>256.81244620768121</v>
      </c>
      <c r="I34" s="225">
        <v>271.68715960009467</v>
      </c>
      <c r="J34" s="225">
        <v>272.73369075628187</v>
      </c>
      <c r="K34" s="225">
        <v>208.37028876262841</v>
      </c>
      <c r="L34" s="225">
        <v>219.65048685594999</v>
      </c>
      <c r="M34" s="225">
        <v>266.10687468544558</v>
      </c>
      <c r="N34" s="225">
        <v>275.03553682851452</v>
      </c>
      <c r="O34" s="225">
        <v>290.72844957856307</v>
      </c>
      <c r="P34" s="225">
        <v>278.00210847207728</v>
      </c>
      <c r="Q34" s="225">
        <v>277.23748130615701</v>
      </c>
      <c r="R34" s="225">
        <v>261.91551575314298</v>
      </c>
      <c r="S34" s="225">
        <v>241.81228988070939</v>
      </c>
      <c r="T34" s="225">
        <v>256.71561911609422</v>
      </c>
      <c r="U34" s="225">
        <v>237.166705095335</v>
      </c>
      <c r="V34" s="225">
        <v>246.61750295872201</v>
      </c>
      <c r="W34" s="225">
        <v>253.5421710563254</v>
      </c>
      <c r="DA34" s="89" t="s">
        <v>506</v>
      </c>
    </row>
    <row r="35" spans="1:105" ht="12" customHeight="1" x14ac:dyDescent="0.25">
      <c r="A35" s="55" t="s">
        <v>92</v>
      </c>
      <c r="B35" s="261">
        <v>0.33007873505156449</v>
      </c>
      <c r="C35" s="261">
        <v>0.31792598659062887</v>
      </c>
      <c r="D35" s="261">
        <v>0.29701942823131539</v>
      </c>
      <c r="E35" s="261">
        <v>0.3135579016365822</v>
      </c>
      <c r="F35" s="261">
        <v>0.31859947151093049</v>
      </c>
      <c r="G35" s="261">
        <v>0.30346589549617092</v>
      </c>
      <c r="H35" s="261">
        <v>0.29280654794303518</v>
      </c>
      <c r="I35" s="261">
        <v>0.30976605884071728</v>
      </c>
      <c r="J35" s="261">
        <v>0.31095926882579811</v>
      </c>
      <c r="K35" s="261">
        <v>0.2375748755462434</v>
      </c>
      <c r="L35" s="261">
        <v>0.25043607410810059</v>
      </c>
      <c r="M35" s="261">
        <v>0.30340365707030909</v>
      </c>
      <c r="N35" s="261">
        <v>0.31358373509395138</v>
      </c>
      <c r="O35" s="261">
        <v>0.3314761218429243</v>
      </c>
      <c r="P35" s="261">
        <v>0.31696609297827849</v>
      </c>
      <c r="Q35" s="261">
        <v>0.31609429784431808</v>
      </c>
      <c r="R35" s="261">
        <v>0.29862484919587617</v>
      </c>
      <c r="S35" s="261">
        <v>0.27570401238548548</v>
      </c>
      <c r="T35" s="261">
        <v>0.29269614984095033</v>
      </c>
      <c r="U35" s="261">
        <v>0.27040731565475767</v>
      </c>
      <c r="V35" s="261">
        <v>0.28118271045670051</v>
      </c>
      <c r="W35" s="261">
        <v>0.28907792033176161</v>
      </c>
      <c r="DA35" s="67" t="s">
        <v>507</v>
      </c>
    </row>
    <row r="36" spans="1:105" ht="12" customHeight="1" x14ac:dyDescent="0.25">
      <c r="A36" s="202" t="s">
        <v>93</v>
      </c>
      <c r="B36" s="226">
        <v>0.15339624103731139</v>
      </c>
      <c r="C36" s="226">
        <v>0.14774854024892739</v>
      </c>
      <c r="D36" s="226">
        <v>0.13803271452375651</v>
      </c>
      <c r="E36" s="226">
        <v>0.1457185766634885</v>
      </c>
      <c r="F36" s="226">
        <v>0.14806152634648209</v>
      </c>
      <c r="G36" s="226">
        <v>0.14102855685284321</v>
      </c>
      <c r="H36" s="226">
        <v>0.13607487861511669</v>
      </c>
      <c r="I36" s="226">
        <v>0.14395640791487399</v>
      </c>
      <c r="J36" s="226">
        <v>0.1445109238743798</v>
      </c>
      <c r="K36" s="226">
        <v>0.11040727258000339</v>
      </c>
      <c r="L36" s="226">
        <v>0.1163842087019719</v>
      </c>
      <c r="M36" s="226">
        <v>0.14099963302479429</v>
      </c>
      <c r="N36" s="226">
        <v>0.14573058214833989</v>
      </c>
      <c r="O36" s="226">
        <v>0.15404564331109391</v>
      </c>
      <c r="P36" s="226">
        <v>0.1473024525241084</v>
      </c>
      <c r="Q36" s="226">
        <v>0.1468973064716575</v>
      </c>
      <c r="R36" s="226">
        <v>0.13877879573134369</v>
      </c>
      <c r="S36" s="226">
        <v>0.12812688200659461</v>
      </c>
      <c r="T36" s="226">
        <v>0.13602357372304341</v>
      </c>
      <c r="U36" s="226">
        <v>0.12566536818541091</v>
      </c>
      <c r="V36" s="226">
        <v>0.13067297662178229</v>
      </c>
      <c r="W36" s="226">
        <v>0.13434208761993799</v>
      </c>
      <c r="DA36" s="174" t="s">
        <v>508</v>
      </c>
    </row>
    <row r="37" spans="1:105" ht="12" customHeight="1" x14ac:dyDescent="0.25">
      <c r="A37" s="202" t="s">
        <v>94</v>
      </c>
      <c r="B37" s="226">
        <v>4.4983445950892289</v>
      </c>
      <c r="C37" s="226">
        <v>4.3327257758514808</v>
      </c>
      <c r="D37" s="226">
        <v>4.0478091974392321</v>
      </c>
      <c r="E37" s="226">
        <v>4.2731970960022423</v>
      </c>
      <c r="F37" s="226">
        <v>4.3419040928086137</v>
      </c>
      <c r="G37" s="226">
        <v>4.135662270354552</v>
      </c>
      <c r="H37" s="226">
        <v>3.9903956616306249</v>
      </c>
      <c r="I37" s="226">
        <v>4.2215214994402812</v>
      </c>
      <c r="J37" s="226">
        <v>4.2377826793262141</v>
      </c>
      <c r="K37" s="226">
        <v>3.237693143654012</v>
      </c>
      <c r="L37" s="226">
        <v>3.4129667886771058</v>
      </c>
      <c r="M37" s="226">
        <v>4.1348140791296997</v>
      </c>
      <c r="N37" s="226">
        <v>4.2735491568319439</v>
      </c>
      <c r="O37" s="226">
        <v>4.5173883160341113</v>
      </c>
      <c r="P37" s="226">
        <v>4.3196442538252224</v>
      </c>
      <c r="Q37" s="226">
        <v>4.3077633462948937</v>
      </c>
      <c r="R37" s="226">
        <v>4.0696880280086942</v>
      </c>
      <c r="S37" s="226">
        <v>3.7573206700665449</v>
      </c>
      <c r="T37" s="226">
        <v>3.988891145728549</v>
      </c>
      <c r="U37" s="226">
        <v>3.685136780041717</v>
      </c>
      <c r="V37" s="226">
        <v>3.831984891779967</v>
      </c>
      <c r="W37" s="226">
        <v>3.9395815676549768</v>
      </c>
      <c r="DA37" s="174" t="s">
        <v>509</v>
      </c>
    </row>
    <row r="38" spans="1:105" ht="12" customHeight="1" x14ac:dyDescent="0.25">
      <c r="A38" s="202" t="s">
        <v>95</v>
      </c>
      <c r="B38" s="226">
        <v>0.1100262450171882</v>
      </c>
      <c r="C38" s="226">
        <v>0.1059753288635429</v>
      </c>
      <c r="D38" s="226">
        <v>9.9006476077105082E-2</v>
      </c>
      <c r="E38" s="226">
        <v>0.1045193005455274</v>
      </c>
      <c r="F38" s="226">
        <v>0.10619982383697681</v>
      </c>
      <c r="G38" s="226">
        <v>0.1011552984987235</v>
      </c>
      <c r="H38" s="226">
        <v>9.7602182647678379E-2</v>
      </c>
      <c r="I38" s="226">
        <v>0.1032553529469057</v>
      </c>
      <c r="J38" s="226">
        <v>0.1036530896085993</v>
      </c>
      <c r="K38" s="226">
        <v>7.9191625182081088E-2</v>
      </c>
      <c r="L38" s="226">
        <v>8.3478691369366878E-2</v>
      </c>
      <c r="M38" s="226">
        <v>0.1011345523567697</v>
      </c>
      <c r="N38" s="226">
        <v>0.1045279116979838</v>
      </c>
      <c r="O38" s="226">
        <v>0.11049204061430799</v>
      </c>
      <c r="P38" s="226">
        <v>0.10565536432609279</v>
      </c>
      <c r="Q38" s="226">
        <v>0.105364765948106</v>
      </c>
      <c r="R38" s="226">
        <v>9.9541616398625341E-2</v>
      </c>
      <c r="S38" s="226">
        <v>9.190133746182845E-2</v>
      </c>
      <c r="T38" s="226">
        <v>9.7565383280316748E-2</v>
      </c>
      <c r="U38" s="226">
        <v>9.0135771884919183E-2</v>
      </c>
      <c r="V38" s="226">
        <v>9.3727570152233444E-2</v>
      </c>
      <c r="W38" s="226">
        <v>9.6359306777253836E-2</v>
      </c>
      <c r="DA38" s="174" t="s">
        <v>510</v>
      </c>
    </row>
    <row r="39" spans="1:105" ht="12" customHeight="1" x14ac:dyDescent="0.25">
      <c r="A39" s="56" t="s">
        <v>96</v>
      </c>
      <c r="B39" s="262">
        <v>0.58066451708946476</v>
      </c>
      <c r="C39" s="262">
        <v>0.55125609943467846</v>
      </c>
      <c r="D39" s="262">
        <v>0.51015734762364251</v>
      </c>
      <c r="E39" s="262">
        <v>0.55868054198531691</v>
      </c>
      <c r="F39" s="262">
        <v>0.54188368098820261</v>
      </c>
      <c r="G39" s="262">
        <v>0.51269481667697603</v>
      </c>
      <c r="H39" s="262">
        <v>0.49593732554750408</v>
      </c>
      <c r="I39" s="262">
        <v>0.52280351874725151</v>
      </c>
      <c r="J39" s="262">
        <v>0.53930733774009365</v>
      </c>
      <c r="K39" s="262">
        <v>0.39447858099784389</v>
      </c>
      <c r="L39" s="262">
        <v>0.41447744506169792</v>
      </c>
      <c r="M39" s="262">
        <v>0.54905291559521419</v>
      </c>
      <c r="N39" s="262">
        <v>0.55779672474611386</v>
      </c>
      <c r="O39" s="262">
        <v>0.61420594784569404</v>
      </c>
      <c r="P39" s="262">
        <v>0.56068955335759285</v>
      </c>
      <c r="Q39" s="262">
        <v>0.55499811850045244</v>
      </c>
      <c r="R39" s="262">
        <v>0.54053097984084397</v>
      </c>
      <c r="S39" s="262">
        <v>0.42985807073490639</v>
      </c>
      <c r="T39" s="262">
        <v>0.45642165706975052</v>
      </c>
      <c r="U39" s="262">
        <v>0.42348650527809778</v>
      </c>
      <c r="V39" s="262">
        <v>0.49518768896325999</v>
      </c>
      <c r="W39" s="262">
        <v>0.51452446947806196</v>
      </c>
      <c r="DA39" s="68" t="s">
        <v>511</v>
      </c>
    </row>
    <row r="40" spans="1:105" ht="12" customHeight="1" x14ac:dyDescent="0.25">
      <c r="A40" s="37" t="s">
        <v>160</v>
      </c>
      <c r="B40" s="228">
        <v>7.1355028012683175E-2</v>
      </c>
      <c r="C40" s="228">
        <v>6.3340088992346347E-2</v>
      </c>
      <c r="D40" s="228">
        <v>4.559329986317822E-2</v>
      </c>
      <c r="E40" s="228">
        <v>6.4104589265124232E-2</v>
      </c>
      <c r="F40" s="228">
        <v>2.281646829131075E-3</v>
      </c>
      <c r="G40" s="228">
        <v>3.2235890533509142E-3</v>
      </c>
      <c r="H40" s="228">
        <v>3.9976863776877659E-3</v>
      </c>
      <c r="I40" s="228">
        <v>3.5067779910645551E-3</v>
      </c>
      <c r="J40" s="228">
        <v>5.072817845945563E-3</v>
      </c>
      <c r="K40" s="228">
        <v>1.9022579658541231E-3</v>
      </c>
      <c r="L40" s="228">
        <v>1.406930536175234E-3</v>
      </c>
      <c r="M40" s="228">
        <v>1.3674782072310651E-3</v>
      </c>
      <c r="N40" s="228">
        <v>5.8544642304238538E-3</v>
      </c>
      <c r="O40" s="228">
        <v>4.3823038250683311E-3</v>
      </c>
      <c r="P40" s="228">
        <v>0</v>
      </c>
      <c r="Q40" s="228">
        <v>0</v>
      </c>
      <c r="R40" s="228">
        <v>0</v>
      </c>
      <c r="S40" s="228">
        <v>9.5562194060285925E-5</v>
      </c>
      <c r="T40" s="228">
        <v>1.9788578368306611E-5</v>
      </c>
      <c r="U40" s="228">
        <v>9.0244159196087992E-5</v>
      </c>
      <c r="V40" s="228">
        <v>2.03540945549767E-4</v>
      </c>
      <c r="W40" s="228">
        <v>1.569457234033571E-4</v>
      </c>
      <c r="DA40" s="69" t="s">
        <v>512</v>
      </c>
    </row>
    <row r="41" spans="1:105" ht="12" customHeight="1" x14ac:dyDescent="0.25">
      <c r="A41" s="37" t="s">
        <v>162</v>
      </c>
      <c r="B41" s="228">
        <v>0.11883024326753081</v>
      </c>
      <c r="C41" s="228">
        <v>9.5164148017559333E-2</v>
      </c>
      <c r="D41" s="228">
        <v>8.8652991834474906E-2</v>
      </c>
      <c r="E41" s="228">
        <v>0.14041444292880989</v>
      </c>
      <c r="F41" s="228">
        <v>0.1198712752735321</v>
      </c>
      <c r="G41" s="228">
        <v>9.9384617460143848E-2</v>
      </c>
      <c r="H41" s="228">
        <v>9.9235966779720103E-2</v>
      </c>
      <c r="I41" s="228">
        <v>9.7214186339760464E-2</v>
      </c>
      <c r="J41" s="228">
        <v>0.1471590714768998</v>
      </c>
      <c r="K41" s="228">
        <v>5.2384713745449812E-2</v>
      </c>
      <c r="L41" s="228">
        <v>4.4183456524610358E-2</v>
      </c>
      <c r="M41" s="228">
        <v>0.25938587348934089</v>
      </c>
      <c r="N41" s="228">
        <v>0.2492730080745425</v>
      </c>
      <c r="O41" s="228">
        <v>0.3487679825854384</v>
      </c>
      <c r="P41" s="228">
        <v>0.26507090240003323</v>
      </c>
      <c r="Q41" s="228">
        <v>0.25225820229316193</v>
      </c>
      <c r="R41" s="228">
        <v>0.27162324901842277</v>
      </c>
      <c r="S41" s="228">
        <v>4.4692033345236623E-2</v>
      </c>
      <c r="T41" s="228">
        <v>4.2610037459317122E-2</v>
      </c>
      <c r="U41" s="228">
        <v>7.2295478473140259E-2</v>
      </c>
      <c r="V41" s="228">
        <v>0.2539670053134408</v>
      </c>
      <c r="W41" s="228">
        <v>0.27870285087426078</v>
      </c>
      <c r="DA41" s="69" t="s">
        <v>513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514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515</v>
      </c>
    </row>
    <row r="44" spans="1:105" ht="12" customHeight="1" x14ac:dyDescent="0.25">
      <c r="A44" s="37" t="s">
        <v>38</v>
      </c>
      <c r="B44" s="228">
        <v>0.39047924580925081</v>
      </c>
      <c r="C44" s="228">
        <v>0.39275186242477272</v>
      </c>
      <c r="D44" s="228">
        <v>0.37591105592598928</v>
      </c>
      <c r="E44" s="228">
        <v>0.35416150979138272</v>
      </c>
      <c r="F44" s="228">
        <v>0.41973075888553951</v>
      </c>
      <c r="G44" s="228">
        <v>0.41008661016348119</v>
      </c>
      <c r="H44" s="228">
        <v>0.39270367239009618</v>
      </c>
      <c r="I44" s="228">
        <v>0.4220825544164265</v>
      </c>
      <c r="J44" s="228">
        <v>0.38707544841724822</v>
      </c>
      <c r="K44" s="228">
        <v>0.34019160928654002</v>
      </c>
      <c r="L44" s="228">
        <v>0.36888705800091232</v>
      </c>
      <c r="M44" s="228">
        <v>0.28829956389864231</v>
      </c>
      <c r="N44" s="228">
        <v>0.30266925244114751</v>
      </c>
      <c r="O44" s="228">
        <v>0.26105566143518738</v>
      </c>
      <c r="P44" s="228">
        <v>0.29561865095755968</v>
      </c>
      <c r="Q44" s="228">
        <v>0.30273991620729063</v>
      </c>
      <c r="R44" s="228">
        <v>0.26890773082242109</v>
      </c>
      <c r="S44" s="228">
        <v>0.3850704751956095</v>
      </c>
      <c r="T44" s="228">
        <v>0.41379183103206502</v>
      </c>
      <c r="U44" s="228">
        <v>0.3511007826457615</v>
      </c>
      <c r="V44" s="228">
        <v>0.24101714270426941</v>
      </c>
      <c r="W44" s="228">
        <v>0.2356646728803978</v>
      </c>
      <c r="DA44" s="69" t="s">
        <v>516</v>
      </c>
    </row>
    <row r="45" spans="1:105" ht="12" customHeight="1" x14ac:dyDescent="0.25">
      <c r="A45" s="57" t="s">
        <v>517</v>
      </c>
      <c r="B45" s="263">
        <v>228.2631743132205</v>
      </c>
      <c r="C45" s="263">
        <v>221.80542295284729</v>
      </c>
      <c r="D45" s="263">
        <v>208.98804158373451</v>
      </c>
      <c r="E45" s="263">
        <v>217.13760101047569</v>
      </c>
      <c r="F45" s="263">
        <v>224.8672339963797</v>
      </c>
      <c r="G45" s="263">
        <v>217.4962905336767</v>
      </c>
      <c r="H45" s="263">
        <v>208.00375874043939</v>
      </c>
      <c r="I45" s="263">
        <v>221.34012281991639</v>
      </c>
      <c r="J45" s="263">
        <v>218.24581821683151</v>
      </c>
      <c r="K45" s="263">
        <v>173.9095381235374</v>
      </c>
      <c r="L45" s="263">
        <v>183.66197248018861</v>
      </c>
      <c r="M45" s="263">
        <v>216.24995179843961</v>
      </c>
      <c r="N45" s="263">
        <v>225.20698248476279</v>
      </c>
      <c r="O45" s="263">
        <v>236.76039394662331</v>
      </c>
      <c r="P45" s="263">
        <v>228.44672614527661</v>
      </c>
      <c r="Q45" s="263">
        <v>228.16300742321809</v>
      </c>
      <c r="R45" s="263">
        <v>213.75173588669361</v>
      </c>
      <c r="S45" s="263">
        <v>205.93680283184111</v>
      </c>
      <c r="T45" s="263">
        <v>218.74535155887571</v>
      </c>
      <c r="U45" s="263">
        <v>201.2237085112985</v>
      </c>
      <c r="V45" s="263">
        <v>203.6912191867946</v>
      </c>
      <c r="W45" s="263">
        <v>209.0000576553872</v>
      </c>
      <c r="DA45" s="70" t="s">
        <v>518</v>
      </c>
    </row>
    <row r="46" spans="1:105" ht="12" customHeight="1" x14ac:dyDescent="0.25">
      <c r="A46" s="57" t="s">
        <v>519</v>
      </c>
      <c r="B46" s="296">
        <v>37.526078906726262</v>
      </c>
      <c r="C46" s="296">
        <v>34.914444020558108</v>
      </c>
      <c r="D46" s="296">
        <v>31.462215694539751</v>
      </c>
      <c r="E46" s="296">
        <v>35.538031555221551</v>
      </c>
      <c r="F46" s="296">
        <v>33.304882220836568</v>
      </c>
      <c r="G46" s="296">
        <v>29.431751785958738</v>
      </c>
      <c r="H46" s="296">
        <v>29.620259358849189</v>
      </c>
      <c r="I46" s="296">
        <v>30.438834330487168</v>
      </c>
      <c r="J46" s="296">
        <v>33.035254190237339</v>
      </c>
      <c r="K46" s="296">
        <v>21.099826187719511</v>
      </c>
      <c r="L46" s="296">
        <v>22.028942652354921</v>
      </c>
      <c r="M46" s="296">
        <v>30.340616301610609</v>
      </c>
      <c r="N46" s="296">
        <v>29.92697696642346</v>
      </c>
      <c r="O46" s="296">
        <v>32.934651470277842</v>
      </c>
      <c r="P46" s="296">
        <v>30.102530653554151</v>
      </c>
      <c r="Q46" s="296">
        <v>29.76261244255813</v>
      </c>
      <c r="R46" s="296">
        <v>29.003444814188988</v>
      </c>
      <c r="S46" s="296">
        <v>22.94472477030115</v>
      </c>
      <c r="T46" s="296">
        <v>24.378475105499621</v>
      </c>
      <c r="U46" s="296">
        <v>22.623271321513439</v>
      </c>
      <c r="V46" s="296">
        <v>26.56780568859827</v>
      </c>
      <c r="W46" s="296">
        <v>27.604783813490439</v>
      </c>
      <c r="DA46" s="70" t="s">
        <v>520</v>
      </c>
    </row>
    <row r="47" spans="1:105" ht="12" customHeight="1" x14ac:dyDescent="0.25">
      <c r="A47" s="60" t="s">
        <v>521</v>
      </c>
      <c r="B47" s="264">
        <v>26.831007071103141</v>
      </c>
      <c r="C47" s="264">
        <v>23.939507096626588</v>
      </c>
      <c r="D47" s="264">
        <v>20.75238958109318</v>
      </c>
      <c r="E47" s="264">
        <v>25.749099850969319</v>
      </c>
      <c r="F47" s="264">
        <v>21.266775925193048</v>
      </c>
      <c r="G47" s="264">
        <v>15.256503967409991</v>
      </c>
      <c r="H47" s="264">
        <v>17.481879649688171</v>
      </c>
      <c r="I47" s="264">
        <v>16.389448376820422</v>
      </c>
      <c r="J47" s="264">
        <v>20.747777675992928</v>
      </c>
      <c r="K47" s="264">
        <v>7.1892487186377547</v>
      </c>
      <c r="L47" s="264">
        <v>5.5815799960356474</v>
      </c>
      <c r="M47" s="264">
        <v>17.60976256934482</v>
      </c>
      <c r="N47" s="264">
        <v>13.834551773863691</v>
      </c>
      <c r="O47" s="264">
        <v>18.990353825410018</v>
      </c>
      <c r="P47" s="264">
        <v>14.49786572691974</v>
      </c>
      <c r="Q47" s="264">
        <v>13.62563005841012</v>
      </c>
      <c r="R47" s="264">
        <v>14.7091133647123</v>
      </c>
      <c r="S47" s="264">
        <v>2.5165229692831139</v>
      </c>
      <c r="T47" s="264">
        <v>2.3771003869264269</v>
      </c>
      <c r="U47" s="264">
        <v>4.0451298417886701</v>
      </c>
      <c r="V47" s="264">
        <v>13.826006219183551</v>
      </c>
      <c r="W47" s="264">
        <v>15.13058617745388</v>
      </c>
      <c r="DA47" s="72" t="s">
        <v>522</v>
      </c>
    </row>
    <row r="48" spans="1:105" ht="12" customHeight="1" x14ac:dyDescent="0.25">
      <c r="A48" s="59" t="s">
        <v>33</v>
      </c>
      <c r="B48" s="299">
        <v>3.297519761218132</v>
      </c>
      <c r="C48" s="299">
        <v>2.8142730768477939</v>
      </c>
      <c r="D48" s="299">
        <v>2.158319945229318</v>
      </c>
      <c r="E48" s="299">
        <v>2.7326695650145738</v>
      </c>
      <c r="F48" s="299">
        <v>2.3917436753682471</v>
      </c>
      <c r="G48" s="299">
        <v>1.971553128819556</v>
      </c>
      <c r="H48" s="299">
        <v>2.1199742238135579</v>
      </c>
      <c r="I48" s="299">
        <v>1.87231609735798</v>
      </c>
      <c r="J48" s="299">
        <v>2.4964376871438101</v>
      </c>
      <c r="K48" s="299">
        <v>1.221873672571268</v>
      </c>
      <c r="L48" s="299">
        <v>0.84922879595359102</v>
      </c>
      <c r="M48" s="299">
        <v>1.309697380562052</v>
      </c>
      <c r="N48" s="299">
        <v>0.26984465703207677</v>
      </c>
      <c r="O48" s="299">
        <v>0.12681843986920119</v>
      </c>
      <c r="P48" s="299">
        <v>0.18134675530288141</v>
      </c>
      <c r="Q48" s="299">
        <v>0.17948057915104679</v>
      </c>
      <c r="R48" s="299">
        <v>0.27043308215440642</v>
      </c>
      <c r="S48" s="299">
        <v>8.7073976436465236E-2</v>
      </c>
      <c r="T48" s="299">
        <v>0.1102991237023218</v>
      </c>
      <c r="U48" s="299">
        <v>0.21491281395461129</v>
      </c>
      <c r="V48" s="299">
        <v>0.38882870091284621</v>
      </c>
      <c r="W48" s="299">
        <v>0.36998513790129778</v>
      </c>
      <c r="DA48" s="71" t="s">
        <v>523</v>
      </c>
    </row>
    <row r="49" spans="1:105" ht="12" customHeight="1" x14ac:dyDescent="0.25">
      <c r="A49" s="59" t="s">
        <v>160</v>
      </c>
      <c r="B49" s="299">
        <v>1.9543859465487281</v>
      </c>
      <c r="C49" s="299">
        <v>1.7699559135263421</v>
      </c>
      <c r="D49" s="299">
        <v>1.2989676833793471</v>
      </c>
      <c r="E49" s="299">
        <v>1.7718341177590891</v>
      </c>
      <c r="F49" s="299">
        <v>6.5438871173337146E-2</v>
      </c>
      <c r="G49" s="299">
        <v>0.1114281046098865</v>
      </c>
      <c r="H49" s="299">
        <v>0.1235675615539223</v>
      </c>
      <c r="I49" s="299">
        <v>0.1167261639572105</v>
      </c>
      <c r="J49" s="299">
        <v>0.16103354112995841</v>
      </c>
      <c r="K49" s="299">
        <v>7.7784125410052044E-2</v>
      </c>
      <c r="L49" s="299">
        <v>6.2730031479354756E-2</v>
      </c>
      <c r="M49" s="299">
        <v>6.0385679405468309E-2</v>
      </c>
      <c r="N49" s="299">
        <v>0.31127221186411091</v>
      </c>
      <c r="O49" s="299">
        <v>0.23408091811166079</v>
      </c>
      <c r="P49" s="299">
        <v>0</v>
      </c>
      <c r="Q49" s="299">
        <v>0</v>
      </c>
      <c r="R49" s="299">
        <v>0</v>
      </c>
      <c r="S49" s="299">
        <v>5.0696272775000509E-3</v>
      </c>
      <c r="T49" s="299">
        <v>1.0521617276567929E-3</v>
      </c>
      <c r="U49" s="299">
        <v>4.7751780689001778E-3</v>
      </c>
      <c r="V49" s="299">
        <v>1.076055372207451E-2</v>
      </c>
      <c r="W49" s="299">
        <v>8.3074478153023559E-3</v>
      </c>
      <c r="DA49" s="71" t="s">
        <v>524</v>
      </c>
    </row>
    <row r="50" spans="1:105" ht="12" customHeight="1" x14ac:dyDescent="0.25">
      <c r="A50" s="59" t="s">
        <v>70</v>
      </c>
      <c r="B50" s="299">
        <v>18.324388080542121</v>
      </c>
      <c r="C50" s="299">
        <v>16.696040501459571</v>
      </c>
      <c r="D50" s="299">
        <v>14.76934988423208</v>
      </c>
      <c r="E50" s="299">
        <v>17.363577609938471</v>
      </c>
      <c r="F50" s="299">
        <v>15.371620051729691</v>
      </c>
      <c r="G50" s="299">
        <v>9.7381470183784629</v>
      </c>
      <c r="H50" s="299">
        <v>12.170977077377589</v>
      </c>
      <c r="I50" s="299">
        <v>11.16454713538857</v>
      </c>
      <c r="J50" s="299">
        <v>13.418830532560481</v>
      </c>
      <c r="K50" s="299">
        <v>3.747558022549375</v>
      </c>
      <c r="L50" s="299">
        <v>2.6996378983623428</v>
      </c>
      <c r="M50" s="299">
        <v>4.7856087124830156</v>
      </c>
      <c r="N50" s="299">
        <v>0</v>
      </c>
      <c r="O50" s="299">
        <v>0</v>
      </c>
      <c r="P50" s="299">
        <v>0.32436184501201798</v>
      </c>
      <c r="Q50" s="299">
        <v>0</v>
      </c>
      <c r="R50" s="299">
        <v>0</v>
      </c>
      <c r="S50" s="299">
        <v>5.3442264742232667E-2</v>
      </c>
      <c r="T50" s="299">
        <v>1.6691594037433139E-4</v>
      </c>
      <c r="U50" s="299">
        <v>0</v>
      </c>
      <c r="V50" s="299">
        <v>0</v>
      </c>
      <c r="W50" s="299">
        <v>0</v>
      </c>
      <c r="DA50" s="71" t="s">
        <v>525</v>
      </c>
    </row>
    <row r="51" spans="1:105" ht="12" customHeight="1" x14ac:dyDescent="0.25">
      <c r="A51" s="59" t="s">
        <v>162</v>
      </c>
      <c r="B51" s="299">
        <v>3.2547132827941558</v>
      </c>
      <c r="C51" s="299">
        <v>2.6592376047928838</v>
      </c>
      <c r="D51" s="299">
        <v>2.5257520682524381</v>
      </c>
      <c r="E51" s="299">
        <v>3.8810185582571912</v>
      </c>
      <c r="F51" s="299">
        <v>3.437973326921782</v>
      </c>
      <c r="G51" s="299">
        <v>3.4353757156020892</v>
      </c>
      <c r="H51" s="299">
        <v>3.067360786943099</v>
      </c>
      <c r="I51" s="299">
        <v>3.235858980116658</v>
      </c>
      <c r="J51" s="299">
        <v>4.6714759151586813</v>
      </c>
      <c r="K51" s="299">
        <v>2.1420328981070589</v>
      </c>
      <c r="L51" s="299">
        <v>1.969983270240359</v>
      </c>
      <c r="M51" s="299">
        <v>11.454070796894291</v>
      </c>
      <c r="N51" s="299">
        <v>13.2534349049675</v>
      </c>
      <c r="O51" s="299">
        <v>18.629454467429159</v>
      </c>
      <c r="P51" s="299">
        <v>13.99215712660485</v>
      </c>
      <c r="Q51" s="299">
        <v>13.446149479259081</v>
      </c>
      <c r="R51" s="299">
        <v>14.4386802825579</v>
      </c>
      <c r="S51" s="299">
        <v>2.3709371008269162</v>
      </c>
      <c r="T51" s="299">
        <v>2.2655821855560738</v>
      </c>
      <c r="U51" s="299">
        <v>3.8254418497651592</v>
      </c>
      <c r="V51" s="299">
        <v>13.426416964548631</v>
      </c>
      <c r="W51" s="299">
        <v>14.752293591737279</v>
      </c>
      <c r="DA51" s="71" t="s">
        <v>526</v>
      </c>
    </row>
    <row r="52" spans="1:105" ht="12" customHeight="1" x14ac:dyDescent="0.25">
      <c r="A52" s="60" t="s">
        <v>527</v>
      </c>
      <c r="B52" s="264">
        <v>10.69507183562312</v>
      </c>
      <c r="C52" s="264">
        <v>10.974936923931519</v>
      </c>
      <c r="D52" s="264">
        <v>10.70982611344658</v>
      </c>
      <c r="E52" s="264">
        <v>9.7889317042522279</v>
      </c>
      <c r="F52" s="264">
        <v>12.038106295643511</v>
      </c>
      <c r="G52" s="264">
        <v>14.17524781854874</v>
      </c>
      <c r="H52" s="264">
        <v>12.13837970916101</v>
      </c>
      <c r="I52" s="264">
        <v>14.049385953666739</v>
      </c>
      <c r="J52" s="264">
        <v>12.28747651424441</v>
      </c>
      <c r="K52" s="264">
        <v>13.910577469081749</v>
      </c>
      <c r="L52" s="264">
        <v>16.447362656319271</v>
      </c>
      <c r="M52" s="264">
        <v>12.730853732265791</v>
      </c>
      <c r="N52" s="264">
        <v>16.092425192559769</v>
      </c>
      <c r="O52" s="264">
        <v>13.94429764486782</v>
      </c>
      <c r="P52" s="264">
        <v>15.604664926634401</v>
      </c>
      <c r="Q52" s="264">
        <v>16.136982384147998</v>
      </c>
      <c r="R52" s="264">
        <v>14.29433144947669</v>
      </c>
      <c r="S52" s="264">
        <v>20.428201801018041</v>
      </c>
      <c r="T52" s="264">
        <v>22.001374718573189</v>
      </c>
      <c r="U52" s="264">
        <v>18.578141479724771</v>
      </c>
      <c r="V52" s="264">
        <v>12.74179946941471</v>
      </c>
      <c r="W52" s="264">
        <v>12.474197636036561</v>
      </c>
      <c r="DA52" s="72" t="s">
        <v>528</v>
      </c>
    </row>
    <row r="53" spans="1:105" ht="12" customHeight="1" x14ac:dyDescent="0.25">
      <c r="A53" s="57" t="s">
        <v>529</v>
      </c>
      <c r="B53" s="296">
        <f t="shared" ref="B53:W53" si="0">B54+B58+B69</f>
        <v>18.041077094237995</v>
      </c>
      <c r="C53" s="296">
        <f t="shared" si="0"/>
        <v>16.668505648971685</v>
      </c>
      <c r="D53" s="296">
        <f t="shared" si="0"/>
        <v>14.965163416248963</v>
      </c>
      <c r="E53" s="296">
        <f t="shared" si="0"/>
        <v>16.941573041953873</v>
      </c>
      <c r="F53" s="296">
        <f t="shared" si="0"/>
        <v>15.805934356205542</v>
      </c>
      <c r="G53" s="296">
        <f t="shared" si="0"/>
        <v>14.03941311313943</v>
      </c>
      <c r="H53" s="296">
        <f t="shared" si="0"/>
        <v>14.175611512008675</v>
      </c>
      <c r="I53" s="296">
        <f t="shared" si="0"/>
        <v>14.606899611801078</v>
      </c>
      <c r="J53" s="296">
        <f t="shared" si="0"/>
        <v>16.116405049837994</v>
      </c>
      <c r="K53" s="296">
        <f t="shared" si="0"/>
        <v>9.3015789534112834</v>
      </c>
      <c r="L53" s="296">
        <f t="shared" si="0"/>
        <v>9.6818285154882346</v>
      </c>
      <c r="M53" s="296">
        <f t="shared" si="0"/>
        <v>14.286901748218618</v>
      </c>
      <c r="N53" s="296">
        <f t="shared" si="0"/>
        <v>14.50638926680992</v>
      </c>
      <c r="O53" s="296">
        <f t="shared" si="0"/>
        <v>15.305796092013813</v>
      </c>
      <c r="P53" s="296">
        <f t="shared" si="0"/>
        <v>14.002593956235255</v>
      </c>
      <c r="Q53" s="296">
        <f t="shared" si="0"/>
        <v>13.880743605321417</v>
      </c>
      <c r="R53" s="296">
        <f t="shared" si="0"/>
        <v>14.013170783084984</v>
      </c>
      <c r="S53" s="296">
        <f t="shared" si="0"/>
        <v>8.2478513059117731</v>
      </c>
      <c r="T53" s="296">
        <f t="shared" si="0"/>
        <v>8.6201945420762289</v>
      </c>
      <c r="U53" s="296">
        <f t="shared" si="0"/>
        <v>8.7248935214780836</v>
      </c>
      <c r="V53" s="296">
        <f t="shared" si="0"/>
        <v>11.525722245355274</v>
      </c>
      <c r="W53" s="296">
        <f t="shared" si="0"/>
        <v>11.963444235585795</v>
      </c>
      <c r="DA53" s="70"/>
    </row>
    <row r="54" spans="1:105" ht="12" customHeight="1" x14ac:dyDescent="0.25">
      <c r="A54" s="60" t="s">
        <v>530</v>
      </c>
      <c r="B54" s="264">
        <v>2.5036077066141642</v>
      </c>
      <c r="C54" s="264">
        <v>2.164180088802198</v>
      </c>
      <c r="D54" s="264">
        <v>1.8226658839265411</v>
      </c>
      <c r="E54" s="264">
        <v>2.4769527272424798</v>
      </c>
      <c r="F54" s="264">
        <v>1.7931320415844589</v>
      </c>
      <c r="G54" s="264">
        <v>1.4558803575116279</v>
      </c>
      <c r="H54" s="264">
        <v>1.525818145398383</v>
      </c>
      <c r="I54" s="264">
        <v>1.4376885541991851</v>
      </c>
      <c r="J54" s="264">
        <v>1.9890994090914349</v>
      </c>
      <c r="K54" s="264">
        <v>0.80676550792573298</v>
      </c>
      <c r="L54" s="264">
        <v>0.63928884940200281</v>
      </c>
      <c r="M54" s="264">
        <v>2.6067821685096528</v>
      </c>
      <c r="N54" s="264">
        <v>2.481915533105751</v>
      </c>
      <c r="O54" s="264">
        <v>3.272377956827627</v>
      </c>
      <c r="P54" s="264">
        <v>2.5829932477843811</v>
      </c>
      <c r="Q54" s="264">
        <v>2.4776127690567491</v>
      </c>
      <c r="R54" s="264">
        <v>2.5929496287018372</v>
      </c>
      <c r="S54" s="264">
        <v>0.50790539770313126</v>
      </c>
      <c r="T54" s="264">
        <v>0.48860926486668638</v>
      </c>
      <c r="U54" s="264">
        <v>0.82780248153119862</v>
      </c>
      <c r="V54" s="264">
        <v>2.5053066975896021</v>
      </c>
      <c r="W54" s="264">
        <v>2.7127985810931889</v>
      </c>
      <c r="DA54" s="72" t="s">
        <v>531</v>
      </c>
    </row>
    <row r="55" spans="1:105" ht="12" customHeight="1" x14ac:dyDescent="0.25">
      <c r="A55" s="59" t="s">
        <v>33</v>
      </c>
      <c r="B55" s="232">
        <v>0.97050260462573534</v>
      </c>
      <c r="C55" s="232">
        <v>0.84083962800765244</v>
      </c>
      <c r="D55" s="232">
        <v>0.65750794413607661</v>
      </c>
      <c r="E55" s="232">
        <v>0.8071880483001711</v>
      </c>
      <c r="F55" s="232">
        <v>0.72749767972465706</v>
      </c>
      <c r="G55" s="232">
        <v>0.52014494541581402</v>
      </c>
      <c r="H55" s="232">
        <v>0.60906693249021182</v>
      </c>
      <c r="I55" s="232">
        <v>0.51518819182059483</v>
      </c>
      <c r="J55" s="232">
        <v>0.67754107529362206</v>
      </c>
      <c r="K55" s="232">
        <v>0.28641897867039651</v>
      </c>
      <c r="L55" s="232">
        <v>0.1883807798506861</v>
      </c>
      <c r="M55" s="232">
        <v>0.26622386286844052</v>
      </c>
      <c r="N55" s="232">
        <v>4.8410071880952907E-2</v>
      </c>
      <c r="O55" s="232">
        <v>2.185308767612093E-2</v>
      </c>
      <c r="P55" s="232">
        <v>3.3048810538153291E-2</v>
      </c>
      <c r="Q55" s="232">
        <v>3.2635802733236748E-2</v>
      </c>
      <c r="R55" s="232">
        <v>4.7672442422206897E-2</v>
      </c>
      <c r="S55" s="232">
        <v>1.7955295800914321E-2</v>
      </c>
      <c r="T55" s="232">
        <v>2.2673404369737749E-2</v>
      </c>
      <c r="U55" s="232">
        <v>4.398013603089046E-2</v>
      </c>
      <c r="V55" s="232">
        <v>7.0456727211680767E-2</v>
      </c>
      <c r="W55" s="232">
        <v>6.6335510425882704E-2</v>
      </c>
      <c r="DA55" s="71" t="s">
        <v>532</v>
      </c>
    </row>
    <row r="56" spans="1:105" ht="12" customHeight="1" x14ac:dyDescent="0.25">
      <c r="A56" s="59" t="s">
        <v>160</v>
      </c>
      <c r="B56" s="232">
        <v>0.57520099617804987</v>
      </c>
      <c r="C56" s="232">
        <v>0.52882184183291425</v>
      </c>
      <c r="D56" s="232">
        <v>0.39571592380721471</v>
      </c>
      <c r="E56" s="232">
        <v>0.52337221511741294</v>
      </c>
      <c r="F56" s="232">
        <v>1.990456896894428E-2</v>
      </c>
      <c r="G56" s="232">
        <v>2.9397516375731209E-2</v>
      </c>
      <c r="H56" s="232">
        <v>3.5500863560292882E-2</v>
      </c>
      <c r="I56" s="232">
        <v>3.2118476913234488E-2</v>
      </c>
      <c r="J56" s="232">
        <v>4.3705011816402087E-2</v>
      </c>
      <c r="K56" s="232">
        <v>1.8233349532635661E-2</v>
      </c>
      <c r="L56" s="232">
        <v>1.391513371478364E-2</v>
      </c>
      <c r="M56" s="232">
        <v>1.2274674342220951E-2</v>
      </c>
      <c r="N56" s="232">
        <v>5.584216606924914E-2</v>
      </c>
      <c r="O56" s="232">
        <v>4.0336333044918009E-2</v>
      </c>
      <c r="P56" s="232">
        <v>0</v>
      </c>
      <c r="Q56" s="232">
        <v>0</v>
      </c>
      <c r="R56" s="232">
        <v>0</v>
      </c>
      <c r="S56" s="232">
        <v>1.045394515022709E-3</v>
      </c>
      <c r="T56" s="232">
        <v>2.162853838975894E-4</v>
      </c>
      <c r="U56" s="232">
        <v>9.7720083403825524E-4</v>
      </c>
      <c r="V56" s="232">
        <v>1.949839084571013E-3</v>
      </c>
      <c r="W56" s="232">
        <v>1.4894619667438619E-3</v>
      </c>
      <c r="DA56" s="71" t="s">
        <v>533</v>
      </c>
    </row>
    <row r="57" spans="1:105" ht="12" customHeight="1" x14ac:dyDescent="0.25">
      <c r="A57" s="59" t="s">
        <v>162</v>
      </c>
      <c r="B57" s="232">
        <v>0.95790410581037844</v>
      </c>
      <c r="C57" s="232">
        <v>0.79451861896163067</v>
      </c>
      <c r="D57" s="232">
        <v>0.76944201598325002</v>
      </c>
      <c r="E57" s="232">
        <v>1.1463924638248959</v>
      </c>
      <c r="F57" s="232">
        <v>1.045729792890858</v>
      </c>
      <c r="G57" s="232">
        <v>0.90633789572008283</v>
      </c>
      <c r="H57" s="232">
        <v>0.88125034934787871</v>
      </c>
      <c r="I57" s="232">
        <v>0.8903818854653559</v>
      </c>
      <c r="J57" s="232">
        <v>1.267853321981411</v>
      </c>
      <c r="K57" s="232">
        <v>0.50211317972270075</v>
      </c>
      <c r="L57" s="232">
        <v>0.43699293583653298</v>
      </c>
      <c r="M57" s="232">
        <v>2.3282836312989921</v>
      </c>
      <c r="N57" s="232">
        <v>2.377663295155549</v>
      </c>
      <c r="O57" s="232">
        <v>3.2101885361065881</v>
      </c>
      <c r="P57" s="232">
        <v>2.5499444372462272</v>
      </c>
      <c r="Q57" s="232">
        <v>2.4449769663235119</v>
      </c>
      <c r="R57" s="232">
        <v>2.54527718627963</v>
      </c>
      <c r="S57" s="232">
        <v>0.48890470738719422</v>
      </c>
      <c r="T57" s="232">
        <v>0.46571957511305112</v>
      </c>
      <c r="U57" s="232">
        <v>0.78284514466626987</v>
      </c>
      <c r="V57" s="232">
        <v>2.43290013129335</v>
      </c>
      <c r="W57" s="232">
        <v>2.6449736087005622</v>
      </c>
      <c r="DA57" s="71" t="s">
        <v>534</v>
      </c>
    </row>
    <row r="58" spans="1:105" ht="12" customHeight="1" x14ac:dyDescent="0.25">
      <c r="A58" s="60" t="s">
        <v>535</v>
      </c>
      <c r="B58" s="264">
        <v>12.38977177707266</v>
      </c>
      <c r="C58" s="264">
        <v>11.225268543121841</v>
      </c>
      <c r="D58" s="264">
        <v>9.8798692248409044</v>
      </c>
      <c r="E58" s="264">
        <v>11.573122279801019</v>
      </c>
      <c r="F58" s="264">
        <v>10.351166459344469</v>
      </c>
      <c r="G58" s="264">
        <v>8.8437484226287335</v>
      </c>
      <c r="H58" s="264">
        <v>9.162446392381085</v>
      </c>
      <c r="I58" s="264">
        <v>9.3033693037052796</v>
      </c>
      <c r="J58" s="264">
        <v>10.7924456949206</v>
      </c>
      <c r="K58" s="264">
        <v>5.2340398640190617</v>
      </c>
      <c r="L58" s="264">
        <v>5.3940917820206096</v>
      </c>
      <c r="M58" s="264">
        <v>9.092302646943617</v>
      </c>
      <c r="N58" s="264">
        <v>9.1374962078972715</v>
      </c>
      <c r="O58" s="264">
        <v>9.6305660000431157</v>
      </c>
      <c r="P58" s="264">
        <v>8.5757912682964612</v>
      </c>
      <c r="Q58" s="264">
        <v>8.4688669939602619</v>
      </c>
      <c r="R58" s="264">
        <v>8.9003900465897559</v>
      </c>
      <c r="S58" s="264">
        <v>3.5275001117807459</v>
      </c>
      <c r="T58" s="264">
        <v>3.6089195574832971</v>
      </c>
      <c r="U58" s="264">
        <v>4.0952275100598978</v>
      </c>
      <c r="V58" s="264">
        <v>6.711569808511161</v>
      </c>
      <c r="W58" s="264">
        <v>7.0141172576125808</v>
      </c>
      <c r="DA58" s="72" t="s">
        <v>536</v>
      </c>
    </row>
    <row r="59" spans="1:105" ht="12" customHeight="1" x14ac:dyDescent="0.25">
      <c r="A59" s="64" t="s">
        <v>30</v>
      </c>
      <c r="B59" s="231">
        <v>6.3996151301803126</v>
      </c>
      <c r="C59" s="231">
        <v>5.5678878039836297</v>
      </c>
      <c r="D59" s="231">
        <v>4.9998318068700129</v>
      </c>
      <c r="E59" s="231">
        <v>6.0147562437206687</v>
      </c>
      <c r="F59" s="231">
        <v>5.0366931948741414</v>
      </c>
      <c r="G59" s="231">
        <v>4.5928539120653094</v>
      </c>
      <c r="H59" s="231">
        <v>4.707499958647511</v>
      </c>
      <c r="I59" s="231">
        <v>4.9238433795569154</v>
      </c>
      <c r="J59" s="231">
        <v>5.6300591758483929</v>
      </c>
      <c r="K59" s="231">
        <v>1.928229415350071</v>
      </c>
      <c r="L59" s="231">
        <v>2.697222798330853</v>
      </c>
      <c r="M59" s="231">
        <v>4.1587985889602193</v>
      </c>
      <c r="N59" s="231">
        <v>5.1212509051003954</v>
      </c>
      <c r="O59" s="231">
        <v>3.9199799601349059</v>
      </c>
      <c r="P59" s="231">
        <v>3.574502335089397</v>
      </c>
      <c r="Q59" s="231">
        <v>3.7935968213030669</v>
      </c>
      <c r="R59" s="231">
        <v>4.8038143978795667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537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538</v>
      </c>
    </row>
    <row r="61" spans="1:105" ht="12" customHeight="1" x14ac:dyDescent="0.25">
      <c r="A61" s="64" t="s">
        <v>33</v>
      </c>
      <c r="B61" s="231">
        <v>0.73618779435204962</v>
      </c>
      <c r="C61" s="231">
        <v>0.66506859290672238</v>
      </c>
      <c r="D61" s="231">
        <v>0.50754068833923294</v>
      </c>
      <c r="E61" s="231">
        <v>0.5898915995479227</v>
      </c>
      <c r="F61" s="231">
        <v>0.59768616845927314</v>
      </c>
      <c r="G61" s="231">
        <v>0.5493305930694139</v>
      </c>
      <c r="H61" s="231">
        <v>0.54023776603185636</v>
      </c>
      <c r="I61" s="231">
        <v>0.50031317089210958</v>
      </c>
      <c r="J61" s="231">
        <v>0.62115453823891298</v>
      </c>
      <c r="K61" s="231">
        <v>0.56185046752771528</v>
      </c>
      <c r="L61" s="231">
        <v>0.41032446036608039</v>
      </c>
      <c r="M61" s="231">
        <v>0.36692132084626439</v>
      </c>
      <c r="N61" s="231">
        <v>7.8337365315829216E-2</v>
      </c>
      <c r="O61" s="231">
        <v>3.8135551289780287E-2</v>
      </c>
      <c r="P61" s="231">
        <v>6.1740613823460258E-2</v>
      </c>
      <c r="Q61" s="231">
        <v>6.1583955727478407E-2</v>
      </c>
      <c r="R61" s="231">
        <v>7.5317223512407924E-2</v>
      </c>
      <c r="S61" s="231">
        <v>0.12205470220696001</v>
      </c>
      <c r="T61" s="231">
        <v>0.16745639641128821</v>
      </c>
      <c r="U61" s="231">
        <v>0.21757444195713149</v>
      </c>
      <c r="V61" s="231">
        <v>0.18874944277895589</v>
      </c>
      <c r="W61" s="231">
        <v>0.17151477876519139</v>
      </c>
      <c r="DA61" s="73" t="s">
        <v>539</v>
      </c>
    </row>
    <row r="62" spans="1:105" ht="12" customHeight="1" x14ac:dyDescent="0.25">
      <c r="A62" s="64" t="s">
        <v>160</v>
      </c>
      <c r="B62" s="231">
        <v>0.43632644638673762</v>
      </c>
      <c r="C62" s="231">
        <v>0.41827571695152882</v>
      </c>
      <c r="D62" s="231">
        <v>0.30545932432771228</v>
      </c>
      <c r="E62" s="231">
        <v>0.38247949010729282</v>
      </c>
      <c r="F62" s="231">
        <v>1.63528845430604E-2</v>
      </c>
      <c r="G62" s="231">
        <v>3.104702880951472E-2</v>
      </c>
      <c r="H62" s="231">
        <v>3.1488997676495233E-2</v>
      </c>
      <c r="I62" s="231">
        <v>3.119112061147785E-2</v>
      </c>
      <c r="J62" s="231">
        <v>4.0067779539090957E-2</v>
      </c>
      <c r="K62" s="231">
        <v>3.5767238634338547E-2</v>
      </c>
      <c r="L62" s="231">
        <v>3.030946011034711E-2</v>
      </c>
      <c r="M62" s="231">
        <v>1.6917490694029629E-2</v>
      </c>
      <c r="N62" s="231">
        <v>9.0364008839969145E-2</v>
      </c>
      <c r="O62" s="231">
        <v>7.0390432714777781E-2</v>
      </c>
      <c r="P62" s="231">
        <v>0</v>
      </c>
      <c r="Q62" s="231">
        <v>0</v>
      </c>
      <c r="R62" s="231">
        <v>0</v>
      </c>
      <c r="S62" s="231">
        <v>7.1062775926748426E-3</v>
      </c>
      <c r="T62" s="231">
        <v>1.597394480039491E-3</v>
      </c>
      <c r="U62" s="231">
        <v>4.8343171561948447E-3</v>
      </c>
      <c r="V62" s="231">
        <v>5.2235046288155356E-3</v>
      </c>
      <c r="W62" s="231">
        <v>3.8511008367181172E-3</v>
      </c>
      <c r="DA62" s="73" t="s">
        <v>540</v>
      </c>
    </row>
    <row r="63" spans="1:105" ht="12" customHeight="1" x14ac:dyDescent="0.25">
      <c r="A63" s="64" t="s">
        <v>70</v>
      </c>
      <c r="B63" s="231">
        <v>4.0910113724024812</v>
      </c>
      <c r="C63" s="231">
        <v>3.9456057959580551</v>
      </c>
      <c r="D63" s="231">
        <v>3.47309305236934</v>
      </c>
      <c r="E63" s="231">
        <v>3.7482133593223059</v>
      </c>
      <c r="F63" s="231">
        <v>3.8412998793925972</v>
      </c>
      <c r="G63" s="231">
        <v>2.713323825164129</v>
      </c>
      <c r="H63" s="231">
        <v>3.1015572702952192</v>
      </c>
      <c r="I63" s="231">
        <v>2.983347729992142</v>
      </c>
      <c r="J63" s="231">
        <v>3.3388245683372739</v>
      </c>
      <c r="K63" s="231">
        <v>1.723228247176916</v>
      </c>
      <c r="L63" s="231">
        <v>1.304392254604946</v>
      </c>
      <c r="M63" s="231">
        <v>1.3407233578524089</v>
      </c>
      <c r="N63" s="231">
        <v>0</v>
      </c>
      <c r="O63" s="231">
        <v>0</v>
      </c>
      <c r="P63" s="231">
        <v>0.11043097726509971</v>
      </c>
      <c r="Q63" s="231">
        <v>0</v>
      </c>
      <c r="R63" s="231">
        <v>0</v>
      </c>
      <c r="S63" s="231">
        <v>7.4911930927356207E-2</v>
      </c>
      <c r="T63" s="231">
        <v>2.534121844351391E-4</v>
      </c>
      <c r="U63" s="231">
        <v>0</v>
      </c>
      <c r="V63" s="231">
        <v>0</v>
      </c>
      <c r="W63" s="231">
        <v>0</v>
      </c>
      <c r="DA63" s="73" t="s">
        <v>541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6.540172852482988E-2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542</v>
      </c>
    </row>
    <row r="65" spans="1:105" ht="12" customHeight="1" x14ac:dyDescent="0.25">
      <c r="A65" s="64" t="s">
        <v>162</v>
      </c>
      <c r="B65" s="231">
        <v>0.72663103375108073</v>
      </c>
      <c r="C65" s="231">
        <v>0.62843063332190519</v>
      </c>
      <c r="D65" s="231">
        <v>0.5939443529346069</v>
      </c>
      <c r="E65" s="231">
        <v>0.83778158710282957</v>
      </c>
      <c r="F65" s="231">
        <v>0.85913433207539958</v>
      </c>
      <c r="G65" s="231">
        <v>0.9571930635203677</v>
      </c>
      <c r="H65" s="231">
        <v>0.78166239973000373</v>
      </c>
      <c r="I65" s="231">
        <v>0.86467390265263366</v>
      </c>
      <c r="J65" s="231">
        <v>1.162339632956934</v>
      </c>
      <c r="K65" s="231">
        <v>0.98496449533002106</v>
      </c>
      <c r="L65" s="231">
        <v>0.95184280860838355</v>
      </c>
      <c r="M65" s="231">
        <v>3.2089418885906942</v>
      </c>
      <c r="N65" s="231">
        <v>3.8475439286410782</v>
      </c>
      <c r="O65" s="231">
        <v>5.6020600559036513</v>
      </c>
      <c r="P65" s="231">
        <v>4.763715613593674</v>
      </c>
      <c r="Q65" s="231">
        <v>4.6136862169297173</v>
      </c>
      <c r="R65" s="231">
        <v>4.0212584251977814</v>
      </c>
      <c r="S65" s="231">
        <v>3.3234272010537551</v>
      </c>
      <c r="T65" s="231">
        <v>3.4396123544075339</v>
      </c>
      <c r="U65" s="231">
        <v>3.8728187509465721</v>
      </c>
      <c r="V65" s="231">
        <v>6.5175968611033896</v>
      </c>
      <c r="W65" s="231">
        <v>6.838751378010671</v>
      </c>
      <c r="DA65" s="73" t="s">
        <v>543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544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545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546</v>
      </c>
    </row>
    <row r="69" spans="1:105" ht="12" customHeight="1" x14ac:dyDescent="0.25">
      <c r="A69" s="61" t="s">
        <v>547</v>
      </c>
      <c r="B69" s="265">
        <v>3.1476976105511709</v>
      </c>
      <c r="C69" s="265">
        <v>3.2790570170476459</v>
      </c>
      <c r="D69" s="265">
        <v>3.2626283074815161</v>
      </c>
      <c r="E69" s="265">
        <v>2.8914980349103732</v>
      </c>
      <c r="F69" s="265">
        <v>3.6616358552766148</v>
      </c>
      <c r="G69" s="265">
        <v>3.739784332999069</v>
      </c>
      <c r="H69" s="265">
        <v>3.4873469742292089</v>
      </c>
      <c r="I69" s="265">
        <v>3.8658417538966119</v>
      </c>
      <c r="J69" s="265">
        <v>3.3348599458259578</v>
      </c>
      <c r="K69" s="265">
        <v>3.2607735814664891</v>
      </c>
      <c r="L69" s="265">
        <v>3.648447884065622</v>
      </c>
      <c r="M69" s="265">
        <v>2.5878169327653469</v>
      </c>
      <c r="N69" s="265">
        <v>2.8869775258068988</v>
      </c>
      <c r="O69" s="265">
        <v>2.4028521351430689</v>
      </c>
      <c r="P69" s="265">
        <v>2.8438094401544118</v>
      </c>
      <c r="Q69" s="265">
        <v>2.9342638423044058</v>
      </c>
      <c r="R69" s="265">
        <v>2.519831107793391</v>
      </c>
      <c r="S69" s="265">
        <v>4.212445796427895</v>
      </c>
      <c r="T69" s="265">
        <v>4.5226657197262456</v>
      </c>
      <c r="U69" s="265">
        <v>3.8018635298869872</v>
      </c>
      <c r="V69" s="265">
        <v>2.3088457392545099</v>
      </c>
      <c r="W69" s="265">
        <v>2.2365283968800251</v>
      </c>
      <c r="DA69" s="74" t="s">
        <v>548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300"/>
      <c r="R71" s="300"/>
      <c r="S71" s="300"/>
      <c r="T71" s="300"/>
      <c r="U71" s="300"/>
      <c r="V71" s="300"/>
      <c r="W71" s="300"/>
      <c r="DA71" s="124"/>
    </row>
    <row r="72" spans="1:105" ht="15" customHeight="1" x14ac:dyDescent="0.25">
      <c r="A72" s="34" t="s">
        <v>81</v>
      </c>
      <c r="B72" s="225">
        <v>0.55305694094688729</v>
      </c>
      <c r="C72" s="225">
        <v>0.53889082318066239</v>
      </c>
      <c r="D72" s="225">
        <v>0.34803265738809291</v>
      </c>
      <c r="E72" s="225">
        <v>0.52737542992442865</v>
      </c>
      <c r="F72" s="225">
        <v>0.53744675496653094</v>
      </c>
      <c r="G72" s="225">
        <v>0.50726717376640007</v>
      </c>
      <c r="H72" s="225">
        <v>0.5034487000912371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549</v>
      </c>
    </row>
    <row r="73" spans="1:105" ht="12" customHeight="1" x14ac:dyDescent="0.25">
      <c r="A73" s="55" t="s">
        <v>92</v>
      </c>
      <c r="B73" s="261">
        <v>9.4941282660926472E-4</v>
      </c>
      <c r="C73" s="261">
        <v>9.2509436513693252E-4</v>
      </c>
      <c r="D73" s="261">
        <v>5.9745506210899621E-4</v>
      </c>
      <c r="E73" s="261">
        <v>9.0532630645895958E-4</v>
      </c>
      <c r="F73" s="261">
        <v>9.2261538551747092E-4</v>
      </c>
      <c r="G73" s="261">
        <v>8.7080719114975133E-4</v>
      </c>
      <c r="H73" s="261">
        <v>8.6425215564279046E-4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550</v>
      </c>
    </row>
    <row r="74" spans="1:105" ht="12" customHeight="1" x14ac:dyDescent="0.25">
      <c r="A74" s="202" t="s">
        <v>93</v>
      </c>
      <c r="B74" s="226">
        <v>4.9385494570680362E-4</v>
      </c>
      <c r="C74" s="226">
        <v>4.8120524040106913E-4</v>
      </c>
      <c r="D74" s="226">
        <v>3.1077749214096631E-4</v>
      </c>
      <c r="E74" s="226">
        <v>4.7092251272821349E-4</v>
      </c>
      <c r="F74" s="226">
        <v>4.7991575250806278E-4</v>
      </c>
      <c r="G74" s="226">
        <v>4.5296674539593601E-4</v>
      </c>
      <c r="H74" s="226">
        <v>4.4955702033886271E-4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551</v>
      </c>
    </row>
    <row r="75" spans="1:105" ht="12" customHeight="1" x14ac:dyDescent="0.25">
      <c r="A75" s="202" t="s">
        <v>94</v>
      </c>
      <c r="B75" s="226">
        <v>1.155960857208288E-2</v>
      </c>
      <c r="C75" s="226">
        <v>1.1263518306798181E-2</v>
      </c>
      <c r="D75" s="226">
        <v>7.2743346875297696E-3</v>
      </c>
      <c r="E75" s="226">
        <v>1.1022831627470871E-2</v>
      </c>
      <c r="F75" s="226">
        <v>1.123333540505512E-2</v>
      </c>
      <c r="G75" s="226">
        <v>1.060254295004261E-2</v>
      </c>
      <c r="H75" s="226">
        <v>1.0522731889445089E-2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552</v>
      </c>
    </row>
    <row r="76" spans="1:105" ht="12" customHeight="1" x14ac:dyDescent="0.25">
      <c r="A76" s="202" t="s">
        <v>95</v>
      </c>
      <c r="B76" s="226">
        <v>3.1647094220308818E-4</v>
      </c>
      <c r="C76" s="226">
        <v>3.0836478837897749E-4</v>
      </c>
      <c r="D76" s="226">
        <v>1.991516873696654E-4</v>
      </c>
      <c r="E76" s="226">
        <v>3.0177543548631991E-4</v>
      </c>
      <c r="F76" s="226">
        <v>3.0753846183915697E-4</v>
      </c>
      <c r="G76" s="226">
        <v>2.9026906371658378E-4</v>
      </c>
      <c r="H76" s="226">
        <v>2.8808405188093019E-4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553</v>
      </c>
    </row>
    <row r="77" spans="1:105" ht="12" customHeight="1" x14ac:dyDescent="0.25">
      <c r="A77" s="56" t="s">
        <v>96</v>
      </c>
      <c r="B77" s="262">
        <v>1.228102537581707E-3</v>
      </c>
      <c r="C77" s="262">
        <v>1.228204126892004E-3</v>
      </c>
      <c r="D77" s="262">
        <v>8.1876847057417825E-4</v>
      </c>
      <c r="E77" s="262">
        <v>1.193391113682399E-3</v>
      </c>
      <c r="F77" s="262">
        <v>1.2715166366332349E-3</v>
      </c>
      <c r="G77" s="262">
        <v>1.2938725097325721E-3</v>
      </c>
      <c r="H77" s="262">
        <v>1.2268421379754929E-3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554</v>
      </c>
    </row>
    <row r="78" spans="1:105" ht="12" customHeight="1" x14ac:dyDescent="0.25">
      <c r="A78" s="37" t="s">
        <v>160</v>
      </c>
      <c r="B78" s="228">
        <v>1.5091552590613749E-4</v>
      </c>
      <c r="C78" s="228">
        <v>1.411223545243057E-4</v>
      </c>
      <c r="D78" s="228">
        <v>7.3174201197517578E-5</v>
      </c>
      <c r="E78" s="228">
        <v>1.3693307968701371E-4</v>
      </c>
      <c r="F78" s="228">
        <v>5.3538277751250322E-6</v>
      </c>
      <c r="G78" s="228">
        <v>8.1352748713929003E-6</v>
      </c>
      <c r="H78" s="228">
        <v>9.8894151537060985E-6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555</v>
      </c>
    </row>
    <row r="79" spans="1:105" ht="12" customHeight="1" x14ac:dyDescent="0.25">
      <c r="A79" s="37" t="s">
        <v>162</v>
      </c>
      <c r="B79" s="228">
        <v>2.5132536775244601E-4</v>
      </c>
      <c r="C79" s="228">
        <v>2.1202667770423079E-4</v>
      </c>
      <c r="D79" s="228">
        <v>1.4228213094303431E-4</v>
      </c>
      <c r="E79" s="228">
        <v>2.999376850112495E-4</v>
      </c>
      <c r="F79" s="228">
        <v>2.812749785835616E-4</v>
      </c>
      <c r="G79" s="228">
        <v>2.5081397400392841E-4</v>
      </c>
      <c r="H79" s="228">
        <v>2.4548841028186548E-4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556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557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558</v>
      </c>
    </row>
    <row r="82" spans="1:105" ht="12" customHeight="1" x14ac:dyDescent="0.25">
      <c r="A82" s="37" t="s">
        <v>38</v>
      </c>
      <c r="B82" s="228">
        <v>8.2586164392312326E-4</v>
      </c>
      <c r="C82" s="228">
        <v>8.7505509466346784E-4</v>
      </c>
      <c r="D82" s="228">
        <v>6.0331213843362649E-4</v>
      </c>
      <c r="E82" s="228">
        <v>7.5652034898413575E-4</v>
      </c>
      <c r="F82" s="228">
        <v>9.8488783027454859E-4</v>
      </c>
      <c r="G82" s="228">
        <v>1.03492326085725E-3</v>
      </c>
      <c r="H82" s="228">
        <v>9.7146431253992114E-4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559</v>
      </c>
    </row>
    <row r="83" spans="1:105" ht="12" customHeight="1" x14ac:dyDescent="0.25">
      <c r="A83" s="57" t="s">
        <v>560</v>
      </c>
      <c r="B83" s="263">
        <v>0.12772653832276731</v>
      </c>
      <c r="C83" s="263">
        <v>0.1251874776969247</v>
      </c>
      <c r="D83" s="263">
        <v>8.1261508943004296E-2</v>
      </c>
      <c r="E83" s="263">
        <v>0.12216624817402159</v>
      </c>
      <c r="F83" s="263">
        <v>0.1257657806250066</v>
      </c>
      <c r="G83" s="263">
        <v>0.1195328529628652</v>
      </c>
      <c r="H83" s="263">
        <v>0.11792051288986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561</v>
      </c>
    </row>
    <row r="84" spans="1:105" ht="12" customHeight="1" x14ac:dyDescent="0.25">
      <c r="A84" s="60" t="s">
        <v>562</v>
      </c>
      <c r="B84" s="264">
        <v>9.1324000608318967E-2</v>
      </c>
      <c r="C84" s="264">
        <v>8.5836294828858767E-2</v>
      </c>
      <c r="D84" s="264">
        <v>5.3599864291356339E-2</v>
      </c>
      <c r="E84" s="264">
        <v>8.8515620730518246E-2</v>
      </c>
      <c r="F84" s="264">
        <v>8.0307525421473153E-2</v>
      </c>
      <c r="G84" s="264">
        <v>6.1962110129435609E-2</v>
      </c>
      <c r="H84" s="264">
        <v>6.9596696963227678E-2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563</v>
      </c>
    </row>
    <row r="85" spans="1:105" ht="12" customHeight="1" x14ac:dyDescent="0.25">
      <c r="A85" s="59" t="s">
        <v>33</v>
      </c>
      <c r="B85" s="232">
        <v>1.1223682207730391E-2</v>
      </c>
      <c r="C85" s="232">
        <v>1.0090716261541861E-2</v>
      </c>
      <c r="D85" s="232">
        <v>5.5745703746337008E-3</v>
      </c>
      <c r="E85" s="232">
        <v>9.393879560786066E-3</v>
      </c>
      <c r="F85" s="232">
        <v>9.0316941640292137E-3</v>
      </c>
      <c r="G85" s="232">
        <v>8.0071812228348482E-3</v>
      </c>
      <c r="H85" s="232">
        <v>8.4397791645498352E-3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564</v>
      </c>
    </row>
    <row r="86" spans="1:105" ht="12" customHeight="1" x14ac:dyDescent="0.25">
      <c r="A86" s="59" t="s">
        <v>160</v>
      </c>
      <c r="B86" s="232">
        <v>6.6520925919225267E-3</v>
      </c>
      <c r="C86" s="232">
        <v>6.346265067794051E-3</v>
      </c>
      <c r="D86" s="232">
        <v>3.3550108181962402E-3</v>
      </c>
      <c r="E86" s="232">
        <v>6.0908924068292011E-3</v>
      </c>
      <c r="F86" s="232">
        <v>2.4711003815485849E-4</v>
      </c>
      <c r="G86" s="232">
        <v>4.5254931956237451E-4</v>
      </c>
      <c r="H86" s="232">
        <v>4.9193189223829901E-4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565</v>
      </c>
    </row>
    <row r="87" spans="1:105" ht="12" customHeight="1" x14ac:dyDescent="0.25">
      <c r="A87" s="59" t="s">
        <v>70</v>
      </c>
      <c r="B87" s="232">
        <v>6.2370242897695993E-2</v>
      </c>
      <c r="C87" s="232">
        <v>5.9864484643453578E-2</v>
      </c>
      <c r="D87" s="232">
        <v>3.8146698546351103E-2</v>
      </c>
      <c r="E87" s="232">
        <v>5.9689381731469489E-2</v>
      </c>
      <c r="F87" s="232">
        <v>5.8046258277031353E-2</v>
      </c>
      <c r="G87" s="232">
        <v>3.9550092163862641E-2</v>
      </c>
      <c r="H87" s="232">
        <v>4.8453588537074037E-2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566</v>
      </c>
    </row>
    <row r="88" spans="1:105" ht="12" customHeight="1" x14ac:dyDescent="0.25">
      <c r="A88" s="59" t="s">
        <v>162</v>
      </c>
      <c r="B88" s="232">
        <v>1.107798291097006E-2</v>
      </c>
      <c r="C88" s="232">
        <v>9.5348288560692662E-3</v>
      </c>
      <c r="D88" s="232">
        <v>6.5235845521753079E-3</v>
      </c>
      <c r="E88" s="232">
        <v>1.334146703143349E-2</v>
      </c>
      <c r="F88" s="232">
        <v>1.298246294225773E-2</v>
      </c>
      <c r="G88" s="232">
        <v>1.395228742317574E-2</v>
      </c>
      <c r="H88" s="232">
        <v>1.2211397369365501E-2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567</v>
      </c>
    </row>
    <row r="89" spans="1:105" ht="12" customHeight="1" x14ac:dyDescent="0.25">
      <c r="A89" s="60" t="s">
        <v>568</v>
      </c>
      <c r="B89" s="264">
        <v>3.6402537714448277E-2</v>
      </c>
      <c r="C89" s="264">
        <v>3.9351182868065909E-2</v>
      </c>
      <c r="D89" s="264">
        <v>2.766164465164796E-2</v>
      </c>
      <c r="E89" s="264">
        <v>3.365062744350332E-2</v>
      </c>
      <c r="F89" s="264">
        <v>4.5458255203533478E-2</v>
      </c>
      <c r="G89" s="264">
        <v>5.7570742833429583E-2</v>
      </c>
      <c r="H89" s="264">
        <v>4.8323815926632319E-2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569</v>
      </c>
    </row>
    <row r="90" spans="1:105" ht="12" customHeight="1" x14ac:dyDescent="0.25">
      <c r="A90" s="57" t="s">
        <v>519</v>
      </c>
      <c r="B90" s="296">
        <v>0.24497058713567449</v>
      </c>
      <c r="C90" s="296">
        <v>0.2401008460430761</v>
      </c>
      <c r="D90" s="296">
        <v>0.1558539033367842</v>
      </c>
      <c r="E90" s="296">
        <v>0.23430633865396211</v>
      </c>
      <c r="F90" s="296">
        <v>0.24120999070239901</v>
      </c>
      <c r="G90" s="296">
        <v>0.2292556704098494</v>
      </c>
      <c r="H90" s="296">
        <v>0.22616331466661041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570</v>
      </c>
    </row>
    <row r="91" spans="1:105" ht="12" customHeight="1" x14ac:dyDescent="0.25">
      <c r="A91" s="60" t="s">
        <v>521</v>
      </c>
      <c r="B91" s="264">
        <v>0.17515306014216811</v>
      </c>
      <c r="C91" s="264">
        <v>0.16462802341546171</v>
      </c>
      <c r="D91" s="264">
        <v>0.10280079925649679</v>
      </c>
      <c r="E91" s="264">
        <v>0.16976678351869651</v>
      </c>
      <c r="F91" s="264">
        <v>0.15402422951601019</v>
      </c>
      <c r="G91" s="264">
        <v>0.1188390032165111</v>
      </c>
      <c r="H91" s="264">
        <v>0.13348160798582051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571</v>
      </c>
    </row>
    <row r="92" spans="1:105" ht="12" customHeight="1" x14ac:dyDescent="0.25">
      <c r="A92" s="59" t="s">
        <v>33</v>
      </c>
      <c r="B92" s="299">
        <v>2.152623923231968E-2</v>
      </c>
      <c r="C92" s="299">
        <v>1.9353289611300669E-2</v>
      </c>
      <c r="D92" s="299">
        <v>1.0691636958423191E-2</v>
      </c>
      <c r="E92" s="299">
        <v>1.8016805447841538E-2</v>
      </c>
      <c r="F92" s="299">
        <v>1.7322159131887341E-2</v>
      </c>
      <c r="G92" s="299">
        <v>1.5357214806078859E-2</v>
      </c>
      <c r="H92" s="299">
        <v>1.6186907469539359E-2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572</v>
      </c>
    </row>
    <row r="93" spans="1:105" ht="12" customHeight="1" x14ac:dyDescent="0.25">
      <c r="A93" s="59" t="s">
        <v>160</v>
      </c>
      <c r="B93" s="299">
        <v>1.2758249376540579E-2</v>
      </c>
      <c r="C93" s="299">
        <v>1.2171693527366301E-2</v>
      </c>
      <c r="D93" s="299">
        <v>6.434676620634387E-3</v>
      </c>
      <c r="E93" s="299">
        <v>1.1681906584758711E-2</v>
      </c>
      <c r="F93" s="299">
        <v>4.7393980866327349E-4</v>
      </c>
      <c r="G93" s="299">
        <v>8.6795801386941533E-4</v>
      </c>
      <c r="H93" s="299">
        <v>9.4349103995797266E-4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573</v>
      </c>
    </row>
    <row r="94" spans="1:105" ht="12" customHeight="1" x14ac:dyDescent="0.25">
      <c r="A94" s="59" t="s">
        <v>70</v>
      </c>
      <c r="B94" s="299">
        <v>0.1196217733845822</v>
      </c>
      <c r="C94" s="299">
        <v>0.11481590391671451</v>
      </c>
      <c r="D94" s="299">
        <v>7.3162705753229487E-2</v>
      </c>
      <c r="E94" s="299">
        <v>0.1144800687510458</v>
      </c>
      <c r="F94" s="299">
        <v>0.1113286726304296</v>
      </c>
      <c r="G94" s="299">
        <v>7.5854316776112568E-2</v>
      </c>
      <c r="H94" s="299">
        <v>9.2930601491465009E-2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574</v>
      </c>
    </row>
    <row r="95" spans="1:105" ht="12" customHeight="1" x14ac:dyDescent="0.25">
      <c r="A95" s="59" t="s">
        <v>162</v>
      </c>
      <c r="B95" s="299">
        <v>2.1246798148725619E-2</v>
      </c>
      <c r="C95" s="299">
        <v>1.8287136360080239E-2</v>
      </c>
      <c r="D95" s="299">
        <v>1.2511779924209709E-2</v>
      </c>
      <c r="E95" s="299">
        <v>2.5588002735050529E-2</v>
      </c>
      <c r="F95" s="299">
        <v>2.4899457945030051E-2</v>
      </c>
      <c r="G95" s="299">
        <v>2.6759513620450232E-2</v>
      </c>
      <c r="H95" s="299">
        <v>2.3420607984858191E-2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575</v>
      </c>
    </row>
    <row r="96" spans="1:105" ht="12" customHeight="1" x14ac:dyDescent="0.25">
      <c r="A96" s="60" t="s">
        <v>527</v>
      </c>
      <c r="B96" s="264">
        <v>6.9817526993506379E-2</v>
      </c>
      <c r="C96" s="264">
        <v>7.5472822627614358E-2</v>
      </c>
      <c r="D96" s="264">
        <v>5.3053104080287433E-2</v>
      </c>
      <c r="E96" s="264">
        <v>6.4539555135265561E-2</v>
      </c>
      <c r="F96" s="264">
        <v>8.7185761186388808E-2</v>
      </c>
      <c r="G96" s="264">
        <v>0.1104166671933383</v>
      </c>
      <c r="H96" s="264">
        <v>9.2681706680789858E-2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576</v>
      </c>
    </row>
    <row r="97" spans="1:105" ht="12" customHeight="1" x14ac:dyDescent="0.25">
      <c r="A97" s="57" t="s">
        <v>529</v>
      </c>
      <c r="B97" s="296">
        <f t="shared" ref="B97:W97" si="1">B98+B102+B113</f>
        <v>0.16581236566426188</v>
      </c>
      <c r="C97" s="296">
        <f t="shared" si="1"/>
        <v>0.15939611261305456</v>
      </c>
      <c r="D97" s="296">
        <f t="shared" si="1"/>
        <v>0.10171675770858078</v>
      </c>
      <c r="E97" s="296">
        <f t="shared" si="1"/>
        <v>0.15700859610061826</v>
      </c>
      <c r="F97" s="296">
        <f t="shared" si="1"/>
        <v>0.1562560619975723</v>
      </c>
      <c r="G97" s="296">
        <f t="shared" si="1"/>
        <v>0.14496819193364802</v>
      </c>
      <c r="H97" s="296">
        <f t="shared" si="1"/>
        <v>0.14601340527948356</v>
      </c>
      <c r="I97" s="296">
        <f t="shared" si="1"/>
        <v>0</v>
      </c>
      <c r="J97" s="296">
        <f t="shared" si="1"/>
        <v>0</v>
      </c>
      <c r="K97" s="296">
        <f t="shared" si="1"/>
        <v>0</v>
      </c>
      <c r="L97" s="296">
        <f t="shared" si="1"/>
        <v>0</v>
      </c>
      <c r="M97" s="296">
        <f t="shared" si="1"/>
        <v>0</v>
      </c>
      <c r="N97" s="296">
        <f t="shared" si="1"/>
        <v>0</v>
      </c>
      <c r="O97" s="296">
        <f t="shared" si="1"/>
        <v>0</v>
      </c>
      <c r="P97" s="296">
        <f t="shared" si="1"/>
        <v>0</v>
      </c>
      <c r="Q97" s="296">
        <f t="shared" si="1"/>
        <v>0</v>
      </c>
      <c r="R97" s="296">
        <f t="shared" si="1"/>
        <v>0</v>
      </c>
      <c r="S97" s="296">
        <f t="shared" si="1"/>
        <v>0</v>
      </c>
      <c r="T97" s="296">
        <f t="shared" si="1"/>
        <v>0</v>
      </c>
      <c r="U97" s="296">
        <f t="shared" si="1"/>
        <v>0</v>
      </c>
      <c r="V97" s="296">
        <f t="shared" si="1"/>
        <v>0</v>
      </c>
      <c r="W97" s="296">
        <f t="shared" si="1"/>
        <v>0</v>
      </c>
      <c r="DA97" s="70"/>
    </row>
    <row r="98" spans="1:105" ht="12" customHeight="1" x14ac:dyDescent="0.25">
      <c r="A98" s="60" t="s">
        <v>530</v>
      </c>
      <c r="B98" s="264">
        <v>2.5318753809673581E-2</v>
      </c>
      <c r="C98" s="264">
        <v>2.2140728309571402E-2</v>
      </c>
      <c r="D98" s="264">
        <v>1.2890386812848291E-2</v>
      </c>
      <c r="E98" s="264">
        <v>2.5144534874530531E-2</v>
      </c>
      <c r="F98" s="264">
        <v>1.8256873664476241E-2</v>
      </c>
      <c r="G98" s="264">
        <v>1.468846120135461E-2</v>
      </c>
      <c r="H98" s="264">
        <v>1.5834376239565441E-2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577</v>
      </c>
    </row>
    <row r="99" spans="1:105" ht="12" customHeight="1" x14ac:dyDescent="0.25">
      <c r="A99" s="59" t="s">
        <v>33</v>
      </c>
      <c r="B99" s="232">
        <v>9.8146033235361058E-3</v>
      </c>
      <c r="C99" s="232">
        <v>8.6022424159452951E-3</v>
      </c>
      <c r="D99" s="232">
        <v>4.6500742715258198E-3</v>
      </c>
      <c r="E99" s="232">
        <v>8.1940877625804528E-3</v>
      </c>
      <c r="F99" s="232">
        <v>7.4070581094499198E-3</v>
      </c>
      <c r="G99" s="232">
        <v>5.2477724631708788E-3</v>
      </c>
      <c r="H99" s="232">
        <v>6.3206713022867936E-3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578</v>
      </c>
    </row>
    <row r="100" spans="1:105" ht="12" customHeight="1" x14ac:dyDescent="0.25">
      <c r="A100" s="59" t="s">
        <v>160</v>
      </c>
      <c r="B100" s="232">
        <v>5.816954619063024E-3</v>
      </c>
      <c r="C100" s="232">
        <v>5.4101323567161954E-3</v>
      </c>
      <c r="D100" s="232">
        <v>2.798610195572291E-3</v>
      </c>
      <c r="E100" s="232">
        <v>5.3129600620318166E-3</v>
      </c>
      <c r="F100" s="232">
        <v>2.0265947659424131E-4</v>
      </c>
      <c r="G100" s="232">
        <v>2.9659324440584468E-4</v>
      </c>
      <c r="H100" s="232">
        <v>3.6841482855506718E-4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579</v>
      </c>
    </row>
    <row r="101" spans="1:105" ht="12" customHeight="1" x14ac:dyDescent="0.25">
      <c r="A101" s="59" t="s">
        <v>162</v>
      </c>
      <c r="B101" s="232">
        <v>9.6871958670744548E-3</v>
      </c>
      <c r="C101" s="232">
        <v>8.128353536909912E-3</v>
      </c>
      <c r="D101" s="232">
        <v>5.4417023457501833E-3</v>
      </c>
      <c r="E101" s="232">
        <v>1.1637487049918261E-2</v>
      </c>
      <c r="F101" s="232">
        <v>1.064715607843208E-2</v>
      </c>
      <c r="G101" s="232">
        <v>9.144095493777888E-3</v>
      </c>
      <c r="H101" s="232">
        <v>9.1452901087235791E-3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580</v>
      </c>
    </row>
    <row r="102" spans="1:105" ht="12" customHeight="1" x14ac:dyDescent="0.25">
      <c r="A102" s="60" t="s">
        <v>535</v>
      </c>
      <c r="B102" s="264">
        <v>0.108661236255848</v>
      </c>
      <c r="C102" s="264">
        <v>0.10370886435272079</v>
      </c>
      <c r="D102" s="264">
        <v>6.5752179799675153E-2</v>
      </c>
      <c r="E102" s="264">
        <v>0.1025113116242085</v>
      </c>
      <c r="F102" s="264">
        <v>0.1007180391121881</v>
      </c>
      <c r="G102" s="264">
        <v>9.2548830117232417E-2</v>
      </c>
      <c r="H102" s="264">
        <v>9.3988632278423453E-2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581</v>
      </c>
    </row>
    <row r="103" spans="1:105" ht="12" customHeight="1" x14ac:dyDescent="0.25">
      <c r="A103" s="64" t="s">
        <v>30</v>
      </c>
      <c r="B103" s="231">
        <v>5.6126142121023181E-2</v>
      </c>
      <c r="C103" s="231">
        <v>5.1441025110114287E-2</v>
      </c>
      <c r="D103" s="231">
        <v>3.3274715732762708E-2</v>
      </c>
      <c r="E103" s="231">
        <v>5.3276940892592377E-2</v>
      </c>
      <c r="F103" s="231">
        <v>4.9007603557517453E-2</v>
      </c>
      <c r="G103" s="231">
        <v>4.8063698349150002E-2</v>
      </c>
      <c r="H103" s="231">
        <v>4.8289666713022122E-2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582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583</v>
      </c>
    </row>
    <row r="105" spans="1:105" ht="12" customHeight="1" x14ac:dyDescent="0.25">
      <c r="A105" s="64" t="s">
        <v>33</v>
      </c>
      <c r="B105" s="231">
        <v>6.4565415158648037E-3</v>
      </c>
      <c r="C105" s="231">
        <v>6.1444862741640953E-3</v>
      </c>
      <c r="D105" s="231">
        <v>3.3777680489358421E-3</v>
      </c>
      <c r="E105" s="231">
        <v>5.2250862061054429E-3</v>
      </c>
      <c r="F105" s="231">
        <v>5.8155550998169507E-3</v>
      </c>
      <c r="G105" s="231">
        <v>5.7486827198854167E-3</v>
      </c>
      <c r="H105" s="231">
        <v>5.5417741681640202E-3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584</v>
      </c>
    </row>
    <row r="106" spans="1:105" ht="12" customHeight="1" x14ac:dyDescent="0.25">
      <c r="A106" s="64" t="s">
        <v>160</v>
      </c>
      <c r="B106" s="231">
        <v>3.8266863933070672E-3</v>
      </c>
      <c r="C106" s="231">
        <v>3.8643974907792348E-3</v>
      </c>
      <c r="D106" s="231">
        <v>2.03288282037017E-3</v>
      </c>
      <c r="E106" s="231">
        <v>3.3878907741853709E-3</v>
      </c>
      <c r="F106" s="231">
        <v>1.591154457300997E-4</v>
      </c>
      <c r="G106" s="231">
        <v>3.2490365596384902E-4</v>
      </c>
      <c r="H106" s="231">
        <v>3.2301502204621512E-4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585</v>
      </c>
    </row>
    <row r="107" spans="1:105" ht="12" customHeight="1" x14ac:dyDescent="0.25">
      <c r="A107" s="64" t="s">
        <v>70</v>
      </c>
      <c r="B107" s="231">
        <v>3.5879139766286913E-2</v>
      </c>
      <c r="C107" s="231">
        <v>3.6452962769701579E-2</v>
      </c>
      <c r="D107" s="231">
        <v>2.3114014329887921E-2</v>
      </c>
      <c r="E107" s="231">
        <v>3.3200570980065403E-2</v>
      </c>
      <c r="F107" s="231">
        <v>3.7376289234054907E-2</v>
      </c>
      <c r="G107" s="231">
        <v>2.8394627905246571E-2</v>
      </c>
      <c r="H107" s="231">
        <v>3.181586153788038E-2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586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587</v>
      </c>
    </row>
    <row r="109" spans="1:105" ht="12" customHeight="1" x14ac:dyDescent="0.25">
      <c r="A109" s="64" t="s">
        <v>162</v>
      </c>
      <c r="B109" s="231">
        <v>6.3727264593660127E-3</v>
      </c>
      <c r="C109" s="231">
        <v>5.8059927079615742E-3</v>
      </c>
      <c r="D109" s="231">
        <v>3.9527988677185008E-3</v>
      </c>
      <c r="E109" s="231">
        <v>7.4208227712598473E-3</v>
      </c>
      <c r="F109" s="231">
        <v>8.3594757750686931E-3</v>
      </c>
      <c r="G109" s="231">
        <v>1.001691748698658E-2</v>
      </c>
      <c r="H109" s="231">
        <v>8.0183148373107211E-3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588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589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590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591</v>
      </c>
    </row>
    <row r="113" spans="1:105" ht="12" customHeight="1" x14ac:dyDescent="0.25">
      <c r="A113" s="61" t="s">
        <v>547</v>
      </c>
      <c r="B113" s="265">
        <v>3.183237559874031E-2</v>
      </c>
      <c r="C113" s="265">
        <v>3.3546519950762348E-2</v>
      </c>
      <c r="D113" s="265">
        <v>2.307419109605734E-2</v>
      </c>
      <c r="E113" s="265">
        <v>2.9352749601879221E-2</v>
      </c>
      <c r="F113" s="265">
        <v>3.7281149220907972E-2</v>
      </c>
      <c r="G113" s="265">
        <v>3.7730900615060972E-2</v>
      </c>
      <c r="H113" s="265">
        <v>3.6190396761494652E-2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592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235.08088545633549</v>
      </c>
      <c r="C115" s="225">
        <v>236.17170998196269</v>
      </c>
      <c r="D115" s="225">
        <v>259.25781945405458</v>
      </c>
      <c r="E115" s="225">
        <v>250.68764419482861</v>
      </c>
      <c r="F115" s="225">
        <v>257.048804305825</v>
      </c>
      <c r="G115" s="225">
        <v>265.81559392614571</v>
      </c>
      <c r="H115" s="225">
        <v>246.09167491559819</v>
      </c>
      <c r="I115" s="225">
        <v>270.92042218809809</v>
      </c>
      <c r="J115" s="225">
        <v>249.6026486417033</v>
      </c>
      <c r="K115" s="225">
        <v>136.3678067547724</v>
      </c>
      <c r="L115" s="225">
        <v>271.0162449610043</v>
      </c>
      <c r="M115" s="225">
        <v>253.5750656615958</v>
      </c>
      <c r="N115" s="225">
        <v>232.54702446791649</v>
      </c>
      <c r="O115" s="225">
        <v>289.76894504281239</v>
      </c>
      <c r="P115" s="225">
        <v>224.04683343172181</v>
      </c>
      <c r="Q115" s="225">
        <v>220.99379894619949</v>
      </c>
      <c r="R115" s="225">
        <v>249.37869171070699</v>
      </c>
      <c r="S115" s="225">
        <v>45.21586530536149</v>
      </c>
      <c r="T115" s="225">
        <v>46.679369522927622</v>
      </c>
      <c r="U115" s="225">
        <v>28.38376074041944</v>
      </c>
      <c r="V115" s="225">
        <v>91.06685721333821</v>
      </c>
      <c r="W115" s="225">
        <v>103.0651821504449</v>
      </c>
      <c r="DA115" s="89" t="s">
        <v>593</v>
      </c>
    </row>
    <row r="116" spans="1:105" ht="12" customHeight="1" x14ac:dyDescent="0.25">
      <c r="A116" s="55" t="s">
        <v>92</v>
      </c>
      <c r="B116" s="261">
        <v>0.36766260196577749</v>
      </c>
      <c r="C116" s="261">
        <v>0.36936863341373061</v>
      </c>
      <c r="D116" s="261">
        <v>0.40547492534512891</v>
      </c>
      <c r="E116" s="261">
        <v>0.39207131352450242</v>
      </c>
      <c r="F116" s="261">
        <v>0.40202006232803922</v>
      </c>
      <c r="G116" s="261">
        <v>0.41573117574525709</v>
      </c>
      <c r="H116" s="261">
        <v>0.38488329387558251</v>
      </c>
      <c r="I116" s="261">
        <v>0.42371504239493463</v>
      </c>
      <c r="J116" s="261">
        <v>0.39037439849284722</v>
      </c>
      <c r="K116" s="261">
        <v>0.21327698574274501</v>
      </c>
      <c r="L116" s="261">
        <v>0.42386490762112111</v>
      </c>
      <c r="M116" s="261">
        <v>0.39658719276062898</v>
      </c>
      <c r="N116" s="261">
        <v>0.36369968544801129</v>
      </c>
      <c r="O116" s="261">
        <v>0.45319381921060597</v>
      </c>
      <c r="P116" s="261">
        <v>0.35040552779023548</v>
      </c>
      <c r="Q116" s="261">
        <v>0.34563063254237358</v>
      </c>
      <c r="R116" s="261">
        <v>0.3900241335710366</v>
      </c>
      <c r="S116" s="261">
        <v>7.0716862649378723E-2</v>
      </c>
      <c r="T116" s="261">
        <v>7.3005758948075469E-2</v>
      </c>
      <c r="U116" s="261">
        <v>4.439173056177307E-2</v>
      </c>
      <c r="V116" s="261">
        <v>0.1424270527606728</v>
      </c>
      <c r="W116" s="261">
        <v>0.16119223376227301</v>
      </c>
      <c r="DA116" s="67" t="s">
        <v>594</v>
      </c>
    </row>
    <row r="117" spans="1:105" ht="12" customHeight="1" x14ac:dyDescent="0.25">
      <c r="A117" s="202" t="s">
        <v>93</v>
      </c>
      <c r="B117" s="226">
        <v>0.1835154357044001</v>
      </c>
      <c r="C117" s="226">
        <v>0.184366985747354</v>
      </c>
      <c r="D117" s="226">
        <v>0.2023891121753163</v>
      </c>
      <c r="E117" s="226">
        <v>0.1956988215389468</v>
      </c>
      <c r="F117" s="226">
        <v>0.20066464879913859</v>
      </c>
      <c r="G117" s="226">
        <v>0.20750842605388201</v>
      </c>
      <c r="H117" s="226">
        <v>0.192110987066062</v>
      </c>
      <c r="I117" s="226">
        <v>0.21149350030126979</v>
      </c>
      <c r="J117" s="226">
        <v>0.1948518218720714</v>
      </c>
      <c r="K117" s="226">
        <v>0.10645526293681649</v>
      </c>
      <c r="L117" s="226">
        <v>0.21156830416256411</v>
      </c>
      <c r="M117" s="226">
        <v>0.19795288148732129</v>
      </c>
      <c r="N117" s="226">
        <v>0.18153738205540351</v>
      </c>
      <c r="O117" s="226">
        <v>0.22620756298383829</v>
      </c>
      <c r="P117" s="226">
        <v>0.17490172446650121</v>
      </c>
      <c r="Q117" s="226">
        <v>0.17251837903737929</v>
      </c>
      <c r="R117" s="226">
        <v>0.19467699032979771</v>
      </c>
      <c r="S117" s="226">
        <v>3.5297677249090803E-2</v>
      </c>
      <c r="T117" s="226">
        <v>3.6440158968176893E-2</v>
      </c>
      <c r="U117" s="226">
        <v>2.2157727580012099E-2</v>
      </c>
      <c r="V117" s="226">
        <v>7.1091164844395482E-2</v>
      </c>
      <c r="W117" s="226">
        <v>8.0457633854754962E-2</v>
      </c>
      <c r="DA117" s="174" t="s">
        <v>595</v>
      </c>
    </row>
    <row r="118" spans="1:105" ht="12" customHeight="1" x14ac:dyDescent="0.25">
      <c r="A118" s="202" t="s">
        <v>94</v>
      </c>
      <c r="B118" s="226">
        <v>4.6650753181286557</v>
      </c>
      <c r="C118" s="226">
        <v>4.6867222442974974</v>
      </c>
      <c r="D118" s="226">
        <v>5.1448557896124818</v>
      </c>
      <c r="E118" s="226">
        <v>4.9747844841714084</v>
      </c>
      <c r="F118" s="226">
        <v>5.1010188692883416</v>
      </c>
      <c r="G118" s="226">
        <v>5.2749918990301037</v>
      </c>
      <c r="H118" s="226">
        <v>4.8835795237780699</v>
      </c>
      <c r="I118" s="226">
        <v>5.3762949389680843</v>
      </c>
      <c r="J118" s="226">
        <v>4.9532532313629627</v>
      </c>
      <c r="K118" s="226">
        <v>2.7061583005550509</v>
      </c>
      <c r="L118" s="226">
        <v>5.3781964991593867</v>
      </c>
      <c r="M118" s="226">
        <v>5.0320840752950806</v>
      </c>
      <c r="N118" s="226">
        <v>4.614791977000162</v>
      </c>
      <c r="O118" s="226">
        <v>5.7503354679643204</v>
      </c>
      <c r="P118" s="226">
        <v>4.4461094772490064</v>
      </c>
      <c r="Q118" s="226">
        <v>4.3855233696374318</v>
      </c>
      <c r="R118" s="226">
        <v>4.9488089059602478</v>
      </c>
      <c r="S118" s="226">
        <v>0.8972886792326471</v>
      </c>
      <c r="T118" s="226">
        <v>0.92633126765941376</v>
      </c>
      <c r="U118" s="226">
        <v>0.56326307180957547</v>
      </c>
      <c r="V118" s="226">
        <v>1.807181162606984</v>
      </c>
      <c r="W118" s="226">
        <v>2.0452825693389372</v>
      </c>
      <c r="DA118" s="174" t="s">
        <v>596</v>
      </c>
    </row>
    <row r="119" spans="1:105" ht="12" customHeight="1" x14ac:dyDescent="0.25">
      <c r="A119" s="202" t="s">
        <v>95</v>
      </c>
      <c r="B119" s="226">
        <v>0.1225542006552592</v>
      </c>
      <c r="C119" s="226">
        <v>0.1231228778045768</v>
      </c>
      <c r="D119" s="226">
        <v>0.13515830844837631</v>
      </c>
      <c r="E119" s="226">
        <v>0.13069043784150089</v>
      </c>
      <c r="F119" s="226">
        <v>0.13400668744267979</v>
      </c>
      <c r="G119" s="226">
        <v>0.1385770585817524</v>
      </c>
      <c r="H119" s="226">
        <v>0.1282944312918608</v>
      </c>
      <c r="I119" s="226">
        <v>0.14123834746497821</v>
      </c>
      <c r="J119" s="226">
        <v>0.1301247994976158</v>
      </c>
      <c r="K119" s="226">
        <v>7.1092328580914979E-2</v>
      </c>
      <c r="L119" s="226">
        <v>0.14128830254037381</v>
      </c>
      <c r="M119" s="226">
        <v>0.1321957309202097</v>
      </c>
      <c r="N119" s="226">
        <v>0.1212332284826705</v>
      </c>
      <c r="O119" s="226">
        <v>0.15106460640353539</v>
      </c>
      <c r="P119" s="226">
        <v>0.1168018425967452</v>
      </c>
      <c r="Q119" s="226">
        <v>0.1152102108474579</v>
      </c>
      <c r="R119" s="226">
        <v>0.1300080445236789</v>
      </c>
      <c r="S119" s="226">
        <v>2.357228754979291E-2</v>
      </c>
      <c r="T119" s="226">
        <v>2.4335252982691818E-2</v>
      </c>
      <c r="U119" s="226">
        <v>1.479724352059103E-2</v>
      </c>
      <c r="V119" s="226">
        <v>4.7475684253557623E-2</v>
      </c>
      <c r="W119" s="226">
        <v>5.3730744587424342E-2</v>
      </c>
      <c r="DA119" s="174" t="s">
        <v>597</v>
      </c>
    </row>
    <row r="120" spans="1:105" ht="12" customHeight="1" x14ac:dyDescent="0.25">
      <c r="A120" s="56" t="s">
        <v>96</v>
      </c>
      <c r="B120" s="262">
        <v>0.44916885847838328</v>
      </c>
      <c r="C120" s="262">
        <v>0.46687215436610729</v>
      </c>
      <c r="D120" s="262">
        <v>0.52924027080383618</v>
      </c>
      <c r="E120" s="262">
        <v>0.48724276405254041</v>
      </c>
      <c r="F120" s="262">
        <v>0.5309433443236965</v>
      </c>
      <c r="G120" s="262">
        <v>0.59470035979519342</v>
      </c>
      <c r="H120" s="262">
        <v>0.52294991444188721</v>
      </c>
      <c r="I120" s="262">
        <v>0.59335301085035574</v>
      </c>
      <c r="J120" s="262">
        <v>0.50809510450605466</v>
      </c>
      <c r="K120" s="262">
        <v>0.34922961636602268</v>
      </c>
      <c r="L120" s="262">
        <v>0.69921696490734975</v>
      </c>
      <c r="M120" s="262">
        <v>0.59122501186719645</v>
      </c>
      <c r="N120" s="262">
        <v>0.55253662410014925</v>
      </c>
      <c r="O120" s="262">
        <v>0.70464032700441281</v>
      </c>
      <c r="P120" s="262">
        <v>0.5501440477440912</v>
      </c>
      <c r="Q120" s="262">
        <v>0.54250801064542054</v>
      </c>
      <c r="R120" s="262">
        <v>0.59087825428898455</v>
      </c>
      <c r="S120" s="262">
        <v>0.12210811086531211</v>
      </c>
      <c r="T120" s="262">
        <v>0.12626918073547469</v>
      </c>
      <c r="U120" s="262">
        <v>7.5787102421292926E-2</v>
      </c>
      <c r="V120" s="262">
        <v>0.23559436138864759</v>
      </c>
      <c r="W120" s="262">
        <v>0.26649185822643667</v>
      </c>
      <c r="DA120" s="68" t="s">
        <v>598</v>
      </c>
    </row>
    <row r="121" spans="1:105" ht="12" customHeight="1" x14ac:dyDescent="0.25">
      <c r="A121" s="37" t="s">
        <v>160</v>
      </c>
      <c r="B121" s="228">
        <v>5.5196168417178913E-2</v>
      </c>
      <c r="C121" s="228">
        <v>5.3644256881554622E-2</v>
      </c>
      <c r="D121" s="228">
        <v>4.7298760821200977E-2</v>
      </c>
      <c r="E121" s="228">
        <v>5.5907616096665218E-2</v>
      </c>
      <c r="F121" s="228">
        <v>2.2355816211612118E-3</v>
      </c>
      <c r="G121" s="228">
        <v>3.739202167646425E-3</v>
      </c>
      <c r="H121" s="228">
        <v>4.2154313488490689E-3</v>
      </c>
      <c r="I121" s="228">
        <v>3.9799986128017132E-3</v>
      </c>
      <c r="J121" s="228">
        <v>4.7792301962300424E-3</v>
      </c>
      <c r="K121" s="228">
        <v>1.6840580240478941E-3</v>
      </c>
      <c r="L121" s="228">
        <v>2.373469801700499E-3</v>
      </c>
      <c r="M121" s="228">
        <v>1.4725125690697009E-3</v>
      </c>
      <c r="N121" s="228">
        <v>5.7992558189828474E-3</v>
      </c>
      <c r="O121" s="228">
        <v>5.0275449320536661E-3</v>
      </c>
      <c r="P121" s="228">
        <v>0</v>
      </c>
      <c r="Q121" s="228">
        <v>0</v>
      </c>
      <c r="R121" s="228">
        <v>0</v>
      </c>
      <c r="S121" s="228">
        <v>2.7145980920856279E-5</v>
      </c>
      <c r="T121" s="228">
        <v>5.474515811820828E-6</v>
      </c>
      <c r="U121" s="228">
        <v>1.6150085659579822E-5</v>
      </c>
      <c r="V121" s="228">
        <v>9.6838229527949121E-5</v>
      </c>
      <c r="W121" s="228">
        <v>8.1288179574589301E-5</v>
      </c>
      <c r="DA121" s="69" t="s">
        <v>599</v>
      </c>
    </row>
    <row r="122" spans="1:105" ht="12" customHeight="1" x14ac:dyDescent="0.25">
      <c r="A122" s="37" t="s">
        <v>162</v>
      </c>
      <c r="B122" s="228">
        <v>9.1920279525125159E-2</v>
      </c>
      <c r="C122" s="228">
        <v>8.0596823960653097E-2</v>
      </c>
      <c r="D122" s="228">
        <v>9.1969141725781967E-2</v>
      </c>
      <c r="E122" s="228">
        <v>0.1224598247907641</v>
      </c>
      <c r="F122" s="228">
        <v>0.1174511394512011</v>
      </c>
      <c r="G122" s="228">
        <v>0.1152811884168</v>
      </c>
      <c r="H122" s="228">
        <v>0.10464112633531091</v>
      </c>
      <c r="I122" s="228">
        <v>0.11033271218274029</v>
      </c>
      <c r="J122" s="228">
        <v>0.1386422890413247</v>
      </c>
      <c r="K122" s="228">
        <v>4.6375885449829637E-2</v>
      </c>
      <c r="L122" s="228">
        <v>7.4536799862909647E-2</v>
      </c>
      <c r="M122" s="228">
        <v>0.27930899149432609</v>
      </c>
      <c r="N122" s="228">
        <v>0.24692232896040611</v>
      </c>
      <c r="O122" s="228">
        <v>0.40011983954185593</v>
      </c>
      <c r="P122" s="228">
        <v>0.26008542215968222</v>
      </c>
      <c r="Q122" s="228">
        <v>0.2465811881755807</v>
      </c>
      <c r="R122" s="228">
        <v>0.29692335349874849</v>
      </c>
      <c r="S122" s="228">
        <v>1.269549214973765E-2</v>
      </c>
      <c r="T122" s="228">
        <v>1.178807893481189E-2</v>
      </c>
      <c r="U122" s="228">
        <v>1.293799156136565E-2</v>
      </c>
      <c r="V122" s="228">
        <v>0.12082932545410401</v>
      </c>
      <c r="W122" s="228">
        <v>0.1443508424348203</v>
      </c>
      <c r="DA122" s="69" t="s">
        <v>600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601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602</v>
      </c>
    </row>
    <row r="125" spans="1:105" ht="12" customHeight="1" x14ac:dyDescent="0.25">
      <c r="A125" s="37" t="s">
        <v>38</v>
      </c>
      <c r="B125" s="228">
        <v>0.30205241053607917</v>
      </c>
      <c r="C125" s="228">
        <v>0.33263107352389959</v>
      </c>
      <c r="D125" s="228">
        <v>0.38997236825685322</v>
      </c>
      <c r="E125" s="228">
        <v>0.30887532316511113</v>
      </c>
      <c r="F125" s="228">
        <v>0.41125662325133422</v>
      </c>
      <c r="G125" s="228">
        <v>0.47567996921074701</v>
      </c>
      <c r="H125" s="228">
        <v>0.41409335675772718</v>
      </c>
      <c r="I125" s="228">
        <v>0.47904030005481368</v>
      </c>
      <c r="J125" s="228">
        <v>0.36467358526849991</v>
      </c>
      <c r="K125" s="228">
        <v>0.30116967289214508</v>
      </c>
      <c r="L125" s="228">
        <v>0.62230669524273963</v>
      </c>
      <c r="M125" s="228">
        <v>0.31044350780380048</v>
      </c>
      <c r="N125" s="228">
        <v>0.29981503932076042</v>
      </c>
      <c r="O125" s="228">
        <v>0.29949294253050318</v>
      </c>
      <c r="P125" s="228">
        <v>0.29005862558440898</v>
      </c>
      <c r="Q125" s="228">
        <v>0.29592682246983981</v>
      </c>
      <c r="R125" s="228">
        <v>0.29395490079023612</v>
      </c>
      <c r="S125" s="228">
        <v>0.1093854727346535</v>
      </c>
      <c r="T125" s="228">
        <v>0.114475627284851</v>
      </c>
      <c r="U125" s="228">
        <v>6.2832960774267699E-2</v>
      </c>
      <c r="V125" s="228">
        <v>0.1146681977050157</v>
      </c>
      <c r="W125" s="228">
        <v>0.1220597276120418</v>
      </c>
      <c r="DA125" s="69" t="s">
        <v>603</v>
      </c>
    </row>
    <row r="126" spans="1:105" ht="12" customHeight="1" x14ac:dyDescent="0.25">
      <c r="A126" s="57" t="s">
        <v>604</v>
      </c>
      <c r="B126" s="296">
        <v>136.45163133042939</v>
      </c>
      <c r="C126" s="296">
        <v>136.34120421304229</v>
      </c>
      <c r="D126" s="296">
        <v>149.57817849165369</v>
      </c>
      <c r="E126" s="296">
        <v>145.6846233178091</v>
      </c>
      <c r="F126" s="296">
        <v>147.67924236969901</v>
      </c>
      <c r="G126" s="296">
        <v>151.80568683212681</v>
      </c>
      <c r="H126" s="296">
        <v>141.303858661416</v>
      </c>
      <c r="I126" s="296">
        <v>155.18012631823231</v>
      </c>
      <c r="J126" s="296">
        <v>143.83718941479759</v>
      </c>
      <c r="K126" s="296">
        <v>76.44196620103466</v>
      </c>
      <c r="L126" s="296">
        <v>152.0542367607253</v>
      </c>
      <c r="M126" s="296">
        <v>144.22891149487859</v>
      </c>
      <c r="N126" s="296">
        <v>132.59153335513861</v>
      </c>
      <c r="O126" s="296">
        <v>163.81217172747509</v>
      </c>
      <c r="P126" s="296">
        <v>126.2403813284899</v>
      </c>
      <c r="Q126" s="296">
        <v>124.6640281685967</v>
      </c>
      <c r="R126" s="296">
        <v>142.33165290022859</v>
      </c>
      <c r="S126" s="296">
        <v>25.98605367323734</v>
      </c>
      <c r="T126" s="296">
        <v>26.88906539563569</v>
      </c>
      <c r="U126" s="296">
        <v>16.141696697804321</v>
      </c>
      <c r="V126" s="296">
        <v>50.395155630492333</v>
      </c>
      <c r="W126" s="296">
        <v>57.003341352242693</v>
      </c>
      <c r="DA126" s="70" t="s">
        <v>605</v>
      </c>
    </row>
    <row r="127" spans="1:105" ht="12" customHeight="1" x14ac:dyDescent="0.25">
      <c r="A127" s="60" t="s">
        <v>606</v>
      </c>
      <c r="B127" s="264">
        <v>114.4039627002973</v>
      </c>
      <c r="C127" s="264">
        <v>110.75198591935801</v>
      </c>
      <c r="D127" s="264">
        <v>119.194381359525</v>
      </c>
      <c r="E127" s="264">
        <v>123.1914637634011</v>
      </c>
      <c r="F127" s="264">
        <v>114.4249219301352</v>
      </c>
      <c r="G127" s="264">
        <v>104.9395781073648</v>
      </c>
      <c r="H127" s="264">
        <v>105.6397731505722</v>
      </c>
      <c r="I127" s="264">
        <v>110.563873493976</v>
      </c>
      <c r="J127" s="264">
        <v>112.08525178706719</v>
      </c>
      <c r="K127" s="264">
        <v>34.400958564596642</v>
      </c>
      <c r="L127" s="264">
        <v>61.47917298543819</v>
      </c>
      <c r="M127" s="264">
        <v>103.592594148825</v>
      </c>
      <c r="N127" s="264">
        <v>87.735232348757805</v>
      </c>
      <c r="O127" s="264">
        <v>114.1226909419906</v>
      </c>
      <c r="P127" s="264">
        <v>77.72173684010977</v>
      </c>
      <c r="Q127" s="264">
        <v>75.380201188490162</v>
      </c>
      <c r="R127" s="264">
        <v>98.34355407926661</v>
      </c>
      <c r="S127" s="264">
        <v>2.8500887068547431</v>
      </c>
      <c r="T127" s="264">
        <v>2.6219034406149602</v>
      </c>
      <c r="U127" s="264">
        <v>2.8861988207380871</v>
      </c>
      <c r="V127" s="264">
        <v>26.225866875521842</v>
      </c>
      <c r="W127" s="264">
        <v>31.244365996861319</v>
      </c>
      <c r="DA127" s="72" t="s">
        <v>607</v>
      </c>
    </row>
    <row r="128" spans="1:105" ht="12" customHeight="1" x14ac:dyDescent="0.25">
      <c r="A128" s="59" t="s">
        <v>30</v>
      </c>
      <c r="B128" s="232">
        <v>59.092398457592083</v>
      </c>
      <c r="C128" s="232">
        <v>54.934510412689292</v>
      </c>
      <c r="D128" s="232">
        <v>60.319812495407177</v>
      </c>
      <c r="E128" s="232">
        <v>64.024781552445944</v>
      </c>
      <c r="F128" s="232">
        <v>55.677128550980207</v>
      </c>
      <c r="G128" s="232">
        <v>54.49862759637741</v>
      </c>
      <c r="H128" s="232">
        <v>54.275813078849097</v>
      </c>
      <c r="I128" s="232">
        <v>58.516348083125401</v>
      </c>
      <c r="J128" s="232">
        <v>58.471139734161767</v>
      </c>
      <c r="K128" s="232">
        <v>12.6733731388815</v>
      </c>
      <c r="L128" s="232">
        <v>30.7416027942953</v>
      </c>
      <c r="M128" s="232">
        <v>47.383017383135901</v>
      </c>
      <c r="N128" s="232">
        <v>49.172566297421852</v>
      </c>
      <c r="O128" s="232">
        <v>46.451959468142327</v>
      </c>
      <c r="P128" s="232">
        <v>32.644396419676802</v>
      </c>
      <c r="Q128" s="232">
        <v>33.766274971821083</v>
      </c>
      <c r="R128" s="232">
        <v>53.079042441026672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608</v>
      </c>
    </row>
    <row r="129" spans="1:105" ht="12" customHeight="1" x14ac:dyDescent="0.25">
      <c r="A129" s="59" t="s">
        <v>33</v>
      </c>
      <c r="B129" s="232">
        <v>6.7977685530350724</v>
      </c>
      <c r="C129" s="232">
        <v>6.5617733022650473</v>
      </c>
      <c r="D129" s="232">
        <v>6.1231578054978248</v>
      </c>
      <c r="E129" s="232">
        <v>6.2791706380632908</v>
      </c>
      <c r="F129" s="232">
        <v>6.6070035133996896</v>
      </c>
      <c r="G129" s="232">
        <v>6.5183356562553403</v>
      </c>
      <c r="H129" s="232">
        <v>6.2287507732032701</v>
      </c>
      <c r="I129" s="232">
        <v>5.9458633026482266</v>
      </c>
      <c r="J129" s="232">
        <v>6.451018127425491</v>
      </c>
      <c r="K129" s="232">
        <v>3.692787054563746</v>
      </c>
      <c r="L129" s="232">
        <v>4.6766739422355759</v>
      </c>
      <c r="M129" s="232">
        <v>4.1804956292073134</v>
      </c>
      <c r="N129" s="232">
        <v>0.75216960874180272</v>
      </c>
      <c r="O129" s="232">
        <v>0.4519081987212944</v>
      </c>
      <c r="P129" s="232">
        <v>0.56385054027298831</v>
      </c>
      <c r="Q129" s="232">
        <v>0.54815018065947607</v>
      </c>
      <c r="R129" s="232">
        <v>0.83220661171256494</v>
      </c>
      <c r="S129" s="232">
        <v>9.8615653396242106E-2</v>
      </c>
      <c r="T129" s="232">
        <v>0.1216581569387811</v>
      </c>
      <c r="U129" s="232">
        <v>0.1533402225534071</v>
      </c>
      <c r="V129" s="232">
        <v>0.73754991758744981</v>
      </c>
      <c r="W129" s="232">
        <v>0.76401210940610231</v>
      </c>
      <c r="DA129" s="71" t="s">
        <v>609</v>
      </c>
    </row>
    <row r="130" spans="1:105" ht="12" customHeight="1" x14ac:dyDescent="0.25">
      <c r="A130" s="59" t="s">
        <v>160</v>
      </c>
      <c r="B130" s="232">
        <v>4.0289260686749797</v>
      </c>
      <c r="C130" s="232">
        <v>4.1268381363232649</v>
      </c>
      <c r="D130" s="232">
        <v>3.6851737978673968</v>
      </c>
      <c r="E130" s="232">
        <v>4.0713479998421684</v>
      </c>
      <c r="F130" s="232">
        <v>0.18076972721108189</v>
      </c>
      <c r="G130" s="232">
        <v>0.36840284787174471</v>
      </c>
      <c r="H130" s="232">
        <v>0.36305702962147213</v>
      </c>
      <c r="I130" s="232">
        <v>0.3706841038815149</v>
      </c>
      <c r="J130" s="232">
        <v>0.41612506424761281</v>
      </c>
      <c r="K130" s="232">
        <v>0.23508175829694819</v>
      </c>
      <c r="L130" s="232">
        <v>0.34545213847311401</v>
      </c>
      <c r="M130" s="232">
        <v>0.19274839559726359</v>
      </c>
      <c r="N130" s="232">
        <v>0.8676454830906376</v>
      </c>
      <c r="O130" s="232">
        <v>0.8341301640989327</v>
      </c>
      <c r="P130" s="232">
        <v>0</v>
      </c>
      <c r="Q130" s="232">
        <v>0</v>
      </c>
      <c r="R130" s="232">
        <v>0</v>
      </c>
      <c r="S130" s="232">
        <v>5.7416076181024209E-3</v>
      </c>
      <c r="T130" s="232">
        <v>1.1605174392292539E-3</v>
      </c>
      <c r="U130" s="232">
        <v>3.4070879923053122E-3</v>
      </c>
      <c r="V130" s="232">
        <v>2.0411161759096311E-2</v>
      </c>
      <c r="W130" s="232">
        <v>1.7154718065576679E-2</v>
      </c>
      <c r="DA130" s="71" t="s">
        <v>610</v>
      </c>
    </row>
    <row r="131" spans="1:105" ht="12" customHeight="1" x14ac:dyDescent="0.25">
      <c r="A131" s="59" t="s">
        <v>70</v>
      </c>
      <c r="B131" s="232">
        <v>37.775345734851513</v>
      </c>
      <c r="C131" s="232">
        <v>38.928572254517753</v>
      </c>
      <c r="D131" s="232">
        <v>41.90067382069968</v>
      </c>
      <c r="E131" s="232">
        <v>39.898298753686767</v>
      </c>
      <c r="F131" s="232">
        <v>42.462889620806202</v>
      </c>
      <c r="G131" s="232">
        <v>32.196195987758507</v>
      </c>
      <c r="H131" s="232">
        <v>35.759860676505141</v>
      </c>
      <c r="I131" s="232">
        <v>35.454948657796614</v>
      </c>
      <c r="J131" s="232">
        <v>34.675457537030709</v>
      </c>
      <c r="K131" s="232">
        <v>11.325993891639129</v>
      </c>
      <c r="L131" s="232">
        <v>14.86681359946812</v>
      </c>
      <c r="M131" s="232">
        <v>15.27544958289988</v>
      </c>
      <c r="N131" s="232">
        <v>0</v>
      </c>
      <c r="O131" s="232">
        <v>0</v>
      </c>
      <c r="P131" s="232">
        <v>1.008518742166123</v>
      </c>
      <c r="Q131" s="232">
        <v>0</v>
      </c>
      <c r="R131" s="232">
        <v>0</v>
      </c>
      <c r="S131" s="232">
        <v>6.0526050057857828E-2</v>
      </c>
      <c r="T131" s="232">
        <v>1.8410559384359981E-4</v>
      </c>
      <c r="U131" s="232">
        <v>0</v>
      </c>
      <c r="V131" s="232">
        <v>0</v>
      </c>
      <c r="W131" s="232">
        <v>0</v>
      </c>
      <c r="DA131" s="71" t="s">
        <v>611</v>
      </c>
    </row>
    <row r="132" spans="1:105" ht="12" customHeight="1" x14ac:dyDescent="0.25">
      <c r="A132" s="59" t="s">
        <v>162</v>
      </c>
      <c r="B132" s="232">
        <v>6.7095238861436171</v>
      </c>
      <c r="C132" s="232">
        <v>6.200291813562667</v>
      </c>
      <c r="D132" s="232">
        <v>7.1655634400529049</v>
      </c>
      <c r="E132" s="232">
        <v>8.9178648193629328</v>
      </c>
      <c r="F132" s="232">
        <v>9.4971305177380074</v>
      </c>
      <c r="G132" s="232">
        <v>11.358016019101809</v>
      </c>
      <c r="H132" s="232">
        <v>9.012291592393197</v>
      </c>
      <c r="I132" s="232">
        <v>10.27602934652425</v>
      </c>
      <c r="J132" s="232">
        <v>12.07151132420163</v>
      </c>
      <c r="K132" s="232">
        <v>6.4737227212153066</v>
      </c>
      <c r="L132" s="232">
        <v>10.84863051096608</v>
      </c>
      <c r="M132" s="232">
        <v>36.560883157984591</v>
      </c>
      <c r="N132" s="232">
        <v>36.942850959503517</v>
      </c>
      <c r="O132" s="232">
        <v>66.384693111028014</v>
      </c>
      <c r="P132" s="232">
        <v>43.504971137993863</v>
      </c>
      <c r="Q132" s="232">
        <v>41.065776036009602</v>
      </c>
      <c r="R132" s="232">
        <v>44.432305026527366</v>
      </c>
      <c r="S132" s="232">
        <v>2.6852053957825399</v>
      </c>
      <c r="T132" s="232">
        <v>2.4989006606431059</v>
      </c>
      <c r="U132" s="232">
        <v>2.7294515101923742</v>
      </c>
      <c r="V132" s="232">
        <v>25.467905796175291</v>
      </c>
      <c r="W132" s="232">
        <v>30.46319916938964</v>
      </c>
      <c r="DA132" s="71" t="s">
        <v>612</v>
      </c>
    </row>
    <row r="133" spans="1:105" ht="12" customHeight="1" x14ac:dyDescent="0.25">
      <c r="A133" s="60" t="s">
        <v>613</v>
      </c>
      <c r="B133" s="264">
        <v>22.047668630132161</v>
      </c>
      <c r="C133" s="264">
        <v>25.58921829368429</v>
      </c>
      <c r="D133" s="264">
        <v>30.38379713212877</v>
      </c>
      <c r="E133" s="264">
        <v>22.493159554407971</v>
      </c>
      <c r="F133" s="264">
        <v>33.25432043956377</v>
      </c>
      <c r="G133" s="264">
        <v>46.866108724761958</v>
      </c>
      <c r="H133" s="264">
        <v>35.664085510843833</v>
      </c>
      <c r="I133" s="264">
        <v>44.616252824256307</v>
      </c>
      <c r="J133" s="264">
        <v>31.75193762773036</v>
      </c>
      <c r="K133" s="264">
        <v>42.04100763643801</v>
      </c>
      <c r="L133" s="264">
        <v>90.575063775287148</v>
      </c>
      <c r="M133" s="264">
        <v>40.636317346053623</v>
      </c>
      <c r="N133" s="264">
        <v>44.856301006380733</v>
      </c>
      <c r="O133" s="264">
        <v>49.689480785484562</v>
      </c>
      <c r="P133" s="264">
        <v>48.518644488380097</v>
      </c>
      <c r="Q133" s="264">
        <v>49.283826980106547</v>
      </c>
      <c r="R133" s="264">
        <v>43.988098820961959</v>
      </c>
      <c r="S133" s="264">
        <v>23.135964966382591</v>
      </c>
      <c r="T133" s="264">
        <v>24.267161955020729</v>
      </c>
      <c r="U133" s="264">
        <v>13.25549787706623</v>
      </c>
      <c r="V133" s="264">
        <v>24.169288754970481</v>
      </c>
      <c r="W133" s="264">
        <v>25.75897535538137</v>
      </c>
      <c r="DA133" s="72" t="s">
        <v>614</v>
      </c>
    </row>
    <row r="134" spans="1:105" ht="12" customHeight="1" x14ac:dyDescent="0.25">
      <c r="A134" s="57" t="s">
        <v>615</v>
      </c>
      <c r="B134" s="296">
        <v>59.303080621891219</v>
      </c>
      <c r="C134" s="296">
        <v>60.410080117706592</v>
      </c>
      <c r="D134" s="296">
        <v>66.680332655583783</v>
      </c>
      <c r="E134" s="296">
        <v>63.319129813020353</v>
      </c>
      <c r="F134" s="296">
        <v>66.66681812787597</v>
      </c>
      <c r="G134" s="296">
        <v>69.745325167385005</v>
      </c>
      <c r="H134" s="296">
        <v>63.808990559652663</v>
      </c>
      <c r="I134" s="296">
        <v>70.576868065382087</v>
      </c>
      <c r="J134" s="296">
        <v>63.583737249387767</v>
      </c>
      <c r="K134" s="296">
        <v>38.161570034334638</v>
      </c>
      <c r="L134" s="296">
        <v>75.921437730917972</v>
      </c>
      <c r="M134" s="296">
        <v>66.745610774348251</v>
      </c>
      <c r="N134" s="296">
        <v>60.563041310727648</v>
      </c>
      <c r="O134" s="296">
        <v>77.190928576751119</v>
      </c>
      <c r="P134" s="296">
        <v>60.341580047604481</v>
      </c>
      <c r="Q134" s="296">
        <v>59.43543018197839</v>
      </c>
      <c r="R134" s="296">
        <v>64.771911993791335</v>
      </c>
      <c r="S134" s="296">
        <v>13.31563850652836</v>
      </c>
      <c r="T134" s="296">
        <v>13.778355078032909</v>
      </c>
      <c r="U134" s="296">
        <v>8.2712442917542841</v>
      </c>
      <c r="V134" s="296">
        <v>25.823223614248541</v>
      </c>
      <c r="W134" s="296">
        <v>29.20935578196017</v>
      </c>
      <c r="DA134" s="70" t="s">
        <v>616</v>
      </c>
    </row>
    <row r="135" spans="1:105" ht="12" customHeight="1" x14ac:dyDescent="0.25">
      <c r="A135" s="60" t="s">
        <v>617</v>
      </c>
      <c r="B135" s="264">
        <v>42.401482431967047</v>
      </c>
      <c r="C135" s="264">
        <v>41.42089562801236</v>
      </c>
      <c r="D135" s="264">
        <v>43.982161145304119</v>
      </c>
      <c r="E135" s="264">
        <v>45.877909515007893</v>
      </c>
      <c r="F135" s="264">
        <v>42.569983384722022</v>
      </c>
      <c r="G135" s="264">
        <v>36.15380551803085</v>
      </c>
      <c r="H135" s="264">
        <v>37.660071777821067</v>
      </c>
      <c r="I135" s="264">
        <v>38.001321706222271</v>
      </c>
      <c r="J135" s="264">
        <v>39.933739775760742</v>
      </c>
      <c r="K135" s="264">
        <v>13.00261983343843</v>
      </c>
      <c r="L135" s="264">
        <v>19.236582744649219</v>
      </c>
      <c r="M135" s="264">
        <v>38.739303994289081</v>
      </c>
      <c r="N135" s="264">
        <v>27.996898301353522</v>
      </c>
      <c r="O135" s="264">
        <v>44.508837359562058</v>
      </c>
      <c r="P135" s="264">
        <v>29.06148108770585</v>
      </c>
      <c r="Q135" s="264">
        <v>27.210151178264439</v>
      </c>
      <c r="R135" s="264">
        <v>32.849111630345007</v>
      </c>
      <c r="S135" s="264">
        <v>1.4604276358861501</v>
      </c>
      <c r="T135" s="264">
        <v>1.3435021282283981</v>
      </c>
      <c r="U135" s="264">
        <v>1.478930992684623</v>
      </c>
      <c r="V135" s="264">
        <v>13.438522340713689</v>
      </c>
      <c r="W135" s="264">
        <v>16.01007556635442</v>
      </c>
      <c r="DA135" s="72" t="s">
        <v>618</v>
      </c>
    </row>
    <row r="136" spans="1:105" ht="12" customHeight="1" x14ac:dyDescent="0.25">
      <c r="A136" s="59" t="s">
        <v>33</v>
      </c>
      <c r="B136" s="299">
        <v>5.2111247950487849</v>
      </c>
      <c r="C136" s="299">
        <v>4.8693446742378406</v>
      </c>
      <c r="D136" s="299">
        <v>4.574296143740729</v>
      </c>
      <c r="E136" s="299">
        <v>4.868875718520898</v>
      </c>
      <c r="F136" s="299">
        <v>4.7875845816537881</v>
      </c>
      <c r="G136" s="299">
        <v>4.6720499362153731</v>
      </c>
      <c r="H136" s="299">
        <v>4.5669220378927156</v>
      </c>
      <c r="I136" s="299">
        <v>4.3412374056510172</v>
      </c>
      <c r="J136" s="299">
        <v>4.804952825388896</v>
      </c>
      <c r="K136" s="299">
        <v>2.209905300361044</v>
      </c>
      <c r="L136" s="299">
        <v>2.92681642368344</v>
      </c>
      <c r="M136" s="299">
        <v>2.8811725749465991</v>
      </c>
      <c r="N136" s="299">
        <v>0.54608299159812834</v>
      </c>
      <c r="O136" s="299">
        <v>0.29723202454390302</v>
      </c>
      <c r="P136" s="299">
        <v>0.36351594081643002</v>
      </c>
      <c r="Q136" s="299">
        <v>0.35841965995899677</v>
      </c>
      <c r="R136" s="299">
        <v>0.60394439038998549</v>
      </c>
      <c r="S136" s="299">
        <v>5.0532120352765567E-2</v>
      </c>
      <c r="T136" s="299">
        <v>6.2339440206562499E-2</v>
      </c>
      <c r="U136" s="299">
        <v>7.8573799535195249E-2</v>
      </c>
      <c r="V136" s="299">
        <v>0.37793149381618918</v>
      </c>
      <c r="W136" s="299">
        <v>0.39149111255547009</v>
      </c>
      <c r="DA136" s="71" t="s">
        <v>619</v>
      </c>
    </row>
    <row r="137" spans="1:105" ht="12" customHeight="1" x14ac:dyDescent="0.25">
      <c r="A137" s="59" t="s">
        <v>160</v>
      </c>
      <c r="B137" s="299">
        <v>3.088548303768984</v>
      </c>
      <c r="C137" s="299">
        <v>3.0624339450451221</v>
      </c>
      <c r="D137" s="299">
        <v>2.7530037323982861</v>
      </c>
      <c r="E137" s="299">
        <v>3.1569276518648981</v>
      </c>
      <c r="F137" s="299">
        <v>0.13098984389372789</v>
      </c>
      <c r="G137" s="299">
        <v>0.26405459808578519</v>
      </c>
      <c r="H137" s="299">
        <v>0.26619352900155929</v>
      </c>
      <c r="I137" s="299">
        <v>0.27064660176999472</v>
      </c>
      <c r="J137" s="299">
        <v>0.3099450759053532</v>
      </c>
      <c r="K137" s="299">
        <v>0.14068193372715149</v>
      </c>
      <c r="L137" s="299">
        <v>0.21619531422717811</v>
      </c>
      <c r="M137" s="299">
        <v>0.13284104099520261</v>
      </c>
      <c r="N137" s="299">
        <v>0.62991968240421459</v>
      </c>
      <c r="O137" s="299">
        <v>0.54862956261869023</v>
      </c>
      <c r="P137" s="299">
        <v>0</v>
      </c>
      <c r="Q137" s="299">
        <v>0</v>
      </c>
      <c r="R137" s="299">
        <v>0</v>
      </c>
      <c r="S137" s="299">
        <v>2.9420847216874318E-3</v>
      </c>
      <c r="T137" s="299">
        <v>5.9466631200002422E-4</v>
      </c>
      <c r="U137" s="299">
        <v>1.7458423135712361E-3</v>
      </c>
      <c r="V137" s="299">
        <v>1.045898137901223E-2</v>
      </c>
      <c r="W137" s="299">
        <v>8.7903314337368175E-3</v>
      </c>
      <c r="DA137" s="71" t="s">
        <v>620</v>
      </c>
    </row>
    <row r="138" spans="1:105" ht="12" customHeight="1" x14ac:dyDescent="0.25">
      <c r="A138" s="59" t="s">
        <v>70</v>
      </c>
      <c r="B138" s="299">
        <v>28.958332321057689</v>
      </c>
      <c r="C138" s="299">
        <v>28.888019633013879</v>
      </c>
      <c r="D138" s="299">
        <v>31.301837510389269</v>
      </c>
      <c r="E138" s="299">
        <v>30.93718409793599</v>
      </c>
      <c r="F138" s="299">
        <v>30.769572806906432</v>
      </c>
      <c r="G138" s="299">
        <v>23.076785753834528</v>
      </c>
      <c r="H138" s="299">
        <v>26.219141163600838</v>
      </c>
      <c r="I138" s="299">
        <v>25.88662764246688</v>
      </c>
      <c r="J138" s="299">
        <v>25.827541385424951</v>
      </c>
      <c r="K138" s="299">
        <v>6.7779088160681988</v>
      </c>
      <c r="L138" s="299">
        <v>9.3041410943358382</v>
      </c>
      <c r="M138" s="299">
        <v>10.52774845660486</v>
      </c>
      <c r="N138" s="299">
        <v>0</v>
      </c>
      <c r="O138" s="299">
        <v>0</v>
      </c>
      <c r="P138" s="299">
        <v>0.65019471154895991</v>
      </c>
      <c r="Q138" s="299">
        <v>0</v>
      </c>
      <c r="R138" s="299">
        <v>0</v>
      </c>
      <c r="S138" s="299">
        <v>3.101444386026584E-2</v>
      </c>
      <c r="T138" s="299">
        <v>9.4338431124532576E-5</v>
      </c>
      <c r="U138" s="299">
        <v>0</v>
      </c>
      <c r="V138" s="299">
        <v>0</v>
      </c>
      <c r="W138" s="299">
        <v>0</v>
      </c>
      <c r="DA138" s="71" t="s">
        <v>621</v>
      </c>
    </row>
    <row r="139" spans="1:105" ht="12" customHeight="1" x14ac:dyDescent="0.25">
      <c r="A139" s="59" t="s">
        <v>162</v>
      </c>
      <c r="B139" s="299">
        <v>5.1434770120916022</v>
      </c>
      <c r="C139" s="299">
        <v>4.6010973757155176</v>
      </c>
      <c r="D139" s="299">
        <v>5.3530237587758354</v>
      </c>
      <c r="E139" s="299">
        <v>6.914922046686109</v>
      </c>
      <c r="F139" s="299">
        <v>6.8818361522680691</v>
      </c>
      <c r="G139" s="299">
        <v>8.1409152298951639</v>
      </c>
      <c r="H139" s="299">
        <v>6.6078150473259516</v>
      </c>
      <c r="I139" s="299">
        <v>7.5028100563343791</v>
      </c>
      <c r="J139" s="299">
        <v>8.9913004890415476</v>
      </c>
      <c r="K139" s="299">
        <v>3.8741237832820401</v>
      </c>
      <c r="L139" s="299">
        <v>6.7894299124027651</v>
      </c>
      <c r="M139" s="299">
        <v>25.19754192174242</v>
      </c>
      <c r="N139" s="299">
        <v>26.82089562735117</v>
      </c>
      <c r="O139" s="299">
        <v>43.662975772399463</v>
      </c>
      <c r="P139" s="299">
        <v>28.04777043534046</v>
      </c>
      <c r="Q139" s="299">
        <v>26.851731518305449</v>
      </c>
      <c r="R139" s="299">
        <v>32.245167239955023</v>
      </c>
      <c r="S139" s="299">
        <v>1.3759389869514309</v>
      </c>
      <c r="T139" s="299">
        <v>1.2804736832787109</v>
      </c>
      <c r="U139" s="299">
        <v>1.3986113508358571</v>
      </c>
      <c r="V139" s="299">
        <v>13.050131865518489</v>
      </c>
      <c r="W139" s="299">
        <v>15.60979412236521</v>
      </c>
      <c r="DA139" s="71" t="s">
        <v>622</v>
      </c>
    </row>
    <row r="140" spans="1:105" ht="12" customHeight="1" x14ac:dyDescent="0.25">
      <c r="A140" s="60" t="s">
        <v>623</v>
      </c>
      <c r="B140" s="264">
        <v>16.901598189924169</v>
      </c>
      <c r="C140" s="264">
        <v>18.989184489694232</v>
      </c>
      <c r="D140" s="264">
        <v>22.698171510279661</v>
      </c>
      <c r="E140" s="264">
        <v>17.44122029801246</v>
      </c>
      <c r="F140" s="264">
        <v>24.096834743153948</v>
      </c>
      <c r="G140" s="264">
        <v>33.591519649354147</v>
      </c>
      <c r="H140" s="264">
        <v>26.14891878183159</v>
      </c>
      <c r="I140" s="264">
        <v>32.575546359159823</v>
      </c>
      <c r="J140" s="264">
        <v>23.649997473627021</v>
      </c>
      <c r="K140" s="264">
        <v>25.158950200896211</v>
      </c>
      <c r="L140" s="264">
        <v>56.684854986268753</v>
      </c>
      <c r="M140" s="264">
        <v>28.00630678005917</v>
      </c>
      <c r="N140" s="264">
        <v>32.56614300937413</v>
      </c>
      <c r="O140" s="264">
        <v>32.682091217189061</v>
      </c>
      <c r="P140" s="264">
        <v>31.280098959898641</v>
      </c>
      <c r="Q140" s="264">
        <v>32.22527900371395</v>
      </c>
      <c r="R140" s="264">
        <v>31.922800363446331</v>
      </c>
      <c r="S140" s="264">
        <v>11.85521087064221</v>
      </c>
      <c r="T140" s="264">
        <v>12.434852949804521</v>
      </c>
      <c r="U140" s="264">
        <v>6.7923132990696624</v>
      </c>
      <c r="V140" s="264">
        <v>12.38470127353485</v>
      </c>
      <c r="W140" s="264">
        <v>13.199280215605761</v>
      </c>
      <c r="DA140" s="72" t="s">
        <v>624</v>
      </c>
    </row>
    <row r="141" spans="1:105" ht="12" customHeight="1" x14ac:dyDescent="0.25">
      <c r="A141" s="57" t="s">
        <v>625</v>
      </c>
      <c r="B141" s="263">
        <f t="shared" ref="B141:W141" si="2">B142+B146+B157</f>
        <v>33.538197089082367</v>
      </c>
      <c r="C141" s="263">
        <f t="shared" si="2"/>
        <v>33.589972755584498</v>
      </c>
      <c r="D141" s="263">
        <f t="shared" si="2"/>
        <v>36.582189900431985</v>
      </c>
      <c r="E141" s="263">
        <f t="shared" si="2"/>
        <v>35.503403242870263</v>
      </c>
      <c r="F141" s="263">
        <f t="shared" si="2"/>
        <v>36.334090196068182</v>
      </c>
      <c r="G141" s="263">
        <f t="shared" si="2"/>
        <v>37.633073007427718</v>
      </c>
      <c r="H141" s="263">
        <f t="shared" si="2"/>
        <v>34.867007544076046</v>
      </c>
      <c r="I141" s="263">
        <f t="shared" si="2"/>
        <v>38.417332964504034</v>
      </c>
      <c r="J141" s="263">
        <f t="shared" si="2"/>
        <v>36.005022621786424</v>
      </c>
      <c r="K141" s="263">
        <f t="shared" si="2"/>
        <v>18.318058025221582</v>
      </c>
      <c r="L141" s="263">
        <f t="shared" si="2"/>
        <v>36.186435490970212</v>
      </c>
      <c r="M141" s="263">
        <f t="shared" si="2"/>
        <v>36.250498500038596</v>
      </c>
      <c r="N141" s="263">
        <f t="shared" si="2"/>
        <v>33.558650904963869</v>
      </c>
      <c r="O141" s="263">
        <f t="shared" si="2"/>
        <v>41.480402955019422</v>
      </c>
      <c r="P141" s="263">
        <f t="shared" si="2"/>
        <v>31.826509435780878</v>
      </c>
      <c r="Q141" s="263">
        <f t="shared" si="2"/>
        <v>31.332949992914322</v>
      </c>
      <c r="R141" s="263">
        <f t="shared" si="2"/>
        <v>36.020730488013321</v>
      </c>
      <c r="S141" s="263">
        <f t="shared" si="2"/>
        <v>4.7651895080495787</v>
      </c>
      <c r="T141" s="263">
        <f t="shared" si="2"/>
        <v>4.8255674299651847</v>
      </c>
      <c r="U141" s="263">
        <f t="shared" si="2"/>
        <v>3.2504228749675934</v>
      </c>
      <c r="V141" s="263">
        <f t="shared" si="2"/>
        <v>12.544708542743095</v>
      </c>
      <c r="W141" s="263">
        <f t="shared" si="2"/>
        <v>14.245329976472245</v>
      </c>
      <c r="DA141" s="70"/>
    </row>
    <row r="142" spans="1:105" ht="12" customHeight="1" x14ac:dyDescent="0.25">
      <c r="A142" s="60" t="s">
        <v>626</v>
      </c>
      <c r="B142" s="264">
        <v>3.6142145744144418</v>
      </c>
      <c r="C142" s="264">
        <v>3.3453670576456922</v>
      </c>
      <c r="D142" s="264">
        <v>3.3835132930993752</v>
      </c>
      <c r="E142" s="264">
        <v>4.0486280389681104</v>
      </c>
      <c r="F142" s="264">
        <v>3.115031306244306</v>
      </c>
      <c r="G142" s="264">
        <v>2.9331040417117009</v>
      </c>
      <c r="H142" s="264">
        <v>2.82504649397017</v>
      </c>
      <c r="I142" s="264">
        <v>2.8344224587132949</v>
      </c>
      <c r="J142" s="264">
        <v>3.392040172483008</v>
      </c>
      <c r="K142" s="264">
        <v>1.1994555763962731</v>
      </c>
      <c r="L142" s="264">
        <v>1.8024191759772481</v>
      </c>
      <c r="M142" s="264">
        <v>5.1804910182475226</v>
      </c>
      <c r="N142" s="264">
        <v>4.4329305128571148</v>
      </c>
      <c r="O142" s="264">
        <v>7.0473729303598818</v>
      </c>
      <c r="P142" s="264">
        <v>4.5424758275354522</v>
      </c>
      <c r="Q142" s="264">
        <v>4.3083597375410703</v>
      </c>
      <c r="R142" s="264">
        <v>5.201212923624686</v>
      </c>
      <c r="S142" s="264">
        <v>0.22720884812492539</v>
      </c>
      <c r="T142" s="264">
        <v>0.21271302586570279</v>
      </c>
      <c r="U142" s="264">
        <v>0.23416873731204629</v>
      </c>
      <c r="V142" s="264">
        <v>2.1278084125833931</v>
      </c>
      <c r="W142" s="264">
        <v>2.5349791154475669</v>
      </c>
      <c r="DA142" s="72" t="s">
        <v>627</v>
      </c>
    </row>
    <row r="143" spans="1:105" ht="12" customHeight="1" x14ac:dyDescent="0.25">
      <c r="A143" s="59" t="s">
        <v>33</v>
      </c>
      <c r="B143" s="232">
        <v>1.40102007550102</v>
      </c>
      <c r="C143" s="232">
        <v>1.2997611459667</v>
      </c>
      <c r="D143" s="232">
        <v>1.2205675702396139</v>
      </c>
      <c r="E143" s="232">
        <v>1.3193647699147619</v>
      </c>
      <c r="F143" s="232">
        <v>1.2638099119348429</v>
      </c>
      <c r="G143" s="232">
        <v>1.047915258835306</v>
      </c>
      <c r="H143" s="232">
        <v>1.1276851094042979</v>
      </c>
      <c r="I143" s="232">
        <v>1.0157004986198661</v>
      </c>
      <c r="J143" s="232">
        <v>1.1554206569057679</v>
      </c>
      <c r="K143" s="232">
        <v>0.42583233638138829</v>
      </c>
      <c r="L143" s="232">
        <v>0.53112318524878865</v>
      </c>
      <c r="M143" s="232">
        <v>0.52907003396513708</v>
      </c>
      <c r="N143" s="232">
        <v>8.6464862284069771E-2</v>
      </c>
      <c r="O143" s="232">
        <v>4.7062674472595517E-2</v>
      </c>
      <c r="P143" s="232">
        <v>5.8119944032812301E-2</v>
      </c>
      <c r="Q143" s="232">
        <v>5.6750909687852673E-2</v>
      </c>
      <c r="R143" s="232">
        <v>9.5626432878788734E-2</v>
      </c>
      <c r="S143" s="232">
        <v>8.0322085473337745E-3</v>
      </c>
      <c r="T143" s="232">
        <v>9.8707265640561887E-3</v>
      </c>
      <c r="U143" s="232">
        <v>1.244109935756155E-2</v>
      </c>
      <c r="V143" s="232">
        <v>5.9840344908009338E-2</v>
      </c>
      <c r="W143" s="232">
        <v>6.198732729888231E-2</v>
      </c>
      <c r="DA143" s="71" t="s">
        <v>628</v>
      </c>
    </row>
    <row r="144" spans="1:105" ht="12" customHeight="1" x14ac:dyDescent="0.25">
      <c r="A144" s="59" t="s">
        <v>160</v>
      </c>
      <c r="B144" s="232">
        <v>0.83036164895652997</v>
      </c>
      <c r="C144" s="232">
        <v>0.81744729941143324</v>
      </c>
      <c r="D144" s="232">
        <v>0.73458887901518</v>
      </c>
      <c r="E144" s="232">
        <v>0.85546219822295966</v>
      </c>
      <c r="F144" s="232">
        <v>3.4578243005892947E-2</v>
      </c>
      <c r="G144" s="232">
        <v>5.9226002777672933E-2</v>
      </c>
      <c r="H144" s="232">
        <v>6.5729713882602403E-2</v>
      </c>
      <c r="I144" s="232">
        <v>6.3322012293020924E-2</v>
      </c>
      <c r="J144" s="232">
        <v>7.4530792750974961E-2</v>
      </c>
      <c r="K144" s="232">
        <v>2.710836365517437E-2</v>
      </c>
      <c r="L144" s="232">
        <v>3.9232506350258552E-2</v>
      </c>
      <c r="M144" s="232">
        <v>2.4393614836694961E-2</v>
      </c>
      <c r="N144" s="232">
        <v>9.97392693548452E-2</v>
      </c>
      <c r="O144" s="232">
        <v>8.6868077392354165E-2</v>
      </c>
      <c r="P144" s="232">
        <v>0</v>
      </c>
      <c r="Q144" s="232">
        <v>0</v>
      </c>
      <c r="R144" s="232">
        <v>0</v>
      </c>
      <c r="S144" s="232">
        <v>4.6765181994237411E-4</v>
      </c>
      <c r="T144" s="232">
        <v>9.4158506126432162E-5</v>
      </c>
      <c r="U144" s="232">
        <v>2.7643053809617318E-4</v>
      </c>
      <c r="V144" s="232">
        <v>1.6560383650136791E-3</v>
      </c>
      <c r="W144" s="232">
        <v>1.391830195306139E-3</v>
      </c>
      <c r="DA144" s="71" t="s">
        <v>629</v>
      </c>
    </row>
    <row r="145" spans="1:105" ht="12" customHeight="1" x14ac:dyDescent="0.25">
      <c r="A145" s="59" t="s">
        <v>162</v>
      </c>
      <c r="B145" s="232">
        <v>1.382832849956892</v>
      </c>
      <c r="C145" s="232">
        <v>1.228158612267559</v>
      </c>
      <c r="D145" s="232">
        <v>1.4283568438445811</v>
      </c>
      <c r="E145" s="232">
        <v>1.873801070830388</v>
      </c>
      <c r="F145" s="232">
        <v>1.816643151303571</v>
      </c>
      <c r="G145" s="232">
        <v>1.8259627800987219</v>
      </c>
      <c r="H145" s="232">
        <v>1.6316316706832701</v>
      </c>
      <c r="I145" s="232">
        <v>1.7553999478004081</v>
      </c>
      <c r="J145" s="232">
        <v>2.1620887228262649</v>
      </c>
      <c r="K145" s="232">
        <v>0.74651487635971037</v>
      </c>
      <c r="L145" s="232">
        <v>1.232063484378201</v>
      </c>
      <c r="M145" s="232">
        <v>4.6270273694456909</v>
      </c>
      <c r="N145" s="232">
        <v>4.2467263812181999</v>
      </c>
      <c r="O145" s="232">
        <v>6.9134421784949316</v>
      </c>
      <c r="P145" s="232">
        <v>4.4843558835026398</v>
      </c>
      <c r="Q145" s="232">
        <v>4.251608827853218</v>
      </c>
      <c r="R145" s="232">
        <v>5.105586490745897</v>
      </c>
      <c r="S145" s="232">
        <v>0.21870898775764919</v>
      </c>
      <c r="T145" s="232">
        <v>0.2027481407955202</v>
      </c>
      <c r="U145" s="232">
        <v>0.22145120741638849</v>
      </c>
      <c r="V145" s="232">
        <v>2.0663120293103701</v>
      </c>
      <c r="W145" s="232">
        <v>2.4715999579533792</v>
      </c>
      <c r="DA145" s="71" t="s">
        <v>630</v>
      </c>
    </row>
    <row r="146" spans="1:105" ht="12" customHeight="1" x14ac:dyDescent="0.25">
      <c r="A146" s="60" t="s">
        <v>631</v>
      </c>
      <c r="B146" s="264">
        <v>25.379958085501709</v>
      </c>
      <c r="C146" s="264">
        <v>25.175873487651959</v>
      </c>
      <c r="D146" s="264">
        <v>27.142083160252469</v>
      </c>
      <c r="E146" s="264">
        <v>26.728564691280891</v>
      </c>
      <c r="F146" s="264">
        <v>26.858060337160371</v>
      </c>
      <c r="G146" s="264">
        <v>27.165574751483991</v>
      </c>
      <c r="H146" s="264">
        <v>25.585151388669178</v>
      </c>
      <c r="I146" s="264">
        <v>27.961351123494889</v>
      </c>
      <c r="J146" s="264">
        <v>26.925997246782462</v>
      </c>
      <c r="K146" s="264">
        <v>12.270659623763841</v>
      </c>
      <c r="L146" s="264">
        <v>24.097535587314411</v>
      </c>
      <c r="M146" s="264">
        <v>25.927206315276919</v>
      </c>
      <c r="N146" s="264">
        <v>23.969311725745889</v>
      </c>
      <c r="O146" s="264">
        <v>29.258262526445179</v>
      </c>
      <c r="P146" s="264">
        <v>22.282884011319769</v>
      </c>
      <c r="Q146" s="264">
        <v>21.922152798078521</v>
      </c>
      <c r="R146" s="264">
        <v>25.76497351226676</v>
      </c>
      <c r="S146" s="264">
        <v>2.653564858235359</v>
      </c>
      <c r="T146" s="264">
        <v>2.6439398144742952</v>
      </c>
      <c r="U146" s="264">
        <v>1.94078311396449</v>
      </c>
      <c r="V146" s="264">
        <v>8.4559500428631083</v>
      </c>
      <c r="W146" s="264">
        <v>9.6204232059786445</v>
      </c>
      <c r="DA146" s="72" t="s">
        <v>632</v>
      </c>
    </row>
    <row r="147" spans="1:105" ht="12" customHeight="1" x14ac:dyDescent="0.25">
      <c r="A147" s="64" t="s">
        <v>30</v>
      </c>
      <c r="B147" s="231">
        <v>13.109358807389951</v>
      </c>
      <c r="C147" s="231">
        <v>12.4875799993599</v>
      </c>
      <c r="D147" s="231">
        <v>13.735591797929541</v>
      </c>
      <c r="E147" s="231">
        <v>13.89130758975595</v>
      </c>
      <c r="F147" s="231">
        <v>13.068653688355591</v>
      </c>
      <c r="G147" s="231">
        <v>14.10799022183963</v>
      </c>
      <c r="H147" s="231">
        <v>13.14519004491012</v>
      </c>
      <c r="I147" s="231">
        <v>14.79865080257037</v>
      </c>
      <c r="J147" s="231">
        <v>14.04639524287469</v>
      </c>
      <c r="K147" s="231">
        <v>4.520532408425634</v>
      </c>
      <c r="L147" s="231">
        <v>12.04955810843582</v>
      </c>
      <c r="M147" s="231">
        <v>11.85904530750523</v>
      </c>
      <c r="N147" s="231">
        <v>13.43397103289826</v>
      </c>
      <c r="O147" s="231">
        <v>11.909144568607671</v>
      </c>
      <c r="P147" s="231">
        <v>9.2877984595362992</v>
      </c>
      <c r="Q147" s="231">
        <v>9.8199451272786202</v>
      </c>
      <c r="R147" s="231">
        <v>13.90614906440377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633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634</v>
      </c>
    </row>
    <row r="149" spans="1:105" ht="12" customHeight="1" x14ac:dyDescent="0.25">
      <c r="A149" s="64" t="s">
        <v>33</v>
      </c>
      <c r="B149" s="231">
        <v>1.508051617083745</v>
      </c>
      <c r="C149" s="231">
        <v>1.491606431624289</v>
      </c>
      <c r="D149" s="231">
        <v>1.3943212462244989</v>
      </c>
      <c r="E149" s="231">
        <v>1.362377014444792</v>
      </c>
      <c r="F149" s="231">
        <v>1.5508098761829749</v>
      </c>
      <c r="G149" s="231">
        <v>1.687393238269943</v>
      </c>
      <c r="H149" s="231">
        <v>1.5085561691575129</v>
      </c>
      <c r="I149" s="231">
        <v>1.5036952512947941</v>
      </c>
      <c r="J149" s="231">
        <v>1.5497141110766961</v>
      </c>
      <c r="K149" s="231">
        <v>1.317199720598089</v>
      </c>
      <c r="L149" s="231">
        <v>1.8330812091434729</v>
      </c>
      <c r="M149" s="231">
        <v>1.046296538561978</v>
      </c>
      <c r="N149" s="231">
        <v>0.20549313360107441</v>
      </c>
      <c r="O149" s="231">
        <v>0.1158581926775759</v>
      </c>
      <c r="P149" s="231">
        <v>0.16042355668121791</v>
      </c>
      <c r="Q149" s="231">
        <v>0.15941363683367579</v>
      </c>
      <c r="R149" s="231">
        <v>0.21802935137187601</v>
      </c>
      <c r="S149" s="231">
        <v>9.1815750048345218E-2</v>
      </c>
      <c r="T149" s="231">
        <v>0.1226806601278045</v>
      </c>
      <c r="U149" s="231">
        <v>0.103111439338439</v>
      </c>
      <c r="V149" s="231">
        <v>0.23780663902699609</v>
      </c>
      <c r="W149" s="231">
        <v>0.2352462465622612</v>
      </c>
      <c r="DA149" s="73" t="s">
        <v>635</v>
      </c>
    </row>
    <row r="150" spans="1:105" ht="12" customHeight="1" x14ac:dyDescent="0.25">
      <c r="A150" s="64" t="s">
        <v>160</v>
      </c>
      <c r="B150" s="231">
        <v>0.89379749039314094</v>
      </c>
      <c r="C150" s="231">
        <v>0.93810286074456828</v>
      </c>
      <c r="D150" s="231">
        <v>0.83916114619531357</v>
      </c>
      <c r="E150" s="231">
        <v>0.88335088382015059</v>
      </c>
      <c r="F150" s="231">
        <v>4.243065373058913E-2</v>
      </c>
      <c r="G150" s="231">
        <v>9.5367975391327575E-2</v>
      </c>
      <c r="H150" s="231">
        <v>8.7929657443945416E-2</v>
      </c>
      <c r="I150" s="231">
        <v>9.3745163379191962E-2</v>
      </c>
      <c r="J150" s="231">
        <v>9.9964822807680237E-2</v>
      </c>
      <c r="K150" s="231">
        <v>8.3852554120001574E-2</v>
      </c>
      <c r="L150" s="231">
        <v>0.1354043133036526</v>
      </c>
      <c r="M150" s="231">
        <v>4.82411649273825E-2</v>
      </c>
      <c r="N150" s="231">
        <v>0.23704120334422671</v>
      </c>
      <c r="O150" s="231">
        <v>0.21385054208753909</v>
      </c>
      <c r="P150" s="231">
        <v>0</v>
      </c>
      <c r="Q150" s="231">
        <v>0</v>
      </c>
      <c r="R150" s="231">
        <v>0</v>
      </c>
      <c r="S150" s="231">
        <v>5.3457031595295929E-3</v>
      </c>
      <c r="T150" s="231">
        <v>1.170271267598744E-3</v>
      </c>
      <c r="U150" s="231">
        <v>2.291047586793184E-3</v>
      </c>
      <c r="V150" s="231">
        <v>6.5811271356986164E-3</v>
      </c>
      <c r="W150" s="231">
        <v>5.2820930271612427E-3</v>
      </c>
      <c r="DA150" s="73" t="s">
        <v>636</v>
      </c>
    </row>
    <row r="151" spans="1:105" ht="12" customHeight="1" x14ac:dyDescent="0.25">
      <c r="A151" s="64" t="s">
        <v>70</v>
      </c>
      <c r="B151" s="231">
        <v>8.3802752001472065</v>
      </c>
      <c r="C151" s="231">
        <v>8.8491488617483576</v>
      </c>
      <c r="D151" s="231">
        <v>9.5413186455635159</v>
      </c>
      <c r="E151" s="231">
        <v>8.6566408639978558</v>
      </c>
      <c r="F151" s="231">
        <v>9.9669795031377433</v>
      </c>
      <c r="G151" s="231">
        <v>8.3345881943992701</v>
      </c>
      <c r="H151" s="231">
        <v>8.6607668850446267</v>
      </c>
      <c r="I151" s="231">
        <v>8.9664755508059244</v>
      </c>
      <c r="J151" s="231">
        <v>8.3300100529438357</v>
      </c>
      <c r="K151" s="231">
        <v>4.0399285875760214</v>
      </c>
      <c r="L151" s="231">
        <v>5.8272346940647344</v>
      </c>
      <c r="M151" s="231">
        <v>3.8231471675038509</v>
      </c>
      <c r="N151" s="231">
        <v>0</v>
      </c>
      <c r="O151" s="231">
        <v>0</v>
      </c>
      <c r="P151" s="231">
        <v>0.28693803063419432</v>
      </c>
      <c r="Q151" s="231">
        <v>0</v>
      </c>
      <c r="R151" s="231">
        <v>0</v>
      </c>
      <c r="S151" s="231">
        <v>5.635256160801011E-2</v>
      </c>
      <c r="T151" s="231">
        <v>1.8565295048255401E-4</v>
      </c>
      <c r="U151" s="231">
        <v>0</v>
      </c>
      <c r="V151" s="231">
        <v>0</v>
      </c>
      <c r="W151" s="231">
        <v>0</v>
      </c>
      <c r="DA151" s="73" t="s">
        <v>637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0.16993640414805719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638</v>
      </c>
    </row>
    <row r="153" spans="1:105" ht="12" customHeight="1" x14ac:dyDescent="0.25">
      <c r="A153" s="64" t="s">
        <v>162</v>
      </c>
      <c r="B153" s="231">
        <v>1.488474970487671</v>
      </c>
      <c r="C153" s="231">
        <v>1.4094353341748429</v>
      </c>
      <c r="D153" s="231">
        <v>1.631690324339595</v>
      </c>
      <c r="E153" s="231">
        <v>1.9348883392621481</v>
      </c>
      <c r="F153" s="231">
        <v>2.2291866157534819</v>
      </c>
      <c r="G153" s="231">
        <v>2.9402351215838212</v>
      </c>
      <c r="H153" s="231">
        <v>2.1827086321129752</v>
      </c>
      <c r="I153" s="231">
        <v>2.5987843554446139</v>
      </c>
      <c r="J153" s="231">
        <v>2.8999130170795611</v>
      </c>
      <c r="K153" s="231">
        <v>2.3091463530440919</v>
      </c>
      <c r="L153" s="231">
        <v>4.2522572623667294</v>
      </c>
      <c r="M153" s="231">
        <v>9.1504761367784706</v>
      </c>
      <c r="N153" s="231">
        <v>10.092806355902329</v>
      </c>
      <c r="O153" s="231">
        <v>17.01940922307239</v>
      </c>
      <c r="P153" s="231">
        <v>12.37778756032</v>
      </c>
      <c r="Q153" s="231">
        <v>11.942794033966219</v>
      </c>
      <c r="R153" s="231">
        <v>11.64079509649112</v>
      </c>
      <c r="S153" s="231">
        <v>2.5000508434194741</v>
      </c>
      <c r="T153" s="231">
        <v>2.519903230128409</v>
      </c>
      <c r="U153" s="231">
        <v>1.8353806270392581</v>
      </c>
      <c r="V153" s="231">
        <v>8.2115622767004144</v>
      </c>
      <c r="W153" s="231">
        <v>9.3798948663892219</v>
      </c>
      <c r="DA153" s="73" t="s">
        <v>639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640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641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642</v>
      </c>
    </row>
    <row r="157" spans="1:105" ht="12" customHeight="1" x14ac:dyDescent="0.25">
      <c r="A157" s="61" t="s">
        <v>643</v>
      </c>
      <c r="B157" s="265">
        <v>4.5440244291662122</v>
      </c>
      <c r="C157" s="265">
        <v>5.0687322102868446</v>
      </c>
      <c r="D157" s="265">
        <v>6.0565934470801404</v>
      </c>
      <c r="E157" s="265">
        <v>4.7262105126212646</v>
      </c>
      <c r="F157" s="265">
        <v>6.3609985526635056</v>
      </c>
      <c r="G157" s="265">
        <v>7.5343942142320284</v>
      </c>
      <c r="H157" s="265">
        <v>6.4568096614367008</v>
      </c>
      <c r="I157" s="265">
        <v>7.6215593822958487</v>
      </c>
      <c r="J157" s="265">
        <v>5.686985202520952</v>
      </c>
      <c r="K157" s="265">
        <v>4.847942825061466</v>
      </c>
      <c r="L157" s="265">
        <v>10.286480727678549</v>
      </c>
      <c r="M157" s="265">
        <v>5.1428011665141522</v>
      </c>
      <c r="N157" s="265">
        <v>5.1564086663608633</v>
      </c>
      <c r="O157" s="265">
        <v>5.1747674982143588</v>
      </c>
      <c r="P157" s="265">
        <v>5.0011495969256563</v>
      </c>
      <c r="Q157" s="265">
        <v>5.1024374572947293</v>
      </c>
      <c r="R157" s="265">
        <v>5.0545440521218756</v>
      </c>
      <c r="S157" s="265">
        <v>1.884415801689294</v>
      </c>
      <c r="T157" s="265">
        <v>1.968914589625187</v>
      </c>
      <c r="U157" s="265">
        <v>1.075471023691057</v>
      </c>
      <c r="V157" s="265">
        <v>1.960950087296593</v>
      </c>
      <c r="W157" s="265">
        <v>2.089927655046032</v>
      </c>
      <c r="DA157" s="74" t="s">
        <v>644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253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SUM(B163:B169)</f>
        <v>1</v>
      </c>
      <c r="C162" s="234">
        <f t="shared" si="3"/>
        <v>1.0000000000000004</v>
      </c>
      <c r="D162" s="234">
        <f t="shared" si="3"/>
        <v>1</v>
      </c>
      <c r="E162" s="234">
        <f t="shared" si="3"/>
        <v>0.99999999999999978</v>
      </c>
      <c r="F162" s="234">
        <f t="shared" si="3"/>
        <v>1</v>
      </c>
      <c r="G162" s="234">
        <f t="shared" si="3"/>
        <v>0.99999999999999978</v>
      </c>
      <c r="H162" s="234">
        <f t="shared" si="3"/>
        <v>0.99999999999999967</v>
      </c>
      <c r="I162" s="234">
        <f t="shared" si="3"/>
        <v>0.99999999999999978</v>
      </c>
      <c r="J162" s="234">
        <f t="shared" si="3"/>
        <v>1.0000000000000002</v>
      </c>
      <c r="K162" s="234">
        <f t="shared" si="3"/>
        <v>0.99999999999999956</v>
      </c>
      <c r="L162" s="234">
        <f t="shared" si="3"/>
        <v>1</v>
      </c>
      <c r="M162" s="234">
        <f t="shared" si="3"/>
        <v>1.0000000000000002</v>
      </c>
      <c r="N162" s="234">
        <f t="shared" si="3"/>
        <v>0.99999999999999967</v>
      </c>
      <c r="O162" s="234">
        <f t="shared" si="3"/>
        <v>0.99999999999999989</v>
      </c>
      <c r="P162" s="234">
        <f t="shared" si="3"/>
        <v>1</v>
      </c>
      <c r="Q162" s="234">
        <f t="shared" si="3"/>
        <v>1</v>
      </c>
      <c r="R162" s="234">
        <f t="shared" si="3"/>
        <v>1</v>
      </c>
      <c r="S162" s="234">
        <f t="shared" si="3"/>
        <v>0.99999999999999978</v>
      </c>
      <c r="T162" s="234">
        <f t="shared" si="3"/>
        <v>0.99999999999999978</v>
      </c>
      <c r="U162" s="234">
        <f t="shared" si="3"/>
        <v>1</v>
      </c>
      <c r="V162" s="234">
        <f t="shared" si="3"/>
        <v>1</v>
      </c>
      <c r="W162" s="234">
        <f t="shared" si="3"/>
        <v>1.0000000000000004</v>
      </c>
      <c r="DA162" s="95"/>
    </row>
    <row r="163" spans="1:105" ht="12" customHeight="1" x14ac:dyDescent="0.25">
      <c r="A163" s="55" t="s">
        <v>92</v>
      </c>
      <c r="B163" s="301">
        <f t="shared" ref="B163:W163" si="4">IF(B6=0,0,B6/B$5)</f>
        <v>1.4999999999981296E-3</v>
      </c>
      <c r="C163" s="301">
        <f t="shared" si="4"/>
        <v>1.4999999999985357E-3</v>
      </c>
      <c r="D163" s="301">
        <f t="shared" si="4"/>
        <v>1.4999999999984177E-3</v>
      </c>
      <c r="E163" s="301">
        <f t="shared" si="4"/>
        <v>1.4999999999987296E-3</v>
      </c>
      <c r="F163" s="301">
        <f t="shared" si="4"/>
        <v>1.4999999999981424E-3</v>
      </c>
      <c r="G163" s="301">
        <f t="shared" si="4"/>
        <v>1.4999999999981879E-3</v>
      </c>
      <c r="H163" s="301">
        <f t="shared" si="4"/>
        <v>1.4999999999986925E-3</v>
      </c>
      <c r="I163" s="301">
        <f t="shared" si="4"/>
        <v>1.4999999999980957E-3</v>
      </c>
      <c r="J163" s="301">
        <f t="shared" si="4"/>
        <v>1.4999999999985262E-3</v>
      </c>
      <c r="K163" s="301">
        <f t="shared" si="4"/>
        <v>1.4999999999976256E-3</v>
      </c>
      <c r="L163" s="301">
        <f t="shared" si="4"/>
        <v>1.4999999999972783E-3</v>
      </c>
      <c r="M163" s="301">
        <f t="shared" si="4"/>
        <v>1.4999999999982623E-3</v>
      </c>
      <c r="N163" s="301">
        <f t="shared" si="4"/>
        <v>1.4999999999984516E-3</v>
      </c>
      <c r="O163" s="301">
        <f t="shared" si="4"/>
        <v>1.4999999999987293E-3</v>
      </c>
      <c r="P163" s="301">
        <f t="shared" si="4"/>
        <v>1.499999999997703E-3</v>
      </c>
      <c r="Q163" s="301">
        <f t="shared" si="4"/>
        <v>1.4999999999980936E-3</v>
      </c>
      <c r="R163" s="301">
        <f t="shared" si="4"/>
        <v>1.4999999999986116E-3</v>
      </c>
      <c r="S163" s="301">
        <f t="shared" si="4"/>
        <v>1.50000000000205E-3</v>
      </c>
      <c r="T163" s="301">
        <f t="shared" si="4"/>
        <v>1.5000000000026735E-3</v>
      </c>
      <c r="U163" s="301">
        <f t="shared" si="4"/>
        <v>1.5000000000033376E-3</v>
      </c>
      <c r="V163" s="301">
        <f t="shared" si="4"/>
        <v>1.4999999999977321E-3</v>
      </c>
      <c r="W163" s="301">
        <f t="shared" si="4"/>
        <v>1.4999999999973734E-3</v>
      </c>
      <c r="DA163" s="67"/>
    </row>
    <row r="164" spans="1:105" ht="12" customHeight="1" x14ac:dyDescent="0.25">
      <c r="A164" s="202" t="s">
        <v>93</v>
      </c>
      <c r="B164" s="235">
        <f t="shared" ref="B164:W164" si="5">IF(B7=0,0,B7/B$5)</f>
        <v>7.4999999999906467E-4</v>
      </c>
      <c r="C164" s="235">
        <f t="shared" si="5"/>
        <v>7.4999999999926807E-4</v>
      </c>
      <c r="D164" s="235">
        <f t="shared" si="5"/>
        <v>7.4999999999920898E-4</v>
      </c>
      <c r="E164" s="235">
        <f t="shared" si="5"/>
        <v>7.4999999999936489E-4</v>
      </c>
      <c r="F164" s="235">
        <f t="shared" si="5"/>
        <v>7.4999999999907107E-4</v>
      </c>
      <c r="G164" s="235">
        <f t="shared" si="5"/>
        <v>7.4999999999909406E-4</v>
      </c>
      <c r="H164" s="235">
        <f t="shared" si="5"/>
        <v>7.4999999999934635E-4</v>
      </c>
      <c r="I164" s="235">
        <f t="shared" si="5"/>
        <v>7.4999999999904787E-4</v>
      </c>
      <c r="J164" s="235">
        <f t="shared" si="5"/>
        <v>7.4999999999926341E-4</v>
      </c>
      <c r="K164" s="235">
        <f t="shared" si="5"/>
        <v>7.4999999999881281E-4</v>
      </c>
      <c r="L164" s="235">
        <f t="shared" si="5"/>
        <v>7.4999999999863913E-4</v>
      </c>
      <c r="M164" s="235">
        <f t="shared" si="5"/>
        <v>7.4999999999913114E-4</v>
      </c>
      <c r="N164" s="235">
        <f t="shared" si="5"/>
        <v>7.499999999992259E-4</v>
      </c>
      <c r="O164" s="235">
        <f t="shared" si="5"/>
        <v>7.4999999999936478E-4</v>
      </c>
      <c r="P164" s="235">
        <f t="shared" si="5"/>
        <v>7.4999999999885174E-4</v>
      </c>
      <c r="Q164" s="235">
        <f t="shared" si="5"/>
        <v>7.4999999999904679E-4</v>
      </c>
      <c r="R164" s="235">
        <f t="shared" si="5"/>
        <v>7.4999999999930602E-4</v>
      </c>
      <c r="S164" s="235">
        <f t="shared" si="5"/>
        <v>7.5000000000102524E-4</v>
      </c>
      <c r="T164" s="235">
        <f t="shared" si="5"/>
        <v>7.5000000000133684E-4</v>
      </c>
      <c r="U164" s="235">
        <f t="shared" si="5"/>
        <v>7.5000000000166882E-4</v>
      </c>
      <c r="V164" s="235">
        <f t="shared" si="5"/>
        <v>7.4999999999886605E-4</v>
      </c>
      <c r="W164" s="235">
        <f t="shared" si="5"/>
        <v>7.499999999986865E-4</v>
      </c>
      <c r="DA164" s="174"/>
    </row>
    <row r="165" spans="1:105" ht="12" customHeight="1" x14ac:dyDescent="0.25">
      <c r="A165" s="202" t="s">
        <v>94</v>
      </c>
      <c r="B165" s="235">
        <f t="shared" ref="B165:W165" si="6">IF(B8=0,0,B8/B$5)</f>
        <v>1.8999999999976289E-2</v>
      </c>
      <c r="C165" s="235">
        <f t="shared" si="6"/>
        <v>1.8999999999981441E-2</v>
      </c>
      <c r="D165" s="235">
        <f t="shared" si="6"/>
        <v>1.899999999997995E-2</v>
      </c>
      <c r="E165" s="235">
        <f t="shared" si="6"/>
        <v>1.8999999999983894E-2</v>
      </c>
      <c r="F165" s="235">
        <f t="shared" si="6"/>
        <v>1.8999999999976456E-2</v>
      </c>
      <c r="G165" s="235">
        <f t="shared" si="6"/>
        <v>1.8999999999977032E-2</v>
      </c>
      <c r="H165" s="235">
        <f t="shared" si="6"/>
        <v>1.8999999999983423E-2</v>
      </c>
      <c r="I165" s="235">
        <f t="shared" si="6"/>
        <v>1.8999999999975859E-2</v>
      </c>
      <c r="J165" s="235">
        <f t="shared" si="6"/>
        <v>1.899999999998132E-2</v>
      </c>
      <c r="K165" s="235">
        <f t="shared" si="6"/>
        <v>1.8999999999969912E-2</v>
      </c>
      <c r="L165" s="235">
        <f t="shared" si="6"/>
        <v>1.8999999999965513E-2</v>
      </c>
      <c r="M165" s="235">
        <f t="shared" si="6"/>
        <v>1.8999999999977972E-2</v>
      </c>
      <c r="N165" s="235">
        <f t="shared" si="6"/>
        <v>1.8999999999980376E-2</v>
      </c>
      <c r="O165" s="235">
        <f t="shared" si="6"/>
        <v>1.8999999999983894E-2</v>
      </c>
      <c r="P165" s="235">
        <f t="shared" si="6"/>
        <v>1.8999999999970891E-2</v>
      </c>
      <c r="Q165" s="235">
        <f t="shared" si="6"/>
        <v>1.8999999999975835E-2</v>
      </c>
      <c r="R165" s="235">
        <f t="shared" si="6"/>
        <v>1.8999999999982399E-2</v>
      </c>
      <c r="S165" s="235">
        <f t="shared" si="6"/>
        <v>1.9000000000025948E-2</v>
      </c>
      <c r="T165" s="235">
        <f t="shared" si="6"/>
        <v>1.9000000000033847E-2</v>
      </c>
      <c r="U165" s="235">
        <f t="shared" si="6"/>
        <v>1.9000000000042264E-2</v>
      </c>
      <c r="V165" s="235">
        <f t="shared" si="6"/>
        <v>1.8999999999971266E-2</v>
      </c>
      <c r="W165" s="235">
        <f t="shared" si="6"/>
        <v>1.8999999999966714E-2</v>
      </c>
      <c r="DA165" s="174"/>
    </row>
    <row r="166" spans="1:105" ht="12" customHeight="1" x14ac:dyDescent="0.25">
      <c r="A166" s="202" t="s">
        <v>95</v>
      </c>
      <c r="B166" s="235">
        <f t="shared" ref="B166:W166" si="7">IF(B9=0,0,B9/B$5)</f>
        <v>4.9999999999937811E-4</v>
      </c>
      <c r="C166" s="235">
        <f t="shared" si="7"/>
        <v>4.9999999999951375E-4</v>
      </c>
      <c r="D166" s="235">
        <f t="shared" si="7"/>
        <v>4.9999999999947439E-4</v>
      </c>
      <c r="E166" s="235">
        <f t="shared" si="7"/>
        <v>4.9999999999957847E-4</v>
      </c>
      <c r="F166" s="235">
        <f t="shared" si="7"/>
        <v>4.9999999999938245E-4</v>
      </c>
      <c r="G166" s="235">
        <f t="shared" si="7"/>
        <v>4.9999999999939763E-4</v>
      </c>
      <c r="H166" s="235">
        <f t="shared" si="7"/>
        <v>4.999999999995659E-4</v>
      </c>
      <c r="I166" s="235">
        <f t="shared" si="7"/>
        <v>4.9999999999936694E-4</v>
      </c>
      <c r="J166" s="235">
        <f t="shared" si="7"/>
        <v>4.9999999999951071E-4</v>
      </c>
      <c r="K166" s="235">
        <f t="shared" si="7"/>
        <v>4.9999999999921028E-4</v>
      </c>
      <c r="L166" s="235">
        <f t="shared" si="7"/>
        <v>4.9999999999909448E-4</v>
      </c>
      <c r="M166" s="235">
        <f t="shared" si="7"/>
        <v>4.9999999999942256E-4</v>
      </c>
      <c r="N166" s="235">
        <f t="shared" si="7"/>
        <v>4.9999999999948556E-4</v>
      </c>
      <c r="O166" s="235">
        <f t="shared" si="7"/>
        <v>4.9999999999957804E-4</v>
      </c>
      <c r="P166" s="235">
        <f t="shared" si="7"/>
        <v>4.9999999999923586E-4</v>
      </c>
      <c r="Q166" s="235">
        <f t="shared" si="7"/>
        <v>4.9999999999936629E-4</v>
      </c>
      <c r="R166" s="235">
        <f t="shared" si="7"/>
        <v>4.999999999995389E-4</v>
      </c>
      <c r="S166" s="235">
        <f t="shared" si="7"/>
        <v>5.0000000000068533E-4</v>
      </c>
      <c r="T166" s="235">
        <f t="shared" si="7"/>
        <v>5.0000000000089318E-4</v>
      </c>
      <c r="U166" s="235">
        <f t="shared" si="7"/>
        <v>5.0000000000111414E-4</v>
      </c>
      <c r="V166" s="235">
        <f t="shared" si="7"/>
        <v>4.9999999999924573E-4</v>
      </c>
      <c r="W166" s="235">
        <f t="shared" si="7"/>
        <v>4.9999999999912647E-4</v>
      </c>
      <c r="DA166" s="174"/>
    </row>
    <row r="167" spans="1:105" ht="12" customHeight="1" x14ac:dyDescent="0.25">
      <c r="A167" s="56" t="s">
        <v>96</v>
      </c>
      <c r="B167" s="302">
        <f t="shared" ref="B167:W167" si="8">IF(B10=0,0,B10/B$5)</f>
        <v>1.6907405409486746E-3</v>
      </c>
      <c r="C167" s="302">
        <f t="shared" si="8"/>
        <v>1.754712456146196E-3</v>
      </c>
      <c r="D167" s="302">
        <f t="shared" si="8"/>
        <v>1.8291192389442478E-3</v>
      </c>
      <c r="E167" s="302">
        <f t="shared" si="8"/>
        <v>1.7329114837109018E-3</v>
      </c>
      <c r="F167" s="302">
        <f t="shared" si="8"/>
        <v>1.8473436497269196E-3</v>
      </c>
      <c r="G167" s="302">
        <f t="shared" si="8"/>
        <v>2.0197705556760873E-3</v>
      </c>
      <c r="H167" s="302">
        <f t="shared" si="8"/>
        <v>1.9065934475790711E-3</v>
      </c>
      <c r="I167" s="302">
        <f t="shared" si="8"/>
        <v>1.9704908465787217E-3</v>
      </c>
      <c r="J167" s="302">
        <f t="shared" si="8"/>
        <v>1.7957593719415547E-3</v>
      </c>
      <c r="K167" s="302">
        <f t="shared" si="8"/>
        <v>2.430859472524128E-3</v>
      </c>
      <c r="L167" s="302">
        <f t="shared" si="8"/>
        <v>2.4646036982406186E-3</v>
      </c>
      <c r="M167" s="302">
        <f t="shared" si="8"/>
        <v>2.1015572750654873E-3</v>
      </c>
      <c r="N167" s="302">
        <f t="shared" si="8"/>
        <v>2.1393533470113629E-3</v>
      </c>
      <c r="O167" s="302">
        <f t="shared" si="8"/>
        <v>2.1986853777018981E-3</v>
      </c>
      <c r="P167" s="302">
        <f t="shared" si="8"/>
        <v>2.2312706321529667E-3</v>
      </c>
      <c r="Q167" s="302">
        <f t="shared" si="8"/>
        <v>2.2354587357257039E-3</v>
      </c>
      <c r="R167" s="302">
        <f t="shared" si="8"/>
        <v>2.132393052638746E-3</v>
      </c>
      <c r="S167" s="302">
        <f t="shared" si="8"/>
        <v>3.1177776203018585E-3</v>
      </c>
      <c r="T167" s="302">
        <f t="shared" si="8"/>
        <v>3.1693919050088488E-3</v>
      </c>
      <c r="U167" s="302">
        <f t="shared" si="8"/>
        <v>2.8818888704233167E-3</v>
      </c>
      <c r="V167" s="302">
        <f t="shared" si="8"/>
        <v>2.3980878288244302E-3</v>
      </c>
      <c r="W167" s="302">
        <f t="shared" si="8"/>
        <v>2.3900662503374302E-3</v>
      </c>
      <c r="DA167" s="68"/>
    </row>
    <row r="168" spans="1:105" ht="12" customHeight="1" x14ac:dyDescent="0.25">
      <c r="A168" s="203" t="s">
        <v>487</v>
      </c>
      <c r="B168" s="303">
        <f t="shared" ref="B168:W168" si="9">IF(B16=0,0,B16/B$5)</f>
        <v>0.62938446325060216</v>
      </c>
      <c r="C168" s="303">
        <f t="shared" si="9"/>
        <v>0.62337635289459248</v>
      </c>
      <c r="D168" s="303">
        <f t="shared" si="9"/>
        <v>0.61800231348813506</v>
      </c>
      <c r="E168" s="303">
        <f t="shared" si="9"/>
        <v>0.62627403847407215</v>
      </c>
      <c r="F168" s="303">
        <f t="shared" si="9"/>
        <v>0.61564725222672589</v>
      </c>
      <c r="G168" s="303">
        <f t="shared" si="9"/>
        <v>0.60782774883354351</v>
      </c>
      <c r="H168" s="303">
        <f t="shared" si="9"/>
        <v>0.61453097806960133</v>
      </c>
      <c r="I168" s="303">
        <f t="shared" si="9"/>
        <v>0.61175455802972833</v>
      </c>
      <c r="J168" s="303">
        <f t="shared" si="9"/>
        <v>0.62694972690071205</v>
      </c>
      <c r="K168" s="303">
        <f t="shared" si="9"/>
        <v>0.56269685123714608</v>
      </c>
      <c r="L168" s="303">
        <f t="shared" si="9"/>
        <v>0.5595843481290651</v>
      </c>
      <c r="M168" s="303">
        <f t="shared" si="9"/>
        <v>0.60715831194683934</v>
      </c>
      <c r="N168" s="303">
        <f t="shared" si="9"/>
        <v>0.61141319046988063</v>
      </c>
      <c r="O168" s="303">
        <f t="shared" si="9"/>
        <v>0.60145330458582125</v>
      </c>
      <c r="P168" s="303">
        <f t="shared" si="9"/>
        <v>0.59539477598502555</v>
      </c>
      <c r="Q168" s="303">
        <f t="shared" si="9"/>
        <v>0.59511581563518989</v>
      </c>
      <c r="R168" s="303">
        <f t="shared" si="9"/>
        <v>0.61257143517807433</v>
      </c>
      <c r="S168" s="303">
        <f t="shared" si="9"/>
        <v>0.44636292970415886</v>
      </c>
      <c r="T168" s="303">
        <f t="shared" si="9"/>
        <v>0.43720783470169294</v>
      </c>
      <c r="U168" s="303">
        <f t="shared" si="9"/>
        <v>0.48620197773683194</v>
      </c>
      <c r="V168" s="303">
        <f t="shared" si="9"/>
        <v>0.5670487412392563</v>
      </c>
      <c r="W168" s="303">
        <f t="shared" si="9"/>
        <v>0.56843126981155534</v>
      </c>
      <c r="DA168" s="175"/>
    </row>
    <row r="169" spans="1:105" ht="12" customHeight="1" x14ac:dyDescent="0.25">
      <c r="A169" s="41" t="s">
        <v>499</v>
      </c>
      <c r="B169" s="237">
        <f t="shared" ref="B169:W169" si="10">IF(B27=0,0,B27/B$5)</f>
        <v>0.34717479620847636</v>
      </c>
      <c r="C169" s="237">
        <f t="shared" si="10"/>
        <v>0.35311893464928296</v>
      </c>
      <c r="D169" s="237">
        <f t="shared" si="10"/>
        <v>0.35841856727294358</v>
      </c>
      <c r="E169" s="237">
        <f t="shared" si="10"/>
        <v>0.35024305004223527</v>
      </c>
      <c r="F169" s="237">
        <f t="shared" si="10"/>
        <v>0.36075540412357421</v>
      </c>
      <c r="G169" s="237">
        <f t="shared" si="10"/>
        <v>0.36840248061080649</v>
      </c>
      <c r="H169" s="237">
        <f t="shared" si="10"/>
        <v>0.36181242848283823</v>
      </c>
      <c r="I169" s="237">
        <f t="shared" si="10"/>
        <v>0.3645249511237203</v>
      </c>
      <c r="J169" s="237">
        <f t="shared" si="10"/>
        <v>0.34950451372736796</v>
      </c>
      <c r="K169" s="237">
        <f t="shared" si="10"/>
        <v>0.41312228929036382</v>
      </c>
      <c r="L169" s="237">
        <f t="shared" si="10"/>
        <v>0.41620104817273373</v>
      </c>
      <c r="M169" s="237">
        <f t="shared" si="10"/>
        <v>0.36899013077812054</v>
      </c>
      <c r="N169" s="237">
        <f t="shared" si="10"/>
        <v>0.3646974561831301</v>
      </c>
      <c r="O169" s="237">
        <f t="shared" si="10"/>
        <v>0.37459801003649518</v>
      </c>
      <c r="P169" s="237">
        <f t="shared" si="10"/>
        <v>0.38062395338285493</v>
      </c>
      <c r="Q169" s="237">
        <f t="shared" si="10"/>
        <v>0.3808987256291122</v>
      </c>
      <c r="R169" s="237">
        <f t="shared" si="10"/>
        <v>0.36354617176930698</v>
      </c>
      <c r="S169" s="237">
        <f t="shared" si="10"/>
        <v>0.52876929267550943</v>
      </c>
      <c r="T169" s="237">
        <f t="shared" si="10"/>
        <v>0.53787277339325923</v>
      </c>
      <c r="U169" s="237">
        <f t="shared" si="10"/>
        <v>0.48916613339269632</v>
      </c>
      <c r="V169" s="237">
        <f t="shared" si="10"/>
        <v>0.40880317093195229</v>
      </c>
      <c r="W169" s="237">
        <f t="shared" si="10"/>
        <v>0.40742866393814575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4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0.99999999999999967</v>
      </c>
      <c r="C171" s="234">
        <f t="shared" si="11"/>
        <v>1.0000000000000002</v>
      </c>
      <c r="D171" s="234">
        <f t="shared" si="11"/>
        <v>1.0000000000000004</v>
      </c>
      <c r="E171" s="234">
        <f t="shared" si="11"/>
        <v>1</v>
      </c>
      <c r="F171" s="234">
        <f t="shared" si="11"/>
        <v>0.99999999999999989</v>
      </c>
      <c r="G171" s="234">
        <f t="shared" si="11"/>
        <v>1</v>
      </c>
      <c r="H171" s="234">
        <f t="shared" si="11"/>
        <v>1</v>
      </c>
      <c r="I171" s="234">
        <f t="shared" si="11"/>
        <v>1</v>
      </c>
      <c r="J171" s="234">
        <f t="shared" si="11"/>
        <v>1.0000000000000002</v>
      </c>
      <c r="K171" s="234">
        <f t="shared" si="11"/>
        <v>1</v>
      </c>
      <c r="L171" s="234">
        <f t="shared" si="11"/>
        <v>1.0000000000000002</v>
      </c>
      <c r="M171" s="234">
        <f t="shared" si="11"/>
        <v>1.0000000000000002</v>
      </c>
      <c r="N171" s="234">
        <f t="shared" si="11"/>
        <v>0.99999999999999989</v>
      </c>
      <c r="O171" s="234">
        <f t="shared" si="11"/>
        <v>1.0000000000000002</v>
      </c>
      <c r="P171" s="234">
        <f t="shared" si="11"/>
        <v>1</v>
      </c>
      <c r="Q171" s="234">
        <f t="shared" si="11"/>
        <v>1.0000000000000002</v>
      </c>
      <c r="R171" s="234">
        <f t="shared" si="11"/>
        <v>0.99999999999999989</v>
      </c>
      <c r="S171" s="234">
        <f t="shared" si="11"/>
        <v>0.99999999999999989</v>
      </c>
      <c r="T171" s="234">
        <f t="shared" si="11"/>
        <v>0.99999999999999989</v>
      </c>
      <c r="U171" s="234">
        <f t="shared" si="11"/>
        <v>0.99999999999999978</v>
      </c>
      <c r="V171" s="234">
        <f t="shared" si="11"/>
        <v>1.0000000000000004</v>
      </c>
      <c r="W171" s="234">
        <f t="shared" si="11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1.1401571546356759E-3</v>
      </c>
      <c r="C172" s="301">
        <f t="shared" si="12"/>
        <v>1.1401571546352338E-3</v>
      </c>
      <c r="D172" s="301">
        <f t="shared" si="12"/>
        <v>1.1401571546355758E-3</v>
      </c>
      <c r="E172" s="301">
        <f t="shared" si="12"/>
        <v>1.1401571546351698E-3</v>
      </c>
      <c r="F172" s="301">
        <f t="shared" si="12"/>
        <v>1.1401571546357709E-3</v>
      </c>
      <c r="G172" s="301">
        <f t="shared" si="12"/>
        <v>1.1401571546356425E-3</v>
      </c>
      <c r="H172" s="301">
        <f t="shared" si="12"/>
        <v>1.1401571546351221E-3</v>
      </c>
      <c r="I172" s="301">
        <f t="shared" si="12"/>
        <v>1.1401571546357664E-3</v>
      </c>
      <c r="J172" s="301">
        <f t="shared" si="12"/>
        <v>1.1401571546350506E-3</v>
      </c>
      <c r="K172" s="301">
        <f t="shared" si="12"/>
        <v>1.140157154635824E-3</v>
      </c>
      <c r="L172" s="301">
        <f t="shared" si="12"/>
        <v>1.1401571546360389E-3</v>
      </c>
      <c r="M172" s="301">
        <f t="shared" si="12"/>
        <v>1.1401571546355222E-3</v>
      </c>
      <c r="N172" s="301">
        <f t="shared" si="12"/>
        <v>1.1401571546351544E-3</v>
      </c>
      <c r="O172" s="301">
        <f t="shared" si="12"/>
        <v>1.1401571546349476E-3</v>
      </c>
      <c r="P172" s="301">
        <f t="shared" si="12"/>
        <v>1.1401571546358065E-3</v>
      </c>
      <c r="Q172" s="301">
        <f t="shared" si="12"/>
        <v>1.1401571546354188E-3</v>
      </c>
      <c r="R172" s="301">
        <f t="shared" si="12"/>
        <v>1.140157154635054E-3</v>
      </c>
      <c r="S172" s="301">
        <f t="shared" si="12"/>
        <v>1.1401571546321965E-3</v>
      </c>
      <c r="T172" s="301">
        <f t="shared" si="12"/>
        <v>1.1401571546318134E-3</v>
      </c>
      <c r="U172" s="301">
        <f t="shared" si="12"/>
        <v>1.1401571546312151E-3</v>
      </c>
      <c r="V172" s="301">
        <f t="shared" si="12"/>
        <v>1.1401571546353865E-3</v>
      </c>
      <c r="W172" s="301">
        <f t="shared" si="12"/>
        <v>1.1401571546357935E-3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5.2986091844295054E-4</v>
      </c>
      <c r="C173" s="235">
        <f t="shared" si="13"/>
        <v>5.2986091844274476E-4</v>
      </c>
      <c r="D173" s="235">
        <f t="shared" si="13"/>
        <v>5.2986091844290392E-4</v>
      </c>
      <c r="E173" s="235">
        <f t="shared" si="13"/>
        <v>5.2986091844271495E-4</v>
      </c>
      <c r="F173" s="235">
        <f t="shared" si="13"/>
        <v>5.2986091844299435E-4</v>
      </c>
      <c r="G173" s="235">
        <f t="shared" si="13"/>
        <v>5.2986091844293439E-4</v>
      </c>
      <c r="H173" s="235">
        <f t="shared" si="13"/>
        <v>5.2986091844269315E-4</v>
      </c>
      <c r="I173" s="235">
        <f t="shared" si="13"/>
        <v>5.2986091844299229E-4</v>
      </c>
      <c r="J173" s="235">
        <f t="shared" si="13"/>
        <v>5.2986091844265954E-4</v>
      </c>
      <c r="K173" s="235">
        <f t="shared" si="13"/>
        <v>5.2986091844301917E-4</v>
      </c>
      <c r="L173" s="235">
        <f t="shared" si="13"/>
        <v>5.2986091844311903E-4</v>
      </c>
      <c r="M173" s="235">
        <f t="shared" si="13"/>
        <v>5.2986091844287899E-4</v>
      </c>
      <c r="N173" s="235">
        <f t="shared" si="13"/>
        <v>5.2986091844270779E-4</v>
      </c>
      <c r="O173" s="235">
        <f t="shared" si="13"/>
        <v>5.2986091844261151E-4</v>
      </c>
      <c r="P173" s="235">
        <f t="shared" si="13"/>
        <v>5.2986091844301083E-4</v>
      </c>
      <c r="Q173" s="235">
        <f t="shared" si="13"/>
        <v>5.2986091844283085E-4</v>
      </c>
      <c r="R173" s="235">
        <f t="shared" si="13"/>
        <v>5.2986091844266139E-4</v>
      </c>
      <c r="S173" s="235">
        <f t="shared" si="13"/>
        <v>5.2986091844133335E-4</v>
      </c>
      <c r="T173" s="235">
        <f t="shared" si="13"/>
        <v>5.29860918441155E-4</v>
      </c>
      <c r="U173" s="235">
        <f t="shared" si="13"/>
        <v>5.2986091844087733E-4</v>
      </c>
      <c r="V173" s="235">
        <f t="shared" si="13"/>
        <v>5.2986091844281578E-4</v>
      </c>
      <c r="W173" s="235">
        <f t="shared" si="13"/>
        <v>5.2986091844300475E-4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1.5538170834623714E-2</v>
      </c>
      <c r="C174" s="235">
        <f t="shared" si="14"/>
        <v>1.5538170834617678E-2</v>
      </c>
      <c r="D174" s="235">
        <f t="shared" si="14"/>
        <v>1.5538170834622342E-2</v>
      </c>
      <c r="E174" s="235">
        <f t="shared" si="14"/>
        <v>1.5538170834616808E-2</v>
      </c>
      <c r="F174" s="235">
        <f t="shared" si="14"/>
        <v>1.5538170834624995E-2</v>
      </c>
      <c r="G174" s="235">
        <f t="shared" si="14"/>
        <v>1.5538170834623241E-2</v>
      </c>
      <c r="H174" s="235">
        <f t="shared" si="14"/>
        <v>1.5538170834616165E-2</v>
      </c>
      <c r="I174" s="235">
        <f t="shared" si="14"/>
        <v>1.5538170834624936E-2</v>
      </c>
      <c r="J174" s="235">
        <f t="shared" si="14"/>
        <v>1.5538170834615178E-2</v>
      </c>
      <c r="K174" s="235">
        <f t="shared" si="14"/>
        <v>1.553817083462572E-2</v>
      </c>
      <c r="L174" s="235">
        <f t="shared" si="14"/>
        <v>1.553817083462865E-2</v>
      </c>
      <c r="M174" s="235">
        <f t="shared" si="14"/>
        <v>1.5538170834621615E-2</v>
      </c>
      <c r="N174" s="235">
        <f t="shared" si="14"/>
        <v>1.5538170834616599E-2</v>
      </c>
      <c r="O174" s="235">
        <f t="shared" si="14"/>
        <v>1.553817083461378E-2</v>
      </c>
      <c r="P174" s="235">
        <f t="shared" si="14"/>
        <v>1.5538170834625487E-2</v>
      </c>
      <c r="Q174" s="235">
        <f t="shared" si="14"/>
        <v>1.5538170834620207E-2</v>
      </c>
      <c r="R174" s="235">
        <f t="shared" si="14"/>
        <v>1.5538170834615238E-2</v>
      </c>
      <c r="S174" s="235">
        <f t="shared" si="14"/>
        <v>1.5538170834576285E-2</v>
      </c>
      <c r="T174" s="235">
        <f t="shared" si="14"/>
        <v>1.5538170834571064E-2</v>
      </c>
      <c r="U174" s="235">
        <f t="shared" si="14"/>
        <v>1.5538170834562909E-2</v>
      </c>
      <c r="V174" s="235">
        <f t="shared" si="14"/>
        <v>1.5538170834619761E-2</v>
      </c>
      <c r="W174" s="235">
        <f t="shared" si="14"/>
        <v>1.553817083462531E-2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3.8005238487855885E-4</v>
      </c>
      <c r="C175" s="235">
        <f t="shared" si="15"/>
        <v>3.8005238487841107E-4</v>
      </c>
      <c r="D175" s="235">
        <f t="shared" si="15"/>
        <v>3.8005238487852507E-4</v>
      </c>
      <c r="E175" s="235">
        <f t="shared" si="15"/>
        <v>3.8005238487838998E-4</v>
      </c>
      <c r="F175" s="235">
        <f t="shared" si="15"/>
        <v>3.8005238487859023E-4</v>
      </c>
      <c r="G175" s="235">
        <f t="shared" si="15"/>
        <v>3.8005238487854697E-4</v>
      </c>
      <c r="H175" s="235">
        <f t="shared" si="15"/>
        <v>3.8005238487837399E-4</v>
      </c>
      <c r="I175" s="235">
        <f t="shared" si="15"/>
        <v>3.8005238487858855E-4</v>
      </c>
      <c r="J175" s="235">
        <f t="shared" si="15"/>
        <v>3.8005238487834992E-4</v>
      </c>
      <c r="K175" s="235">
        <f t="shared" si="15"/>
        <v>3.8005238487860774E-4</v>
      </c>
      <c r="L175" s="235">
        <f t="shared" si="15"/>
        <v>3.8005238487867968E-4</v>
      </c>
      <c r="M175" s="235">
        <f t="shared" si="15"/>
        <v>3.800523848785074E-4</v>
      </c>
      <c r="N175" s="235">
        <f t="shared" si="15"/>
        <v>3.8005238487838489E-4</v>
      </c>
      <c r="O175" s="235">
        <f t="shared" si="15"/>
        <v>3.800523848783155E-4</v>
      </c>
      <c r="P175" s="235">
        <f t="shared" si="15"/>
        <v>3.8005238487860205E-4</v>
      </c>
      <c r="Q175" s="235">
        <f t="shared" si="15"/>
        <v>3.8005238487847281E-4</v>
      </c>
      <c r="R175" s="235">
        <f t="shared" si="15"/>
        <v>3.8005238487835117E-4</v>
      </c>
      <c r="S175" s="235">
        <f t="shared" si="15"/>
        <v>3.8005238487739864E-4</v>
      </c>
      <c r="T175" s="235">
        <f t="shared" si="15"/>
        <v>3.8005238487727098E-4</v>
      </c>
      <c r="U175" s="235">
        <f t="shared" si="15"/>
        <v>3.8005238487707154E-4</v>
      </c>
      <c r="V175" s="235">
        <f t="shared" si="15"/>
        <v>3.8005238487846192E-4</v>
      </c>
      <c r="W175" s="235">
        <f t="shared" si="15"/>
        <v>3.8005238487859771E-4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2.0057299465207857E-3</v>
      </c>
      <c r="C176" s="302">
        <f t="shared" si="16"/>
        <v>1.9769336648031233E-3</v>
      </c>
      <c r="D176" s="302">
        <f t="shared" si="16"/>
        <v>1.9583215594570959E-3</v>
      </c>
      <c r="E176" s="302">
        <f t="shared" si="16"/>
        <v>2.0314704677360869E-3</v>
      </c>
      <c r="F176" s="302">
        <f t="shared" si="16"/>
        <v>1.939214000980759E-3</v>
      </c>
      <c r="G176" s="302">
        <f t="shared" si="16"/>
        <v>1.9262548841711248E-3</v>
      </c>
      <c r="H176" s="302">
        <f t="shared" si="16"/>
        <v>1.9311265200380725E-3</v>
      </c>
      <c r="I176" s="302">
        <f t="shared" si="16"/>
        <v>1.9242849736321116E-3</v>
      </c>
      <c r="J176" s="302">
        <f t="shared" si="16"/>
        <v>1.9774137043524456E-3</v>
      </c>
      <c r="K176" s="302">
        <f t="shared" si="16"/>
        <v>1.8931613683524076E-3</v>
      </c>
      <c r="L176" s="302">
        <f t="shared" si="16"/>
        <v>1.8869862343329031E-3</v>
      </c>
      <c r="M176" s="302">
        <f t="shared" si="16"/>
        <v>2.0632797113724626E-3</v>
      </c>
      <c r="N176" s="302">
        <f t="shared" si="16"/>
        <v>2.0280896468077205E-3</v>
      </c>
      <c r="O176" s="302">
        <f t="shared" si="16"/>
        <v>2.112644802172063E-3</v>
      </c>
      <c r="P176" s="302">
        <f t="shared" si="16"/>
        <v>2.0168536002809091E-3</v>
      </c>
      <c r="Q176" s="302">
        <f t="shared" si="16"/>
        <v>2.0018870316007549E-3</v>
      </c>
      <c r="R176" s="302">
        <f t="shared" si="16"/>
        <v>2.0637608210668122E-3</v>
      </c>
      <c r="S176" s="302">
        <f t="shared" si="16"/>
        <v>1.7776518759528871E-3</v>
      </c>
      <c r="T176" s="302">
        <f t="shared" si="16"/>
        <v>1.7779271033109344E-3</v>
      </c>
      <c r="U176" s="302">
        <f t="shared" si="16"/>
        <v>1.7856069008837768E-3</v>
      </c>
      <c r="V176" s="302">
        <f t="shared" si="16"/>
        <v>2.0079178607454425E-3</v>
      </c>
      <c r="W176" s="302">
        <f t="shared" si="16"/>
        <v>2.0293447332032128E-3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0.78846609519517208</v>
      </c>
      <c r="C177" s="303">
        <f t="shared" si="17"/>
        <v>0.79544626920420847</v>
      </c>
      <c r="D177" s="303">
        <f t="shared" si="17"/>
        <v>0.80223442710085269</v>
      </c>
      <c r="E177" s="303">
        <f t="shared" si="17"/>
        <v>0.78955429935026433</v>
      </c>
      <c r="F177" s="303">
        <f t="shared" si="17"/>
        <v>0.80472194278367581</v>
      </c>
      <c r="G177" s="303">
        <f t="shared" si="17"/>
        <v>0.81715921109762013</v>
      </c>
      <c r="H177" s="303">
        <f t="shared" si="17"/>
        <v>0.80994422899670993</v>
      </c>
      <c r="I177" s="303">
        <f t="shared" si="17"/>
        <v>0.81468746313117724</v>
      </c>
      <c r="J177" s="303">
        <f t="shared" si="17"/>
        <v>0.80021583549741426</v>
      </c>
      <c r="K177" s="303">
        <f t="shared" si="17"/>
        <v>0.83461773344112389</v>
      </c>
      <c r="L177" s="303">
        <f t="shared" si="17"/>
        <v>0.83615554469786735</v>
      </c>
      <c r="M177" s="303">
        <f t="shared" si="17"/>
        <v>0.81264323612105149</v>
      </c>
      <c r="N177" s="303">
        <f t="shared" si="17"/>
        <v>0.81882866876646565</v>
      </c>
      <c r="O177" s="303">
        <f t="shared" si="17"/>
        <v>0.8143695406824778</v>
      </c>
      <c r="P177" s="303">
        <f t="shared" si="17"/>
        <v>0.82174458100637737</v>
      </c>
      <c r="Q177" s="303">
        <f t="shared" si="17"/>
        <v>0.8229875929772088</v>
      </c>
      <c r="R177" s="303">
        <f t="shared" si="17"/>
        <v>0.81610948199096367</v>
      </c>
      <c r="S177" s="303">
        <f t="shared" si="17"/>
        <v>0.85163910789411756</v>
      </c>
      <c r="T177" s="303">
        <f t="shared" si="17"/>
        <v>0.85209210219481324</v>
      </c>
      <c r="U177" s="303">
        <f t="shared" si="17"/>
        <v>0.8484483875188622</v>
      </c>
      <c r="V177" s="303">
        <f t="shared" si="17"/>
        <v>0.82593983291156647</v>
      </c>
      <c r="W177" s="303">
        <f t="shared" si="17"/>
        <v>0.82432069104968342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0.12962248944707983</v>
      </c>
      <c r="C178" s="303">
        <f t="shared" si="18"/>
        <v>0.1252113851309947</v>
      </c>
      <c r="D178" s="303">
        <f t="shared" si="18"/>
        <v>0.12077280782077525</v>
      </c>
      <c r="E178" s="303">
        <f t="shared" si="18"/>
        <v>0.12922315377112797</v>
      </c>
      <c r="F178" s="303">
        <f t="shared" si="18"/>
        <v>0.11918663759329472</v>
      </c>
      <c r="G178" s="303">
        <f t="shared" si="18"/>
        <v>0.11057856210614816</v>
      </c>
      <c r="H178" s="303">
        <f t="shared" si="18"/>
        <v>0.1153380990534066</v>
      </c>
      <c r="I178" s="303">
        <f t="shared" si="18"/>
        <v>0.11203633758507799</v>
      </c>
      <c r="J178" s="303">
        <f t="shared" si="18"/>
        <v>0.12112641492377281</v>
      </c>
      <c r="K178" s="303">
        <f t="shared" si="18"/>
        <v>0.10126120337509367</v>
      </c>
      <c r="L178" s="303">
        <f t="shared" si="18"/>
        <v>0.10029088925626568</v>
      </c>
      <c r="M178" s="303">
        <f t="shared" si="18"/>
        <v>0.1140166571700752</v>
      </c>
      <c r="N178" s="303">
        <f t="shared" si="18"/>
        <v>0.10881130966389634</v>
      </c>
      <c r="O178" s="303">
        <f t="shared" si="18"/>
        <v>0.11328320815530633</v>
      </c>
      <c r="P178" s="303">
        <f t="shared" si="18"/>
        <v>0.10828166311039929</v>
      </c>
      <c r="Q178" s="303">
        <f t="shared" si="18"/>
        <v>0.10735421596797326</v>
      </c>
      <c r="R178" s="303">
        <f t="shared" si="18"/>
        <v>0.11073587882256244</v>
      </c>
      <c r="S178" s="303">
        <f t="shared" si="18"/>
        <v>9.4886512102508189E-2</v>
      </c>
      <c r="T178" s="303">
        <f t="shared" si="18"/>
        <v>9.4962960140243635E-2</v>
      </c>
      <c r="U178" s="303">
        <f t="shared" si="18"/>
        <v>9.538974415662374E-2</v>
      </c>
      <c r="V178" s="303">
        <f t="shared" si="18"/>
        <v>0.1077287920356776</v>
      </c>
      <c r="W178" s="303">
        <f t="shared" si="18"/>
        <v>0.1088764985267793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9.267959862188542E-2</v>
      </c>
      <c r="C179" s="304">
        <f t="shared" si="19"/>
        <v>8.5852687247630913E-2</v>
      </c>
      <c r="D179" s="304">
        <f t="shared" si="19"/>
        <v>7.9661406654655806E-2</v>
      </c>
      <c r="E179" s="304">
        <f t="shared" si="19"/>
        <v>9.362870547119681E-2</v>
      </c>
      <c r="F179" s="304">
        <f t="shared" si="19"/>
        <v>7.6106424822844507E-2</v>
      </c>
      <c r="G179" s="304">
        <f t="shared" si="19"/>
        <v>5.7320484480566786E-2</v>
      </c>
      <c r="H179" s="304">
        <f t="shared" si="19"/>
        <v>6.8072556092358474E-2</v>
      </c>
      <c r="I179" s="304">
        <f t="shared" si="19"/>
        <v>6.0324707288134612E-2</v>
      </c>
      <c r="J179" s="304">
        <f t="shared" si="19"/>
        <v>7.6073394594045204E-2</v>
      </c>
      <c r="K179" s="304">
        <f t="shared" si="19"/>
        <v>3.4502273627060209E-2</v>
      </c>
      <c r="L179" s="304">
        <f t="shared" si="19"/>
        <v>2.5411188820610851E-2</v>
      </c>
      <c r="M179" s="304">
        <f t="shared" si="19"/>
        <v>6.6175526619372857E-2</v>
      </c>
      <c r="N179" s="304">
        <f t="shared" si="19"/>
        <v>5.0300960862703262E-2</v>
      </c>
      <c r="O179" s="304">
        <f t="shared" si="19"/>
        <v>6.5319901966726129E-2</v>
      </c>
      <c r="P179" s="304">
        <f t="shared" si="19"/>
        <v>5.2150200610352256E-2</v>
      </c>
      <c r="Q179" s="304">
        <f t="shared" si="19"/>
        <v>4.9147864113522073E-2</v>
      </c>
      <c r="R179" s="304">
        <f t="shared" si="19"/>
        <v>5.6159763282507213E-2</v>
      </c>
      <c r="S179" s="304">
        <f t="shared" si="19"/>
        <v>1.0406927499526855E-2</v>
      </c>
      <c r="T179" s="304">
        <f t="shared" si="19"/>
        <v>9.2596640403536708E-3</v>
      </c>
      <c r="U179" s="304">
        <f t="shared" si="19"/>
        <v>1.7056061221420733E-2</v>
      </c>
      <c r="V179" s="304">
        <f t="shared" si="19"/>
        <v>5.6062550521800147E-2</v>
      </c>
      <c r="W179" s="304">
        <f t="shared" si="19"/>
        <v>5.9676802933475555E-2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3.6942890825194391E-2</v>
      </c>
      <c r="C180" s="304">
        <f t="shared" si="20"/>
        <v>3.9358697883363783E-2</v>
      </c>
      <c r="D180" s="304">
        <f t="shared" si="20"/>
        <v>4.1111401166119478E-2</v>
      </c>
      <c r="E180" s="304">
        <f t="shared" si="20"/>
        <v>3.5594448299931157E-2</v>
      </c>
      <c r="F180" s="304">
        <f t="shared" si="20"/>
        <v>4.3080212770450176E-2</v>
      </c>
      <c r="G180" s="304">
        <f t="shared" si="20"/>
        <v>5.3258077625581358E-2</v>
      </c>
      <c r="H180" s="304">
        <f t="shared" si="20"/>
        <v>4.7265542961048096E-2</v>
      </c>
      <c r="I180" s="304">
        <f t="shared" si="20"/>
        <v>5.1711630296943353E-2</v>
      </c>
      <c r="J180" s="304">
        <f t="shared" si="20"/>
        <v>4.5053020329727612E-2</v>
      </c>
      <c r="K180" s="304">
        <f t="shared" si="20"/>
        <v>6.6758929748033435E-2</v>
      </c>
      <c r="L180" s="304">
        <f t="shared" si="20"/>
        <v>7.4879700435654811E-2</v>
      </c>
      <c r="M180" s="304">
        <f t="shared" si="20"/>
        <v>4.7841130550702347E-2</v>
      </c>
      <c r="N180" s="304">
        <f t="shared" si="20"/>
        <v>5.8510348801193081E-2</v>
      </c>
      <c r="O180" s="304">
        <f t="shared" si="20"/>
        <v>4.7963306188580197E-2</v>
      </c>
      <c r="P180" s="304">
        <f t="shared" si="20"/>
        <v>5.613146250004699E-2</v>
      </c>
      <c r="Q180" s="304">
        <f t="shared" si="20"/>
        <v>5.8206351854451152E-2</v>
      </c>
      <c r="R180" s="304">
        <f t="shared" si="20"/>
        <v>5.4576115540055245E-2</v>
      </c>
      <c r="S180" s="304">
        <f t="shared" si="20"/>
        <v>8.4479584602981356E-2</v>
      </c>
      <c r="T180" s="304">
        <f t="shared" si="20"/>
        <v>8.5703296099889942E-2</v>
      </c>
      <c r="U180" s="304">
        <f t="shared" si="20"/>
        <v>7.8333682935203014E-2</v>
      </c>
      <c r="V180" s="304">
        <f t="shared" si="20"/>
        <v>5.1666241513877414E-2</v>
      </c>
      <c r="W180" s="304">
        <f t="shared" si="20"/>
        <v>4.9199695593303755E-2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6.23174441186461E-2</v>
      </c>
      <c r="C181" s="303">
        <f t="shared" si="21"/>
        <v>5.9777170707419794E-2</v>
      </c>
      <c r="D181" s="303">
        <f t="shared" si="21"/>
        <v>5.744620222633598E-2</v>
      </c>
      <c r="E181" s="303">
        <f t="shared" si="21"/>
        <v>6.1602835118298484E-2</v>
      </c>
      <c r="F181" s="303">
        <f t="shared" si="21"/>
        <v>5.6563964329466296E-2</v>
      </c>
      <c r="G181" s="303">
        <f t="shared" si="21"/>
        <v>5.2747730619480293E-2</v>
      </c>
      <c r="H181" s="303">
        <f t="shared" si="21"/>
        <v>5.5198304137273099E-2</v>
      </c>
      <c r="I181" s="303">
        <f t="shared" si="21"/>
        <v>5.3763673017530371E-2</v>
      </c>
      <c r="J181" s="303">
        <f t="shared" si="21"/>
        <v>5.9092094581889437E-2</v>
      </c>
      <c r="K181" s="303">
        <f t="shared" si="21"/>
        <v>4.4639660522846764E-2</v>
      </c>
      <c r="L181" s="303">
        <f t="shared" si="21"/>
        <v>4.4078338518947692E-2</v>
      </c>
      <c r="M181" s="303">
        <f t="shared" si="21"/>
        <v>5.3688585704922506E-2</v>
      </c>
      <c r="N181" s="303">
        <f t="shared" si="21"/>
        <v>5.2743690630257342E-2</v>
      </c>
      <c r="O181" s="303">
        <f t="shared" si="21"/>
        <v>5.2646365067474256E-2</v>
      </c>
      <c r="P181" s="303">
        <f t="shared" si="21"/>
        <v>5.0368660990359665E-2</v>
      </c>
      <c r="Q181" s="303">
        <f t="shared" si="21"/>
        <v>5.0068062730640406E-2</v>
      </c>
      <c r="R181" s="303">
        <f t="shared" si="21"/>
        <v>5.3502637072835674E-2</v>
      </c>
      <c r="S181" s="303">
        <f t="shared" si="21"/>
        <v>3.4108486834894106E-2</v>
      </c>
      <c r="T181" s="303">
        <f t="shared" si="21"/>
        <v>3.3578769269110686E-2</v>
      </c>
      <c r="U181" s="303">
        <f t="shared" si="21"/>
        <v>3.6788020131117885E-2</v>
      </c>
      <c r="V181" s="303">
        <f t="shared" si="21"/>
        <v>4.6735215899434392E-2</v>
      </c>
      <c r="W181" s="303">
        <f t="shared" si="21"/>
        <v>4.7185224397751441E-2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8.647955581419774E-3</v>
      </c>
      <c r="C182" s="304">
        <f t="shared" si="22"/>
        <v>7.7612573876956348E-3</v>
      </c>
      <c r="D182" s="304">
        <f t="shared" si="22"/>
        <v>6.9965980355015727E-3</v>
      </c>
      <c r="E182" s="304">
        <f t="shared" si="22"/>
        <v>9.0066790181923002E-3</v>
      </c>
      <c r="F182" s="304">
        <f t="shared" si="22"/>
        <v>6.4169984862922991E-3</v>
      </c>
      <c r="G182" s="304">
        <f t="shared" si="22"/>
        <v>5.4699141832605849E-3</v>
      </c>
      <c r="H182" s="304">
        <f t="shared" si="22"/>
        <v>5.9413714869740843E-3</v>
      </c>
      <c r="I182" s="304">
        <f t="shared" si="22"/>
        <v>5.2917059323501579E-3</v>
      </c>
      <c r="J182" s="304">
        <f t="shared" si="22"/>
        <v>7.2931928709494059E-3</v>
      </c>
      <c r="K182" s="304">
        <f t="shared" si="22"/>
        <v>3.8717876368870681E-3</v>
      </c>
      <c r="L182" s="304">
        <f t="shared" si="22"/>
        <v>2.9104822782444265E-3</v>
      </c>
      <c r="M182" s="304">
        <f t="shared" si="22"/>
        <v>9.7959970842204924E-3</v>
      </c>
      <c r="N182" s="304">
        <f t="shared" si="22"/>
        <v>9.0239812706575176E-3</v>
      </c>
      <c r="O182" s="304">
        <f t="shared" si="22"/>
        <v>1.125578855998177E-2</v>
      </c>
      <c r="P182" s="304">
        <f t="shared" si="22"/>
        <v>9.2912721489082466E-3</v>
      </c>
      <c r="Q182" s="304">
        <f t="shared" si="22"/>
        <v>8.9367886239043147E-3</v>
      </c>
      <c r="R182" s="304">
        <f t="shared" si="22"/>
        <v>9.8999466344930412E-3</v>
      </c>
      <c r="S182" s="304">
        <f t="shared" si="22"/>
        <v>2.1004118440534625E-3</v>
      </c>
      <c r="T182" s="304">
        <f t="shared" si="22"/>
        <v>1.9033094540528255E-3</v>
      </c>
      <c r="U182" s="304">
        <f t="shared" si="22"/>
        <v>3.4903823502478691E-3</v>
      </c>
      <c r="V182" s="304">
        <f t="shared" si="22"/>
        <v>1.0158673522896433E-2</v>
      </c>
      <c r="W182" s="304">
        <f t="shared" si="22"/>
        <v>1.0699595139502572E-2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4.2796719194060702E-2</v>
      </c>
      <c r="C183" s="304">
        <f t="shared" si="23"/>
        <v>4.0256445782841967E-2</v>
      </c>
      <c r="D183" s="304">
        <f t="shared" si="23"/>
        <v>3.7925477301752296E-2</v>
      </c>
      <c r="E183" s="304">
        <f t="shared" si="23"/>
        <v>4.208211019372176E-2</v>
      </c>
      <c r="F183" s="304">
        <f t="shared" si="23"/>
        <v>3.7043239404879288E-2</v>
      </c>
      <c r="G183" s="304">
        <f t="shared" si="23"/>
        <v>3.3227005694895485E-2</v>
      </c>
      <c r="H183" s="304">
        <f t="shared" si="23"/>
        <v>3.5677579212697201E-2</v>
      </c>
      <c r="I183" s="304">
        <f t="shared" si="23"/>
        <v>3.4242948092943433E-2</v>
      </c>
      <c r="J183" s="304">
        <f t="shared" si="23"/>
        <v>3.957136965731476E-2</v>
      </c>
      <c r="K183" s="304">
        <f t="shared" si="23"/>
        <v>2.5118935598258847E-2</v>
      </c>
      <c r="L183" s="304">
        <f t="shared" si="23"/>
        <v>2.4557613594356084E-2</v>
      </c>
      <c r="M183" s="304">
        <f t="shared" si="23"/>
        <v>3.4167860780339739E-2</v>
      </c>
      <c r="N183" s="304">
        <f t="shared" si="23"/>
        <v>3.3222965705680889E-2</v>
      </c>
      <c r="O183" s="304">
        <f t="shared" si="23"/>
        <v>3.3125640142901334E-2</v>
      </c>
      <c r="P183" s="304">
        <f t="shared" si="23"/>
        <v>3.0847936065772033E-2</v>
      </c>
      <c r="Q183" s="304">
        <f t="shared" si="23"/>
        <v>3.0547337806059421E-2</v>
      </c>
      <c r="R183" s="304">
        <f t="shared" si="23"/>
        <v>3.3981912148260927E-2</v>
      </c>
      <c r="S183" s="304">
        <f t="shared" si="23"/>
        <v>1.4587761910368282E-2</v>
      </c>
      <c r="T183" s="304">
        <f t="shared" si="23"/>
        <v>1.4058044344591434E-2</v>
      </c>
      <c r="U183" s="304">
        <f t="shared" si="23"/>
        <v>1.7267295206608871E-2</v>
      </c>
      <c r="V183" s="304">
        <f t="shared" si="23"/>
        <v>2.7214490974853966E-2</v>
      </c>
      <c r="W183" s="304">
        <f t="shared" si="23"/>
        <v>2.7664499473164038E-2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1.0872769343165625E-2</v>
      </c>
      <c r="C184" s="305">
        <f t="shared" si="24"/>
        <v>1.1759467536882185E-2</v>
      </c>
      <c r="D184" s="305">
        <f t="shared" si="24"/>
        <v>1.2524126889082107E-2</v>
      </c>
      <c r="E184" s="305">
        <f t="shared" si="24"/>
        <v>1.0514045906384422E-2</v>
      </c>
      <c r="F184" s="305">
        <f t="shared" si="24"/>
        <v>1.3103726438294711E-2</v>
      </c>
      <c r="G184" s="305">
        <f t="shared" si="24"/>
        <v>1.4050810741324225E-2</v>
      </c>
      <c r="H184" s="305">
        <f t="shared" si="24"/>
        <v>1.3579353437601823E-2</v>
      </c>
      <c r="I184" s="305">
        <f t="shared" si="24"/>
        <v>1.4229018992236778E-2</v>
      </c>
      <c r="J184" s="305">
        <f t="shared" si="24"/>
        <v>1.2227532053625267E-2</v>
      </c>
      <c r="K184" s="305">
        <f t="shared" si="24"/>
        <v>1.5648937287700851E-2</v>
      </c>
      <c r="L184" s="305">
        <f t="shared" si="24"/>
        <v>1.6610242646347185E-2</v>
      </c>
      <c r="M184" s="305">
        <f t="shared" si="24"/>
        <v>9.7247278403622718E-3</v>
      </c>
      <c r="N184" s="305">
        <f t="shared" si="24"/>
        <v>1.0496743653918941E-2</v>
      </c>
      <c r="O184" s="305">
        <f t="shared" si="24"/>
        <v>8.2649363645911442E-3</v>
      </c>
      <c r="P184" s="305">
        <f t="shared" si="24"/>
        <v>1.0229452775679384E-2</v>
      </c>
      <c r="Q184" s="305">
        <f t="shared" si="24"/>
        <v>1.0583936300676673E-2</v>
      </c>
      <c r="R184" s="305">
        <f t="shared" si="24"/>
        <v>9.6207782900817052E-3</v>
      </c>
      <c r="S184" s="305">
        <f t="shared" si="24"/>
        <v>1.7420313080472358E-2</v>
      </c>
      <c r="T184" s="305">
        <f t="shared" si="24"/>
        <v>1.7617415470466431E-2</v>
      </c>
      <c r="U184" s="305">
        <f t="shared" si="24"/>
        <v>1.6030342574261149E-2</v>
      </c>
      <c r="V184" s="305">
        <f t="shared" si="24"/>
        <v>9.3620514016839931E-3</v>
      </c>
      <c r="W184" s="305">
        <f t="shared" si="24"/>
        <v>8.8211297850848309E-3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5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4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1.0000000000000002</v>
      </c>
      <c r="C187" s="234">
        <f t="shared" si="25"/>
        <v>1</v>
      </c>
      <c r="D187" s="234">
        <f t="shared" si="25"/>
        <v>0.99999999999999989</v>
      </c>
      <c r="E187" s="234">
        <f t="shared" si="25"/>
        <v>1</v>
      </c>
      <c r="F187" s="234">
        <f t="shared" si="25"/>
        <v>1</v>
      </c>
      <c r="G187" s="234">
        <f t="shared" si="25"/>
        <v>1</v>
      </c>
      <c r="H187" s="234">
        <f t="shared" si="25"/>
        <v>0.99999999999999978</v>
      </c>
      <c r="I187" s="234">
        <f t="shared" si="25"/>
        <v>0</v>
      </c>
      <c r="J187" s="234">
        <f t="shared" si="25"/>
        <v>0</v>
      </c>
      <c r="K187" s="234">
        <f t="shared" si="25"/>
        <v>0</v>
      </c>
      <c r="L187" s="234">
        <f t="shared" si="25"/>
        <v>0</v>
      </c>
      <c r="M187" s="234">
        <f t="shared" si="25"/>
        <v>0</v>
      </c>
      <c r="N187" s="234">
        <f t="shared" si="25"/>
        <v>0</v>
      </c>
      <c r="O187" s="234">
        <f t="shared" si="25"/>
        <v>0</v>
      </c>
      <c r="P187" s="234">
        <f t="shared" si="25"/>
        <v>0</v>
      </c>
      <c r="Q187" s="234">
        <f t="shared" si="25"/>
        <v>0</v>
      </c>
      <c r="R187" s="234">
        <f t="shared" si="25"/>
        <v>0</v>
      </c>
      <c r="S187" s="234">
        <f t="shared" si="25"/>
        <v>0</v>
      </c>
      <c r="T187" s="234">
        <f t="shared" si="25"/>
        <v>0</v>
      </c>
      <c r="U187" s="234">
        <f t="shared" si="25"/>
        <v>0</v>
      </c>
      <c r="V187" s="234">
        <f t="shared" si="25"/>
        <v>0</v>
      </c>
      <c r="W187" s="234">
        <f t="shared" si="25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1.7166637941181564E-3</v>
      </c>
      <c r="C188" s="301">
        <f t="shared" si="26"/>
        <v>1.7166637941184535E-3</v>
      </c>
      <c r="D188" s="301">
        <f t="shared" si="26"/>
        <v>1.7166637941185248E-3</v>
      </c>
      <c r="E188" s="301">
        <f t="shared" si="26"/>
        <v>1.7166637941185281E-3</v>
      </c>
      <c r="F188" s="301">
        <f t="shared" si="26"/>
        <v>1.7166637941184073E-3</v>
      </c>
      <c r="G188" s="301">
        <f t="shared" si="26"/>
        <v>1.7166637941188048E-3</v>
      </c>
      <c r="H188" s="301">
        <f t="shared" si="26"/>
        <v>1.7166637941187792E-3</v>
      </c>
      <c r="I188" s="301">
        <f t="shared" si="26"/>
        <v>0</v>
      </c>
      <c r="J188" s="301">
        <f t="shared" si="26"/>
        <v>0</v>
      </c>
      <c r="K188" s="301">
        <f t="shared" si="26"/>
        <v>0</v>
      </c>
      <c r="L188" s="301">
        <f t="shared" si="26"/>
        <v>0</v>
      </c>
      <c r="M188" s="301">
        <f t="shared" si="26"/>
        <v>0</v>
      </c>
      <c r="N188" s="301">
        <f t="shared" si="26"/>
        <v>0</v>
      </c>
      <c r="O188" s="301">
        <f t="shared" si="26"/>
        <v>0</v>
      </c>
      <c r="P188" s="301">
        <f t="shared" si="26"/>
        <v>0</v>
      </c>
      <c r="Q188" s="301">
        <f t="shared" si="26"/>
        <v>0</v>
      </c>
      <c r="R188" s="301">
        <f t="shared" si="26"/>
        <v>0</v>
      </c>
      <c r="S188" s="301">
        <f t="shared" si="26"/>
        <v>0</v>
      </c>
      <c r="T188" s="301">
        <f t="shared" si="26"/>
        <v>0</v>
      </c>
      <c r="U188" s="301">
        <f t="shared" si="26"/>
        <v>0</v>
      </c>
      <c r="V188" s="301">
        <f t="shared" si="26"/>
        <v>0</v>
      </c>
      <c r="W188" s="301">
        <f t="shared" si="26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8.929549728844844E-4</v>
      </c>
      <c r="C189" s="235">
        <f t="shared" si="27"/>
        <v>8.929549728846389E-4</v>
      </c>
      <c r="D189" s="235">
        <f t="shared" si="27"/>
        <v>8.929549728846762E-4</v>
      </c>
      <c r="E189" s="235">
        <f t="shared" si="27"/>
        <v>8.9295497288467782E-4</v>
      </c>
      <c r="F189" s="235">
        <f t="shared" si="27"/>
        <v>8.9295497288461472E-4</v>
      </c>
      <c r="G189" s="235">
        <f t="shared" si="27"/>
        <v>8.9295497288482191E-4</v>
      </c>
      <c r="H189" s="235">
        <f t="shared" si="27"/>
        <v>8.9295497288480847E-4</v>
      </c>
      <c r="I189" s="235">
        <f t="shared" si="27"/>
        <v>0</v>
      </c>
      <c r="J189" s="235">
        <f t="shared" si="27"/>
        <v>0</v>
      </c>
      <c r="K189" s="235">
        <f t="shared" si="27"/>
        <v>0</v>
      </c>
      <c r="L189" s="235">
        <f t="shared" si="27"/>
        <v>0</v>
      </c>
      <c r="M189" s="235">
        <f t="shared" si="27"/>
        <v>0</v>
      </c>
      <c r="N189" s="235">
        <f t="shared" si="27"/>
        <v>0</v>
      </c>
      <c r="O189" s="235">
        <f t="shared" si="27"/>
        <v>0</v>
      </c>
      <c r="P189" s="235">
        <f t="shared" si="27"/>
        <v>0</v>
      </c>
      <c r="Q189" s="235">
        <f t="shared" si="27"/>
        <v>0</v>
      </c>
      <c r="R189" s="235">
        <f t="shared" si="27"/>
        <v>0</v>
      </c>
      <c r="S189" s="235">
        <f t="shared" si="27"/>
        <v>0</v>
      </c>
      <c r="T189" s="235">
        <f t="shared" si="27"/>
        <v>0</v>
      </c>
      <c r="U189" s="235">
        <f t="shared" si="27"/>
        <v>0</v>
      </c>
      <c r="V189" s="235">
        <f t="shared" si="27"/>
        <v>0</v>
      </c>
      <c r="W189" s="235">
        <f t="shared" si="27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2.0901299154281846E-2</v>
      </c>
      <c r="C190" s="235">
        <f t="shared" si="28"/>
        <v>2.0901299154285471E-2</v>
      </c>
      <c r="D190" s="235">
        <f t="shared" si="28"/>
        <v>2.0901299154286328E-2</v>
      </c>
      <c r="E190" s="235">
        <f t="shared" si="28"/>
        <v>2.090129915428637E-2</v>
      </c>
      <c r="F190" s="235">
        <f t="shared" si="28"/>
        <v>2.0901299154284906E-2</v>
      </c>
      <c r="G190" s="235">
        <f t="shared" si="28"/>
        <v>2.0901299154289753E-2</v>
      </c>
      <c r="H190" s="235">
        <f t="shared" si="28"/>
        <v>2.0901299154289434E-2</v>
      </c>
      <c r="I190" s="235">
        <f t="shared" si="28"/>
        <v>0</v>
      </c>
      <c r="J190" s="235">
        <f t="shared" si="28"/>
        <v>0</v>
      </c>
      <c r="K190" s="235">
        <f t="shared" si="28"/>
        <v>0</v>
      </c>
      <c r="L190" s="235">
        <f t="shared" si="28"/>
        <v>0</v>
      </c>
      <c r="M190" s="235">
        <f t="shared" si="28"/>
        <v>0</v>
      </c>
      <c r="N190" s="235">
        <f t="shared" si="28"/>
        <v>0</v>
      </c>
      <c r="O190" s="235">
        <f t="shared" si="28"/>
        <v>0</v>
      </c>
      <c r="P190" s="235">
        <f t="shared" si="28"/>
        <v>0</v>
      </c>
      <c r="Q190" s="235">
        <f t="shared" si="28"/>
        <v>0</v>
      </c>
      <c r="R190" s="235">
        <f t="shared" si="28"/>
        <v>0</v>
      </c>
      <c r="S190" s="235">
        <f t="shared" si="28"/>
        <v>0</v>
      </c>
      <c r="T190" s="235">
        <f t="shared" si="28"/>
        <v>0</v>
      </c>
      <c r="U190" s="235">
        <f t="shared" si="28"/>
        <v>0</v>
      </c>
      <c r="V190" s="235">
        <f t="shared" si="28"/>
        <v>0</v>
      </c>
      <c r="W190" s="235">
        <f t="shared" si="28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5.7222126470605204E-4</v>
      </c>
      <c r="C191" s="235">
        <f t="shared" si="29"/>
        <v>5.7222126470615113E-4</v>
      </c>
      <c r="D191" s="235">
        <f t="shared" si="29"/>
        <v>5.7222126470617488E-4</v>
      </c>
      <c r="E191" s="235">
        <f t="shared" si="29"/>
        <v>5.7222126470617607E-4</v>
      </c>
      <c r="F191" s="235">
        <f t="shared" si="29"/>
        <v>5.7222126470613574E-4</v>
      </c>
      <c r="G191" s="235">
        <f t="shared" si="29"/>
        <v>5.7222126470626823E-4</v>
      </c>
      <c r="H191" s="235">
        <f t="shared" si="29"/>
        <v>5.7222126470625977E-4</v>
      </c>
      <c r="I191" s="235">
        <f t="shared" si="29"/>
        <v>0</v>
      </c>
      <c r="J191" s="235">
        <f t="shared" si="29"/>
        <v>0</v>
      </c>
      <c r="K191" s="235">
        <f t="shared" si="29"/>
        <v>0</v>
      </c>
      <c r="L191" s="235">
        <f t="shared" si="29"/>
        <v>0</v>
      </c>
      <c r="M191" s="235">
        <f t="shared" si="29"/>
        <v>0</v>
      </c>
      <c r="N191" s="235">
        <f t="shared" si="29"/>
        <v>0</v>
      </c>
      <c r="O191" s="235">
        <f t="shared" si="29"/>
        <v>0</v>
      </c>
      <c r="P191" s="235">
        <f t="shared" si="29"/>
        <v>0</v>
      </c>
      <c r="Q191" s="235">
        <f t="shared" si="29"/>
        <v>0</v>
      </c>
      <c r="R191" s="235">
        <f t="shared" si="29"/>
        <v>0</v>
      </c>
      <c r="S191" s="235">
        <f t="shared" si="29"/>
        <v>0</v>
      </c>
      <c r="T191" s="235">
        <f t="shared" si="29"/>
        <v>0</v>
      </c>
      <c r="U191" s="235">
        <f t="shared" si="29"/>
        <v>0</v>
      </c>
      <c r="V191" s="235">
        <f t="shared" si="29"/>
        <v>0</v>
      </c>
      <c r="W191" s="235">
        <f t="shared" si="29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2.2205716024087429E-3</v>
      </c>
      <c r="C192" s="302">
        <f t="shared" si="30"/>
        <v>2.2791334980299901E-3</v>
      </c>
      <c r="D192" s="302">
        <f t="shared" si="30"/>
        <v>2.3525621897636045E-3</v>
      </c>
      <c r="E192" s="302">
        <f t="shared" si="30"/>
        <v>2.2628872070384631E-3</v>
      </c>
      <c r="F192" s="302">
        <f t="shared" si="30"/>
        <v>2.3658467092473514E-3</v>
      </c>
      <c r="G192" s="302">
        <f t="shared" si="30"/>
        <v>2.5506726566312549E-3</v>
      </c>
      <c r="H192" s="302">
        <f t="shared" si="30"/>
        <v>2.4368761658400536E-3</v>
      </c>
      <c r="I192" s="302">
        <f t="shared" si="30"/>
        <v>0</v>
      </c>
      <c r="J192" s="302">
        <f t="shared" si="30"/>
        <v>0</v>
      </c>
      <c r="K192" s="302">
        <f t="shared" si="30"/>
        <v>0</v>
      </c>
      <c r="L192" s="302">
        <f t="shared" si="30"/>
        <v>0</v>
      </c>
      <c r="M192" s="302">
        <f t="shared" si="30"/>
        <v>0</v>
      </c>
      <c r="N192" s="302">
        <f t="shared" si="30"/>
        <v>0</v>
      </c>
      <c r="O192" s="302">
        <f t="shared" si="30"/>
        <v>0</v>
      </c>
      <c r="P192" s="302">
        <f t="shared" si="30"/>
        <v>0</v>
      </c>
      <c r="Q192" s="302">
        <f t="shared" si="30"/>
        <v>0</v>
      </c>
      <c r="R192" s="302">
        <f t="shared" si="30"/>
        <v>0</v>
      </c>
      <c r="S192" s="302">
        <f t="shared" si="30"/>
        <v>0</v>
      </c>
      <c r="T192" s="302">
        <f t="shared" si="30"/>
        <v>0</v>
      </c>
      <c r="U192" s="302">
        <f t="shared" si="30"/>
        <v>0</v>
      </c>
      <c r="V192" s="302">
        <f t="shared" si="30"/>
        <v>0</v>
      </c>
      <c r="W192" s="302">
        <f t="shared" si="30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0.23094645210326273</v>
      </c>
      <c r="C193" s="303">
        <f t="shared" si="31"/>
        <v>0.23230582580352419</v>
      </c>
      <c r="D193" s="303">
        <f t="shared" si="31"/>
        <v>0.23348817192286983</v>
      </c>
      <c r="E193" s="303">
        <f t="shared" si="31"/>
        <v>0.23164948771225019</v>
      </c>
      <c r="F193" s="303">
        <f t="shared" si="31"/>
        <v>0.23400602843501875</v>
      </c>
      <c r="G193" s="303">
        <f t="shared" si="31"/>
        <v>0.23564082034985154</v>
      </c>
      <c r="H193" s="303">
        <f t="shared" si="31"/>
        <v>0.23422547891868614</v>
      </c>
      <c r="I193" s="303">
        <f t="shared" si="31"/>
        <v>0</v>
      </c>
      <c r="J193" s="303">
        <f t="shared" si="31"/>
        <v>0</v>
      </c>
      <c r="K193" s="303">
        <f t="shared" si="31"/>
        <v>0</v>
      </c>
      <c r="L193" s="303">
        <f t="shared" si="31"/>
        <v>0</v>
      </c>
      <c r="M193" s="303">
        <f t="shared" si="31"/>
        <v>0</v>
      </c>
      <c r="N193" s="303">
        <f t="shared" si="31"/>
        <v>0</v>
      </c>
      <c r="O193" s="303">
        <f t="shared" si="31"/>
        <v>0</v>
      </c>
      <c r="P193" s="303">
        <f t="shared" si="31"/>
        <v>0</v>
      </c>
      <c r="Q193" s="303">
        <f t="shared" si="31"/>
        <v>0</v>
      </c>
      <c r="R193" s="303">
        <f t="shared" si="31"/>
        <v>0</v>
      </c>
      <c r="S193" s="303">
        <f t="shared" si="31"/>
        <v>0</v>
      </c>
      <c r="T193" s="303">
        <f t="shared" si="31"/>
        <v>0</v>
      </c>
      <c r="U193" s="303">
        <f t="shared" si="31"/>
        <v>0</v>
      </c>
      <c r="V193" s="303">
        <f t="shared" si="31"/>
        <v>0</v>
      </c>
      <c r="W193" s="303">
        <f t="shared" si="31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0.16512585567041865</v>
      </c>
      <c r="C194" s="304">
        <f t="shared" si="32"/>
        <v>0.15928327434160494</v>
      </c>
      <c r="D194" s="304">
        <f t="shared" si="32"/>
        <v>0.15400814594127835</v>
      </c>
      <c r="E194" s="304">
        <f t="shared" si="32"/>
        <v>0.16784176074187276</v>
      </c>
      <c r="F194" s="304">
        <f t="shared" si="32"/>
        <v>0.14942415165661246</v>
      </c>
      <c r="G194" s="304">
        <f t="shared" si="32"/>
        <v>0.12214886618697227</v>
      </c>
      <c r="H194" s="304">
        <f t="shared" si="32"/>
        <v>0.1382398980285679</v>
      </c>
      <c r="I194" s="304">
        <f t="shared" si="32"/>
        <v>0</v>
      </c>
      <c r="J194" s="304">
        <f t="shared" si="32"/>
        <v>0</v>
      </c>
      <c r="K194" s="304">
        <f t="shared" si="32"/>
        <v>0</v>
      </c>
      <c r="L194" s="304">
        <f t="shared" si="32"/>
        <v>0</v>
      </c>
      <c r="M194" s="304">
        <f t="shared" si="32"/>
        <v>0</v>
      </c>
      <c r="N194" s="304">
        <f t="shared" si="32"/>
        <v>0</v>
      </c>
      <c r="O194" s="304">
        <f t="shared" si="32"/>
        <v>0</v>
      </c>
      <c r="P194" s="304">
        <f t="shared" si="32"/>
        <v>0</v>
      </c>
      <c r="Q194" s="304">
        <f t="shared" si="32"/>
        <v>0</v>
      </c>
      <c r="R194" s="304">
        <f t="shared" si="32"/>
        <v>0</v>
      </c>
      <c r="S194" s="304">
        <f t="shared" si="32"/>
        <v>0</v>
      </c>
      <c r="T194" s="304">
        <f t="shared" si="32"/>
        <v>0</v>
      </c>
      <c r="U194" s="304">
        <f t="shared" si="32"/>
        <v>0</v>
      </c>
      <c r="V194" s="304">
        <f t="shared" si="32"/>
        <v>0</v>
      </c>
      <c r="W194" s="304">
        <f t="shared" si="32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6.582059643284395E-2</v>
      </c>
      <c r="C195" s="304">
        <f t="shared" si="33"/>
        <v>7.3022551461919175E-2</v>
      </c>
      <c r="D195" s="304">
        <f t="shared" si="33"/>
        <v>7.9480025981591512E-2</v>
      </c>
      <c r="E195" s="304">
        <f t="shared" si="33"/>
        <v>6.3807726970377357E-2</v>
      </c>
      <c r="F195" s="304">
        <f t="shared" si="33"/>
        <v>8.4581876778406367E-2</v>
      </c>
      <c r="G195" s="304">
        <f t="shared" si="33"/>
        <v>0.11349195416287926</v>
      </c>
      <c r="H195" s="304">
        <f t="shared" si="33"/>
        <v>9.5985580890118244E-2</v>
      </c>
      <c r="I195" s="304">
        <f t="shared" si="33"/>
        <v>0</v>
      </c>
      <c r="J195" s="304">
        <f t="shared" si="33"/>
        <v>0</v>
      </c>
      <c r="K195" s="304">
        <f t="shared" si="33"/>
        <v>0</v>
      </c>
      <c r="L195" s="304">
        <f t="shared" si="33"/>
        <v>0</v>
      </c>
      <c r="M195" s="304">
        <f t="shared" si="33"/>
        <v>0</v>
      </c>
      <c r="N195" s="304">
        <f t="shared" si="33"/>
        <v>0</v>
      </c>
      <c r="O195" s="304">
        <f t="shared" si="33"/>
        <v>0</v>
      </c>
      <c r="P195" s="304">
        <f t="shared" si="33"/>
        <v>0</v>
      </c>
      <c r="Q195" s="304">
        <f t="shared" si="33"/>
        <v>0</v>
      </c>
      <c r="R195" s="304">
        <f t="shared" si="33"/>
        <v>0</v>
      </c>
      <c r="S195" s="304">
        <f t="shared" si="33"/>
        <v>0</v>
      </c>
      <c r="T195" s="304">
        <f t="shared" si="33"/>
        <v>0</v>
      </c>
      <c r="U195" s="304">
        <f t="shared" si="33"/>
        <v>0</v>
      </c>
      <c r="V195" s="304">
        <f t="shared" si="33"/>
        <v>0</v>
      </c>
      <c r="W195" s="304">
        <f t="shared" si="33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0.44293917858848497</v>
      </c>
      <c r="C196" s="303">
        <f t="shared" si="34"/>
        <v>0.44554636248200247</v>
      </c>
      <c r="D196" s="303">
        <f t="shared" si="34"/>
        <v>0.44781401982915287</v>
      </c>
      <c r="E196" s="303">
        <f t="shared" si="34"/>
        <v>0.44428755182534296</v>
      </c>
      <c r="F196" s="303">
        <f t="shared" si="34"/>
        <v>0.44880723248095555</v>
      </c>
      <c r="G196" s="303">
        <f t="shared" si="34"/>
        <v>0.4519426492900232</v>
      </c>
      <c r="H196" s="303">
        <f t="shared" si="34"/>
        <v>0.4492281231943277</v>
      </c>
      <c r="I196" s="303">
        <f t="shared" si="34"/>
        <v>0</v>
      </c>
      <c r="J196" s="303">
        <f t="shared" si="34"/>
        <v>0</v>
      </c>
      <c r="K196" s="303">
        <f t="shared" si="34"/>
        <v>0</v>
      </c>
      <c r="L196" s="303">
        <f t="shared" si="34"/>
        <v>0</v>
      </c>
      <c r="M196" s="303">
        <f t="shared" si="34"/>
        <v>0</v>
      </c>
      <c r="N196" s="303">
        <f t="shared" si="34"/>
        <v>0</v>
      </c>
      <c r="O196" s="303">
        <f t="shared" si="34"/>
        <v>0</v>
      </c>
      <c r="P196" s="303">
        <f t="shared" si="34"/>
        <v>0</v>
      </c>
      <c r="Q196" s="303">
        <f t="shared" si="34"/>
        <v>0</v>
      </c>
      <c r="R196" s="303">
        <f t="shared" si="34"/>
        <v>0</v>
      </c>
      <c r="S196" s="303">
        <f t="shared" si="34"/>
        <v>0</v>
      </c>
      <c r="T196" s="303">
        <f t="shared" si="34"/>
        <v>0</v>
      </c>
      <c r="U196" s="303">
        <f t="shared" si="34"/>
        <v>0</v>
      </c>
      <c r="V196" s="303">
        <f t="shared" si="34"/>
        <v>0</v>
      </c>
      <c r="W196" s="303">
        <f t="shared" si="34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0.31669986790562477</v>
      </c>
      <c r="C197" s="304">
        <f t="shared" si="35"/>
        <v>0.30549420464016769</v>
      </c>
      <c r="D197" s="304">
        <f t="shared" si="35"/>
        <v>0.29537687649197564</v>
      </c>
      <c r="E197" s="304">
        <f t="shared" si="35"/>
        <v>0.32190878430385655</v>
      </c>
      <c r="F197" s="304">
        <f t="shared" si="35"/>
        <v>0.28658509534698356</v>
      </c>
      <c r="G197" s="304">
        <f t="shared" si="35"/>
        <v>0.23427300121579966</v>
      </c>
      <c r="H197" s="304">
        <f t="shared" si="35"/>
        <v>0.26513447737898699</v>
      </c>
      <c r="I197" s="304">
        <f t="shared" si="35"/>
        <v>0</v>
      </c>
      <c r="J197" s="304">
        <f t="shared" si="35"/>
        <v>0</v>
      </c>
      <c r="K197" s="304">
        <f t="shared" si="35"/>
        <v>0</v>
      </c>
      <c r="L197" s="304">
        <f t="shared" si="35"/>
        <v>0</v>
      </c>
      <c r="M197" s="304">
        <f t="shared" si="35"/>
        <v>0</v>
      </c>
      <c r="N197" s="304">
        <f t="shared" si="35"/>
        <v>0</v>
      </c>
      <c r="O197" s="304">
        <f t="shared" si="35"/>
        <v>0</v>
      </c>
      <c r="P197" s="304">
        <f t="shared" si="35"/>
        <v>0</v>
      </c>
      <c r="Q197" s="304">
        <f t="shared" si="35"/>
        <v>0</v>
      </c>
      <c r="R197" s="304">
        <f t="shared" si="35"/>
        <v>0</v>
      </c>
      <c r="S197" s="304">
        <f t="shared" si="35"/>
        <v>0</v>
      </c>
      <c r="T197" s="304">
        <f t="shared" si="35"/>
        <v>0</v>
      </c>
      <c r="U197" s="304">
        <f t="shared" si="35"/>
        <v>0</v>
      </c>
      <c r="V197" s="304">
        <f t="shared" si="35"/>
        <v>0</v>
      </c>
      <c r="W197" s="304">
        <f t="shared" si="35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0.12623931068286021</v>
      </c>
      <c r="C198" s="304">
        <f t="shared" si="36"/>
        <v>0.1400521578418347</v>
      </c>
      <c r="D198" s="304">
        <f t="shared" si="36"/>
        <v>0.15243714333717728</v>
      </c>
      <c r="E198" s="304">
        <f t="shared" si="36"/>
        <v>0.12237876752148634</v>
      </c>
      <c r="F198" s="304">
        <f t="shared" si="36"/>
        <v>0.16222213713397196</v>
      </c>
      <c r="G198" s="304">
        <f t="shared" si="36"/>
        <v>0.21766964807422354</v>
      </c>
      <c r="H198" s="304">
        <f t="shared" si="36"/>
        <v>0.18409364581534066</v>
      </c>
      <c r="I198" s="304">
        <f t="shared" si="36"/>
        <v>0</v>
      </c>
      <c r="J198" s="304">
        <f t="shared" si="36"/>
        <v>0</v>
      </c>
      <c r="K198" s="304">
        <f t="shared" si="36"/>
        <v>0</v>
      </c>
      <c r="L198" s="304">
        <f t="shared" si="36"/>
        <v>0</v>
      </c>
      <c r="M198" s="304">
        <f t="shared" si="36"/>
        <v>0</v>
      </c>
      <c r="N198" s="304">
        <f t="shared" si="36"/>
        <v>0</v>
      </c>
      <c r="O198" s="304">
        <f t="shared" si="36"/>
        <v>0</v>
      </c>
      <c r="P198" s="304">
        <f t="shared" si="36"/>
        <v>0</v>
      </c>
      <c r="Q198" s="304">
        <f t="shared" si="36"/>
        <v>0</v>
      </c>
      <c r="R198" s="304">
        <f t="shared" si="36"/>
        <v>0</v>
      </c>
      <c r="S198" s="304">
        <f t="shared" si="36"/>
        <v>0</v>
      </c>
      <c r="T198" s="304">
        <f t="shared" si="36"/>
        <v>0</v>
      </c>
      <c r="U198" s="304">
        <f t="shared" si="36"/>
        <v>0</v>
      </c>
      <c r="V198" s="304">
        <f t="shared" si="36"/>
        <v>0</v>
      </c>
      <c r="W198" s="304">
        <f t="shared" si="36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0.29981065851985328</v>
      </c>
      <c r="C199" s="303">
        <f t="shared" si="37"/>
        <v>0.29578553903044891</v>
      </c>
      <c r="D199" s="303">
        <f t="shared" si="37"/>
        <v>0.29226210687221782</v>
      </c>
      <c r="E199" s="303">
        <f t="shared" si="37"/>
        <v>0.29771693406937283</v>
      </c>
      <c r="F199" s="303">
        <f t="shared" si="37"/>
        <v>0.29073775318878431</v>
      </c>
      <c r="G199" s="303">
        <f t="shared" si="37"/>
        <v>0.28578271851749437</v>
      </c>
      <c r="H199" s="303">
        <f t="shared" si="37"/>
        <v>0.29002638253514684</v>
      </c>
      <c r="I199" s="303">
        <f t="shared" si="37"/>
        <v>0</v>
      </c>
      <c r="J199" s="303">
        <f t="shared" si="37"/>
        <v>0</v>
      </c>
      <c r="K199" s="303">
        <f t="shared" si="37"/>
        <v>0</v>
      </c>
      <c r="L199" s="303">
        <f t="shared" si="37"/>
        <v>0</v>
      </c>
      <c r="M199" s="303">
        <f t="shared" si="37"/>
        <v>0</v>
      </c>
      <c r="N199" s="303">
        <f t="shared" si="37"/>
        <v>0</v>
      </c>
      <c r="O199" s="303">
        <f t="shared" si="37"/>
        <v>0</v>
      </c>
      <c r="P199" s="303">
        <f t="shared" si="37"/>
        <v>0</v>
      </c>
      <c r="Q199" s="303">
        <f t="shared" si="37"/>
        <v>0</v>
      </c>
      <c r="R199" s="303">
        <f t="shared" si="37"/>
        <v>0</v>
      </c>
      <c r="S199" s="303">
        <f t="shared" si="37"/>
        <v>0</v>
      </c>
      <c r="T199" s="303">
        <f t="shared" si="37"/>
        <v>0</v>
      </c>
      <c r="U199" s="303">
        <f t="shared" si="37"/>
        <v>0</v>
      </c>
      <c r="V199" s="303">
        <f t="shared" si="37"/>
        <v>0</v>
      </c>
      <c r="W199" s="303">
        <f t="shared" si="37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4.5779651126564673E-2</v>
      </c>
      <c r="C200" s="304">
        <f t="shared" si="38"/>
        <v>4.1085740111311476E-2</v>
      </c>
      <c r="D200" s="304">
        <f t="shared" si="38"/>
        <v>3.7037865669238494E-2</v>
      </c>
      <c r="E200" s="304">
        <f t="shared" si="38"/>
        <v>4.7678624084048944E-2</v>
      </c>
      <c r="F200" s="304">
        <f t="shared" si="38"/>
        <v>3.3969641635687567E-2</v>
      </c>
      <c r="G200" s="304">
        <f t="shared" si="38"/>
        <v>2.8956064892381041E-2</v>
      </c>
      <c r="H200" s="304">
        <f t="shared" si="38"/>
        <v>3.1451816712796891E-2</v>
      </c>
      <c r="I200" s="304">
        <f t="shared" si="38"/>
        <v>0</v>
      </c>
      <c r="J200" s="304">
        <f t="shared" si="38"/>
        <v>0</v>
      </c>
      <c r="K200" s="304">
        <f t="shared" si="38"/>
        <v>0</v>
      </c>
      <c r="L200" s="304">
        <f t="shared" si="38"/>
        <v>0</v>
      </c>
      <c r="M200" s="304">
        <f t="shared" si="38"/>
        <v>0</v>
      </c>
      <c r="N200" s="304">
        <f t="shared" si="38"/>
        <v>0</v>
      </c>
      <c r="O200" s="304">
        <f t="shared" si="38"/>
        <v>0</v>
      </c>
      <c r="P200" s="304">
        <f t="shared" si="38"/>
        <v>0</v>
      </c>
      <c r="Q200" s="304">
        <f t="shared" si="38"/>
        <v>0</v>
      </c>
      <c r="R200" s="304">
        <f t="shared" si="38"/>
        <v>0</v>
      </c>
      <c r="S200" s="304">
        <f t="shared" si="38"/>
        <v>0</v>
      </c>
      <c r="T200" s="304">
        <f t="shared" si="38"/>
        <v>0</v>
      </c>
      <c r="U200" s="304">
        <f t="shared" si="38"/>
        <v>0</v>
      </c>
      <c r="V200" s="304">
        <f t="shared" si="38"/>
        <v>0</v>
      </c>
      <c r="W200" s="304">
        <f t="shared" si="38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0.19647386771750736</v>
      </c>
      <c r="C201" s="304">
        <f t="shared" si="39"/>
        <v>0.19244874822808505</v>
      </c>
      <c r="D201" s="304">
        <f t="shared" si="39"/>
        <v>0.18892531606984966</v>
      </c>
      <c r="E201" s="304">
        <f t="shared" si="39"/>
        <v>0.19438014326700442</v>
      </c>
      <c r="F201" s="304">
        <f t="shared" si="39"/>
        <v>0.18740096238642326</v>
      </c>
      <c r="G201" s="304">
        <f t="shared" si="39"/>
        <v>0.18244592771510931</v>
      </c>
      <c r="H201" s="304">
        <f t="shared" si="39"/>
        <v>0.18668959173276331</v>
      </c>
      <c r="I201" s="304">
        <f t="shared" si="39"/>
        <v>0</v>
      </c>
      <c r="J201" s="304">
        <f t="shared" si="39"/>
        <v>0</v>
      </c>
      <c r="K201" s="304">
        <f t="shared" si="39"/>
        <v>0</v>
      </c>
      <c r="L201" s="304">
        <f t="shared" si="39"/>
        <v>0</v>
      </c>
      <c r="M201" s="304">
        <f t="shared" si="39"/>
        <v>0</v>
      </c>
      <c r="N201" s="304">
        <f t="shared" si="39"/>
        <v>0</v>
      </c>
      <c r="O201" s="304">
        <f t="shared" si="39"/>
        <v>0</v>
      </c>
      <c r="P201" s="304">
        <f t="shared" si="39"/>
        <v>0</v>
      </c>
      <c r="Q201" s="304">
        <f t="shared" si="39"/>
        <v>0</v>
      </c>
      <c r="R201" s="304">
        <f t="shared" si="39"/>
        <v>0</v>
      </c>
      <c r="S201" s="304">
        <f t="shared" si="39"/>
        <v>0</v>
      </c>
      <c r="T201" s="304">
        <f t="shared" si="39"/>
        <v>0</v>
      </c>
      <c r="U201" s="304">
        <f t="shared" si="39"/>
        <v>0</v>
      </c>
      <c r="V201" s="304">
        <f t="shared" si="39"/>
        <v>0</v>
      </c>
      <c r="W201" s="304">
        <f t="shared" si="39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5.7557139675781278E-2</v>
      </c>
      <c r="C202" s="305">
        <f t="shared" si="40"/>
        <v>6.2251050691052356E-2</v>
      </c>
      <c r="D202" s="305">
        <f t="shared" si="40"/>
        <v>6.6298925133129669E-2</v>
      </c>
      <c r="E202" s="305">
        <f t="shared" si="40"/>
        <v>5.5658166718319399E-2</v>
      </c>
      <c r="F202" s="305">
        <f t="shared" si="40"/>
        <v>6.9367149166673497E-2</v>
      </c>
      <c r="G202" s="305">
        <f t="shared" si="40"/>
        <v>7.4380725910003997E-2</v>
      </c>
      <c r="H202" s="305">
        <f t="shared" si="40"/>
        <v>7.1884974089586634E-2</v>
      </c>
      <c r="I202" s="305">
        <f t="shared" si="40"/>
        <v>0</v>
      </c>
      <c r="J202" s="305">
        <f t="shared" si="40"/>
        <v>0</v>
      </c>
      <c r="K202" s="305">
        <f t="shared" si="40"/>
        <v>0</v>
      </c>
      <c r="L202" s="305">
        <f t="shared" si="40"/>
        <v>0</v>
      </c>
      <c r="M202" s="305">
        <f t="shared" si="40"/>
        <v>0</v>
      </c>
      <c r="N202" s="305">
        <f t="shared" si="40"/>
        <v>0</v>
      </c>
      <c r="O202" s="305">
        <f t="shared" si="40"/>
        <v>0</v>
      </c>
      <c r="P202" s="305">
        <f t="shared" si="40"/>
        <v>0</v>
      </c>
      <c r="Q202" s="305">
        <f t="shared" si="40"/>
        <v>0</v>
      </c>
      <c r="R202" s="305">
        <f t="shared" si="40"/>
        <v>0</v>
      </c>
      <c r="S202" s="305">
        <f t="shared" si="40"/>
        <v>0</v>
      </c>
      <c r="T202" s="305">
        <f t="shared" si="40"/>
        <v>0</v>
      </c>
      <c r="U202" s="305">
        <f t="shared" si="40"/>
        <v>0</v>
      </c>
      <c r="V202" s="305">
        <f t="shared" si="40"/>
        <v>0</v>
      </c>
      <c r="W202" s="305">
        <f t="shared" si="40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1</v>
      </c>
      <c r="C204" s="234">
        <f t="shared" si="41"/>
        <v>0.99999999999999978</v>
      </c>
      <c r="D204" s="234">
        <f t="shared" si="41"/>
        <v>1</v>
      </c>
      <c r="E204" s="234">
        <f t="shared" si="41"/>
        <v>1</v>
      </c>
      <c r="F204" s="234">
        <f t="shared" si="41"/>
        <v>1.0000000000000002</v>
      </c>
      <c r="G204" s="234">
        <f t="shared" si="41"/>
        <v>1</v>
      </c>
      <c r="H204" s="234">
        <f t="shared" si="41"/>
        <v>0.99999999999999989</v>
      </c>
      <c r="I204" s="234">
        <f t="shared" si="41"/>
        <v>1</v>
      </c>
      <c r="J204" s="234">
        <f t="shared" si="41"/>
        <v>1.0000000000000002</v>
      </c>
      <c r="K204" s="234">
        <f t="shared" si="41"/>
        <v>1.0000000000000002</v>
      </c>
      <c r="L204" s="234">
        <f t="shared" si="41"/>
        <v>1</v>
      </c>
      <c r="M204" s="234">
        <f t="shared" si="41"/>
        <v>1</v>
      </c>
      <c r="N204" s="234">
        <f t="shared" si="41"/>
        <v>1.0000000000000002</v>
      </c>
      <c r="O204" s="234">
        <f t="shared" si="41"/>
        <v>1</v>
      </c>
      <c r="P204" s="234">
        <f t="shared" si="41"/>
        <v>1.0000000000000002</v>
      </c>
      <c r="Q204" s="234">
        <f t="shared" si="41"/>
        <v>1</v>
      </c>
      <c r="R204" s="234">
        <f t="shared" si="41"/>
        <v>1</v>
      </c>
      <c r="S204" s="234">
        <f t="shared" si="41"/>
        <v>1.0000000000000004</v>
      </c>
      <c r="T204" s="234">
        <f t="shared" si="41"/>
        <v>0.99999999999999989</v>
      </c>
      <c r="U204" s="234">
        <f t="shared" si="41"/>
        <v>1</v>
      </c>
      <c r="V204" s="234">
        <f t="shared" si="41"/>
        <v>1</v>
      </c>
      <c r="W204" s="234">
        <f t="shared" si="41"/>
        <v>1.0000000000000004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1.5639833976806594E-3</v>
      </c>
      <c r="C205" s="301">
        <f t="shared" si="42"/>
        <v>1.5639833976810375E-3</v>
      </c>
      <c r="D205" s="301">
        <f t="shared" si="42"/>
        <v>1.563983397681036E-3</v>
      </c>
      <c r="E205" s="301">
        <f t="shared" si="42"/>
        <v>1.5639833976811147E-3</v>
      </c>
      <c r="F205" s="301">
        <f t="shared" si="42"/>
        <v>1.5639833976809089E-3</v>
      </c>
      <c r="G205" s="301">
        <f t="shared" si="42"/>
        <v>1.5639833976811908E-3</v>
      </c>
      <c r="H205" s="301">
        <f t="shared" si="42"/>
        <v>1.5639833976813134E-3</v>
      </c>
      <c r="I205" s="301">
        <f t="shared" si="42"/>
        <v>1.5639833976810811E-3</v>
      </c>
      <c r="J205" s="301">
        <f t="shared" si="42"/>
        <v>1.5639833976810772E-3</v>
      </c>
      <c r="K205" s="301">
        <f t="shared" si="42"/>
        <v>1.5639833976818069E-3</v>
      </c>
      <c r="L205" s="301">
        <f t="shared" si="42"/>
        <v>1.5639833976819719E-3</v>
      </c>
      <c r="M205" s="301">
        <f t="shared" si="42"/>
        <v>1.5639833976810935E-3</v>
      </c>
      <c r="N205" s="301">
        <f t="shared" si="42"/>
        <v>1.5639833976813123E-3</v>
      </c>
      <c r="O205" s="301">
        <f t="shared" si="42"/>
        <v>1.5639833976813771E-3</v>
      </c>
      <c r="P205" s="301">
        <f t="shared" si="42"/>
        <v>1.5639833976810989E-3</v>
      </c>
      <c r="Q205" s="301">
        <f t="shared" si="42"/>
        <v>1.5639833976812928E-3</v>
      </c>
      <c r="R205" s="301">
        <f t="shared" si="42"/>
        <v>1.5639833976813307E-3</v>
      </c>
      <c r="S205" s="301">
        <f t="shared" si="42"/>
        <v>1.5639833976812878E-3</v>
      </c>
      <c r="T205" s="301">
        <f t="shared" si="42"/>
        <v>1.5639833976810044E-3</v>
      </c>
      <c r="U205" s="301">
        <f t="shared" si="42"/>
        <v>1.5639833976812572E-3</v>
      </c>
      <c r="V205" s="301">
        <f t="shared" si="42"/>
        <v>1.5639833976812815E-3</v>
      </c>
      <c r="W205" s="301">
        <f t="shared" si="42"/>
        <v>1.5639833976810878E-3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7.8064805374610826E-4</v>
      </c>
      <c r="C206" s="235">
        <f t="shared" si="43"/>
        <v>7.8064805374629669E-4</v>
      </c>
      <c r="D206" s="235">
        <f t="shared" si="43"/>
        <v>7.8064805374629593E-4</v>
      </c>
      <c r="E206" s="235">
        <f t="shared" si="43"/>
        <v>7.806480537463355E-4</v>
      </c>
      <c r="F206" s="235">
        <f t="shared" si="43"/>
        <v>7.8064805374623294E-4</v>
      </c>
      <c r="G206" s="235">
        <f t="shared" si="43"/>
        <v>7.8064805374637356E-4</v>
      </c>
      <c r="H206" s="235">
        <f t="shared" si="43"/>
        <v>7.806480537464346E-4</v>
      </c>
      <c r="I206" s="235">
        <f t="shared" si="43"/>
        <v>7.8064805374631881E-4</v>
      </c>
      <c r="J206" s="235">
        <f t="shared" si="43"/>
        <v>7.8064805374631664E-4</v>
      </c>
      <c r="K206" s="235">
        <f t="shared" si="43"/>
        <v>7.8064805374668039E-4</v>
      </c>
      <c r="L206" s="235">
        <f t="shared" si="43"/>
        <v>7.8064805374676355E-4</v>
      </c>
      <c r="M206" s="235">
        <f t="shared" si="43"/>
        <v>7.8064805374632488E-4</v>
      </c>
      <c r="N206" s="235">
        <f t="shared" si="43"/>
        <v>7.806480537464346E-4</v>
      </c>
      <c r="O206" s="235">
        <f t="shared" si="43"/>
        <v>7.8064805374646648E-4</v>
      </c>
      <c r="P206" s="235">
        <f t="shared" si="43"/>
        <v>7.8064805374632726E-4</v>
      </c>
      <c r="Q206" s="235">
        <f t="shared" si="43"/>
        <v>7.8064805374642463E-4</v>
      </c>
      <c r="R206" s="235">
        <f t="shared" si="43"/>
        <v>7.8064805374644338E-4</v>
      </c>
      <c r="S206" s="235">
        <f t="shared" si="43"/>
        <v>7.8064805374642181E-4</v>
      </c>
      <c r="T206" s="235">
        <f t="shared" si="43"/>
        <v>7.8064805374628054E-4</v>
      </c>
      <c r="U206" s="235">
        <f t="shared" si="43"/>
        <v>7.8064805374640652E-4</v>
      </c>
      <c r="V206" s="235">
        <f t="shared" si="43"/>
        <v>7.8064805374641866E-4</v>
      </c>
      <c r="W206" s="235">
        <f t="shared" si="43"/>
        <v>7.8064805374632184E-4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1.9844553967341416E-2</v>
      </c>
      <c r="C207" s="235">
        <f t="shared" si="44"/>
        <v>1.9844553967346214E-2</v>
      </c>
      <c r="D207" s="235">
        <f t="shared" si="44"/>
        <v>1.9844553967346194E-2</v>
      </c>
      <c r="E207" s="235">
        <f t="shared" si="44"/>
        <v>1.9844553967347196E-2</v>
      </c>
      <c r="F207" s="235">
        <f t="shared" si="44"/>
        <v>1.9844553967344587E-2</v>
      </c>
      <c r="G207" s="235">
        <f t="shared" si="44"/>
        <v>1.9844553967348164E-2</v>
      </c>
      <c r="H207" s="235">
        <f t="shared" si="44"/>
        <v>1.9844553967349712E-2</v>
      </c>
      <c r="I207" s="235">
        <f t="shared" si="44"/>
        <v>1.9844553967346773E-2</v>
      </c>
      <c r="J207" s="235">
        <f t="shared" si="44"/>
        <v>1.9844553967346721E-2</v>
      </c>
      <c r="K207" s="235">
        <f t="shared" si="44"/>
        <v>1.9844553967355971E-2</v>
      </c>
      <c r="L207" s="235">
        <f t="shared" si="44"/>
        <v>1.9844553967358076E-2</v>
      </c>
      <c r="M207" s="235">
        <f t="shared" si="44"/>
        <v>1.9844553967346936E-2</v>
      </c>
      <c r="N207" s="235">
        <f t="shared" si="44"/>
        <v>1.9844553967349708E-2</v>
      </c>
      <c r="O207" s="235">
        <f t="shared" si="44"/>
        <v>1.984455396735053E-2</v>
      </c>
      <c r="P207" s="235">
        <f t="shared" si="44"/>
        <v>1.9844553967346995E-2</v>
      </c>
      <c r="Q207" s="235">
        <f t="shared" si="44"/>
        <v>1.9844553967349458E-2</v>
      </c>
      <c r="R207" s="235">
        <f t="shared" si="44"/>
        <v>1.9844553967349941E-2</v>
      </c>
      <c r="S207" s="235">
        <f t="shared" si="44"/>
        <v>1.9844553967349392E-2</v>
      </c>
      <c r="T207" s="235">
        <f t="shared" si="44"/>
        <v>1.9844553967345795E-2</v>
      </c>
      <c r="U207" s="235">
        <f t="shared" si="44"/>
        <v>1.9844553967349004E-2</v>
      </c>
      <c r="V207" s="235">
        <f t="shared" si="44"/>
        <v>1.9844553967349313E-2</v>
      </c>
      <c r="W207" s="235">
        <f t="shared" si="44"/>
        <v>1.9844553967346849E-2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5.2132779922688664E-4</v>
      </c>
      <c r="C208" s="235">
        <f t="shared" si="45"/>
        <v>5.2132779922701219E-4</v>
      </c>
      <c r="D208" s="235">
        <f t="shared" si="45"/>
        <v>5.2132779922701208E-4</v>
      </c>
      <c r="E208" s="235">
        <f t="shared" si="45"/>
        <v>5.2132779922703853E-4</v>
      </c>
      <c r="F208" s="235">
        <f t="shared" si="45"/>
        <v>5.2132779922696979E-4</v>
      </c>
      <c r="G208" s="235">
        <f t="shared" si="45"/>
        <v>5.2132779922706379E-4</v>
      </c>
      <c r="H208" s="235">
        <f t="shared" si="45"/>
        <v>5.2132779922710434E-4</v>
      </c>
      <c r="I208" s="235">
        <f t="shared" si="45"/>
        <v>5.2132779922702704E-4</v>
      </c>
      <c r="J208" s="235">
        <f t="shared" si="45"/>
        <v>5.2132779922702596E-4</v>
      </c>
      <c r="K208" s="235">
        <f t="shared" si="45"/>
        <v>5.2132779922726882E-4</v>
      </c>
      <c r="L208" s="235">
        <f t="shared" si="45"/>
        <v>5.2132779922732433E-4</v>
      </c>
      <c r="M208" s="235">
        <f t="shared" si="45"/>
        <v>5.2132779922703127E-4</v>
      </c>
      <c r="N208" s="235">
        <f t="shared" si="45"/>
        <v>5.2132779922710434E-4</v>
      </c>
      <c r="O208" s="235">
        <f t="shared" si="45"/>
        <v>5.2132779922712592E-4</v>
      </c>
      <c r="P208" s="235">
        <f t="shared" si="45"/>
        <v>5.2132779922703311E-4</v>
      </c>
      <c r="Q208" s="235">
        <f t="shared" si="45"/>
        <v>5.2132779922709784E-4</v>
      </c>
      <c r="R208" s="235">
        <f t="shared" si="45"/>
        <v>5.2132779922711031E-4</v>
      </c>
      <c r="S208" s="235">
        <f t="shared" si="45"/>
        <v>5.2132779922709599E-4</v>
      </c>
      <c r="T208" s="235">
        <f t="shared" si="45"/>
        <v>5.2132779922700134E-4</v>
      </c>
      <c r="U208" s="235">
        <f t="shared" si="45"/>
        <v>5.2132779922708591E-4</v>
      </c>
      <c r="V208" s="235">
        <f t="shared" si="45"/>
        <v>5.2132779922709404E-4</v>
      </c>
      <c r="W208" s="235">
        <f t="shared" si="45"/>
        <v>5.2132779922702932E-4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1.9106991944770986E-3</v>
      </c>
      <c r="C209" s="302">
        <f t="shared" si="46"/>
        <v>1.9768335267664533E-3</v>
      </c>
      <c r="D209" s="302">
        <f t="shared" si="46"/>
        <v>2.0413666670432967E-3</v>
      </c>
      <c r="E209" s="302">
        <f t="shared" si="46"/>
        <v>1.9436249665095845E-3</v>
      </c>
      <c r="F209" s="302">
        <f t="shared" si="46"/>
        <v>2.0655351646452487E-3</v>
      </c>
      <c r="G209" s="302">
        <f t="shared" si="46"/>
        <v>2.2372666366609973E-3</v>
      </c>
      <c r="H209" s="302">
        <f t="shared" si="46"/>
        <v>2.125020745302509E-3</v>
      </c>
      <c r="I209" s="302">
        <f t="shared" si="46"/>
        <v>2.1901376280832568E-3</v>
      </c>
      <c r="J209" s="302">
        <f t="shared" si="46"/>
        <v>2.0356158368952612E-3</v>
      </c>
      <c r="K209" s="302">
        <f t="shared" si="46"/>
        <v>2.5609388658280291E-3</v>
      </c>
      <c r="L209" s="302">
        <f t="shared" si="46"/>
        <v>2.5799817461420365E-3</v>
      </c>
      <c r="M209" s="302">
        <f t="shared" si="46"/>
        <v>2.3315581534984419E-3</v>
      </c>
      <c r="N209" s="302">
        <f t="shared" si="46"/>
        <v>2.3760210450526763E-3</v>
      </c>
      <c r="O209" s="302">
        <f t="shared" si="46"/>
        <v>2.4317316919530646E-3</v>
      </c>
      <c r="P209" s="302">
        <f t="shared" si="46"/>
        <v>2.4554868253103316E-3</v>
      </c>
      <c r="Q209" s="302">
        <f t="shared" si="46"/>
        <v>2.4548562594622534E-3</v>
      </c>
      <c r="R209" s="302">
        <f t="shared" si="46"/>
        <v>2.3694015324069303E-3</v>
      </c>
      <c r="S209" s="302">
        <f t="shared" si="46"/>
        <v>2.7005589750558881E-3</v>
      </c>
      <c r="T209" s="302">
        <f t="shared" si="46"/>
        <v>2.7050318379611949E-3</v>
      </c>
      <c r="U209" s="302">
        <f t="shared" si="46"/>
        <v>2.6700867131172479E-3</v>
      </c>
      <c r="V209" s="302">
        <f t="shared" si="46"/>
        <v>2.5870483356720143E-3</v>
      </c>
      <c r="W209" s="302">
        <f t="shared" si="46"/>
        <v>2.5856632925505027E-3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0.58044545419144367</v>
      </c>
      <c r="C210" s="303">
        <f t="shared" si="47"/>
        <v>0.57729693460514453</v>
      </c>
      <c r="D210" s="303">
        <f t="shared" si="47"/>
        <v>0.5769476068518804</v>
      </c>
      <c r="E210" s="303">
        <f t="shared" si="47"/>
        <v>0.58114002301839174</v>
      </c>
      <c r="F210" s="303">
        <f t="shared" si="47"/>
        <v>0.57451830117831226</v>
      </c>
      <c r="G210" s="303">
        <f t="shared" si="47"/>
        <v>0.57109398508164477</v>
      </c>
      <c r="H210" s="303">
        <f t="shared" si="47"/>
        <v>0.57419194984909117</v>
      </c>
      <c r="I210" s="303">
        <f t="shared" si="47"/>
        <v>0.5727885888591</v>
      </c>
      <c r="J210" s="303">
        <f t="shared" si="47"/>
        <v>0.57626467586596541</v>
      </c>
      <c r="K210" s="303">
        <f t="shared" si="47"/>
        <v>0.56055727535824329</v>
      </c>
      <c r="L210" s="303">
        <f t="shared" si="47"/>
        <v>0.56105211251304854</v>
      </c>
      <c r="M210" s="303">
        <f t="shared" si="47"/>
        <v>0.56878191520359012</v>
      </c>
      <c r="N210" s="303">
        <f t="shared" si="47"/>
        <v>0.57017084462171519</v>
      </c>
      <c r="O210" s="303">
        <f t="shared" si="47"/>
        <v>0.56531997141126489</v>
      </c>
      <c r="P210" s="303">
        <f t="shared" si="47"/>
        <v>0.56345532491965178</v>
      </c>
      <c r="Q210" s="303">
        <f t="shared" si="47"/>
        <v>0.56410645349802746</v>
      </c>
      <c r="R210" s="303">
        <f t="shared" si="47"/>
        <v>0.57074504611380805</v>
      </c>
      <c r="S210" s="303">
        <f t="shared" si="47"/>
        <v>0.57471096699671109</v>
      </c>
      <c r="T210" s="303">
        <f t="shared" si="47"/>
        <v>0.57603745874135082</v>
      </c>
      <c r="U210" s="303">
        <f t="shared" si="47"/>
        <v>0.56869478450817113</v>
      </c>
      <c r="V210" s="303">
        <f t="shared" si="47"/>
        <v>0.55338634902524286</v>
      </c>
      <c r="W210" s="303">
        <f t="shared" si="47"/>
        <v>0.55308048909315033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0.4866578687510813</v>
      </c>
      <c r="C211" s="304">
        <f t="shared" si="48"/>
        <v>0.46894687737077628</v>
      </c>
      <c r="D211" s="304">
        <f t="shared" si="48"/>
        <v>0.45975230992270422</v>
      </c>
      <c r="E211" s="304">
        <f t="shared" si="48"/>
        <v>0.49141418261388087</v>
      </c>
      <c r="F211" s="304">
        <f t="shared" si="48"/>
        <v>0.4451486255271494</v>
      </c>
      <c r="G211" s="304">
        <f t="shared" si="48"/>
        <v>0.39478337804561325</v>
      </c>
      <c r="H211" s="304">
        <f t="shared" si="48"/>
        <v>0.42926999942929139</v>
      </c>
      <c r="I211" s="304">
        <f t="shared" si="48"/>
        <v>0.40810461094443556</v>
      </c>
      <c r="J211" s="304">
        <f t="shared" si="48"/>
        <v>0.44905473718735262</v>
      </c>
      <c r="K211" s="304">
        <f t="shared" si="48"/>
        <v>0.25226598112309029</v>
      </c>
      <c r="L211" s="304">
        <f t="shared" si="48"/>
        <v>0.22684681870005335</v>
      </c>
      <c r="M211" s="304">
        <f t="shared" si="48"/>
        <v>0.40852831440088316</v>
      </c>
      <c r="N211" s="304">
        <f t="shared" si="48"/>
        <v>0.37727953109484857</v>
      </c>
      <c r="O211" s="304">
        <f t="shared" si="48"/>
        <v>0.39384030930274239</v>
      </c>
      <c r="P211" s="304">
        <f t="shared" si="48"/>
        <v>0.34689951047130263</v>
      </c>
      <c r="Q211" s="304">
        <f t="shared" si="48"/>
        <v>0.34109645405408556</v>
      </c>
      <c r="R211" s="304">
        <f t="shared" si="48"/>
        <v>0.39435427864603023</v>
      </c>
      <c r="S211" s="304">
        <f t="shared" si="48"/>
        <v>6.3032935178988878E-2</v>
      </c>
      <c r="T211" s="304">
        <f t="shared" si="48"/>
        <v>5.6168355901361378E-2</v>
      </c>
      <c r="U211" s="304">
        <f t="shared" si="48"/>
        <v>0.10168486294446676</v>
      </c>
      <c r="V211" s="304">
        <f t="shared" si="48"/>
        <v>0.28798475842955346</v>
      </c>
      <c r="W211" s="304">
        <f t="shared" si="48"/>
        <v>0.30315151387646821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9.3787585440362614E-2</v>
      </c>
      <c r="C212" s="304">
        <f t="shared" si="49"/>
        <v>0.1083500572343683</v>
      </c>
      <c r="D212" s="304">
        <f t="shared" si="49"/>
        <v>0.11719529692917655</v>
      </c>
      <c r="E212" s="304">
        <f t="shared" si="49"/>
        <v>8.9725840404510759E-2</v>
      </c>
      <c r="F212" s="304">
        <f t="shared" si="49"/>
        <v>0.1293696756511627</v>
      </c>
      <c r="G212" s="304">
        <f t="shared" si="49"/>
        <v>0.17631060703603135</v>
      </c>
      <c r="H212" s="304">
        <f t="shared" si="49"/>
        <v>0.14492195041979988</v>
      </c>
      <c r="I212" s="304">
        <f t="shared" si="49"/>
        <v>0.16468397791466444</v>
      </c>
      <c r="J212" s="304">
        <f t="shared" si="49"/>
        <v>0.12720993867861258</v>
      </c>
      <c r="K212" s="304">
        <f t="shared" si="49"/>
        <v>0.30829129423515289</v>
      </c>
      <c r="L212" s="304">
        <f t="shared" si="49"/>
        <v>0.3342052938129953</v>
      </c>
      <c r="M212" s="304">
        <f t="shared" si="49"/>
        <v>0.16025360080270715</v>
      </c>
      <c r="N212" s="304">
        <f t="shared" si="49"/>
        <v>0.19289131352686631</v>
      </c>
      <c r="O212" s="304">
        <f t="shared" si="49"/>
        <v>0.17147966210852272</v>
      </c>
      <c r="P212" s="304">
        <f t="shared" si="49"/>
        <v>0.21655581444834898</v>
      </c>
      <c r="Q212" s="304">
        <f t="shared" si="49"/>
        <v>0.22300999944394184</v>
      </c>
      <c r="R212" s="304">
        <f t="shared" si="49"/>
        <v>0.17639076746777779</v>
      </c>
      <c r="S212" s="304">
        <f t="shared" si="49"/>
        <v>0.51167803181772209</v>
      </c>
      <c r="T212" s="304">
        <f t="shared" si="49"/>
        <v>0.51986910283998944</v>
      </c>
      <c r="U212" s="304">
        <f t="shared" si="49"/>
        <v>0.46700992156370419</v>
      </c>
      <c r="V212" s="304">
        <f t="shared" si="49"/>
        <v>0.2654015905956893</v>
      </c>
      <c r="W212" s="304">
        <f t="shared" si="49"/>
        <v>0.24992897521668211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0.25226670601811357</v>
      </c>
      <c r="C213" s="303">
        <f t="shared" si="50"/>
        <v>0.25578880773789686</v>
      </c>
      <c r="D213" s="303">
        <f t="shared" si="50"/>
        <v>0.25719699716675587</v>
      </c>
      <c r="E213" s="303">
        <f t="shared" si="50"/>
        <v>0.25258177369049029</v>
      </c>
      <c r="F213" s="303">
        <f t="shared" si="50"/>
        <v>0.25935471012173555</v>
      </c>
      <c r="G213" s="303">
        <f t="shared" si="50"/>
        <v>0.26238236868361858</v>
      </c>
      <c r="H213" s="303">
        <f t="shared" si="50"/>
        <v>0.25928951307083903</v>
      </c>
      <c r="I213" s="303">
        <f t="shared" si="50"/>
        <v>0.26050774428655321</v>
      </c>
      <c r="J213" s="303">
        <f t="shared" si="50"/>
        <v>0.25473983387355881</v>
      </c>
      <c r="K213" s="303">
        <f t="shared" si="50"/>
        <v>0.2798429551848689</v>
      </c>
      <c r="L213" s="303">
        <f t="shared" si="50"/>
        <v>0.28013611413530609</v>
      </c>
      <c r="M213" s="303">
        <f t="shared" si="50"/>
        <v>0.26321835153706497</v>
      </c>
      <c r="N213" s="303">
        <f t="shared" si="50"/>
        <v>0.26043352500123379</v>
      </c>
      <c r="O213" s="303">
        <f t="shared" si="50"/>
        <v>0.26638785797196596</v>
      </c>
      <c r="P213" s="303">
        <f t="shared" si="50"/>
        <v>0.26932574374452634</v>
      </c>
      <c r="Q213" s="303">
        <f t="shared" si="50"/>
        <v>0.26894614448637916</v>
      </c>
      <c r="R213" s="303">
        <f t="shared" si="50"/>
        <v>0.25973314540013032</v>
      </c>
      <c r="S213" s="303">
        <f t="shared" si="50"/>
        <v>0.29449040544955474</v>
      </c>
      <c r="T213" s="303">
        <f t="shared" si="50"/>
        <v>0.29517011945213528</v>
      </c>
      <c r="U213" s="303">
        <f t="shared" si="50"/>
        <v>0.29140762450043312</v>
      </c>
      <c r="V213" s="303">
        <f t="shared" si="50"/>
        <v>0.28356335558779239</v>
      </c>
      <c r="W213" s="303">
        <f t="shared" si="50"/>
        <v>0.28340662843173448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0.18036975805011932</v>
      </c>
      <c r="C214" s="304">
        <f t="shared" si="51"/>
        <v>0.17538466241860987</v>
      </c>
      <c r="D214" s="304">
        <f t="shared" si="51"/>
        <v>0.16964642084054324</v>
      </c>
      <c r="E214" s="304">
        <f t="shared" si="51"/>
        <v>0.18300825979022983</v>
      </c>
      <c r="F214" s="304">
        <f t="shared" si="51"/>
        <v>0.16561050925595511</v>
      </c>
      <c r="G214" s="304">
        <f t="shared" si="51"/>
        <v>0.1360108524260463</v>
      </c>
      <c r="H214" s="304">
        <f t="shared" si="51"/>
        <v>0.1530326931650057</v>
      </c>
      <c r="I214" s="304">
        <f t="shared" si="51"/>
        <v>0.14026746820820407</v>
      </c>
      <c r="J214" s="304">
        <f t="shared" si="51"/>
        <v>0.15998924688128754</v>
      </c>
      <c r="K214" s="304">
        <f t="shared" si="51"/>
        <v>9.5349629380054424E-2</v>
      </c>
      <c r="L214" s="304">
        <f t="shared" si="51"/>
        <v>7.0979445337002262E-2</v>
      </c>
      <c r="M214" s="304">
        <f t="shared" si="51"/>
        <v>0.15277252869171271</v>
      </c>
      <c r="N214" s="304">
        <f t="shared" si="51"/>
        <v>0.12039241682585422</v>
      </c>
      <c r="O214" s="304">
        <f t="shared" si="51"/>
        <v>0.15360112986913083</v>
      </c>
      <c r="P214" s="304">
        <f t="shared" si="51"/>
        <v>0.12971163502992478</v>
      </c>
      <c r="Q214" s="304">
        <f t="shared" si="51"/>
        <v>0.12312631081964746</v>
      </c>
      <c r="R214" s="304">
        <f t="shared" si="51"/>
        <v>0.13172381090382729</v>
      </c>
      <c r="S214" s="304">
        <f t="shared" si="51"/>
        <v>3.2299008899271897E-2</v>
      </c>
      <c r="T214" s="304">
        <f t="shared" si="51"/>
        <v>2.8781496878797962E-2</v>
      </c>
      <c r="U214" s="304">
        <f t="shared" si="51"/>
        <v>5.2104828750848896E-2</v>
      </c>
      <c r="V214" s="304">
        <f t="shared" si="51"/>
        <v>0.14756765251305282</v>
      </c>
      <c r="W214" s="304">
        <f t="shared" si="51"/>
        <v>0.1553393224783168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7.1896947967994243E-2</v>
      </c>
      <c r="C215" s="304">
        <f t="shared" si="52"/>
        <v>8.0404145319286996E-2</v>
      </c>
      <c r="D215" s="304">
        <f t="shared" si="52"/>
        <v>8.7550576326212631E-2</v>
      </c>
      <c r="E215" s="304">
        <f t="shared" si="52"/>
        <v>6.9573513900260481E-2</v>
      </c>
      <c r="F215" s="304">
        <f t="shared" si="52"/>
        <v>9.3744200865780447E-2</v>
      </c>
      <c r="G215" s="304">
        <f t="shared" si="52"/>
        <v>0.12637151625757226</v>
      </c>
      <c r="H215" s="304">
        <f t="shared" si="52"/>
        <v>0.1062568199058333</v>
      </c>
      <c r="I215" s="304">
        <f t="shared" si="52"/>
        <v>0.12024027607834915</v>
      </c>
      <c r="J215" s="304">
        <f t="shared" si="52"/>
        <v>9.4750586992271235E-2</v>
      </c>
      <c r="K215" s="304">
        <f t="shared" si="52"/>
        <v>0.18449332580481451</v>
      </c>
      <c r="L215" s="304">
        <f t="shared" si="52"/>
        <v>0.20915666879830383</v>
      </c>
      <c r="M215" s="304">
        <f t="shared" si="52"/>
        <v>0.11044582284535223</v>
      </c>
      <c r="N215" s="304">
        <f t="shared" si="52"/>
        <v>0.14004110817537957</v>
      </c>
      <c r="O215" s="304">
        <f t="shared" si="52"/>
        <v>0.11278672810283515</v>
      </c>
      <c r="P215" s="304">
        <f t="shared" si="52"/>
        <v>0.13961410871460159</v>
      </c>
      <c r="Q215" s="304">
        <f t="shared" si="52"/>
        <v>0.14581983366673168</v>
      </c>
      <c r="R215" s="304">
        <f t="shared" si="52"/>
        <v>0.12800933449630306</v>
      </c>
      <c r="S215" s="304">
        <f t="shared" si="52"/>
        <v>0.26219139655028284</v>
      </c>
      <c r="T215" s="304">
        <f t="shared" si="52"/>
        <v>0.26638862257333751</v>
      </c>
      <c r="U215" s="304">
        <f t="shared" si="52"/>
        <v>0.2393027957495843</v>
      </c>
      <c r="V215" s="304">
        <f t="shared" si="52"/>
        <v>0.13599570307473957</v>
      </c>
      <c r="W215" s="304">
        <f t="shared" si="52"/>
        <v>0.12806730595341778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0.14266662737797045</v>
      </c>
      <c r="C216" s="303">
        <f t="shared" si="53"/>
        <v>0.14222691091219133</v>
      </c>
      <c r="D216" s="303">
        <f t="shared" si="53"/>
        <v>0.14110351609631988</v>
      </c>
      <c r="E216" s="303">
        <f t="shared" si="53"/>
        <v>0.14162406510660672</v>
      </c>
      <c r="F216" s="303">
        <f t="shared" si="53"/>
        <v>0.14135094031730849</v>
      </c>
      <c r="G216" s="303">
        <f t="shared" si="53"/>
        <v>0.14157586638007288</v>
      </c>
      <c r="H216" s="303">
        <f t="shared" si="53"/>
        <v>0.14168300311676268</v>
      </c>
      <c r="I216" s="303">
        <f t="shared" si="53"/>
        <v>0.14180301600826223</v>
      </c>
      <c r="J216" s="303">
        <f t="shared" si="53"/>
        <v>0.14424936120557957</v>
      </c>
      <c r="K216" s="303">
        <f t="shared" si="53"/>
        <v>0.13432831737304826</v>
      </c>
      <c r="L216" s="303">
        <f t="shared" si="53"/>
        <v>0.13352127838748915</v>
      </c>
      <c r="M216" s="303">
        <f t="shared" si="53"/>
        <v>0.14295766188784534</v>
      </c>
      <c r="N216" s="303">
        <f t="shared" si="53"/>
        <v>0.14430909611399398</v>
      </c>
      <c r="O216" s="303">
        <f t="shared" si="53"/>
        <v>0.1431499257068104</v>
      </c>
      <c r="P216" s="303">
        <f t="shared" si="53"/>
        <v>0.14205293129251029</v>
      </c>
      <c r="Q216" s="303">
        <f t="shared" si="53"/>
        <v>0.14178203253812685</v>
      </c>
      <c r="R216" s="303">
        <f t="shared" si="53"/>
        <v>0.14444189373564983</v>
      </c>
      <c r="S216" s="303">
        <f t="shared" si="53"/>
        <v>0.10538755536067436</v>
      </c>
      <c r="T216" s="303">
        <f t="shared" si="53"/>
        <v>0.10337687675055249</v>
      </c>
      <c r="U216" s="303">
        <f t="shared" si="53"/>
        <v>0.11451699106027485</v>
      </c>
      <c r="V216" s="303">
        <f t="shared" si="53"/>
        <v>0.13775273383328882</v>
      </c>
      <c r="W216" s="303">
        <f t="shared" si="53"/>
        <v>0.13821670596456373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1.5374344738401774E-2</v>
      </c>
      <c r="C217" s="304">
        <f t="shared" si="54"/>
        <v>1.4164977921789152E-2</v>
      </c>
      <c r="D217" s="304">
        <f t="shared" si="54"/>
        <v>1.3050766608406957E-2</v>
      </c>
      <c r="E217" s="304">
        <f t="shared" si="54"/>
        <v>1.6150090093078585E-2</v>
      </c>
      <c r="F217" s="304">
        <f t="shared" si="54"/>
        <v>1.2118443089656169E-2</v>
      </c>
      <c r="G217" s="304">
        <f t="shared" si="54"/>
        <v>1.1034356556698609E-2</v>
      </c>
      <c r="H217" s="304">
        <f t="shared" si="54"/>
        <v>1.1479650804681114E-2</v>
      </c>
      <c r="I217" s="304">
        <f t="shared" si="54"/>
        <v>1.0462195635976737E-2</v>
      </c>
      <c r="J217" s="304">
        <f t="shared" si="54"/>
        <v>1.3589760328834388E-2</v>
      </c>
      <c r="K217" s="304">
        <f t="shared" si="54"/>
        <v>8.7957385613250411E-3</v>
      </c>
      <c r="L217" s="304">
        <f t="shared" si="54"/>
        <v>6.6505946026836609E-3</v>
      </c>
      <c r="M217" s="304">
        <f t="shared" si="54"/>
        <v>2.0429812389996801E-2</v>
      </c>
      <c r="N217" s="304">
        <f t="shared" si="54"/>
        <v>1.9062512294018653E-2</v>
      </c>
      <c r="O217" s="304">
        <f t="shared" si="54"/>
        <v>2.4320663241944908E-2</v>
      </c>
      <c r="P217" s="304">
        <f t="shared" si="54"/>
        <v>2.0274670960345308E-2</v>
      </c>
      <c r="Q217" s="304">
        <f t="shared" si="54"/>
        <v>1.9495387463744771E-2</v>
      </c>
      <c r="R217" s="304">
        <f t="shared" si="54"/>
        <v>2.0856685420654861E-2</v>
      </c>
      <c r="S217" s="304">
        <f t="shared" si="54"/>
        <v>5.0249806476220195E-3</v>
      </c>
      <c r="T217" s="304">
        <f t="shared" si="54"/>
        <v>4.5568958629834105E-3</v>
      </c>
      <c r="U217" s="304">
        <f t="shared" si="54"/>
        <v>8.2500955195335349E-3</v>
      </c>
      <c r="V217" s="304">
        <f t="shared" si="54"/>
        <v>2.3365343635376287E-2</v>
      </c>
      <c r="W217" s="304">
        <f t="shared" si="54"/>
        <v>2.4595882552725146E-2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0.10796266160149309</v>
      </c>
      <c r="C218" s="304">
        <f t="shared" si="55"/>
        <v>0.10659986960154852</v>
      </c>
      <c r="D218" s="304">
        <f t="shared" si="55"/>
        <v>0.10469147359724115</v>
      </c>
      <c r="E218" s="304">
        <f t="shared" si="55"/>
        <v>0.10662098954708782</v>
      </c>
      <c r="F218" s="304">
        <f t="shared" si="55"/>
        <v>0.10448622941348472</v>
      </c>
      <c r="G218" s="304">
        <f t="shared" si="55"/>
        <v>0.10219706959341024</v>
      </c>
      <c r="H218" s="304">
        <f t="shared" si="55"/>
        <v>0.10396593626112745</v>
      </c>
      <c r="I218" s="304">
        <f t="shared" si="55"/>
        <v>0.10320872416211402</v>
      </c>
      <c r="J218" s="304">
        <f t="shared" si="55"/>
        <v>0.10787544680839456</v>
      </c>
      <c r="K218" s="304">
        <f t="shared" si="55"/>
        <v>8.9982085330667025E-2</v>
      </c>
      <c r="L218" s="304">
        <f t="shared" si="55"/>
        <v>8.8915465531528307E-2</v>
      </c>
      <c r="M218" s="304">
        <f t="shared" si="55"/>
        <v>0.102246671010933</v>
      </c>
      <c r="N218" s="304">
        <f t="shared" si="55"/>
        <v>0.10307296677129847</v>
      </c>
      <c r="O218" s="304">
        <f t="shared" si="55"/>
        <v>0.10097100820145641</v>
      </c>
      <c r="P218" s="304">
        <f t="shared" si="55"/>
        <v>9.9456366644478683E-2</v>
      </c>
      <c r="Q218" s="304">
        <f t="shared" si="55"/>
        <v>9.9198044934353233E-2</v>
      </c>
      <c r="R218" s="304">
        <f t="shared" si="55"/>
        <v>0.10331666003828245</v>
      </c>
      <c r="S218" s="304">
        <f t="shared" si="55"/>
        <v>5.868658799991408E-2</v>
      </c>
      <c r="T218" s="304">
        <f t="shared" si="55"/>
        <v>5.6640435410672471E-2</v>
      </c>
      <c r="U218" s="304">
        <f t="shared" si="55"/>
        <v>6.8376531627140899E-2</v>
      </c>
      <c r="V218" s="304">
        <f t="shared" si="55"/>
        <v>9.2854308379762537E-2</v>
      </c>
      <c r="W218" s="304">
        <f t="shared" si="55"/>
        <v>9.3343096138283163E-2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1.9329621038075555E-2</v>
      </c>
      <c r="C219" s="305">
        <f t="shared" si="56"/>
        <v>2.1462063388853654E-2</v>
      </c>
      <c r="D219" s="305">
        <f t="shared" si="56"/>
        <v>2.3361275890671773E-2</v>
      </c>
      <c r="E219" s="305">
        <f t="shared" si="56"/>
        <v>1.8852985466440316E-2</v>
      </c>
      <c r="F219" s="305">
        <f t="shared" si="56"/>
        <v>2.4746267814167611E-2</v>
      </c>
      <c r="G219" s="305">
        <f t="shared" si="56"/>
        <v>2.8344440229964036E-2</v>
      </c>
      <c r="H219" s="305">
        <f t="shared" si="56"/>
        <v>2.6237416050954126E-2</v>
      </c>
      <c r="I219" s="305">
        <f t="shared" si="56"/>
        <v>2.8132096210171469E-2</v>
      </c>
      <c r="J219" s="305">
        <f t="shared" si="56"/>
        <v>2.2784154068350611E-2</v>
      </c>
      <c r="K219" s="305">
        <f t="shared" si="56"/>
        <v>3.5550493481056183E-2</v>
      </c>
      <c r="L219" s="305">
        <f t="shared" si="56"/>
        <v>3.7955218253277176E-2</v>
      </c>
      <c r="M219" s="305">
        <f t="shared" si="56"/>
        <v>2.028117848691554E-2</v>
      </c>
      <c r="N219" s="305">
        <f t="shared" si="56"/>
        <v>2.217361704867684E-2</v>
      </c>
      <c r="O219" s="305">
        <f t="shared" si="56"/>
        <v>1.785825426340909E-2</v>
      </c>
      <c r="P219" s="305">
        <f t="shared" si="56"/>
        <v>2.2321893687686306E-2</v>
      </c>
      <c r="Q219" s="305">
        <f t="shared" si="56"/>
        <v>2.308860014002885E-2</v>
      </c>
      <c r="R219" s="305">
        <f t="shared" si="56"/>
        <v>2.0268548276712532E-2</v>
      </c>
      <c r="S219" s="305">
        <f t="shared" si="56"/>
        <v>4.1675986713138248E-2</v>
      </c>
      <c r="T219" s="305">
        <f t="shared" si="56"/>
        <v>4.2179545476896604E-2</v>
      </c>
      <c r="U219" s="305">
        <f t="shared" si="56"/>
        <v>3.7890363913600414E-2</v>
      </c>
      <c r="V219" s="305">
        <f t="shared" si="56"/>
        <v>2.1533081818149977E-2</v>
      </c>
      <c r="W219" s="305">
        <f t="shared" si="56"/>
        <v>2.0277727273555403E-2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254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 t="shared" ref="B224:W224" si="57">SUM(B$225:B$231)</f>
        <v>432.07573511475579</v>
      </c>
      <c r="C224" s="274">
        <f t="shared" si="57"/>
        <v>421.00845560989256</v>
      </c>
      <c r="D224" s="274">
        <f t="shared" si="57"/>
        <v>407.85077037667111</v>
      </c>
      <c r="E224" s="274">
        <f t="shared" si="57"/>
        <v>411.22104198445038</v>
      </c>
      <c r="F224" s="274">
        <f t="shared" si="57"/>
        <v>419.07415865044834</v>
      </c>
      <c r="G224" s="274">
        <f t="shared" si="57"/>
        <v>408.98060409289928</v>
      </c>
      <c r="H224" s="274">
        <f t="shared" si="57"/>
        <v>392.39093871644582</v>
      </c>
      <c r="I224" s="274">
        <f t="shared" si="57"/>
        <v>411.37412711989884</v>
      </c>
      <c r="J224" s="274">
        <f t="shared" si="57"/>
        <v>423.03473931191189</v>
      </c>
      <c r="K224" s="274">
        <f t="shared" si="57"/>
        <v>402.35399744942231</v>
      </c>
      <c r="L224" s="274">
        <f t="shared" si="57"/>
        <v>425.45039138771165</v>
      </c>
      <c r="M224" s="274">
        <f t="shared" si="57"/>
        <v>424.45743118654019</v>
      </c>
      <c r="N224" s="274">
        <f t="shared" si="57"/>
        <v>439.09803403526928</v>
      </c>
      <c r="O224" s="274">
        <f t="shared" si="57"/>
        <v>431.6547154624605</v>
      </c>
      <c r="P224" s="274">
        <f t="shared" si="57"/>
        <v>422.56331206335369</v>
      </c>
      <c r="Q224" s="274">
        <f t="shared" si="57"/>
        <v>425.18534516638044</v>
      </c>
      <c r="R224" s="274">
        <f t="shared" si="57"/>
        <v>378.70206634343697</v>
      </c>
      <c r="S224" s="274">
        <f t="shared" si="57"/>
        <v>347.71386210303189</v>
      </c>
      <c r="T224" s="274">
        <f t="shared" si="57"/>
        <v>372.03322052403257</v>
      </c>
      <c r="U224" s="274">
        <f t="shared" si="57"/>
        <v>353.14524866843885</v>
      </c>
      <c r="V224" s="274">
        <f t="shared" si="57"/>
        <v>351.35803591104889</v>
      </c>
      <c r="W224" s="274">
        <f t="shared" si="57"/>
        <v>356.30188714594215</v>
      </c>
      <c r="DA224" s="111"/>
    </row>
    <row r="225" spans="1:105" ht="12" customHeight="1" x14ac:dyDescent="0.25">
      <c r="A225" s="55" t="s">
        <v>92</v>
      </c>
      <c r="B225" s="275">
        <f>IF(B$6=0,0,B$6/NFM!B$11*1000)</f>
        <v>0.64811360267132556</v>
      </c>
      <c r="C225" s="275">
        <f>IF(C$6=0,0,C$6/NFM!C$11*1000)</f>
        <v>0.63151268341422218</v>
      </c>
      <c r="D225" s="275">
        <f>IF(D$6=0,0,D$6/NFM!D$11*1000)</f>
        <v>0.61177615556436149</v>
      </c>
      <c r="E225" s="275">
        <f>IF(E$6=0,0,E$6/NFM!E$11*1000)</f>
        <v>0.61683156297615316</v>
      </c>
      <c r="F225" s="275">
        <f>IF(F$6=0,0,F$6/NFM!F$11*1000)</f>
        <v>0.62861123797489393</v>
      </c>
      <c r="G225" s="275">
        <f>IF(G$6=0,0,G$6/NFM!G$11*1000)</f>
        <v>0.61347090613860789</v>
      </c>
      <c r="H225" s="275">
        <f>IF(H$6=0,0,H$6/NFM!H$11*1000)</f>
        <v>0.58858640807415585</v>
      </c>
      <c r="I225" s="275">
        <f>IF(I$6=0,0,I$6/NFM!I$11*1000)</f>
        <v>0.61706119067906506</v>
      </c>
      <c r="J225" s="275">
        <f>IF(J$6=0,0,J$6/NFM!J$11*1000)</f>
        <v>0.63455210896724423</v>
      </c>
      <c r="K225" s="275">
        <f>IF(K$6=0,0,K$6/NFM!K$11*1000)</f>
        <v>0.6035309961731784</v>
      </c>
      <c r="L225" s="275">
        <f>IF(L$6=0,0,L$6/NFM!L$11*1000)</f>
        <v>0.63817558708040956</v>
      </c>
      <c r="M225" s="275">
        <f>IF(M$6=0,0,M$6/NFM!M$11*1000)</f>
        <v>0.63668614677907276</v>
      </c>
      <c r="N225" s="275">
        <f>IF(N$6=0,0,N$6/NFM!N$11*1000)</f>
        <v>0.65864705105222421</v>
      </c>
      <c r="O225" s="275">
        <f>IF(O$6=0,0,O$6/NFM!O$11*1000)</f>
        <v>0.64748207319314233</v>
      </c>
      <c r="P225" s="275">
        <f>IF(P$6=0,0,P$6/NFM!P$11*1000)</f>
        <v>0.63384496809405999</v>
      </c>
      <c r="Q225" s="275">
        <f>IF(Q$6=0,0,Q$6/NFM!Q$11*1000)</f>
        <v>0.63777801774875997</v>
      </c>
      <c r="R225" s="275">
        <f>IF(R$6=0,0,R$6/NFM!R$11*1000)</f>
        <v>0.56805309951462957</v>
      </c>
      <c r="S225" s="275">
        <f>IF(S$6=0,0,S$6/NFM!S$11*1000)</f>
        <v>0.52157079315526067</v>
      </c>
      <c r="T225" s="275">
        <f>IF(T$6=0,0,T$6/NFM!T$11*1000)</f>
        <v>0.55804983078704362</v>
      </c>
      <c r="U225" s="275">
        <f>IF(U$6=0,0,U$6/NFM!U$11*1000)</f>
        <v>0.5297178730038371</v>
      </c>
      <c r="V225" s="275">
        <f>IF(V$6=0,0,V$6/NFM!V$11*1000)</f>
        <v>0.52703705386577648</v>
      </c>
      <c r="W225" s="275">
        <f>IF(W$6=0,0,W$6/NFM!W$11*1000)</f>
        <v>0.53445283071797711</v>
      </c>
      <c r="DA225" s="76"/>
    </row>
    <row r="226" spans="1:105" ht="12" customHeight="1" x14ac:dyDescent="0.25">
      <c r="A226" s="202" t="s">
        <v>93</v>
      </c>
      <c r="B226" s="276">
        <f>IF(B$7=0,0,B$7/NFM!B$11*1000)</f>
        <v>0.32405680133566267</v>
      </c>
      <c r="C226" s="276">
        <f>IF(C$7=0,0,C$7/NFM!C$11*1000)</f>
        <v>0.31575634170711114</v>
      </c>
      <c r="D226" s="276">
        <f>IF(D$7=0,0,D$7/NFM!D$11*1000)</f>
        <v>0.3058880777821808</v>
      </c>
      <c r="E226" s="276">
        <f>IF(E$7=0,0,E$7/NFM!E$11*1000)</f>
        <v>0.30841578148807663</v>
      </c>
      <c r="F226" s="276">
        <f>IF(F$7=0,0,F$7/NFM!F$11*1000)</f>
        <v>0.31430561898744691</v>
      </c>
      <c r="G226" s="276">
        <f>IF(G$7=0,0,G$7/NFM!G$11*1000)</f>
        <v>0.306735453069304</v>
      </c>
      <c r="H226" s="276">
        <f>IF(H$7=0,0,H$7/NFM!H$11*1000)</f>
        <v>0.29429320403707804</v>
      </c>
      <c r="I226" s="276">
        <f>IF(I$7=0,0,I$7/NFM!I$11*1000)</f>
        <v>0.30853059533953253</v>
      </c>
      <c r="J226" s="276">
        <f>IF(J$7=0,0,J$7/NFM!J$11*1000)</f>
        <v>0.31727605448362223</v>
      </c>
      <c r="K226" s="276">
        <f>IF(K$7=0,0,K$7/NFM!K$11*1000)</f>
        <v>0.3017654980865892</v>
      </c>
      <c r="L226" s="276">
        <f>IF(L$7=0,0,L$7/NFM!L$11*1000)</f>
        <v>0.31908779354020478</v>
      </c>
      <c r="M226" s="276">
        <f>IF(M$7=0,0,M$7/NFM!M$11*1000)</f>
        <v>0.31834307338953638</v>
      </c>
      <c r="N226" s="276">
        <f>IF(N$7=0,0,N$7/NFM!N$11*1000)</f>
        <v>0.32932352552611216</v>
      </c>
      <c r="O226" s="276">
        <f>IF(O$7=0,0,O$7/NFM!O$11*1000)</f>
        <v>0.32374103659657122</v>
      </c>
      <c r="P226" s="276">
        <f>IF(P$7=0,0,P$7/NFM!P$11*1000)</f>
        <v>0.31692248404703005</v>
      </c>
      <c r="Q226" s="276">
        <f>IF(Q$7=0,0,Q$7/NFM!Q$11*1000)</f>
        <v>0.31888900887437993</v>
      </c>
      <c r="R226" s="276">
        <f>IF(R$7=0,0,R$7/NFM!R$11*1000)</f>
        <v>0.28402654975731489</v>
      </c>
      <c r="S226" s="276">
        <f>IF(S$7=0,0,S$7/NFM!S$11*1000)</f>
        <v>0.26078539657763039</v>
      </c>
      <c r="T226" s="276">
        <f>IF(T$7=0,0,T$7/NFM!T$11*1000)</f>
        <v>0.27902491539352181</v>
      </c>
      <c r="U226" s="276">
        <f>IF(U$7=0,0,U$7/NFM!U$11*1000)</f>
        <v>0.26485893650191855</v>
      </c>
      <c r="V226" s="276">
        <f>IF(V$7=0,0,V$7/NFM!V$11*1000)</f>
        <v>0.26351852693288824</v>
      </c>
      <c r="W226" s="276">
        <f>IF(W$7=0,0,W$7/NFM!W$11*1000)</f>
        <v>0.2672264153589885</v>
      </c>
      <c r="DA226" s="77"/>
    </row>
    <row r="227" spans="1:105" ht="12" customHeight="1" x14ac:dyDescent="0.25">
      <c r="A227" s="202" t="s">
        <v>94</v>
      </c>
      <c r="B227" s="276">
        <f>IF(B$8=0,0,B$8/NFM!B$11*1000)</f>
        <v>8.2094389671701151</v>
      </c>
      <c r="C227" s="276">
        <f>IF(C$8=0,0,C$8/NFM!C$11*1000)</f>
        <v>7.999160656580143</v>
      </c>
      <c r="D227" s="276">
        <f>IF(D$8=0,0,D$8/NFM!D$11*1000)</f>
        <v>7.7491646371485743</v>
      </c>
      <c r="E227" s="276">
        <f>IF(E$8=0,0,E$8/NFM!E$11*1000)</f>
        <v>7.8131997976979353</v>
      </c>
      <c r="F227" s="276">
        <f>IF(F$8=0,0,F$8/NFM!F$11*1000)</f>
        <v>7.9624090143486512</v>
      </c>
      <c r="G227" s="276">
        <f>IF(G$8=0,0,G$8/NFM!G$11*1000)</f>
        <v>7.7706314777556935</v>
      </c>
      <c r="H227" s="276">
        <f>IF(H$8=0,0,H$8/NFM!H$11*1000)</f>
        <v>7.4554278356059678</v>
      </c>
      <c r="I227" s="276">
        <f>IF(I$8=0,0,I$8/NFM!I$11*1000)</f>
        <v>7.8161084152681486</v>
      </c>
      <c r="J227" s="276">
        <f>IF(J$8=0,0,J$8/NFM!J$11*1000)</f>
        <v>8.0376600469184218</v>
      </c>
      <c r="K227" s="276">
        <f>IF(K$8=0,0,K$8/NFM!K$11*1000)</f>
        <v>7.6447259515269206</v>
      </c>
      <c r="L227" s="276">
        <f>IF(L$8=0,0,L$8/NFM!L$11*1000)</f>
        <v>8.0835574363518479</v>
      </c>
      <c r="M227" s="276">
        <f>IF(M$8=0,0,M$8/NFM!M$11*1000)</f>
        <v>8.0646911925349141</v>
      </c>
      <c r="N227" s="276">
        <f>IF(N$8=0,0,N$8/NFM!N$11*1000)</f>
        <v>8.3428626466615015</v>
      </c>
      <c r="O227" s="276">
        <f>IF(O$8=0,0,O$8/NFM!O$11*1000)</f>
        <v>8.2014395937797975</v>
      </c>
      <c r="P227" s="276">
        <f>IF(P$8=0,0,P$8/NFM!P$11*1000)</f>
        <v>8.028702929191418</v>
      </c>
      <c r="Q227" s="276">
        <f>IF(Q$8=0,0,Q$8/NFM!Q$11*1000)</f>
        <v>8.0785215581509533</v>
      </c>
      <c r="R227" s="276">
        <f>IF(R$8=0,0,R$8/NFM!R$11*1000)</f>
        <v>7.1953392605186375</v>
      </c>
      <c r="S227" s="276">
        <f>IF(S$8=0,0,S$8/NFM!S$11*1000)</f>
        <v>6.6065633799666283</v>
      </c>
      <c r="T227" s="276">
        <f>IF(T$8=0,0,T$8/NFM!T$11*1000)</f>
        <v>7.0686311899692118</v>
      </c>
      <c r="U227" s="276">
        <f>IF(U$8=0,0,U$8/NFM!U$11*1000)</f>
        <v>6.7097597247152647</v>
      </c>
      <c r="V227" s="276">
        <f>IF(V$8=0,0,V$8/NFM!V$11*1000)</f>
        <v>6.6758026822998318</v>
      </c>
      <c r="W227" s="276">
        <f>IF(W$8=0,0,W$8/NFM!W$11*1000)</f>
        <v>6.769735855761037</v>
      </c>
      <c r="DA227" s="77"/>
    </row>
    <row r="228" spans="1:105" ht="12" customHeight="1" x14ac:dyDescent="0.25">
      <c r="A228" s="202" t="s">
        <v>95</v>
      </c>
      <c r="B228" s="276">
        <f>IF(B$9=0,0,B$9/NFM!B$11*1000)</f>
        <v>0.21603786755710916</v>
      </c>
      <c r="C228" s="276">
        <f>IF(C$9=0,0,C$9/NFM!C$11*1000)</f>
        <v>0.21050422780474151</v>
      </c>
      <c r="D228" s="276">
        <f>IF(D$9=0,0,D$9/NFM!D$11*1000)</f>
        <v>0.2039253851881212</v>
      </c>
      <c r="E228" s="276">
        <f>IF(E$9=0,0,E$9/NFM!E$11*1000)</f>
        <v>0.20561052099205185</v>
      </c>
      <c r="F228" s="276">
        <f>IF(F$9=0,0,F$9/NFM!F$11*1000)</f>
        <v>0.20953707932496535</v>
      </c>
      <c r="G228" s="276">
        <f>IF(G$9=0,0,G$9/NFM!G$11*1000)</f>
        <v>0.20449030204620333</v>
      </c>
      <c r="H228" s="276">
        <f>IF(H$9=0,0,H$9/NFM!H$11*1000)</f>
        <v>0.19619546935805265</v>
      </c>
      <c r="I228" s="276">
        <f>IF(I$9=0,0,I$9/NFM!I$11*1000)</f>
        <v>0.20568706355968905</v>
      </c>
      <c r="J228" s="276">
        <f>IF(J$9=0,0,J$9/NFM!J$11*1000)</f>
        <v>0.21151736965574891</v>
      </c>
      <c r="K228" s="276">
        <f>IF(K$9=0,0,K$9/NFM!K$11*1000)</f>
        <v>0.20117699872439346</v>
      </c>
      <c r="L228" s="276">
        <f>IF(L$9=0,0,L$9/NFM!L$11*1000)</f>
        <v>0.21272519569347054</v>
      </c>
      <c r="M228" s="276">
        <f>IF(M$9=0,0,M$9/NFM!M$11*1000)</f>
        <v>0.21222871559302497</v>
      </c>
      <c r="N228" s="276">
        <f>IF(N$9=0,0,N$9/NFM!N$11*1000)</f>
        <v>0.21954901701740884</v>
      </c>
      <c r="O228" s="276">
        <f>IF(O$9=0,0,O$9/NFM!O$11*1000)</f>
        <v>0.21582735773104814</v>
      </c>
      <c r="P228" s="276">
        <f>IF(P$9=0,0,P$9/NFM!P$11*1000)</f>
        <v>0.21128165603135393</v>
      </c>
      <c r="Q228" s="276">
        <f>IF(Q$9=0,0,Q$9/NFM!Q$11*1000)</f>
        <v>0.21259267258292075</v>
      </c>
      <c r="R228" s="276">
        <f>IF(R$9=0,0,R$9/NFM!R$11*1000)</f>
        <v>0.18935103317154386</v>
      </c>
      <c r="S228" s="276">
        <f>IF(S$9=0,0,S$9/NFM!S$11*1000)</f>
        <v>0.17385693105175426</v>
      </c>
      <c r="T228" s="276">
        <f>IF(T$9=0,0,T$9/NFM!T$11*1000)</f>
        <v>0.18601661026234861</v>
      </c>
      <c r="U228" s="276">
        <f>IF(U$9=0,0,U$9/NFM!U$11*1000)</f>
        <v>0.1765726243346129</v>
      </c>
      <c r="V228" s="276">
        <f>IF(V$9=0,0,V$9/NFM!V$11*1000)</f>
        <v>0.17567901795525942</v>
      </c>
      <c r="W228" s="276">
        <f>IF(W$9=0,0,W$9/NFM!W$11*1000)</f>
        <v>0.17815094357265973</v>
      </c>
      <c r="DA228" s="77"/>
    </row>
    <row r="229" spans="1:105" ht="12" customHeight="1" x14ac:dyDescent="0.25">
      <c r="A229" s="56" t="s">
        <v>96</v>
      </c>
      <c r="B229" s="277">
        <f>IF(B$10=0,0,B$10/NFM!B$11*1000)</f>
        <v>0.7305279621187184</v>
      </c>
      <c r="C229" s="277">
        <f>IF(C$10=0,0,C$10/NFM!C$11*1000)</f>
        <v>0.73874878120155107</v>
      </c>
      <c r="D229" s="277">
        <f>IF(D$10=0,0,D$10/NFM!D$11*1000)</f>
        <v>0.74600769071420192</v>
      </c>
      <c r="E229" s="277">
        <f>IF(E$10=0,0,E$10/NFM!E$11*1000)</f>
        <v>0.71260966599841702</v>
      </c>
      <c r="F229" s="277">
        <f>IF(F$10=0,0,F$10/NFM!F$11*1000)</f>
        <v>0.77417398574755736</v>
      </c>
      <c r="G229" s="277">
        <f>IF(G$10=0,0,G$10/NFM!G$11*1000)</f>
        <v>0.82604698198945725</v>
      </c>
      <c r="H229" s="277">
        <f>IF(H$10=0,0,H$10/NFM!H$11*1000)</f>
        <v>0.74812999264617663</v>
      </c>
      <c r="I229" s="277">
        <f>IF(I$10=0,0,I$10/NFM!I$11*1000)</f>
        <v>0.81060895200907235</v>
      </c>
      <c r="J229" s="277">
        <f>IF(J$10=0,0,J$10/NFM!J$11*1000)</f>
        <v>0.75966859777621798</v>
      </c>
      <c r="K229" s="277">
        <f>IF(K$10=0,0,K$10/NFM!K$11*1000)</f>
        <v>0.9780660260078774</v>
      </c>
      <c r="L229" s="277">
        <f>IF(L$10=0,0,L$10/NFM!L$11*1000)</f>
        <v>1.0485666080320728</v>
      </c>
      <c r="M229" s="277">
        <f>IF(M$10=0,0,M$10/NFM!M$11*1000)</f>
        <v>0.89202160246568196</v>
      </c>
      <c r="N229" s="277">
        <f>IF(N$10=0,0,N$10/NFM!N$11*1000)</f>
        <v>0.93938584877946285</v>
      </c>
      <c r="O229" s="277">
        <f>IF(O$10=0,0,O$10/NFM!O$11*1000)</f>
        <v>0.94907291110338532</v>
      </c>
      <c r="P229" s="277">
        <f>IF(P$10=0,0,P$10/NFM!P$11*1000)</f>
        <v>0.94285310843225034</v>
      </c>
      <c r="Q229" s="277">
        <f>IF(Q$10=0,0,Q$10/NFM!Q$11*1000)</f>
        <v>0.95048429415473368</v>
      </c>
      <c r="R229" s="277">
        <f>IF(R$10=0,0,R$10/NFM!R$11*1000)</f>
        <v>0.80754165529068245</v>
      </c>
      <c r="S229" s="277">
        <f>IF(S$10=0,0,S$10/NFM!S$11*1000)</f>
        <v>1.0840944975335594</v>
      </c>
      <c r="T229" s="277">
        <f>IF(T$10=0,0,T$10/NFM!T$11*1000)</f>
        <v>1.1791190775232407</v>
      </c>
      <c r="U229" s="277">
        <f>IF(U$10=0,0,U$10/NFM!U$11*1000)</f>
        <v>1.0177253617804487</v>
      </c>
      <c r="V229" s="277">
        <f>IF(V$10=0,0,V$10/NFM!V$11*1000)</f>
        <v>0.84258742947794318</v>
      </c>
      <c r="W229" s="277">
        <f>IF(W$10=0,0,W$10/NFM!W$11*1000)</f>
        <v>0.8515851153990518</v>
      </c>
      <c r="DA229" s="78"/>
    </row>
    <row r="230" spans="1:105" ht="12" customHeight="1" x14ac:dyDescent="0.25">
      <c r="A230" s="203" t="s">
        <v>487</v>
      </c>
      <c r="B230" s="278">
        <f>IF(B$16=0,0,B$16/NFM!B$11*1000)</f>
        <v>271.94175462880992</v>
      </c>
      <c r="C230" s="278">
        <f>IF(C$16=0,0,C$16/NFM!C$11*1000)</f>
        <v>262.44671559587965</v>
      </c>
      <c r="D230" s="278">
        <f>IF(D$16=0,0,D$16/NFM!D$11*1000)</f>
        <v>252.05271965070091</v>
      </c>
      <c r="E230" s="278">
        <f>IF(E$16=0,0,E$16/NFM!E$11*1000)</f>
        <v>257.53706266911774</v>
      </c>
      <c r="F230" s="278">
        <f>IF(F$16=0,0,F$16/NFM!F$11*1000)</f>
        <v>258.00185425237549</v>
      </c>
      <c r="G230" s="278">
        <f>IF(G$16=0,0,G$16/NFM!G$11*1000)</f>
        <v>248.58975990236974</v>
      </c>
      <c r="H230" s="278">
        <f>IF(H$16=0,0,H$16/NFM!H$11*1000)</f>
        <v>241.13638735506652</v>
      </c>
      <c r="I230" s="278">
        <f>IF(I$16=0,0,I$16/NFM!I$11*1000)</f>
        <v>251.65999732109907</v>
      </c>
      <c r="J230" s="278">
        <f>IF(J$16=0,0,J$16/NFM!J$11*1000)</f>
        <v>265.22151428111704</v>
      </c>
      <c r="K230" s="278">
        <f>IF(K$16=0,0,K$16/NFM!K$11*1000)</f>
        <v>226.40332744746871</v>
      </c>
      <c r="L230" s="278">
        <f>IF(L$16=0,0,L$16/NFM!L$11*1000)</f>
        <v>238.07537992594823</v>
      </c>
      <c r="M230" s="278">
        <f>IF(M$16=0,0,M$16/NFM!M$11*1000)</f>
        <v>257.71285741251143</v>
      </c>
      <c r="N230" s="278">
        <f>IF(N$16=0,0,N$16/NFM!N$11*1000)</f>
        <v>268.47032991855633</v>
      </c>
      <c r="O230" s="278">
        <f>IF(O$16=0,0,O$16/NFM!O$11*1000)</f>
        <v>259.62015505494929</v>
      </c>
      <c r="P230" s="278">
        <f>IF(P$16=0,0,P$16/NFM!P$11*1000)</f>
        <v>251.59198852545089</v>
      </c>
      <c r="Q230" s="278">
        <f>IF(Q$16=0,0,Q$16/NFM!Q$11*1000)</f>
        <v>253.0345234848202</v>
      </c>
      <c r="R230" s="278">
        <f>IF(R$16=0,0,R$16/NFM!R$11*1000)</f>
        <v>231.98206828490149</v>
      </c>
      <c r="S230" s="278">
        <f>IF(S$16=0,0,S$16/NFM!S$11*1000)</f>
        <v>155.20657818705723</v>
      </c>
      <c r="T230" s="278">
        <f>IF(T$16=0,0,T$16/NFM!T$11*1000)</f>
        <v>162.65583878240975</v>
      </c>
      <c r="U230" s="278">
        <f>IF(U$16=0,0,U$16/NFM!U$11*1000)</f>
        <v>171.69991833096029</v>
      </c>
      <c r="V230" s="278">
        <f>IF(V$16=0,0,V$16/NFM!V$11*1000)</f>
        <v>199.23713198765765</v>
      </c>
      <c r="W230" s="278">
        <f>IF(W$16=0,0,W$16/NFM!W$11*1000)</f>
        <v>202.53313414662128</v>
      </c>
      <c r="DA230" s="79"/>
    </row>
    <row r="231" spans="1:105" ht="12" customHeight="1" x14ac:dyDescent="0.25">
      <c r="A231" s="41" t="s">
        <v>499</v>
      </c>
      <c r="B231" s="279">
        <f>IF(B$27=0,0,B$27/NFM!B$11*1000)</f>
        <v>150.00580528509295</v>
      </c>
      <c r="C231" s="279">
        <f>IF(C$27=0,0,C$27/NFM!C$11*1000)</f>
        <v>148.66605732330515</v>
      </c>
      <c r="D231" s="279">
        <f>IF(D$27=0,0,D$27/NFM!D$11*1000)</f>
        <v>146.18128877957278</v>
      </c>
      <c r="E231" s="279">
        <f>IF(E$27=0,0,E$27/NFM!E$11*1000)</f>
        <v>144.02731198618</v>
      </c>
      <c r="F231" s="279">
        <f>IF(F$27=0,0,F$27/NFM!F$11*1000)</f>
        <v>151.18326746168933</v>
      </c>
      <c r="G231" s="279">
        <f>IF(G$27=0,0,G$27/NFM!G$11*1000)</f>
        <v>150.66946906953027</v>
      </c>
      <c r="H231" s="279">
        <f>IF(H$27=0,0,H$27/NFM!H$11*1000)</f>
        <v>141.97191845165787</v>
      </c>
      <c r="I231" s="279">
        <f>IF(I$27=0,0,I$27/NFM!I$11*1000)</f>
        <v>149.95613358194427</v>
      </c>
      <c r="J231" s="279">
        <f>IF(J$27=0,0,J$27/NFM!J$11*1000)</f>
        <v>147.8525508529936</v>
      </c>
      <c r="K231" s="279">
        <f>IF(K$27=0,0,K$27/NFM!K$11*1000)</f>
        <v>166.22140453143462</v>
      </c>
      <c r="L231" s="279">
        <f>IF(L$27=0,0,L$27/NFM!L$11*1000)</f>
        <v>177.07289884106538</v>
      </c>
      <c r="M231" s="279">
        <f>IF(M$27=0,0,M$27/NFM!M$11*1000)</f>
        <v>156.62060304326656</v>
      </c>
      <c r="N231" s="279">
        <f>IF(N$27=0,0,N$27/NFM!N$11*1000)</f>
        <v>160.13793602767623</v>
      </c>
      <c r="O231" s="279">
        <f>IF(O$27=0,0,O$27/NFM!O$11*1000)</f>
        <v>161.69699743510728</v>
      </c>
      <c r="P231" s="279">
        <f>IF(P$27=0,0,P$27/NFM!P$11*1000)</f>
        <v>160.83771839210669</v>
      </c>
      <c r="Q231" s="279">
        <f>IF(Q$27=0,0,Q$27/NFM!Q$11*1000)</f>
        <v>161.95255613004849</v>
      </c>
      <c r="R231" s="279">
        <f>IF(R$27=0,0,R$27/NFM!R$11*1000)</f>
        <v>137.67568646028263</v>
      </c>
      <c r="S231" s="279">
        <f>IF(S$27=0,0,S$27/NFM!S$11*1000)</f>
        <v>183.86041291768981</v>
      </c>
      <c r="T231" s="279">
        <f>IF(T$27=0,0,T$27/NFM!T$11*1000)</f>
        <v>200.10654011768747</v>
      </c>
      <c r="U231" s="279">
        <f>IF(U$27=0,0,U$27/NFM!U$11*1000)</f>
        <v>172.74669581714249</v>
      </c>
      <c r="V231" s="279">
        <f>IF(V$27=0,0,V$27/NFM!V$11*1000)</f>
        <v>143.63627921285951</v>
      </c>
      <c r="W231" s="279">
        <f>IF(W$27=0,0,W$27/NFM!W$11*1000)</f>
        <v>145.16760183851113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4"/>
    </row>
    <row r="233" spans="1:105" ht="12" customHeight="1" x14ac:dyDescent="0.25">
      <c r="A233" s="35" t="s">
        <v>44</v>
      </c>
      <c r="B233" s="274">
        <f t="shared" ref="B233:W233" si="58">SUM(B$234:B$241)</f>
        <v>1728.3029404590227</v>
      </c>
      <c r="C233" s="274">
        <f t="shared" si="58"/>
        <v>1684.0338224395696</v>
      </c>
      <c r="D233" s="274">
        <f t="shared" si="58"/>
        <v>1576.3299842578347</v>
      </c>
      <c r="E233" s="274">
        <f t="shared" si="58"/>
        <v>1638.9618349820573</v>
      </c>
      <c r="F233" s="274">
        <f t="shared" si="58"/>
        <v>1670.2612024441903</v>
      </c>
      <c r="G233" s="274">
        <f t="shared" si="58"/>
        <v>1630.0323498074185</v>
      </c>
      <c r="H233" s="274">
        <f t="shared" si="58"/>
        <v>1558.3279502893276</v>
      </c>
      <c r="I233" s="274">
        <f t="shared" si="58"/>
        <v>1633.7171352982236</v>
      </c>
      <c r="J233" s="274">
        <f t="shared" si="58"/>
        <v>1680.0256916469973</v>
      </c>
      <c r="K233" s="274">
        <f t="shared" si="58"/>
        <v>1597.8949009043381</v>
      </c>
      <c r="L233" s="274">
        <f t="shared" si="58"/>
        <v>1689.6191296611537</v>
      </c>
      <c r="M233" s="274">
        <f t="shared" si="58"/>
        <v>1611.3041155643091</v>
      </c>
      <c r="N233" s="274">
        <f t="shared" si="58"/>
        <v>1666.8820413849364</v>
      </c>
      <c r="O233" s="274">
        <f t="shared" si="58"/>
        <v>1720.286683896823</v>
      </c>
      <c r="P233" s="274">
        <f t="shared" si="58"/>
        <v>1606.9486038848399</v>
      </c>
      <c r="Q233" s="274">
        <f t="shared" si="58"/>
        <v>1548.8127447271343</v>
      </c>
      <c r="R233" s="274">
        <f t="shared" si="58"/>
        <v>1447.0470483599056</v>
      </c>
      <c r="S233" s="274">
        <f t="shared" si="58"/>
        <v>1328.6389553885131</v>
      </c>
      <c r="T233" s="274">
        <f t="shared" si="58"/>
        <v>1372.8107974122684</v>
      </c>
      <c r="U233" s="274">
        <f t="shared" si="58"/>
        <v>1303.1137642600818</v>
      </c>
      <c r="V233" s="274">
        <f t="shared" si="58"/>
        <v>1355.0412250479235</v>
      </c>
      <c r="W233" s="274">
        <f t="shared" si="58"/>
        <v>1377.9465818278557</v>
      </c>
      <c r="DA233" s="111"/>
    </row>
    <row r="234" spans="1:105" ht="12" customHeight="1" x14ac:dyDescent="0.25">
      <c r="A234" s="55" t="s">
        <v>92</v>
      </c>
      <c r="B234" s="275">
        <f>IF(B$35=0,0,B$35/NFM!B$13*1000)</f>
        <v>1.9705369629422322</v>
      </c>
      <c r="C234" s="275">
        <f>IF(C$35=0,0,C$35/NFM!C$13*1000)</f>
        <v>1.9200632113021958</v>
      </c>
      <c r="D234" s="275">
        <f>IF(D$35=0,0,D$35/NFM!D$13*1000)</f>
        <v>1.7972639096181542</v>
      </c>
      <c r="E234" s="275">
        <f>IF(E$35=0,0,E$35/NFM!E$13*1000)</f>
        <v>1.8686740623287796</v>
      </c>
      <c r="F234" s="275">
        <f>IF(F$35=0,0,F$35/NFM!F$13*1000)</f>
        <v>1.9043602600772891</v>
      </c>
      <c r="G234" s="275">
        <f>IF(G$35=0,0,G$35/NFM!G$13*1000)</f>
        <v>1.8584930459204765</v>
      </c>
      <c r="H234" s="275">
        <f>IF(H$35=0,0,H$35/NFM!H$13*1000)</f>
        <v>1.7767387617902619</v>
      </c>
      <c r="I234" s="275">
        <f>IF(I$35=0,0,I$35/NFM!I$13*1000)</f>
        <v>1.8626942804613185</v>
      </c>
      <c r="J234" s="275">
        <f>IF(J$35=0,0,J$35/NFM!J$13*1000)</f>
        <v>1.9154933123020228</v>
      </c>
      <c r="K234" s="275">
        <f>IF(K$35=0,0,K$35/NFM!K$13*1000)</f>
        <v>1.8218513036221822</v>
      </c>
      <c r="L234" s="275">
        <f>IF(L$35=0,0,L$35/NFM!L$13*1000)</f>
        <v>1.9264313392930814</v>
      </c>
      <c r="M234" s="275">
        <f>IF(M$35=0,0,M$35/NFM!M$13*1000)</f>
        <v>1.8371399156543087</v>
      </c>
      <c r="N234" s="275">
        <f>IF(N$35=0,0,N$35/NFM!N$13*1000)</f>
        <v>1.9005074854178872</v>
      </c>
      <c r="O234" s="275">
        <f>IF(O$35=0,0,O$35/NFM!O$13*1000)</f>
        <v>1.9613971706681912</v>
      </c>
      <c r="P234" s="275">
        <f>IF(P$35=0,0,P$35/NFM!P$13*1000)</f>
        <v>1.8321739478513208</v>
      </c>
      <c r="Q234" s="275">
        <f>IF(Q$35=0,0,Q$35/NFM!Q$13*1000)</f>
        <v>1.7658899320911625</v>
      </c>
      <c r="R234" s="275">
        <f>IF(R$35=0,0,R$35/NFM!R$13*1000)</f>
        <v>1.6498610452810838</v>
      </c>
      <c r="S234" s="275">
        <f>IF(S$35=0,0,S$35/NFM!S$13*1000)</f>
        <v>1.5148572109092608</v>
      </c>
      <c r="T234" s="275">
        <f>IF(T$35=0,0,T$35/NFM!T$13*1000)</f>
        <v>1.5652200526254028</v>
      </c>
      <c r="U234" s="275">
        <f>IF(U$35=0,0,U$35/NFM!U$13*1000)</f>
        <v>1.4857544816195476</v>
      </c>
      <c r="V234" s="275">
        <f>IF(V$35=0,0,V$35/NFM!V$13*1000)</f>
        <v>1.5449599475642886</v>
      </c>
      <c r="W234" s="275">
        <f>IF(W$35=0,0,W$35/NFM!W$13*1000)</f>
        <v>1.5710756539769652</v>
      </c>
      <c r="DA234" s="76"/>
    </row>
    <row r="235" spans="1:105" ht="12" customHeight="1" x14ac:dyDescent="0.25">
      <c r="A235" s="202" t="s">
        <v>93</v>
      </c>
      <c r="B235" s="276">
        <f>IF(B$36=0,0,B$36/NFM!B$13*1000)</f>
        <v>0.91576018337927001</v>
      </c>
      <c r="C235" s="276">
        <f>IF(C$36=0,0,C$36/NFM!C$13*1000)</f>
        <v>0.89230370784647628</v>
      </c>
      <c r="D235" s="276">
        <f>IF(D$36=0,0,D$36/NFM!D$13*1000)</f>
        <v>0.83523565322794424</v>
      </c>
      <c r="E235" s="276">
        <f>IF(E$36=0,0,E$36/NFM!E$13*1000)</f>
        <v>0.86842182317615035</v>
      </c>
      <c r="F235" s="276">
        <f>IF(F$36=0,0,F$36/NFM!F$13*1000)</f>
        <v>0.8850061347667787</v>
      </c>
      <c r="G235" s="276">
        <f>IF(G$36=0,0,G$36/NFM!G$13*1000)</f>
        <v>0.86369043796065315</v>
      </c>
      <c r="H235" s="276">
        <f>IF(H$36=0,0,H$36/NFM!H$13*1000)</f>
        <v>0.82569707897522249</v>
      </c>
      <c r="I235" s="276">
        <f>IF(I$36=0,0,I$36/NFM!I$13*1000)</f>
        <v>0.86564286178517125</v>
      </c>
      <c r="J235" s="276">
        <f>IF(J$36=0,0,J$36/NFM!J$13*1000)</f>
        <v>0.89017995598334232</v>
      </c>
      <c r="K235" s="276">
        <f>IF(K$36=0,0,K$36/NFM!K$13*1000)</f>
        <v>0.84666205976858966</v>
      </c>
      <c r="L235" s="276">
        <f>IF(L$36=0,0,L$36/NFM!L$13*1000)</f>
        <v>0.89526314386132233</v>
      </c>
      <c r="M235" s="276">
        <f>IF(M$36=0,0,M$36/NFM!M$13*1000)</f>
        <v>0.85376707856369538</v>
      </c>
      <c r="N235" s="276">
        <f>IF(N$36=0,0,N$36/NFM!N$13*1000)</f>
        <v>0.8832156493838782</v>
      </c>
      <c r="O235" s="276">
        <f>IF(O$36=0,0,O$36/NFM!O$13*1000)</f>
        <v>0.91151268231416516</v>
      </c>
      <c r="P235" s="276">
        <f>IF(P$36=0,0,P$36/NFM!P$13*1000)</f>
        <v>0.85145926314513531</v>
      </c>
      <c r="Q235" s="276">
        <f>IF(Q$36=0,0,Q$36/NFM!Q$13*1000)</f>
        <v>0.82065534341708102</v>
      </c>
      <c r="R235" s="276">
        <f>IF(R$36=0,0,R$36/NFM!R$13*1000)</f>
        <v>0.76673367807372206</v>
      </c>
      <c r="S235" s="276">
        <f>IF(S$36=0,0,S$36/NFM!S$13*1000)</f>
        <v>0.70399385717909124</v>
      </c>
      <c r="T235" s="276">
        <f>IF(T$36=0,0,T$36/NFM!T$13*1000)</f>
        <v>0.72739878996279905</v>
      </c>
      <c r="U235" s="276">
        <f>IF(U$36=0,0,U$36/NFM!U$13*1000)</f>
        <v>0.69046905596379615</v>
      </c>
      <c r="V235" s="276">
        <f>IF(V$36=0,0,V$36/NFM!V$13*1000)</f>
        <v>0.71798338803177086</v>
      </c>
      <c r="W235" s="276">
        <f>IF(W$36=0,0,W$36/NFM!W$13*1000)</f>
        <v>0.73012004141270648</v>
      </c>
      <c r="DA235" s="77"/>
    </row>
    <row r="236" spans="1:105" ht="12" customHeight="1" x14ac:dyDescent="0.25">
      <c r="A236" s="202" t="s">
        <v>94</v>
      </c>
      <c r="B236" s="276">
        <f>IF(B$37=0,0,B$37/NFM!B$13*1000)</f>
        <v>26.854666342834797</v>
      </c>
      <c r="C236" s="276">
        <f>IF(C$37=0,0,C$37/NFM!C$13*1000)</f>
        <v>26.166805224340237</v>
      </c>
      <c r="D236" s="276">
        <f>IF(D$37=0,0,D$37/NFM!D$13*1000)</f>
        <v>24.493284587135772</v>
      </c>
      <c r="E236" s="276">
        <f>IF(E$37=0,0,E$37/NFM!E$13*1000)</f>
        <v>25.466468983368252</v>
      </c>
      <c r="F236" s="276">
        <f>IF(F$37=0,0,F$37/NFM!F$13*1000)</f>
        <v>25.952803902023991</v>
      </c>
      <c r="G236" s="276">
        <f>IF(G$37=0,0,G$37/NFM!G$13*1000)</f>
        <v>25.327721117270016</v>
      </c>
      <c r="H236" s="276">
        <f>IF(H$37=0,0,H$37/NFM!H$13*1000)</f>
        <v>24.21356590795282</v>
      </c>
      <c r="I236" s="276">
        <f>IF(I$37=0,0,I$37/NFM!I$13*1000)</f>
        <v>25.384975943717865</v>
      </c>
      <c r="J236" s="276">
        <f>IF(J$37=0,0,J$37/NFM!J$13*1000)</f>
        <v>26.104526203353561</v>
      </c>
      <c r="K236" s="276">
        <f>IF(K$37=0,0,K$37/NFM!K$13*1000)</f>
        <v>24.828363946028944</v>
      </c>
      <c r="L236" s="276">
        <f>IF(L$37=0,0,L$37/NFM!L$13*1000)</f>
        <v>26.253590682131584</v>
      </c>
      <c r="M236" s="276">
        <f>IF(M$37=0,0,M$37/NFM!M$13*1000)</f>
        <v>25.036718614167121</v>
      </c>
      <c r="N236" s="276">
        <f>IF(N$37=0,0,N$37/NFM!N$13*1000)</f>
        <v>25.900297920193601</v>
      </c>
      <c r="O236" s="276">
        <f>IF(O$37=0,0,O$37/NFM!O$13*1000)</f>
        <v>26.730108378900066</v>
      </c>
      <c r="P236" s="276">
        <f>IF(P$37=0,0,P$37/NFM!P$13*1000)</f>
        <v>24.969041929625565</v>
      </c>
      <c r="Q236" s="276">
        <f>IF(Q$37=0,0,Q$37/NFM!Q$13*1000)</f>
        <v>24.065717018407227</v>
      </c>
      <c r="R236" s="276">
        <f>IF(R$37=0,0,R$37/NFM!R$13*1000)</f>
        <v>22.484464243141957</v>
      </c>
      <c r="S236" s="276">
        <f>IF(S$37=0,0,S$37/NFM!S$13*1000)</f>
        <v>20.644619066299697</v>
      </c>
      <c r="T236" s="276">
        <f>IF(T$37=0,0,T$37/NFM!T$13*1000)</f>
        <v>21.330968693735556</v>
      </c>
      <c r="U236" s="276">
        <f>IF(U$37=0,0,U$37/NFM!U$13*1000)</f>
        <v>20.248004285943502</v>
      </c>
      <c r="V236" s="276">
        <f>IF(V$37=0,0,V$37/NFM!V$13*1000)</f>
        <v>21.054862042747072</v>
      </c>
      <c r="W236" s="276">
        <f>IF(W$37=0,0,W$37/NFM!W$13*1000)</f>
        <v>21.41076938942922</v>
      </c>
      <c r="DA236" s="77"/>
    </row>
    <row r="237" spans="1:105" ht="12" customHeight="1" x14ac:dyDescent="0.25">
      <c r="A237" s="202" t="s">
        <v>95</v>
      </c>
      <c r="B237" s="276">
        <f>IF(B$38=0,0,B$38/NFM!B$13*1000)</f>
        <v>0.6568456543140776</v>
      </c>
      <c r="C237" s="276">
        <f>IF(C$38=0,0,C$38/NFM!C$13*1000)</f>
        <v>0.64002107043406486</v>
      </c>
      <c r="D237" s="276">
        <f>IF(D$38=0,0,D$38/NFM!D$13*1000)</f>
        <v>0.59908796987271773</v>
      </c>
      <c r="E237" s="276">
        <f>IF(E$38=0,0,E$38/NFM!E$13*1000)</f>
        <v>0.62289135410959307</v>
      </c>
      <c r="F237" s="276">
        <f>IF(F$38=0,0,F$38/NFM!F$13*1000)</f>
        <v>0.63478675335909629</v>
      </c>
      <c r="G237" s="276">
        <f>IF(G$38=0,0,G$38/NFM!G$13*1000)</f>
        <v>0.6194976819734912</v>
      </c>
      <c r="H237" s="276">
        <f>IF(H$38=0,0,H$38/NFM!H$13*1000)</f>
        <v>0.59224625393008723</v>
      </c>
      <c r="I237" s="276">
        <f>IF(I$38=0,0,I$38/NFM!I$13*1000)</f>
        <v>0.62089809348710578</v>
      </c>
      <c r="J237" s="276">
        <f>IF(J$38=0,0,J$38/NFM!J$13*1000)</f>
        <v>0.6384977707673406</v>
      </c>
      <c r="K237" s="276">
        <f>IF(K$38=0,0,K$38/NFM!K$13*1000)</f>
        <v>0.60728376787406035</v>
      </c>
      <c r="L237" s="276">
        <f>IF(L$38=0,0,L$38/NFM!L$13*1000)</f>
        <v>0.64214377976436054</v>
      </c>
      <c r="M237" s="276">
        <f>IF(M$38=0,0,M$38/NFM!M$13*1000)</f>
        <v>0.61237997188476967</v>
      </c>
      <c r="N237" s="276">
        <f>IF(N$38=0,0,N$38/NFM!N$13*1000)</f>
        <v>0.6335024951392958</v>
      </c>
      <c r="O237" s="276">
        <f>IF(O$38=0,0,O$38/NFM!O$13*1000)</f>
        <v>0.65379905688939643</v>
      </c>
      <c r="P237" s="276">
        <f>IF(P$38=0,0,P$38/NFM!P$13*1000)</f>
        <v>0.61072464928377335</v>
      </c>
      <c r="Q237" s="276">
        <f>IF(Q$38=0,0,Q$38/NFM!Q$13*1000)</f>
        <v>0.58862997736372069</v>
      </c>
      <c r="R237" s="276">
        <f>IF(R$38=0,0,R$38/NFM!R$13*1000)</f>
        <v>0.54995368176036097</v>
      </c>
      <c r="S237" s="276">
        <f>IF(S$38=0,0,S$38/NFM!S$13*1000)</f>
        <v>0.50495240363642013</v>
      </c>
      <c r="T237" s="276">
        <f>IF(T$38=0,0,T$38/NFM!T$13*1000)</f>
        <v>0.52174001754180088</v>
      </c>
      <c r="U237" s="276">
        <f>IF(U$38=0,0,U$38/NFM!U$13*1000)</f>
        <v>0.49525149387318229</v>
      </c>
      <c r="V237" s="276">
        <f>IF(V$38=0,0,V$38/NFM!V$13*1000)</f>
        <v>0.51498664918809578</v>
      </c>
      <c r="W237" s="276">
        <f>IF(W$38=0,0,W$38/NFM!W$13*1000)</f>
        <v>0.5236918846589883</v>
      </c>
      <c r="DA237" s="77"/>
    </row>
    <row r="238" spans="1:105" ht="12" customHeight="1" x14ac:dyDescent="0.25">
      <c r="A238" s="56" t="s">
        <v>96</v>
      </c>
      <c r="B238" s="277">
        <f>IF(B$39=0,0,B$39/NFM!B$13*1000)</f>
        <v>3.4665089643385936</v>
      </c>
      <c r="C238" s="277">
        <f>IF(C$39=0,0,C$39/NFM!C$13*1000)</f>
        <v>3.3292231562478696</v>
      </c>
      <c r="D238" s="277">
        <f>IF(D$39=0,0,D$39/NFM!D$13*1000)</f>
        <v>3.0869609929907815</v>
      </c>
      <c r="E238" s="277">
        <f>IF(E$39=0,0,E$39/NFM!E$13*1000)</f>
        <v>3.3295025655125952</v>
      </c>
      <c r="F238" s="277">
        <f>IF(F$39=0,0,F$39/NFM!F$13*1000)</f>
        <v>3.2389939090747317</v>
      </c>
      <c r="G238" s="277">
        <f>IF(G$39=0,0,G$39/NFM!G$13*1000)</f>
        <v>3.1398577751734753</v>
      </c>
      <c r="H238" s="277">
        <f>IF(H$39=0,0,H$39/NFM!H$13*1000)</f>
        <v>3.0093284317202915</v>
      </c>
      <c r="I238" s="277">
        <f>IF(I$39=0,0,I$39/NFM!I$13*1000)</f>
        <v>3.1437373346196722</v>
      </c>
      <c r="J238" s="277">
        <f>IF(J$39=0,0,J$39/NFM!J$13*1000)</f>
        <v>3.3221058263269678</v>
      </c>
      <c r="K238" s="277">
        <f>IF(K$39=0,0,K$39/NFM!K$13*1000)</f>
        <v>3.0250728970793919</v>
      </c>
      <c r="L238" s="277">
        <f>IF(L$39=0,0,L$39/NFM!L$13*1000)</f>
        <v>3.1882880389361379</v>
      </c>
      <c r="M238" s="277">
        <f>IF(M$39=0,0,M$39/NFM!M$13*1000)</f>
        <v>3.3245710904947874</v>
      </c>
      <c r="N238" s="277">
        <f>IF(N$39=0,0,N$39/NFM!N$13*1000)</f>
        <v>3.380586210582508</v>
      </c>
      <c r="O238" s="277">
        <f>IF(O$39=0,0,O$39/NFM!O$13*1000)</f>
        <v>3.6343547209804385</v>
      </c>
      <c r="P238" s="277">
        <f>IF(P$39=0,0,P$39/NFM!P$13*1000)</f>
        <v>3.2409800772115194</v>
      </c>
      <c r="Q238" s="277">
        <f>IF(Q$39=0,0,Q$39/NFM!Q$13*1000)</f>
        <v>3.1005481480472201</v>
      </c>
      <c r="R238" s="277">
        <f>IF(R$39=0,0,R$39/NFM!R$13*1000)</f>
        <v>2.9863590046455464</v>
      </c>
      <c r="S238" s="277">
        <f>IF(S$39=0,0,S$39/NFM!S$13*1000)</f>
        <v>2.3618575315104748</v>
      </c>
      <c r="T238" s="277">
        <f>IF(T$39=0,0,T$39/NFM!T$13*1000)</f>
        <v>2.4407575244371684</v>
      </c>
      <c r="U238" s="277">
        <f>IF(U$39=0,0,U$39/NFM!U$13*1000)</f>
        <v>2.3268489300994384</v>
      </c>
      <c r="V238" s="277">
        <f>IF(V$39=0,0,V$39/NFM!V$13*1000)</f>
        <v>2.72081147782011</v>
      </c>
      <c r="W238" s="277">
        <f>IF(W$39=0,0,W$39/NFM!W$13*1000)</f>
        <v>2.7963286384677284</v>
      </c>
      <c r="DA238" s="78"/>
    </row>
    <row r="239" spans="1:105" ht="12" customHeight="1" x14ac:dyDescent="0.25">
      <c r="A239" s="203" t="s">
        <v>517</v>
      </c>
      <c r="B239" s="278">
        <f>IF(B$45=0,0,B$45/NFM!B$13*1000)</f>
        <v>1362.7082707780601</v>
      </c>
      <c r="C239" s="278">
        <f>IF(C$45=0,0,C$45/NFM!C$13*1000)</f>
        <v>1339.5584212732579</v>
      </c>
      <c r="D239" s="278">
        <f>IF(D$45=0,0,D$45/NFM!D$13*1000)</f>
        <v>1264.5861818429798</v>
      </c>
      <c r="E239" s="278">
        <f>IF(E$45=0,0,E$45/NFM!E$13*1000)</f>
        <v>1294.0493632810819</v>
      </c>
      <c r="F239" s="278">
        <f>IF(F$45=0,0,F$45/NFM!F$13*1000)</f>
        <v>1344.0958397870872</v>
      </c>
      <c r="G239" s="278">
        <f>IF(G$45=0,0,G$45/NFM!G$13*1000)</f>
        <v>1331.9959490322299</v>
      </c>
      <c r="H239" s="278">
        <f>IF(H$45=0,0,H$45/NFM!H$13*1000)</f>
        <v>1262.1587302211128</v>
      </c>
      <c r="I239" s="278">
        <f>IF(I$45=0,0,I$45/NFM!I$13*1000)</f>
        <v>1330.9688684300443</v>
      </c>
      <c r="J239" s="278">
        <f>IF(J$45=0,0,J$45/NFM!J$13*1000)</f>
        <v>1344.383162498423</v>
      </c>
      <c r="K239" s="278">
        <f>IF(K$45=0,0,K$45/NFM!K$13*1000)</f>
        <v>1333.6314204699081</v>
      </c>
      <c r="L239" s="278">
        <f>IF(L$45=0,0,L$45/NFM!L$13*1000)</f>
        <v>1412.7844036937583</v>
      </c>
      <c r="M239" s="278">
        <f>IF(M$45=0,0,M$45/NFM!M$13*1000)</f>
        <v>1309.4153908473486</v>
      </c>
      <c r="N239" s="278">
        <f>IF(N$45=0,0,N$45/NFM!N$13*1000)</f>
        <v>1364.8908029379563</v>
      </c>
      <c r="O239" s="278">
        <f>IF(O$45=0,0,O$45/NFM!O$13*1000)</f>
        <v>1400.9490766072386</v>
      </c>
      <c r="P239" s="278">
        <f>IF(P$45=0,0,P$45/NFM!P$13*1000)</f>
        <v>1320.5013071981307</v>
      </c>
      <c r="Q239" s="278">
        <f>IF(Q$45=0,0,Q$45/NFM!Q$13*1000)</f>
        <v>1274.6536727554083</v>
      </c>
      <c r="R239" s="278">
        <f>IF(R$45=0,0,R$45/NFM!R$13*1000)</f>
        <v>1180.9488170535558</v>
      </c>
      <c r="S239" s="278">
        <f>IF(S$45=0,0,S$45/NFM!S$13*1000)</f>
        <v>1131.5208946804455</v>
      </c>
      <c r="T239" s="278">
        <f>IF(T$45=0,0,T$45/NFM!T$13*1000)</f>
        <v>1169.7612382827579</v>
      </c>
      <c r="U239" s="278">
        <f>IF(U$45=0,0,U$45/NFM!U$13*1000)</f>
        <v>1105.6247720401016</v>
      </c>
      <c r="V239" s="278">
        <f>IF(V$45=0,0,V$45/NFM!V$13*1000)</f>
        <v>1119.182523004366</v>
      </c>
      <c r="W239" s="278">
        <f>IF(W$45=0,0,W$45/NFM!W$13*1000)</f>
        <v>1135.8698785618869</v>
      </c>
      <c r="DA239" s="79"/>
    </row>
    <row r="240" spans="1:105" ht="12" customHeight="1" x14ac:dyDescent="0.25">
      <c r="A240" s="203" t="s">
        <v>519</v>
      </c>
      <c r="B240" s="278">
        <f>IF(B$46=0,0,B$46/NFM!B$13*1000)</f>
        <v>224.02692966100676</v>
      </c>
      <c r="C240" s="278">
        <f>IF(C$46=0,0,C$46/NFM!C$13*1000)</f>
        <v>210.86020751510205</v>
      </c>
      <c r="D240" s="278">
        <f>IF(D$46=0,0,D$46/NFM!D$13*1000)</f>
        <v>190.37779825089706</v>
      </c>
      <c r="E240" s="278">
        <f>IF(E$46=0,0,E$46/NFM!E$13*1000)</f>
        <v>211.79181722689648</v>
      </c>
      <c r="F240" s="278">
        <f>IF(F$46=0,0,F$46/NFM!F$13*1000)</f>
        <v>199.07281662185633</v>
      </c>
      <c r="G240" s="278">
        <f>IF(G$46=0,0,G$46/NFM!G$13*1000)</f>
        <v>180.24663342821023</v>
      </c>
      <c r="H240" s="278">
        <f>IF(H$46=0,0,H$46/NFM!H$13*1000)</f>
        <v>179.73458348816254</v>
      </c>
      <c r="I240" s="278">
        <f>IF(I$46=0,0,I$46/NFM!I$13*1000)</f>
        <v>183.03568448879838</v>
      </c>
      <c r="J240" s="278">
        <f>IF(J$46=0,0,J$46/NFM!J$13*1000)</f>
        <v>203.49548900903258</v>
      </c>
      <c r="K240" s="278">
        <f>IF(K$46=0,0,K$46/NFM!K$13*1000)</f>
        <v>161.80476053249933</v>
      </c>
      <c r="L240" s="278">
        <f>IF(L$46=0,0,L$46/NFM!L$13*1000)</f>
        <v>169.45340501811478</v>
      </c>
      <c r="M240" s="278">
        <f>IF(M$46=0,0,M$46/NFM!M$13*1000)</f>
        <v>183.715508941027</v>
      </c>
      <c r="N240" s="278">
        <f>IF(N$46=0,0,N$46/NFM!N$13*1000)</f>
        <v>181.37561797832399</v>
      </c>
      <c r="O240" s="278">
        <f>IF(O$46=0,0,O$46/NFM!O$13*1000)</f>
        <v>194.87959449868544</v>
      </c>
      <c r="P240" s="278">
        <f>IF(P$46=0,0,P$46/NFM!P$13*1000)</f>
        <v>174.0030673615847</v>
      </c>
      <c r="Q240" s="278">
        <f>IF(Q$46=0,0,Q$46/NFM!Q$13*1000)</f>
        <v>166.27157789138619</v>
      </c>
      <c r="R240" s="278">
        <f>IF(R$46=0,0,R$46/NFM!R$13*1000)</f>
        <v>160.24002659772921</v>
      </c>
      <c r="S240" s="278">
        <f>IF(S$46=0,0,S$46/NFM!S$13*1000)</f>
        <v>126.06991632033598</v>
      </c>
      <c r="T240" s="278">
        <f>IF(T$46=0,0,T$46/NFM!T$13*1000)</f>
        <v>130.36617703475733</v>
      </c>
      <c r="U240" s="278">
        <f>IF(U$46=0,0,U$46/NFM!U$13*1000)</f>
        <v>124.30368857974416</v>
      </c>
      <c r="V240" s="278">
        <f>IF(V$46=0,0,V$46/NFM!V$13*1000)</f>
        <v>145.97695433295752</v>
      </c>
      <c r="W240" s="278">
        <f>IF(W$46=0,0,W$46/NFM!W$13*1000)</f>
        <v>150.02599898636106</v>
      </c>
      <c r="DA240" s="79"/>
    </row>
    <row r="241" spans="1:105" ht="12" customHeight="1" x14ac:dyDescent="0.25">
      <c r="A241" s="41" t="s">
        <v>529</v>
      </c>
      <c r="B241" s="279">
        <f>IF(B$53=0,0,B$53/NFM!B$13*1000)</f>
        <v>107.70342191214692</v>
      </c>
      <c r="C241" s="279">
        <f>IF(C$53=0,0,C$53/NFM!C$13*1000)</f>
        <v>100.6667772810388</v>
      </c>
      <c r="D241" s="279">
        <f>IF(D$53=0,0,D$53/NFM!D$13*1000)</f>
        <v>90.554171051112547</v>
      </c>
      <c r="E241" s="279">
        <f>IF(E$53=0,0,E$53/NFM!E$13*1000)</f>
        <v>100.96469568558361</v>
      </c>
      <c r="F241" s="279">
        <f>IF(F$53=0,0,F$53/NFM!F$13*1000)</f>
        <v>94.476595075944644</v>
      </c>
      <c r="G241" s="279">
        <f>IF(G$53=0,0,G$53/NFM!G$13*1000)</f>
        <v>85.980507288680158</v>
      </c>
      <c r="H241" s="279">
        <f>IF(H$53=0,0,H$53/NFM!H$13*1000)</f>
        <v>86.017060145683701</v>
      </c>
      <c r="I241" s="279">
        <f>IF(I$53=0,0,I$53/NFM!I$13*1000)</f>
        <v>87.834633865310138</v>
      </c>
      <c r="J241" s="279">
        <f>IF(J$53=0,0,J$53/NFM!J$13*1000)</f>
        <v>99.276237070808591</v>
      </c>
      <c r="K241" s="279">
        <f>IF(K$53=0,0,K$53/NFM!K$13*1000)</f>
        <v>71.329485927557528</v>
      </c>
      <c r="L241" s="279">
        <f>IF(L$53=0,0,L$53/NFM!L$13*1000)</f>
        <v>74.475603965294113</v>
      </c>
      <c r="M241" s="279">
        <f>IF(M$53=0,0,M$53/NFM!M$13*1000)</f>
        <v>86.50863910516874</v>
      </c>
      <c r="N241" s="279">
        <f>IF(N$53=0,0,N$53/NFM!N$13*1000)</f>
        <v>87.917510707938902</v>
      </c>
      <c r="O241" s="279">
        <f>IF(O$53=0,0,O$53/NFM!O$13*1000)</f>
        <v>90.566840781146823</v>
      </c>
      <c r="P241" s="279">
        <f>IF(P$53=0,0,P$53/NFM!P$13*1000)</f>
        <v>80.939849458007245</v>
      </c>
      <c r="Q241" s="279">
        <f>IF(Q$53=0,0,Q$53/NFM!Q$13*1000)</f>
        <v>77.546053661013502</v>
      </c>
      <c r="R241" s="279">
        <f>IF(R$53=0,0,R$53/NFM!R$13*1000)</f>
        <v>77.420833055718148</v>
      </c>
      <c r="S241" s="279">
        <f>IF(S$53=0,0,S$53/NFM!S$13*1000)</f>
        <v>45.317864318196555</v>
      </c>
      <c r="T241" s="279">
        <f>IF(T$53=0,0,T$53/NFM!T$13*1000)</f>
        <v>46.097297016450419</v>
      </c>
      <c r="U241" s="279">
        <f>IF(U$53=0,0,U$53/NFM!U$13*1000)</f>
        <v>47.938975392736722</v>
      </c>
      <c r="V241" s="279">
        <f>IF(V$53=0,0,V$53/NFM!V$13*1000)</f>
        <v>63.328144205248755</v>
      </c>
      <c r="W241" s="279">
        <f>IF(W$53=0,0,W$53/NFM!W$13*1000)</f>
        <v>65.018718671661944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4"/>
    </row>
    <row r="243" spans="1:105" ht="12" customHeight="1" x14ac:dyDescent="0.25">
      <c r="A243" s="35" t="s">
        <v>81</v>
      </c>
      <c r="B243" s="274">
        <f t="shared" ref="B243:W243" si="59">SUM(B$244:B$251)</f>
        <v>184.35231364896248</v>
      </c>
      <c r="C243" s="274">
        <f t="shared" si="59"/>
        <v>179.63027439355417</v>
      </c>
      <c r="D243" s="274">
        <f t="shared" si="59"/>
        <v>174.01632869404642</v>
      </c>
      <c r="E243" s="274">
        <f t="shared" si="59"/>
        <v>175.79180997480958</v>
      </c>
      <c r="F243" s="274">
        <f t="shared" si="59"/>
        <v>179.14891832217697</v>
      </c>
      <c r="G243" s="274">
        <f t="shared" si="59"/>
        <v>169.08905792213335</v>
      </c>
      <c r="H243" s="274">
        <f t="shared" si="59"/>
        <v>167.81623336374571</v>
      </c>
      <c r="I243" s="274">
        <f t="shared" si="59"/>
        <v>0</v>
      </c>
      <c r="J243" s="274">
        <f t="shared" si="59"/>
        <v>0</v>
      </c>
      <c r="K243" s="274">
        <f t="shared" si="59"/>
        <v>0</v>
      </c>
      <c r="L243" s="274">
        <f t="shared" si="59"/>
        <v>0</v>
      </c>
      <c r="M243" s="274">
        <f t="shared" si="59"/>
        <v>0</v>
      </c>
      <c r="N243" s="274">
        <f t="shared" si="59"/>
        <v>0</v>
      </c>
      <c r="O243" s="274">
        <f t="shared" si="59"/>
        <v>0</v>
      </c>
      <c r="P243" s="274">
        <f t="shared" si="59"/>
        <v>0</v>
      </c>
      <c r="Q243" s="274">
        <f t="shared" si="59"/>
        <v>0</v>
      </c>
      <c r="R243" s="274">
        <f t="shared" si="59"/>
        <v>0</v>
      </c>
      <c r="S243" s="274">
        <f t="shared" si="59"/>
        <v>0</v>
      </c>
      <c r="T243" s="274">
        <f t="shared" si="59"/>
        <v>0</v>
      </c>
      <c r="U243" s="274">
        <f t="shared" si="59"/>
        <v>0</v>
      </c>
      <c r="V243" s="274">
        <f t="shared" si="59"/>
        <v>0</v>
      </c>
      <c r="W243" s="274">
        <f t="shared" si="59"/>
        <v>0</v>
      </c>
      <c r="DA243" s="111"/>
    </row>
    <row r="244" spans="1:105" ht="12" customHeight="1" x14ac:dyDescent="0.25">
      <c r="A244" s="55" t="s">
        <v>92</v>
      </c>
      <c r="B244" s="275">
        <f>IF(B$73=0,0,B$73/NFM!B$14*1000)</f>
        <v>0.31647094220308825</v>
      </c>
      <c r="C244" s="275">
        <f>IF(C$73=0,0,C$73/NFM!C$14*1000)</f>
        <v>0.30836478837897746</v>
      </c>
      <c r="D244" s="275">
        <f>IF(D$73=0,0,D$73/NFM!D$14*1000)</f>
        <v>0.29872753105449812</v>
      </c>
      <c r="E244" s="275">
        <f>IF(E$73=0,0,E$73/NFM!E$14*1000)</f>
        <v>0.30177543548631985</v>
      </c>
      <c r="F244" s="275">
        <f>IF(F$73=0,0,F$73/NFM!F$14*1000)</f>
        <v>0.30753846183915695</v>
      </c>
      <c r="G244" s="275">
        <f>IF(G$73=0,0,G$73/NFM!G$14*1000)</f>
        <v>0.29026906371658379</v>
      </c>
      <c r="H244" s="275">
        <f>IF(H$73=0,0,H$73/NFM!H$14*1000)</f>
        <v>0.28808405188093011</v>
      </c>
      <c r="I244" s="275">
        <f>IF(I$73=0,0,I$73/NFM!I$14*1000)</f>
        <v>0</v>
      </c>
      <c r="J244" s="275">
        <f>IF(J$73=0,0,J$73/NFM!J$14*1000)</f>
        <v>0</v>
      </c>
      <c r="K244" s="275">
        <f>IF(K$73=0,0,K$73/NFM!K$14*1000)</f>
        <v>0</v>
      </c>
      <c r="L244" s="275">
        <f>IF(L$73=0,0,L$73/NFM!L$14*1000)</f>
        <v>0</v>
      </c>
      <c r="M244" s="275">
        <f>IF(M$73=0,0,M$73/NFM!M$14*1000)</f>
        <v>0</v>
      </c>
      <c r="N244" s="275">
        <f>IF(N$73=0,0,N$73/NFM!N$14*1000)</f>
        <v>0</v>
      </c>
      <c r="O244" s="275">
        <f>IF(O$73=0,0,O$73/NFM!O$14*1000)</f>
        <v>0</v>
      </c>
      <c r="P244" s="275">
        <f>IF(P$73=0,0,P$73/NFM!P$14*1000)</f>
        <v>0</v>
      </c>
      <c r="Q244" s="275">
        <f>IF(Q$73=0,0,Q$73/NFM!Q$14*1000)</f>
        <v>0</v>
      </c>
      <c r="R244" s="275">
        <f>IF(R$73=0,0,R$73/NFM!R$14*1000)</f>
        <v>0</v>
      </c>
      <c r="S244" s="275">
        <f>IF(S$73=0,0,S$73/NFM!S$14*1000)</f>
        <v>0</v>
      </c>
      <c r="T244" s="275">
        <f>IF(T$73=0,0,T$73/NFM!T$14*1000)</f>
        <v>0</v>
      </c>
      <c r="U244" s="275">
        <f>IF(U$73=0,0,U$73/NFM!U$14*1000)</f>
        <v>0</v>
      </c>
      <c r="V244" s="275">
        <f>IF(V$73=0,0,V$73/NFM!V$14*1000)</f>
        <v>0</v>
      </c>
      <c r="W244" s="275">
        <f>IF(W$73=0,0,W$73/NFM!W$14*1000)</f>
        <v>0</v>
      </c>
      <c r="DA244" s="76"/>
    </row>
    <row r="245" spans="1:105" ht="12" customHeight="1" x14ac:dyDescent="0.25">
      <c r="A245" s="202" t="s">
        <v>93</v>
      </c>
      <c r="B245" s="276">
        <f>IF(B$74=0,0,B$74/NFM!B$14*1000)</f>
        <v>0.16461831523560122</v>
      </c>
      <c r="C245" s="276">
        <f>IF(C$74=0,0,C$74/NFM!C$14*1000)</f>
        <v>0.16040174680035638</v>
      </c>
      <c r="D245" s="276">
        <f>IF(D$74=0,0,D$74/NFM!D$14*1000)</f>
        <v>0.15538874607048314</v>
      </c>
      <c r="E245" s="276">
        <f>IF(E$74=0,0,E$74/NFM!E$14*1000)</f>
        <v>0.15697417090940449</v>
      </c>
      <c r="F245" s="276">
        <f>IF(F$74=0,0,F$74/NFM!F$14*1000)</f>
        <v>0.15997191750268758</v>
      </c>
      <c r="G245" s="276">
        <f>IF(G$74=0,0,G$74/NFM!G$14*1000)</f>
        <v>0.15098891513197868</v>
      </c>
      <c r="H245" s="276">
        <f>IF(H$74=0,0,H$74/NFM!H$14*1000)</f>
        <v>0.14985234011295423</v>
      </c>
      <c r="I245" s="276">
        <f>IF(I$74=0,0,I$74/NFM!I$14*1000)</f>
        <v>0</v>
      </c>
      <c r="J245" s="276">
        <f>IF(J$74=0,0,J$74/NFM!J$14*1000)</f>
        <v>0</v>
      </c>
      <c r="K245" s="276">
        <f>IF(K$74=0,0,K$74/NFM!K$14*1000)</f>
        <v>0</v>
      </c>
      <c r="L245" s="276">
        <f>IF(L$74=0,0,L$74/NFM!L$14*1000)</f>
        <v>0</v>
      </c>
      <c r="M245" s="276">
        <f>IF(M$74=0,0,M$74/NFM!M$14*1000)</f>
        <v>0</v>
      </c>
      <c r="N245" s="276">
        <f>IF(N$74=0,0,N$74/NFM!N$14*1000)</f>
        <v>0</v>
      </c>
      <c r="O245" s="276">
        <f>IF(O$74=0,0,O$74/NFM!O$14*1000)</f>
        <v>0</v>
      </c>
      <c r="P245" s="276">
        <f>IF(P$74=0,0,P$74/NFM!P$14*1000)</f>
        <v>0</v>
      </c>
      <c r="Q245" s="276">
        <f>IF(Q$74=0,0,Q$74/NFM!Q$14*1000)</f>
        <v>0</v>
      </c>
      <c r="R245" s="276">
        <f>IF(R$74=0,0,R$74/NFM!R$14*1000)</f>
        <v>0</v>
      </c>
      <c r="S245" s="276">
        <f>IF(S$74=0,0,S$74/NFM!S$14*1000)</f>
        <v>0</v>
      </c>
      <c r="T245" s="276">
        <f>IF(T$74=0,0,T$74/NFM!T$14*1000)</f>
        <v>0</v>
      </c>
      <c r="U245" s="276">
        <f>IF(U$74=0,0,U$74/NFM!U$14*1000)</f>
        <v>0</v>
      </c>
      <c r="V245" s="276">
        <f>IF(V$74=0,0,V$74/NFM!V$14*1000)</f>
        <v>0</v>
      </c>
      <c r="W245" s="276">
        <f>IF(W$74=0,0,W$74/NFM!W$14*1000)</f>
        <v>0</v>
      </c>
      <c r="DA245" s="77"/>
    </row>
    <row r="246" spans="1:105" ht="12" customHeight="1" x14ac:dyDescent="0.25">
      <c r="A246" s="202" t="s">
        <v>94</v>
      </c>
      <c r="B246" s="276">
        <f>IF(B$75=0,0,B$75/NFM!B$14*1000)</f>
        <v>3.85320285736096</v>
      </c>
      <c r="C246" s="276">
        <f>IF(C$75=0,0,C$75/NFM!C$14*1000)</f>
        <v>3.7545061022660602</v>
      </c>
      <c r="D246" s="276">
        <f>IF(D$75=0,0,D$75/NFM!D$14*1000)</f>
        <v>3.6371673437648848</v>
      </c>
      <c r="E246" s="276">
        <f>IF(E$75=0,0,E$75/NFM!E$14*1000)</f>
        <v>3.6742772091569571</v>
      </c>
      <c r="F246" s="276">
        <f>IF(F$75=0,0,F$75/NFM!F$14*1000)</f>
        <v>3.7444451350183736</v>
      </c>
      <c r="G246" s="276">
        <f>IF(G$75=0,0,G$75/NFM!G$14*1000)</f>
        <v>3.5341809833475368</v>
      </c>
      <c r="H246" s="276">
        <f>IF(H$75=0,0,H$75/NFM!H$14*1000)</f>
        <v>3.5075772964816965</v>
      </c>
      <c r="I246" s="276">
        <f>IF(I$75=0,0,I$75/NFM!I$14*1000)</f>
        <v>0</v>
      </c>
      <c r="J246" s="276">
        <f>IF(J$75=0,0,J$75/NFM!J$14*1000)</f>
        <v>0</v>
      </c>
      <c r="K246" s="276">
        <f>IF(K$75=0,0,K$75/NFM!K$14*1000)</f>
        <v>0</v>
      </c>
      <c r="L246" s="276">
        <f>IF(L$75=0,0,L$75/NFM!L$14*1000)</f>
        <v>0</v>
      </c>
      <c r="M246" s="276">
        <f>IF(M$75=0,0,M$75/NFM!M$14*1000)</f>
        <v>0</v>
      </c>
      <c r="N246" s="276">
        <f>IF(N$75=0,0,N$75/NFM!N$14*1000)</f>
        <v>0</v>
      </c>
      <c r="O246" s="276">
        <f>IF(O$75=0,0,O$75/NFM!O$14*1000)</f>
        <v>0</v>
      </c>
      <c r="P246" s="276">
        <f>IF(P$75=0,0,P$75/NFM!P$14*1000)</f>
        <v>0</v>
      </c>
      <c r="Q246" s="276">
        <f>IF(Q$75=0,0,Q$75/NFM!Q$14*1000)</f>
        <v>0</v>
      </c>
      <c r="R246" s="276">
        <f>IF(R$75=0,0,R$75/NFM!R$14*1000)</f>
        <v>0</v>
      </c>
      <c r="S246" s="276">
        <f>IF(S$75=0,0,S$75/NFM!S$14*1000)</f>
        <v>0</v>
      </c>
      <c r="T246" s="276">
        <f>IF(T$75=0,0,T$75/NFM!T$14*1000)</f>
        <v>0</v>
      </c>
      <c r="U246" s="276">
        <f>IF(U$75=0,0,U$75/NFM!U$14*1000)</f>
        <v>0</v>
      </c>
      <c r="V246" s="276">
        <f>IF(V$75=0,0,V$75/NFM!V$14*1000)</f>
        <v>0</v>
      </c>
      <c r="W246" s="276">
        <f>IF(W$75=0,0,W$75/NFM!W$14*1000)</f>
        <v>0</v>
      </c>
      <c r="DA246" s="77"/>
    </row>
    <row r="247" spans="1:105" ht="12" customHeight="1" x14ac:dyDescent="0.25">
      <c r="A247" s="202" t="s">
        <v>95</v>
      </c>
      <c r="B247" s="276">
        <f>IF(B$76=0,0,B$76/NFM!B$14*1000)</f>
        <v>0.10549031406769607</v>
      </c>
      <c r="C247" s="276">
        <f>IF(C$76=0,0,C$76/NFM!C$14*1000)</f>
        <v>0.1027882627929925</v>
      </c>
      <c r="D247" s="276">
        <f>IF(D$76=0,0,D$76/NFM!D$14*1000)</f>
        <v>9.9575843684832702E-2</v>
      </c>
      <c r="E247" s="276">
        <f>IF(E$76=0,0,E$76/NFM!E$14*1000)</f>
        <v>0.1005918118287733</v>
      </c>
      <c r="F247" s="276">
        <f>IF(F$76=0,0,F$76/NFM!F$14*1000)</f>
        <v>0.10251282061305232</v>
      </c>
      <c r="G247" s="276">
        <f>IF(G$76=0,0,G$76/NFM!G$14*1000)</f>
        <v>9.67563545721946E-2</v>
      </c>
      <c r="H247" s="276">
        <f>IF(H$76=0,0,H$76/NFM!H$14*1000)</f>
        <v>9.6028017293643395E-2</v>
      </c>
      <c r="I247" s="276">
        <f>IF(I$76=0,0,I$76/NFM!I$14*1000)</f>
        <v>0</v>
      </c>
      <c r="J247" s="276">
        <f>IF(J$76=0,0,J$76/NFM!J$14*1000)</f>
        <v>0</v>
      </c>
      <c r="K247" s="276">
        <f>IF(K$76=0,0,K$76/NFM!K$14*1000)</f>
        <v>0</v>
      </c>
      <c r="L247" s="276">
        <f>IF(L$76=0,0,L$76/NFM!L$14*1000)</f>
        <v>0</v>
      </c>
      <c r="M247" s="276">
        <f>IF(M$76=0,0,M$76/NFM!M$14*1000)</f>
        <v>0</v>
      </c>
      <c r="N247" s="276">
        <f>IF(N$76=0,0,N$76/NFM!N$14*1000)</f>
        <v>0</v>
      </c>
      <c r="O247" s="276">
        <f>IF(O$76=0,0,O$76/NFM!O$14*1000)</f>
        <v>0</v>
      </c>
      <c r="P247" s="276">
        <f>IF(P$76=0,0,P$76/NFM!P$14*1000)</f>
        <v>0</v>
      </c>
      <c r="Q247" s="276">
        <f>IF(Q$76=0,0,Q$76/NFM!Q$14*1000)</f>
        <v>0</v>
      </c>
      <c r="R247" s="276">
        <f>IF(R$76=0,0,R$76/NFM!R$14*1000)</f>
        <v>0</v>
      </c>
      <c r="S247" s="276">
        <f>IF(S$76=0,0,S$76/NFM!S$14*1000)</f>
        <v>0</v>
      </c>
      <c r="T247" s="276">
        <f>IF(T$76=0,0,T$76/NFM!T$14*1000)</f>
        <v>0</v>
      </c>
      <c r="U247" s="276">
        <f>IF(U$76=0,0,U$76/NFM!U$14*1000)</f>
        <v>0</v>
      </c>
      <c r="V247" s="276">
        <f>IF(V$76=0,0,V$76/NFM!V$14*1000)</f>
        <v>0</v>
      </c>
      <c r="W247" s="276">
        <f>IF(W$76=0,0,W$76/NFM!W$14*1000)</f>
        <v>0</v>
      </c>
      <c r="DA247" s="77"/>
    </row>
    <row r="248" spans="1:105" ht="12" customHeight="1" x14ac:dyDescent="0.25">
      <c r="A248" s="56" t="s">
        <v>96</v>
      </c>
      <c r="B248" s="277">
        <f>IF(B$77=0,0,B$77/NFM!B$14*1000)</f>
        <v>0.40936751252723563</v>
      </c>
      <c r="C248" s="277">
        <f>IF(C$77=0,0,C$77/NFM!C$14*1000)</f>
        <v>0.40940137563066797</v>
      </c>
      <c r="D248" s="277">
        <f>IF(D$77=0,0,D$77/NFM!D$14*1000)</f>
        <v>0.40938423528708912</v>
      </c>
      <c r="E248" s="277">
        <f>IF(E$77=0,0,E$77/NFM!E$14*1000)</f>
        <v>0.39779703789413301</v>
      </c>
      <c r="F248" s="277">
        <f>IF(F$77=0,0,F$77/NFM!F$14*1000)</f>
        <v>0.42383887887774502</v>
      </c>
      <c r="G248" s="277">
        <f>IF(G$77=0,0,G$77/NFM!G$14*1000)</f>
        <v>0.43129083657752404</v>
      </c>
      <c r="H248" s="277">
        <f>IF(H$77=0,0,H$77/NFM!H$14*1000)</f>
        <v>0.40894737932516434</v>
      </c>
      <c r="I248" s="277">
        <f>IF(I$77=0,0,I$77/NFM!I$14*1000)</f>
        <v>0</v>
      </c>
      <c r="J248" s="277">
        <f>IF(J$77=0,0,J$77/NFM!J$14*1000)</f>
        <v>0</v>
      </c>
      <c r="K248" s="277">
        <f>IF(K$77=0,0,K$77/NFM!K$14*1000)</f>
        <v>0</v>
      </c>
      <c r="L248" s="277">
        <f>IF(L$77=0,0,L$77/NFM!L$14*1000)</f>
        <v>0</v>
      </c>
      <c r="M248" s="277">
        <f>IF(M$77=0,0,M$77/NFM!M$14*1000)</f>
        <v>0</v>
      </c>
      <c r="N248" s="277">
        <f>IF(N$77=0,0,N$77/NFM!N$14*1000)</f>
        <v>0</v>
      </c>
      <c r="O248" s="277">
        <f>IF(O$77=0,0,O$77/NFM!O$14*1000)</f>
        <v>0</v>
      </c>
      <c r="P248" s="277">
        <f>IF(P$77=0,0,P$77/NFM!P$14*1000)</f>
        <v>0</v>
      </c>
      <c r="Q248" s="277">
        <f>IF(Q$77=0,0,Q$77/NFM!Q$14*1000)</f>
        <v>0</v>
      </c>
      <c r="R248" s="277">
        <f>IF(R$77=0,0,R$77/NFM!R$14*1000)</f>
        <v>0</v>
      </c>
      <c r="S248" s="277">
        <f>IF(S$77=0,0,S$77/NFM!S$14*1000)</f>
        <v>0</v>
      </c>
      <c r="T248" s="277">
        <f>IF(T$77=0,0,T$77/NFM!T$14*1000)</f>
        <v>0</v>
      </c>
      <c r="U248" s="277">
        <f>IF(U$77=0,0,U$77/NFM!U$14*1000)</f>
        <v>0</v>
      </c>
      <c r="V248" s="277">
        <f>IF(V$77=0,0,V$77/NFM!V$14*1000)</f>
        <v>0</v>
      </c>
      <c r="W248" s="277">
        <f>IF(W$77=0,0,W$77/NFM!W$14*1000)</f>
        <v>0</v>
      </c>
      <c r="DA248" s="78"/>
    </row>
    <row r="249" spans="1:105" ht="12" customHeight="1" x14ac:dyDescent="0.25">
      <c r="A249" s="203" t="s">
        <v>560</v>
      </c>
      <c r="B249" s="278">
        <f>IF(B$83=0,0,B$83/NFM!B$14*1000)</f>
        <v>42.57551277425577</v>
      </c>
      <c r="C249" s="278">
        <f>IF(C$83=0,0,C$83/NFM!C$14*1000)</f>
        <v>41.729159232308234</v>
      </c>
      <c r="D249" s="278">
        <f>IF(D$83=0,0,D$83/NFM!D$14*1000)</f>
        <v>40.630754471502151</v>
      </c>
      <c r="E249" s="278">
        <f>IF(E$83=0,0,E$83/NFM!E$14*1000)</f>
        <v>40.722082724673861</v>
      </c>
      <c r="F249" s="278">
        <f>IF(F$83=0,0,F$83/NFM!F$14*1000)</f>
        <v>41.9219268750022</v>
      </c>
      <c r="G249" s="278">
        <f>IF(G$83=0,0,G$83/NFM!G$14*1000)</f>
        <v>39.844284320955069</v>
      </c>
      <c r="H249" s="278">
        <f>IF(H$83=0,0,H$83/NFM!H$14*1000)</f>
        <v>39.306837629953328</v>
      </c>
      <c r="I249" s="278">
        <f>IF(I$83=0,0,I$83/NFM!I$14*1000)</f>
        <v>0</v>
      </c>
      <c r="J249" s="278">
        <f>IF(J$83=0,0,J$83/NFM!J$14*1000)</f>
        <v>0</v>
      </c>
      <c r="K249" s="278">
        <f>IF(K$83=0,0,K$83/NFM!K$14*1000)</f>
        <v>0</v>
      </c>
      <c r="L249" s="278">
        <f>IF(L$83=0,0,L$83/NFM!L$14*1000)</f>
        <v>0</v>
      </c>
      <c r="M249" s="278">
        <f>IF(M$83=0,0,M$83/NFM!M$14*1000)</f>
        <v>0</v>
      </c>
      <c r="N249" s="278">
        <f>IF(N$83=0,0,N$83/NFM!N$14*1000)</f>
        <v>0</v>
      </c>
      <c r="O249" s="278">
        <f>IF(O$83=0,0,O$83/NFM!O$14*1000)</f>
        <v>0</v>
      </c>
      <c r="P249" s="278">
        <f>IF(P$83=0,0,P$83/NFM!P$14*1000)</f>
        <v>0</v>
      </c>
      <c r="Q249" s="278">
        <f>IF(Q$83=0,0,Q$83/NFM!Q$14*1000)</f>
        <v>0</v>
      </c>
      <c r="R249" s="278">
        <f>IF(R$83=0,0,R$83/NFM!R$14*1000)</f>
        <v>0</v>
      </c>
      <c r="S249" s="278">
        <f>IF(S$83=0,0,S$83/NFM!S$14*1000)</f>
        <v>0</v>
      </c>
      <c r="T249" s="278">
        <f>IF(T$83=0,0,T$83/NFM!T$14*1000)</f>
        <v>0</v>
      </c>
      <c r="U249" s="278">
        <f>IF(U$83=0,0,U$83/NFM!U$14*1000)</f>
        <v>0</v>
      </c>
      <c r="V249" s="278">
        <f>IF(V$83=0,0,V$83/NFM!V$14*1000)</f>
        <v>0</v>
      </c>
      <c r="W249" s="278">
        <f>IF(W$83=0,0,W$83/NFM!W$14*1000)</f>
        <v>0</v>
      </c>
      <c r="DA249" s="79"/>
    </row>
    <row r="250" spans="1:105" ht="12" customHeight="1" x14ac:dyDescent="0.25">
      <c r="A250" s="203" t="s">
        <v>519</v>
      </c>
      <c r="B250" s="278">
        <f>IF(B$90=0,0,B$90/NFM!B$14*1000)</f>
        <v>81.656862378558174</v>
      </c>
      <c r="C250" s="278">
        <f>IF(C$90=0,0,C$90/NFM!C$14*1000)</f>
        <v>80.033615347692034</v>
      </c>
      <c r="D250" s="278">
        <f>IF(D$90=0,0,D$90/NFM!D$14*1000)</f>
        <v>77.926951668392107</v>
      </c>
      <c r="E250" s="278">
        <f>IF(E$90=0,0,E$90/NFM!E$14*1000)</f>
        <v>78.102112884654034</v>
      </c>
      <c r="F250" s="278">
        <f>IF(F$90=0,0,F$90/NFM!F$14*1000)</f>
        <v>80.403330234132994</v>
      </c>
      <c r="G250" s="278">
        <f>IF(G$90=0,0,G$90/NFM!G$14*1000)</f>
        <v>76.418556803283138</v>
      </c>
      <c r="H250" s="278">
        <f>IF(H$90=0,0,H$90/NFM!H$14*1000)</f>
        <v>75.387771555536801</v>
      </c>
      <c r="I250" s="278">
        <f>IF(I$90=0,0,I$90/NFM!I$14*1000)</f>
        <v>0</v>
      </c>
      <c r="J250" s="278">
        <f>IF(J$90=0,0,J$90/NFM!J$14*1000)</f>
        <v>0</v>
      </c>
      <c r="K250" s="278">
        <f>IF(K$90=0,0,K$90/NFM!K$14*1000)</f>
        <v>0</v>
      </c>
      <c r="L250" s="278">
        <f>IF(L$90=0,0,L$90/NFM!L$14*1000)</f>
        <v>0</v>
      </c>
      <c r="M250" s="278">
        <f>IF(M$90=0,0,M$90/NFM!M$14*1000)</f>
        <v>0</v>
      </c>
      <c r="N250" s="278">
        <f>IF(N$90=0,0,N$90/NFM!N$14*1000)</f>
        <v>0</v>
      </c>
      <c r="O250" s="278">
        <f>IF(O$90=0,0,O$90/NFM!O$14*1000)</f>
        <v>0</v>
      </c>
      <c r="P250" s="278">
        <f>IF(P$90=0,0,P$90/NFM!P$14*1000)</f>
        <v>0</v>
      </c>
      <c r="Q250" s="278">
        <f>IF(Q$90=0,0,Q$90/NFM!Q$14*1000)</f>
        <v>0</v>
      </c>
      <c r="R250" s="278">
        <f>IF(R$90=0,0,R$90/NFM!R$14*1000)</f>
        <v>0</v>
      </c>
      <c r="S250" s="278">
        <f>IF(S$90=0,0,S$90/NFM!S$14*1000)</f>
        <v>0</v>
      </c>
      <c r="T250" s="278">
        <f>IF(T$90=0,0,T$90/NFM!T$14*1000)</f>
        <v>0</v>
      </c>
      <c r="U250" s="278">
        <f>IF(U$90=0,0,U$90/NFM!U$14*1000)</f>
        <v>0</v>
      </c>
      <c r="V250" s="278">
        <f>IF(V$90=0,0,V$90/NFM!V$14*1000)</f>
        <v>0</v>
      </c>
      <c r="W250" s="278">
        <f>IF(W$90=0,0,W$90/NFM!W$14*1000)</f>
        <v>0</v>
      </c>
      <c r="DA250" s="79"/>
    </row>
    <row r="251" spans="1:105" ht="12" customHeight="1" x14ac:dyDescent="0.25">
      <c r="A251" s="41" t="s">
        <v>529</v>
      </c>
      <c r="B251" s="279">
        <f>IF(B$97=0,0,B$97/NFM!B$14*1000)</f>
        <v>55.270788554753956</v>
      </c>
      <c r="C251" s="279">
        <f>IF(C$97=0,0,C$97/NFM!C$14*1000)</f>
        <v>53.132037537684852</v>
      </c>
      <c r="D251" s="279">
        <f>IF(D$97=0,0,D$97/NFM!D$14*1000)</f>
        <v>50.858378854290393</v>
      </c>
      <c r="E251" s="279">
        <f>IF(E$97=0,0,E$97/NFM!E$14*1000)</f>
        <v>52.33619870020609</v>
      </c>
      <c r="F251" s="279">
        <f>IF(F$97=0,0,F$97/NFM!F$14*1000)</f>
        <v>52.085353999190765</v>
      </c>
      <c r="G251" s="279">
        <f>IF(G$97=0,0,G$97/NFM!G$14*1000)</f>
        <v>48.322730644549338</v>
      </c>
      <c r="H251" s="279">
        <f>IF(H$97=0,0,H$97/NFM!H$14*1000)</f>
        <v>48.671135093161183</v>
      </c>
      <c r="I251" s="279">
        <f>IF(I$97=0,0,I$97/NFM!I$14*1000)</f>
        <v>0</v>
      </c>
      <c r="J251" s="279">
        <f>IF(J$97=0,0,J$97/NFM!J$14*1000)</f>
        <v>0</v>
      </c>
      <c r="K251" s="279">
        <f>IF(K$97=0,0,K$97/NFM!K$14*1000)</f>
        <v>0</v>
      </c>
      <c r="L251" s="279">
        <f>IF(L$97=0,0,L$97/NFM!L$14*1000)</f>
        <v>0</v>
      </c>
      <c r="M251" s="279">
        <f>IF(M$97=0,0,M$97/NFM!M$14*1000)</f>
        <v>0</v>
      </c>
      <c r="N251" s="279">
        <f>IF(N$97=0,0,N$97/NFM!N$14*1000)</f>
        <v>0</v>
      </c>
      <c r="O251" s="279">
        <f>IF(O$97=0,0,O$97/NFM!O$14*1000)</f>
        <v>0</v>
      </c>
      <c r="P251" s="279">
        <f>IF(P$97=0,0,P$97/NFM!P$14*1000)</f>
        <v>0</v>
      </c>
      <c r="Q251" s="279">
        <f>IF(Q$97=0,0,Q$97/NFM!Q$14*1000)</f>
        <v>0</v>
      </c>
      <c r="R251" s="279">
        <f>IF(R$97=0,0,R$97/NFM!R$14*1000)</f>
        <v>0</v>
      </c>
      <c r="S251" s="279">
        <f>IF(S$97=0,0,S$97/NFM!S$14*1000)</f>
        <v>0</v>
      </c>
      <c r="T251" s="279">
        <f>IF(T$97=0,0,T$97/NFM!T$14*1000)</f>
        <v>0</v>
      </c>
      <c r="U251" s="279">
        <f>IF(U$97=0,0,U$97/NFM!U$14*1000)</f>
        <v>0</v>
      </c>
      <c r="V251" s="279">
        <f>IF(V$97=0,0,V$97/NFM!V$14*1000)</f>
        <v>0</v>
      </c>
      <c r="W251" s="279">
        <f>IF(W$97=0,0,W$97/NFM!W$14*1000)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274">
        <f t="shared" ref="B253:W253" si="60">SUM(B$254:B$261)</f>
        <v>432.07573511475567</v>
      </c>
      <c r="C253" s="274">
        <f t="shared" si="60"/>
        <v>421.00845560989239</v>
      </c>
      <c r="D253" s="274">
        <f t="shared" si="60"/>
        <v>407.85077037667122</v>
      </c>
      <c r="E253" s="274">
        <f t="shared" si="60"/>
        <v>424.05578380856264</v>
      </c>
      <c r="F253" s="274">
        <f t="shared" si="60"/>
        <v>432.15400642642601</v>
      </c>
      <c r="G253" s="274">
        <f t="shared" si="60"/>
        <v>421.74541894592954</v>
      </c>
      <c r="H253" s="274">
        <f t="shared" si="60"/>
        <v>418.57071365619379</v>
      </c>
      <c r="I253" s="274">
        <f t="shared" si="60"/>
        <v>438.82043385486821</v>
      </c>
      <c r="J253" s="274">
        <f t="shared" si="60"/>
        <v>451.25902579290999</v>
      </c>
      <c r="K253" s="274">
        <f t="shared" si="60"/>
        <v>429.19849374128421</v>
      </c>
      <c r="L253" s="274">
        <f t="shared" si="60"/>
        <v>453.83584679856301</v>
      </c>
      <c r="M253" s="274">
        <f t="shared" si="60"/>
        <v>452.77663768074837</v>
      </c>
      <c r="N253" s="274">
        <f t="shared" si="60"/>
        <v>468.39404108663541</v>
      </c>
      <c r="O253" s="274">
        <f t="shared" si="60"/>
        <v>423.31698860926247</v>
      </c>
      <c r="P253" s="274">
        <f t="shared" si="60"/>
        <v>414.40119232282854</v>
      </c>
      <c r="Q253" s="274">
        <f t="shared" si="60"/>
        <v>416.97257893682126</v>
      </c>
      <c r="R253" s="274">
        <f t="shared" si="60"/>
        <v>366.41993742221536</v>
      </c>
      <c r="S253" s="274">
        <f t="shared" si="60"/>
        <v>336.43674781823046</v>
      </c>
      <c r="T253" s="274">
        <f t="shared" si="60"/>
        <v>359.96737672874281</v>
      </c>
      <c r="U253" s="274">
        <f t="shared" si="60"/>
        <v>341.69198274374469</v>
      </c>
      <c r="V253" s="274">
        <f t="shared" si="60"/>
        <v>355.30798276007494</v>
      </c>
      <c r="W253" s="274">
        <f t="shared" si="60"/>
        <v>375.87593782073282</v>
      </c>
      <c r="DA253" s="111"/>
    </row>
    <row r="254" spans="1:105" ht="12" customHeight="1" x14ac:dyDescent="0.25">
      <c r="A254" s="55" t="s">
        <v>92</v>
      </c>
      <c r="B254" s="275">
        <f>IF(B$116=0,0,B$116/NFM!B$15*1000)</f>
        <v>0.67575927626014431</v>
      </c>
      <c r="C254" s="275">
        <f>IF(C$116=0,0,C$116/NFM!C$15*1000)</f>
        <v>0.65845023485720577</v>
      </c>
      <c r="D254" s="275">
        <f>IF(D$116=0,0,D$116/NFM!D$15*1000)</f>
        <v>0.63787183360053423</v>
      </c>
      <c r="E254" s="275">
        <f>IF(E$116=0,0,E$116/NFM!E$15*1000)</f>
        <v>0.66321620556724403</v>
      </c>
      <c r="F254" s="275">
        <f>IF(F$116=0,0,F$116/NFM!F$15*1000)</f>
        <v>0.67588169129221887</v>
      </c>
      <c r="G254" s="275">
        <f>IF(G$116=0,0,G$116/NFM!G$15*1000)</f>
        <v>0.65960283327953217</v>
      </c>
      <c r="H254" s="275">
        <f>IF(H$116=0,0,H$116/NFM!H$15*1000)</f>
        <v>0.65463764691390613</v>
      </c>
      <c r="I254" s="275">
        <f>IF(I$116=0,0,I$116/NFM!I$15*1000)</f>
        <v>0.68630787311222308</v>
      </c>
      <c r="J254" s="275">
        <f>IF(J$116=0,0,J$116/NFM!J$15*1000)</f>
        <v>0.70576162439384815</v>
      </c>
      <c r="K254" s="275">
        <f>IF(K$116=0,0,K$116/NFM!K$15*1000)</f>
        <v>0.6712593185214073</v>
      </c>
      <c r="L254" s="275">
        <f>IF(L$116=0,0,L$116/NFM!L$15*1000)</f>
        <v>0.70979172966589155</v>
      </c>
      <c r="M254" s="275">
        <f>IF(M$116=0,0,M$116/NFM!M$15*1000)</f>
        <v>0.70813514419055812</v>
      </c>
      <c r="N254" s="275">
        <f>IF(N$116=0,0,N$116/NFM!N$15*1000)</f>
        <v>0.73256050383235616</v>
      </c>
      <c r="O254" s="275">
        <f>IF(O$116=0,0,O$116/NFM!O$15*1000)</f>
        <v>0.66206074214136323</v>
      </c>
      <c r="P254" s="275">
        <f>IF(P$116=0,0,P$116/NFM!P$15*1000)</f>
        <v>0.64811658477215572</v>
      </c>
      <c r="Q254" s="275">
        <f>IF(Q$116=0,0,Q$116/NFM!Q$15*1000)</f>
        <v>0.6521381907455408</v>
      </c>
      <c r="R254" s="275">
        <f>IF(R$116=0,0,R$116/NFM!R$15*1000)</f>
        <v>0.57307469870777694</v>
      </c>
      <c r="S254" s="275">
        <f>IF(S$116=0,0,S$116/NFM!S$15*1000)</f>
        <v>0.52618148795759856</v>
      </c>
      <c r="T254" s="275">
        <f>IF(T$116=0,0,T$116/NFM!T$15*1000)</f>
        <v>0.56298300091053732</v>
      </c>
      <c r="U254" s="275">
        <f>IF(U$116=0,0,U$116/NFM!U$15*1000)</f>
        <v>0.53440058813200719</v>
      </c>
      <c r="V254" s="275">
        <f>IF(V$116=0,0,V$116/NFM!V$15*1000)</f>
        <v>0.55569578610038395</v>
      </c>
      <c r="W254" s="275">
        <f>IF(W$116=0,0,W$116/NFM!W$15*1000)</f>
        <v>0.58786372633943473</v>
      </c>
      <c r="DA254" s="76"/>
    </row>
    <row r="255" spans="1:105" ht="12" customHeight="1" x14ac:dyDescent="0.25">
      <c r="A255" s="202" t="s">
        <v>93</v>
      </c>
      <c r="B255" s="276">
        <f>IF(B$117=0,0,B$117/NFM!B$15*1000)</f>
        <v>0.33729908168825307</v>
      </c>
      <c r="C255" s="276">
        <f>IF(C$117=0,0,C$117/NFM!C$15*1000)</f>
        <v>0.32865943148259669</v>
      </c>
      <c r="D255" s="276">
        <f>IF(D$117=0,0,D$117/NFM!D$15*1000)</f>
        <v>0.31838791011347578</v>
      </c>
      <c r="E255" s="276">
        <f>IF(E$117=0,0,E$117/NFM!E$15*1000)</f>
        <v>0.33103832231003127</v>
      </c>
      <c r="F255" s="276">
        <f>IF(F$117=0,0,F$117/NFM!F$15*1000)</f>
        <v>0.33736018403542645</v>
      </c>
      <c r="G255" s="276">
        <f>IF(G$117=0,0,G$117/NFM!G$15*1000)</f>
        <v>0.32923474047658885</v>
      </c>
      <c r="H255" s="276">
        <f>IF(H$117=0,0,H$117/NFM!H$15*1000)</f>
        <v>0.32675641297096386</v>
      </c>
      <c r="I255" s="276">
        <f>IF(I$117=0,0,I$117/NFM!I$15*1000)</f>
        <v>0.34256431763291817</v>
      </c>
      <c r="J255" s="276">
        <f>IF(J$117=0,0,J$117/NFM!J$15*1000)</f>
        <v>0.35227448022069408</v>
      </c>
      <c r="K255" s="276">
        <f>IF(K$117=0,0,K$117/NFM!K$15*1000)</f>
        <v>0.33505296881014018</v>
      </c>
      <c r="L255" s="276">
        <f>IF(L$117=0,0,L$117/NFM!L$15*1000)</f>
        <v>0.35428607052381256</v>
      </c>
      <c r="M255" s="276">
        <f>IF(M$117=0,0,M$117/NFM!M$15*1000)</f>
        <v>0.35345920098728101</v>
      </c>
      <c r="N255" s="276">
        <f>IF(N$117=0,0,N$117/NFM!N$15*1000)</f>
        <v>0.36565089656070943</v>
      </c>
      <c r="O255" s="276">
        <f>IF(O$117=0,0,O$117/NFM!O$15*1000)</f>
        <v>0.33046158327563591</v>
      </c>
      <c r="P255" s="276">
        <f>IF(P$117=0,0,P$117/NFM!P$15*1000)</f>
        <v>0.32350148425697345</v>
      </c>
      <c r="Q255" s="276">
        <f>IF(Q$117=0,0,Q$117/NFM!Q$15*1000)</f>
        <v>0.32550883221265697</v>
      </c>
      <c r="R255" s="276">
        <f>IF(R$117=0,0,R$117/NFM!R$15*1000)</f>
        <v>0.28604501100254598</v>
      </c>
      <c r="S255" s="276">
        <f>IF(S$117=0,0,S$117/NFM!S$15*1000)</f>
        <v>0.26263869239307724</v>
      </c>
      <c r="T255" s="276">
        <f>IF(T$117=0,0,T$117/NFM!T$15*1000)</f>
        <v>0.28100783205544727</v>
      </c>
      <c r="U255" s="276">
        <f>IF(U$117=0,0,U$117/NFM!U$15*1000)</f>
        <v>0.26674118130965496</v>
      </c>
      <c r="V255" s="276">
        <f>IF(V$117=0,0,V$117/NFM!V$15*1000)</f>
        <v>0.27737048522221852</v>
      </c>
      <c r="W255" s="276">
        <f>IF(W$117=0,0,W$117/NFM!W$15*1000)</f>
        <v>0.2934268193098285</v>
      </c>
      <c r="DA255" s="77"/>
    </row>
    <row r="256" spans="1:105" ht="12" customHeight="1" x14ac:dyDescent="0.25">
      <c r="A256" s="202" t="s">
        <v>94</v>
      </c>
      <c r="B256" s="276">
        <f>IF(B$118=0,0,B$118/NFM!B$15*1000)</f>
        <v>8.5743502434634848</v>
      </c>
      <c r="C256" s="276">
        <f>IF(C$118=0,0,C$118/NFM!C$15*1000)</f>
        <v>8.3547250180595949</v>
      </c>
      <c r="D256" s="276">
        <f>IF(D$118=0,0,D$118/NFM!D$15*1000)</f>
        <v>8.0936166233635713</v>
      </c>
      <c r="E256" s="276">
        <f>IF(E$118=0,0,E$118/NFM!E$15*1000)</f>
        <v>8.4151978869547364</v>
      </c>
      <c r="F256" s="276">
        <f>IF(F$118=0,0,F$118/NFM!F$15*1000)</f>
        <v>8.5759035027333894</v>
      </c>
      <c r="G256" s="276">
        <f>IF(G$118=0,0,G$118/NFM!G$15*1000)</f>
        <v>8.3693497267543613</v>
      </c>
      <c r="H256" s="276">
        <f>IF(H$118=0,0,H$118/NFM!H$15*1000)</f>
        <v>8.306349116302421</v>
      </c>
      <c r="I256" s="276">
        <f>IF(I$118=0,0,I$118/NFM!I$15*1000)</f>
        <v>8.7081957816074578</v>
      </c>
      <c r="J256" s="276">
        <f>IF(J$118=0,0,J$118/NFM!J$15*1000)</f>
        <v>8.9550340905997068</v>
      </c>
      <c r="K256" s="276">
        <f>IF(K$118=0,0,K$118/NFM!K$15*1000)</f>
        <v>8.5172526717568058</v>
      </c>
      <c r="L256" s="276">
        <f>IF(L$118=0,0,L$118/NFM!L$15*1000)</f>
        <v>9.0061699541157374</v>
      </c>
      <c r="M256" s="276">
        <f>IF(M$118=0,0,M$118/NFM!M$15*1000)</f>
        <v>8.9851504216094984</v>
      </c>
      <c r="N256" s="276">
        <f>IF(N$118=0,0,N$118/NFM!N$15*1000)</f>
        <v>9.295070826328752</v>
      </c>
      <c r="O256" s="276">
        <f>IF(O$118=0,0,O$118/NFM!O$15*1000)</f>
        <v>8.4005368257528197</v>
      </c>
      <c r="P256" s="276">
        <f>IF(P$118=0,0,P$118/NFM!P$15*1000)</f>
        <v>8.2236068251833103</v>
      </c>
      <c r="Q256" s="276">
        <f>IF(Q$118=0,0,Q$118/NFM!Q$15*1000)</f>
        <v>8.2746348456166334</v>
      </c>
      <c r="R256" s="276">
        <f>IF(R$118=0,0,R$118/NFM!R$15*1000)</f>
        <v>7.271440222888141</v>
      </c>
      <c r="S256" s="276">
        <f>IF(S$118=0,0,S$118/NFM!S$15*1000)</f>
        <v>6.676437198678391</v>
      </c>
      <c r="T256" s="276">
        <f>IF(T$118=0,0,T$118/NFM!T$15*1000)</f>
        <v>7.1433920339774319</v>
      </c>
      <c r="U256" s="276">
        <f>IF(U$118=0,0,U$118/NFM!U$15*1000)</f>
        <v>6.7807249917687242</v>
      </c>
      <c r="V256" s="276">
        <f>IF(V$118=0,0,V$118/NFM!V$15*1000)</f>
        <v>7.0509284389123241</v>
      </c>
      <c r="W256" s="276">
        <f>IF(W$118=0,0,W$118/NFM!W$15*1000)</f>
        <v>7.4590903331106384</v>
      </c>
      <c r="DA256" s="77"/>
    </row>
    <row r="257" spans="1:105" ht="12" customHeight="1" x14ac:dyDescent="0.25">
      <c r="A257" s="202" t="s">
        <v>95</v>
      </c>
      <c r="B257" s="276">
        <f>IF(B$119=0,0,B$119/NFM!B$15*1000)</f>
        <v>0.22525309208671479</v>
      </c>
      <c r="C257" s="276">
        <f>IF(C$119=0,0,C$119/NFM!C$15*1000)</f>
        <v>0.21948341161906851</v>
      </c>
      <c r="D257" s="276">
        <f>IF(D$119=0,0,D$119/NFM!D$15*1000)</f>
        <v>0.21262394453351144</v>
      </c>
      <c r="E257" s="276">
        <f>IF(E$119=0,0,E$119/NFM!E$15*1000)</f>
        <v>0.22107206852241482</v>
      </c>
      <c r="F257" s="276">
        <f>IF(F$119=0,0,F$119/NFM!F$15*1000)</f>
        <v>0.22529389709740641</v>
      </c>
      <c r="G257" s="276">
        <f>IF(G$119=0,0,G$119/NFM!G$15*1000)</f>
        <v>0.21986761109317748</v>
      </c>
      <c r="H257" s="276">
        <f>IF(H$119=0,0,H$119/NFM!H$15*1000)</f>
        <v>0.21821254897130196</v>
      </c>
      <c r="I257" s="276">
        <f>IF(I$119=0,0,I$119/NFM!I$15*1000)</f>
        <v>0.22876929103740767</v>
      </c>
      <c r="J257" s="276">
        <f>IF(J$119=0,0,J$119/NFM!J$15*1000)</f>
        <v>0.23525387479794946</v>
      </c>
      <c r="K257" s="276">
        <f>IF(K$119=0,0,K$119/NFM!K$15*1000)</f>
        <v>0.22375310617380234</v>
      </c>
      <c r="L257" s="276">
        <f>IF(L$119=0,0,L$119/NFM!L$15*1000)</f>
        <v>0.23659724322196402</v>
      </c>
      <c r="M257" s="276">
        <f>IF(M$119=0,0,M$119/NFM!M$15*1000)</f>
        <v>0.23604504806351942</v>
      </c>
      <c r="N257" s="276">
        <f>IF(N$119=0,0,N$119/NFM!N$15*1000)</f>
        <v>0.2441868346107855</v>
      </c>
      <c r="O257" s="276">
        <f>IF(O$119=0,0,O$119/NFM!O$15*1000)</f>
        <v>0.22068691404712118</v>
      </c>
      <c r="P257" s="276">
        <f>IF(P$119=0,0,P$119/NFM!P$15*1000)</f>
        <v>0.21603886159071864</v>
      </c>
      <c r="Q257" s="276">
        <f>IF(Q$119=0,0,Q$119/NFM!Q$15*1000)</f>
        <v>0.21737939691518035</v>
      </c>
      <c r="R257" s="276">
        <f>IF(R$119=0,0,R$119/NFM!R$15*1000)</f>
        <v>0.19102489956925905</v>
      </c>
      <c r="S257" s="276">
        <f>IF(S$119=0,0,S$119/NFM!S$15*1000)</f>
        <v>0.17539382931919956</v>
      </c>
      <c r="T257" s="276">
        <f>IF(T$119=0,0,T$119/NFM!T$15*1000)</f>
        <v>0.1876610003035124</v>
      </c>
      <c r="U257" s="276">
        <f>IF(U$119=0,0,U$119/NFM!U$15*1000)</f>
        <v>0.17813352937733581</v>
      </c>
      <c r="V257" s="276">
        <f>IF(V$119=0,0,V$119/NFM!V$15*1000)</f>
        <v>0.18523192870012808</v>
      </c>
      <c r="W257" s="276">
        <f>IF(W$119=0,0,W$119/NFM!W$15*1000)</f>
        <v>0.19595457544647829</v>
      </c>
      <c r="DA257" s="77"/>
    </row>
    <row r="258" spans="1:105" ht="12" customHeight="1" x14ac:dyDescent="0.25">
      <c r="A258" s="56" t="s">
        <v>96</v>
      </c>
      <c r="B258" s="277">
        <f>IF(B$120=0,0,B$120/NFM!B$15*1000)</f>
        <v>0.82556675903686383</v>
      </c>
      <c r="C258" s="277">
        <f>IF(C$120=0,0,C$120/NFM!C$15*1000)</f>
        <v>0.83226363010180149</v>
      </c>
      <c r="D258" s="277">
        <f>IF(D$120=0,0,D$120/NFM!D$15*1000)</f>
        <v>0.83257296777486622</v>
      </c>
      <c r="E258" s="277">
        <f>IF(E$120=0,0,E$120/NFM!E$15*1000)</f>
        <v>0.8242054086031132</v>
      </c>
      <c r="F258" s="277">
        <f>IF(F$120=0,0,F$120/NFM!F$15*1000)</f>
        <v>0.89262929681611147</v>
      </c>
      <c r="G258" s="277">
        <f>IF(G$120=0,0,G$120/NFM!G$15*1000)</f>
        <v>0.94355695497234304</v>
      </c>
      <c r="H258" s="277">
        <f>IF(H$120=0,0,H$120/NFM!H$15*1000)</f>
        <v>0.88947144989548799</v>
      </c>
      <c r="I258" s="277">
        <f>IF(I$120=0,0,I$120/NFM!I$15*1000)</f>
        <v>0.961077144157367</v>
      </c>
      <c r="J258" s="277">
        <f>IF(J$120=0,0,J$120/NFM!J$15*1000)</f>
        <v>0.91859001944597451</v>
      </c>
      <c r="K258" s="277">
        <f>IF(K$120=0,0,K$120/NFM!K$15*1000)</f>
        <v>1.0991511037769024</v>
      </c>
      <c r="L258" s="277">
        <f>IF(L$120=0,0,L$120/NFM!L$15*1000)</f>
        <v>1.1708882004852066</v>
      </c>
      <c r="M258" s="277">
        <f>IF(M$120=0,0,M$120/NFM!M$15*1000)</f>
        <v>1.0556750612981585</v>
      </c>
      <c r="N258" s="277">
        <f>IF(N$120=0,0,N$120/NFM!N$15*1000)</f>
        <v>1.1129140989991135</v>
      </c>
      <c r="O258" s="277">
        <f>IF(O$120=0,0,O$120/NFM!O$15*1000)</f>
        <v>1.0293933369432782</v>
      </c>
      <c r="P258" s="277">
        <f>IF(P$120=0,0,P$120/NFM!P$15*1000)</f>
        <v>1.017556668141598</v>
      </c>
      <c r="Q258" s="277">
        <f>IF(Q$120=0,0,Q$120/NFM!Q$15*1000)</f>
        <v>1.0236077454271744</v>
      </c>
      <c r="R258" s="277">
        <f>IF(R$120=0,0,R$120/NFM!R$15*1000)</f>
        <v>0.86819596123264864</v>
      </c>
      <c r="S258" s="277">
        <f>IF(S$120=0,0,S$120/NFM!S$15*1000)</f>
        <v>0.90856727885913646</v>
      </c>
      <c r="T258" s="277">
        <f>IF(T$120=0,0,T$120/NFM!T$15*1000)</f>
        <v>0.973723214678621</v>
      </c>
      <c r="U258" s="277">
        <f>IF(U$120=0,0,U$120/NFM!U$15*1000)</f>
        <v>0.9123472231027604</v>
      </c>
      <c r="V258" s="277">
        <f>IF(V$120=0,0,V$120/NFM!V$15*1000)</f>
        <v>0.91919892545043225</v>
      </c>
      <c r="W258" s="277">
        <f>IF(W$120=0,0,W$120/NFM!W$15*1000)</f>
        <v>0.97188861497606371</v>
      </c>
      <c r="DA258" s="78"/>
    </row>
    <row r="259" spans="1:105" ht="12" customHeight="1" x14ac:dyDescent="0.25">
      <c r="A259" s="203" t="s">
        <v>604</v>
      </c>
      <c r="B259" s="278">
        <f>IF(B$126=0,0,B$126/NFM!B$15*1000)</f>
        <v>250.79639631378626</v>
      </c>
      <c r="C259" s="278">
        <f>IF(C$126=0,0,C$126/NFM!C$15*1000)</f>
        <v>243.04689086643702</v>
      </c>
      <c r="D259" s="278">
        <f>IF(D$126=0,0,D$126/NFM!D$15*1000)</f>
        <v>235.30852592151624</v>
      </c>
      <c r="E259" s="278">
        <f>IF(E$126=0,0,E$126/NFM!E$15*1000)</f>
        <v>246.43578796359026</v>
      </c>
      <c r="F259" s="278">
        <f>IF(F$126=0,0,F$126/NFM!F$15*1000)</f>
        <v>248.28038561951166</v>
      </c>
      <c r="G259" s="278">
        <f>IF(G$126=0,0,G$126/NFM!G$15*1000)</f>
        <v>240.85627199575873</v>
      </c>
      <c r="H259" s="278">
        <f>IF(H$126=0,0,H$126/NFM!H$15*1000)</f>
        <v>240.33993422397555</v>
      </c>
      <c r="I259" s="278">
        <f>IF(I$126=0,0,I$126/NFM!I$15*1000)</f>
        <v>251.35133707026802</v>
      </c>
      <c r="J259" s="278">
        <f>IF(J$126=0,0,J$126/NFM!J$15*1000)</f>
        <v>260.04463623014254</v>
      </c>
      <c r="K259" s="278">
        <f>IF(K$126=0,0,K$126/NFM!K$15*1000)</f>
        <v>240.59033823947624</v>
      </c>
      <c r="L259" s="278">
        <f>IF(L$126=0,0,L$126/NFM!L$15*1000)</f>
        <v>254.62556058048202</v>
      </c>
      <c r="M259" s="278">
        <f>IF(M$126=0,0,M$126/NFM!M$15*1000)</f>
        <v>257.53116313949801</v>
      </c>
      <c r="N259" s="278">
        <f>IF(N$126=0,0,N$126/NFM!N$15*1000)</f>
        <v>267.06462602214526</v>
      </c>
      <c r="O259" s="278">
        <f>IF(O$126=0,0,O$126/NFM!O$15*1000)</f>
        <v>239.30954789849105</v>
      </c>
      <c r="P259" s="278">
        <f>IF(P$126=0,0,P$126/NFM!P$15*1000)</f>
        <v>233.49655846735038</v>
      </c>
      <c r="Q259" s="278">
        <f>IF(Q$126=0,0,Q$126/NFM!Q$15*1000)</f>
        <v>235.21692270997656</v>
      </c>
      <c r="R259" s="278">
        <f>IF(R$126=0,0,R$126/NFM!R$15*1000)</f>
        <v>209.13236408106101</v>
      </c>
      <c r="S259" s="278">
        <f>IF(S$126=0,0,S$126/NFM!S$15*1000)</f>
        <v>193.35388867184381</v>
      </c>
      <c r="T259" s="278">
        <f>IF(T$126=0,0,T$126/NFM!T$15*1000)</f>
        <v>207.35469292061552</v>
      </c>
      <c r="U259" s="278">
        <f>IF(U$126=0,0,U$126/NFM!U$15*1000)</f>
        <v>194.31844849462357</v>
      </c>
      <c r="V259" s="278">
        <f>IF(V$126=0,0,V$126/NFM!V$15*1000)</f>
        <v>196.62258735912175</v>
      </c>
      <c r="W259" s="278">
        <f>IF(W$126=0,0,W$126/NFM!W$15*1000)</f>
        <v>207.88964752823742</v>
      </c>
      <c r="DA259" s="79"/>
    </row>
    <row r="260" spans="1:105" ht="12" customHeight="1" x14ac:dyDescent="0.25">
      <c r="A260" s="203" t="s">
        <v>615</v>
      </c>
      <c r="B260" s="278">
        <f>IF(B$134=0,0,B$134/NFM!B$15*1000)</f>
        <v>108.9983224477544</v>
      </c>
      <c r="C260" s="278">
        <f>IF(C$134=0,0,C$134/NFM!C$15*1000)</f>
        <v>107.68925090802767</v>
      </c>
      <c r="D260" s="278">
        <f>IF(D$134=0,0,D$134/NFM!D$15*1000)</f>
        <v>104.89799343302791</v>
      </c>
      <c r="E260" s="278">
        <f>IF(E$134=0,0,E$134/NFM!E$15*1000)</f>
        <v>107.10876201807785</v>
      </c>
      <c r="F260" s="278">
        <f>IF(F$134=0,0,F$134/NFM!F$15*1000)</f>
        <v>112.08117706467233</v>
      </c>
      <c r="G260" s="278">
        <f>IF(G$134=0,0,G$134/NFM!G$15*1000)</f>
        <v>110.65856200449807</v>
      </c>
      <c r="H260" s="278">
        <f>IF(H$134=0,0,H$134/NFM!H$15*1000)</f>
        <v>108.53099652962808</v>
      </c>
      <c r="I260" s="278">
        <f>IF(I$134=0,0,I$134/NFM!I$15*1000)</f>
        <v>114.31612137037834</v>
      </c>
      <c r="J260" s="278">
        <f>IF(J$134=0,0,J$134/NFM!J$15*1000)</f>
        <v>114.95364926442986</v>
      </c>
      <c r="K260" s="278">
        <f>IF(K$134=0,0,K$134/NFM!K$15*1000)</f>
        <v>120.10817484945541</v>
      </c>
      <c r="L260" s="278">
        <f>IF(L$134=0,0,L$134/NFM!L$15*1000)</f>
        <v>127.13581057745554</v>
      </c>
      <c r="M260" s="278">
        <f>IF(M$134=0,0,M$134/NFM!M$15*1000)</f>
        <v>119.17912018482147</v>
      </c>
      <c r="N260" s="278">
        <f>IF(N$134=0,0,N$134/NFM!N$15*1000)</f>
        <v>121.98551120976516</v>
      </c>
      <c r="O260" s="278">
        <f>IF(O$134=0,0,O$134/NFM!O$15*1000)</f>
        <v>112.76650583876456</v>
      </c>
      <c r="P260" s="278">
        <f>IF(P$134=0,0,P$134/NFM!P$15*1000)</f>
        <v>111.60890933096427</v>
      </c>
      <c r="Q260" s="278">
        <f>IF(Q$134=0,0,Q$134/NFM!Q$15*1000)</f>
        <v>112.14316746160047</v>
      </c>
      <c r="R260" s="278">
        <f>IF(R$134=0,0,R$134/NFM!R$15*1000)</f>
        <v>95.171402883990922</v>
      </c>
      <c r="S260" s="278">
        <f>IF(S$134=0,0,S$134/NFM!S$15*1000)</f>
        <v>99.077394273120277</v>
      </c>
      <c r="T260" s="278">
        <f>IF(T$134=0,0,T$134/NFM!T$15*1000)</f>
        <v>106.25161358789481</v>
      </c>
      <c r="U260" s="278">
        <f>IF(U$134=0,0,U$134/NFM!U$15*1000)</f>
        <v>99.571649002197617</v>
      </c>
      <c r="V260" s="278">
        <f>IF(V$134=0,0,V$134/NFM!V$15*1000)</f>
        <v>100.75232385857632</v>
      </c>
      <c r="W260" s="278">
        <f>IF(W$134=0,0,W$134/NFM!W$15*1000)</f>
        <v>106.52573224639012</v>
      </c>
      <c r="DA260" s="79"/>
    </row>
    <row r="261" spans="1:105" ht="12" customHeight="1" x14ac:dyDescent="0.25">
      <c r="A261" s="41" t="s">
        <v>625</v>
      </c>
      <c r="B261" s="279">
        <f>IF(B$141=0,0,B$141/NFM!B$15*1000)</f>
        <v>61.642787900679515</v>
      </c>
      <c r="C261" s="279">
        <f>IF(C$141=0,0,C$141/NFM!C$15*1000)</f>
        <v>59.878732109307435</v>
      </c>
      <c r="D261" s="279">
        <f>IF(D$141=0,0,D$141/NFM!D$15*1000)</f>
        <v>57.549177742741087</v>
      </c>
      <c r="E261" s="279">
        <f>IF(E$141=0,0,E$141/NFM!E$15*1000)</f>
        <v>60.056503934937012</v>
      </c>
      <c r="F261" s="279">
        <f>IF(F$141=0,0,F$141/NFM!F$15*1000)</f>
        <v>61.085375170267483</v>
      </c>
      <c r="G261" s="279">
        <f>IF(G$141=0,0,G$141/NFM!G$15*1000)</f>
        <v>59.708973079096786</v>
      </c>
      <c r="H261" s="279">
        <f>IF(H$141=0,0,H$141/NFM!H$15*1000)</f>
        <v>59.304355727536084</v>
      </c>
      <c r="I261" s="279">
        <f>IF(I$141=0,0,I$141/NFM!I$15*1000)</f>
        <v>62.226061006674456</v>
      </c>
      <c r="J261" s="279">
        <f>IF(J$141=0,0,J$141/NFM!J$15*1000)</f>
        <v>65.093826208879406</v>
      </c>
      <c r="K261" s="279">
        <f>IF(K$141=0,0,K$141/NFM!K$15*1000)</f>
        <v>57.65351148331348</v>
      </c>
      <c r="L261" s="279">
        <f>IF(L$141=0,0,L$141/NFM!L$15*1000)</f>
        <v>60.596742442612815</v>
      </c>
      <c r="M261" s="279">
        <f>IF(M$141=0,0,M$141/NFM!M$15*1000)</f>
        <v>64.72788948027987</v>
      </c>
      <c r="N261" s="279">
        <f>IF(N$141=0,0,N$141/NFM!N$15*1000)</f>
        <v>67.593520694393305</v>
      </c>
      <c r="O261" s="279">
        <f>IF(O$141=0,0,O$141/NFM!O$15*1000)</f>
        <v>60.597795469846645</v>
      </c>
      <c r="P261" s="279">
        <f>IF(P$141=0,0,P$141/NFM!P$15*1000)</f>
        <v>58.866904100569094</v>
      </c>
      <c r="Q261" s="279">
        <f>IF(Q$141=0,0,Q$141/NFM!Q$15*1000)</f>
        <v>59.119219754327077</v>
      </c>
      <c r="R261" s="279">
        <f>IF(R$141=0,0,R$141/NFM!R$15*1000)</f>
        <v>52.926389663763096</v>
      </c>
      <c r="S261" s="279">
        <f>IF(S$141=0,0,S$141/NFM!S$15*1000)</f>
        <v>35.456246386058993</v>
      </c>
      <c r="T261" s="279">
        <f>IF(T$141=0,0,T$141/NFM!T$15*1000)</f>
        <v>37.212303138306943</v>
      </c>
      <c r="U261" s="279">
        <f>IF(U$141=0,0,U$141/NFM!U$15*1000)</f>
        <v>39.129537733232993</v>
      </c>
      <c r="V261" s="279">
        <f>IF(V$141=0,0,V$141/NFM!V$15*1000)</f>
        <v>48.944645977991357</v>
      </c>
      <c r="W261" s="279">
        <f>IF(W$141=0,0,W$141/NFM!W$15*1000)</f>
        <v>51.952333976922851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useful energy demand"</f>
        <v>EL: Non-ferrous metals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93.463538480701061</v>
      </c>
      <c r="C5" s="225">
        <v>92.92315518551483</v>
      </c>
      <c r="D5" s="225">
        <v>99.564879996027472</v>
      </c>
      <c r="E5" s="225">
        <v>100.342554378606</v>
      </c>
      <c r="F5" s="225">
        <v>103.1049656547726</v>
      </c>
      <c r="G5" s="225">
        <v>102.380368928774</v>
      </c>
      <c r="H5" s="225">
        <v>97.799867695382204</v>
      </c>
      <c r="I5" s="225">
        <v>103.1526168330987</v>
      </c>
      <c r="J5" s="225">
        <v>73.829571483165495</v>
      </c>
      <c r="K5" s="225">
        <v>91.342330382540808</v>
      </c>
      <c r="L5" s="225">
        <v>95.696854692653403</v>
      </c>
      <c r="M5" s="225">
        <v>97.399445981398117</v>
      </c>
      <c r="N5" s="225">
        <v>99.463066023705892</v>
      </c>
      <c r="O5" s="225">
        <v>103.8916317155721</v>
      </c>
      <c r="P5" s="225">
        <v>103.366696715656</v>
      </c>
      <c r="Q5" s="225">
        <v>104.13277665941089</v>
      </c>
      <c r="R5" s="225">
        <v>96.012199112126723</v>
      </c>
      <c r="S5" s="225">
        <v>95.118161750378761</v>
      </c>
      <c r="T5" s="225">
        <v>99.264317402475086</v>
      </c>
      <c r="U5" s="225">
        <v>93.256586122177524</v>
      </c>
      <c r="V5" s="225">
        <v>94.40415865871671</v>
      </c>
      <c r="W5" s="225">
        <v>103.36834227645051</v>
      </c>
      <c r="DA5" s="89" t="s">
        <v>645</v>
      </c>
    </row>
    <row r="6" spans="1:105" ht="12" customHeight="1" x14ac:dyDescent="0.25">
      <c r="A6" s="55" t="s">
        <v>92</v>
      </c>
      <c r="B6" s="261">
        <v>0.1553730349063569</v>
      </c>
      <c r="C6" s="261">
        <v>0.15411699417021749</v>
      </c>
      <c r="D6" s="261">
        <v>0.1649120870108241</v>
      </c>
      <c r="E6" s="261">
        <v>0.1668760320281229</v>
      </c>
      <c r="F6" s="261">
        <v>0.17006287514763871</v>
      </c>
      <c r="G6" s="261">
        <v>0.165966848530197</v>
      </c>
      <c r="H6" s="261">
        <v>0.1603638843711073</v>
      </c>
      <c r="I6" s="261">
        <v>0.16812200906190161</v>
      </c>
      <c r="J6" s="261">
        <v>0.12099244540901551</v>
      </c>
      <c r="K6" s="261">
        <v>0.1431072296882506</v>
      </c>
      <c r="L6" s="261">
        <v>0.14923090428397079</v>
      </c>
      <c r="M6" s="261">
        <v>0.15356720043875791</v>
      </c>
      <c r="N6" s="261">
        <v>0.15382174780438279</v>
      </c>
      <c r="O6" s="261">
        <v>0.15923970932666301</v>
      </c>
      <c r="P6" s="261">
        <v>0.1578833939471635</v>
      </c>
      <c r="Q6" s="261">
        <v>0.15895263217681899</v>
      </c>
      <c r="R6" s="261">
        <v>0.14850915217230309</v>
      </c>
      <c r="S6" s="261">
        <v>0.1367385026350908</v>
      </c>
      <c r="T6" s="261">
        <v>0.14243099856851929</v>
      </c>
      <c r="U6" s="261">
        <v>0.13428119606735109</v>
      </c>
      <c r="V6" s="261">
        <v>0.13842217990505329</v>
      </c>
      <c r="W6" s="261">
        <v>0.15184943759874231</v>
      </c>
      <c r="DA6" s="67" t="s">
        <v>646</v>
      </c>
    </row>
    <row r="7" spans="1:105" ht="12" customHeight="1" x14ac:dyDescent="0.25">
      <c r="A7" s="202" t="s">
        <v>93</v>
      </c>
      <c r="B7" s="226">
        <v>2.016473068367023E-2</v>
      </c>
      <c r="C7" s="226">
        <v>2.0001718336082181E-2</v>
      </c>
      <c r="D7" s="226">
        <v>2.1402734541804379E-2</v>
      </c>
      <c r="E7" s="226">
        <v>2.1657620612448719E-2</v>
      </c>
      <c r="F7" s="226">
        <v>2.2071217690441521E-2</v>
      </c>
      <c r="G7" s="226">
        <v>2.1539624330862522E-2</v>
      </c>
      <c r="H7" s="226">
        <v>2.081245656094417E-2</v>
      </c>
      <c r="I7" s="226">
        <v>2.181932686565622E-2</v>
      </c>
      <c r="J7" s="226">
        <v>1.570272523737419E-2</v>
      </c>
      <c r="K7" s="226">
        <v>1.8572841466918191E-2</v>
      </c>
      <c r="L7" s="226">
        <v>1.9367588438885069E-2</v>
      </c>
      <c r="M7" s="226">
        <v>1.993036462574797E-2</v>
      </c>
      <c r="N7" s="226">
        <v>1.9963400468017249E-2</v>
      </c>
      <c r="O7" s="226">
        <v>2.0666558097763708E-2</v>
      </c>
      <c r="P7" s="226">
        <v>2.0490531837053721E-2</v>
      </c>
      <c r="Q7" s="226">
        <v>2.0629300452538919E-2</v>
      </c>
      <c r="R7" s="226">
        <v>1.9273917507111611E-2</v>
      </c>
      <c r="S7" s="226">
        <v>1.7746290927423532E-2</v>
      </c>
      <c r="T7" s="226">
        <v>1.848507837200589E-2</v>
      </c>
      <c r="U7" s="226">
        <v>1.742737506679462E-2</v>
      </c>
      <c r="V7" s="226">
        <v>1.7964803095429211E-2</v>
      </c>
      <c r="W7" s="226">
        <v>1.9707428740713569E-2</v>
      </c>
      <c r="DA7" s="174" t="s">
        <v>647</v>
      </c>
    </row>
    <row r="8" spans="1:105" ht="12" customHeight="1" x14ac:dyDescent="0.25">
      <c r="A8" s="202" t="s">
        <v>94</v>
      </c>
      <c r="B8" s="226">
        <v>2.808740536550892</v>
      </c>
      <c r="C8" s="226">
        <v>2.7860345854617612</v>
      </c>
      <c r="D8" s="226">
        <v>2.9811817992335459</v>
      </c>
      <c r="E8" s="226">
        <v>3.016684819335901</v>
      </c>
      <c r="F8" s="226">
        <v>3.0742946578693831</v>
      </c>
      <c r="G8" s="226">
        <v>3.000249145363731</v>
      </c>
      <c r="H8" s="226">
        <v>2.898962119799982</v>
      </c>
      <c r="I8" s="226">
        <v>3.0392088448496888</v>
      </c>
      <c r="J8" s="226">
        <v>2.1872288601528669</v>
      </c>
      <c r="K8" s="226">
        <v>2.587006666511626</v>
      </c>
      <c r="L8" s="226">
        <v>2.6977067830409358</v>
      </c>
      <c r="M8" s="226">
        <v>2.7760957441356382</v>
      </c>
      <c r="N8" s="226">
        <v>2.7806972987408738</v>
      </c>
      <c r="O8" s="226">
        <v>2.878639957595889</v>
      </c>
      <c r="P8" s="226">
        <v>2.8541213016460731</v>
      </c>
      <c r="Q8" s="226">
        <v>2.8734503490620109</v>
      </c>
      <c r="R8" s="226">
        <v>2.684659381253335</v>
      </c>
      <c r="S8" s="226">
        <v>2.4718766386324669</v>
      </c>
      <c r="T8" s="226">
        <v>2.5747821659140069</v>
      </c>
      <c r="U8" s="226">
        <v>2.4274549243259731</v>
      </c>
      <c r="V8" s="226">
        <v>2.5023131464953892</v>
      </c>
      <c r="W8" s="226">
        <v>2.7450430577808889</v>
      </c>
      <c r="DA8" s="174" t="s">
        <v>648</v>
      </c>
    </row>
    <row r="9" spans="1:105" ht="12" customHeight="1" x14ac:dyDescent="0.25">
      <c r="A9" s="202" t="s">
        <v>95</v>
      </c>
      <c r="B9" s="226">
        <v>5.1331470700179772E-2</v>
      </c>
      <c r="C9" s="226">
        <v>5.0916505398869792E-2</v>
      </c>
      <c r="D9" s="226">
        <v>5.4482941442210817E-2</v>
      </c>
      <c r="E9" s="226">
        <v>5.5131781095584372E-2</v>
      </c>
      <c r="F9" s="226">
        <v>5.6184636530339109E-2</v>
      </c>
      <c r="G9" s="226">
        <v>5.4831408987174472E-2</v>
      </c>
      <c r="H9" s="226">
        <v>5.2980325942167207E-2</v>
      </c>
      <c r="I9" s="226">
        <v>5.5543421594471801E-2</v>
      </c>
      <c r="J9" s="226">
        <v>3.9972960367281068E-2</v>
      </c>
      <c r="K9" s="226">
        <v>4.7279147067917561E-2</v>
      </c>
      <c r="L9" s="226">
        <v>4.93022601729496E-2</v>
      </c>
      <c r="M9" s="226">
        <v>5.0734866925793827E-2</v>
      </c>
      <c r="N9" s="226">
        <v>5.0818963182575207E-2</v>
      </c>
      <c r="O9" s="226">
        <v>5.2608925857264843E-2</v>
      </c>
      <c r="P9" s="226">
        <v>5.2160832253346077E-2</v>
      </c>
      <c r="Q9" s="226">
        <v>5.2514082551186718E-2</v>
      </c>
      <c r="R9" s="226">
        <v>4.9063810834586642E-2</v>
      </c>
      <c r="S9" s="226">
        <v>4.5175074592769301E-2</v>
      </c>
      <c r="T9" s="226">
        <v>4.7055736757821237E-2</v>
      </c>
      <c r="U9" s="226">
        <v>4.4363240286003573E-2</v>
      </c>
      <c r="V9" s="226">
        <v>4.5731320600989007E-2</v>
      </c>
      <c r="W9" s="226">
        <v>5.0167359874488192E-2</v>
      </c>
      <c r="DA9" s="174" t="s">
        <v>649</v>
      </c>
    </row>
    <row r="10" spans="1:105" ht="12" customHeight="1" x14ac:dyDescent="0.25">
      <c r="A10" s="56" t="s">
        <v>96</v>
      </c>
      <c r="B10" s="262">
        <v>0.28707543647718048</v>
      </c>
      <c r="C10" s="262">
        <v>0.29825203039243492</v>
      </c>
      <c r="D10" s="262">
        <v>0.33511033932536088</v>
      </c>
      <c r="E10" s="262">
        <v>0.3136411708398123</v>
      </c>
      <c r="F10" s="262">
        <v>0.35428308282835658</v>
      </c>
      <c r="G10" s="262">
        <v>0.3799325026945285</v>
      </c>
      <c r="H10" s="262">
        <v>0.34591297278472138</v>
      </c>
      <c r="I10" s="262">
        <v>0.37604048598255257</v>
      </c>
      <c r="J10" s="262">
        <v>0.24203409458906019</v>
      </c>
      <c r="K10" s="262">
        <v>0.39939705726615238</v>
      </c>
      <c r="L10" s="262">
        <v>0.42468635309280189</v>
      </c>
      <c r="M10" s="262">
        <v>0.34522519124255252</v>
      </c>
      <c r="N10" s="262">
        <v>0.35311510042291849</v>
      </c>
      <c r="O10" s="262">
        <v>0.36620399678055898</v>
      </c>
      <c r="P10" s="262">
        <v>0.37709426155991382</v>
      </c>
      <c r="Q10" s="262">
        <v>0.38187131144672531</v>
      </c>
      <c r="R10" s="262">
        <v>0.33678958418632071</v>
      </c>
      <c r="S10" s="262">
        <v>0.49296745385243979</v>
      </c>
      <c r="T10" s="262">
        <v>0.52313380713188018</v>
      </c>
      <c r="U10" s="262">
        <v>0.44146131298352947</v>
      </c>
      <c r="V10" s="262">
        <v>0.35218176064494278</v>
      </c>
      <c r="W10" s="262">
        <v>0.38262786665748422</v>
      </c>
      <c r="DA10" s="68" t="s">
        <v>650</v>
      </c>
    </row>
    <row r="11" spans="1:105" ht="12" customHeight="1" x14ac:dyDescent="0.25">
      <c r="A11" s="37" t="s">
        <v>160</v>
      </c>
      <c r="B11" s="228">
        <v>2.7570959950496819E-2</v>
      </c>
      <c r="C11" s="228">
        <v>2.65388273980816E-2</v>
      </c>
      <c r="D11" s="228">
        <v>2.3024561335898391E-2</v>
      </c>
      <c r="E11" s="228">
        <v>2.8339742493263591E-2</v>
      </c>
      <c r="F11" s="228">
        <v>1.12979471303076E-3</v>
      </c>
      <c r="G11" s="228">
        <v>1.80013099239817E-3</v>
      </c>
      <c r="H11" s="228">
        <v>2.1049731832325611E-3</v>
      </c>
      <c r="I11" s="228">
        <v>1.897879971195054E-3</v>
      </c>
      <c r="J11" s="228">
        <v>1.745497833872327E-3</v>
      </c>
      <c r="K11" s="228">
        <v>1.4327400173029751E-3</v>
      </c>
      <c r="L11" s="228">
        <v>1.0662955563774661E-3</v>
      </c>
      <c r="M11" s="228">
        <v>6.8650845266488361E-4</v>
      </c>
      <c r="N11" s="228">
        <v>2.949928155470332E-3</v>
      </c>
      <c r="O11" s="228">
        <v>2.133550416422862E-3</v>
      </c>
      <c r="P11" s="228">
        <v>0</v>
      </c>
      <c r="Q11" s="228">
        <v>0</v>
      </c>
      <c r="R11" s="228">
        <v>0</v>
      </c>
      <c r="S11" s="228">
        <v>8.0946292440578461E-5</v>
      </c>
      <c r="T11" s="228">
        <v>1.6715862672595151E-5</v>
      </c>
      <c r="U11" s="228">
        <v>7.0432310800533062E-5</v>
      </c>
      <c r="V11" s="228">
        <v>1.165340116756579E-4</v>
      </c>
      <c r="W11" s="228">
        <v>9.4551094193159494E-5</v>
      </c>
      <c r="DA11" s="69" t="s">
        <v>651</v>
      </c>
    </row>
    <row r="12" spans="1:105" ht="12" customHeight="1" x14ac:dyDescent="0.25">
      <c r="A12" s="37" t="s">
        <v>162</v>
      </c>
      <c r="B12" s="228">
        <v>5.0938886339712233E-2</v>
      </c>
      <c r="C12" s="228">
        <v>4.4235564908122631E-2</v>
      </c>
      <c r="D12" s="228">
        <v>4.9668253472344791E-2</v>
      </c>
      <c r="E12" s="228">
        <v>6.8867404021824161E-2</v>
      </c>
      <c r="F12" s="228">
        <v>6.5850851516274927E-2</v>
      </c>
      <c r="G12" s="228">
        <v>6.1571361982970113E-2</v>
      </c>
      <c r="H12" s="228">
        <v>5.7969840497864501E-2</v>
      </c>
      <c r="I12" s="228">
        <v>5.83694053991725E-2</v>
      </c>
      <c r="J12" s="228">
        <v>5.6176184485829561E-2</v>
      </c>
      <c r="K12" s="228">
        <v>4.3772132792284771E-2</v>
      </c>
      <c r="L12" s="228">
        <v>3.7150082722416503E-2</v>
      </c>
      <c r="M12" s="228">
        <v>0.14446643250046581</v>
      </c>
      <c r="N12" s="228">
        <v>0.1393460588191644</v>
      </c>
      <c r="O12" s="228">
        <v>0.18837887042134799</v>
      </c>
      <c r="P12" s="228">
        <v>0.15780596948491679</v>
      </c>
      <c r="Q12" s="228">
        <v>0.15303236848179769</v>
      </c>
      <c r="R12" s="228">
        <v>0.15078632616222101</v>
      </c>
      <c r="S12" s="228">
        <v>4.1998726009181531E-2</v>
      </c>
      <c r="T12" s="228">
        <v>3.993201896288566E-2</v>
      </c>
      <c r="U12" s="228">
        <v>6.259780774909543E-2</v>
      </c>
      <c r="V12" s="228">
        <v>0.16131448306973381</v>
      </c>
      <c r="W12" s="228">
        <v>0.18627459909192851</v>
      </c>
      <c r="DA12" s="69" t="s">
        <v>652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653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654</v>
      </c>
    </row>
    <row r="15" spans="1:105" ht="12" customHeight="1" x14ac:dyDescent="0.25">
      <c r="A15" s="37" t="s">
        <v>38</v>
      </c>
      <c r="B15" s="228">
        <v>0.20856559018697141</v>
      </c>
      <c r="C15" s="228">
        <v>0.2274776380862307</v>
      </c>
      <c r="D15" s="228">
        <v>0.26241752451711781</v>
      </c>
      <c r="E15" s="228">
        <v>0.2164340243247245</v>
      </c>
      <c r="F15" s="228">
        <v>0.28730243659905091</v>
      </c>
      <c r="G15" s="228">
        <v>0.31656100971916018</v>
      </c>
      <c r="H15" s="228">
        <v>0.28583815910362442</v>
      </c>
      <c r="I15" s="228">
        <v>0.315773200612185</v>
      </c>
      <c r="J15" s="228">
        <v>0.18411241226935829</v>
      </c>
      <c r="K15" s="228">
        <v>0.3541921844565647</v>
      </c>
      <c r="L15" s="228">
        <v>0.38646997481400802</v>
      </c>
      <c r="M15" s="228">
        <v>0.20007225028942169</v>
      </c>
      <c r="N15" s="228">
        <v>0.2108191134482838</v>
      </c>
      <c r="O15" s="228">
        <v>0.17569157594278809</v>
      </c>
      <c r="P15" s="228">
        <v>0.219288292074997</v>
      </c>
      <c r="Q15" s="228">
        <v>0.22883894296492749</v>
      </c>
      <c r="R15" s="228">
        <v>0.18600325802409959</v>
      </c>
      <c r="S15" s="228">
        <v>0.45088778155081771</v>
      </c>
      <c r="T15" s="228">
        <v>0.48318507230632191</v>
      </c>
      <c r="U15" s="228">
        <v>0.37879307292363351</v>
      </c>
      <c r="V15" s="228">
        <v>0.1907507435635333</v>
      </c>
      <c r="W15" s="228">
        <v>0.1962587164713625</v>
      </c>
      <c r="DA15" s="69" t="s">
        <v>655</v>
      </c>
    </row>
    <row r="16" spans="1:105" ht="12" customHeight="1" x14ac:dyDescent="0.25">
      <c r="A16" s="57" t="s">
        <v>487</v>
      </c>
      <c r="B16" s="296">
        <v>60.97350518904841</v>
      </c>
      <c r="C16" s="296">
        <v>59.925180886952283</v>
      </c>
      <c r="D16" s="296">
        <v>63.48503455434809</v>
      </c>
      <c r="E16" s="296">
        <v>65.2222809903664</v>
      </c>
      <c r="F16" s="296">
        <v>65.367841723036435</v>
      </c>
      <c r="G16" s="296">
        <v>63.242822905950391</v>
      </c>
      <c r="H16" s="296">
        <v>61.523278580773663</v>
      </c>
      <c r="I16" s="296">
        <v>64.216393851877555</v>
      </c>
      <c r="J16" s="296">
        <v>47.51957569573436</v>
      </c>
      <c r="K16" s="296">
        <v>51.731095614697587</v>
      </c>
      <c r="L16" s="296">
        <v>53.103725219387123</v>
      </c>
      <c r="M16" s="296">
        <v>60.829626365705252</v>
      </c>
      <c r="N16" s="296">
        <v>61.656737545795281</v>
      </c>
      <c r="O16" s="296">
        <v>64.666651167715088</v>
      </c>
      <c r="P16" s="296">
        <v>63.175659960220173</v>
      </c>
      <c r="Q16" s="296">
        <v>63.401981779771482</v>
      </c>
      <c r="R16" s="296">
        <v>59.915807750861561</v>
      </c>
      <c r="S16" s="296">
        <v>44.182257561044352</v>
      </c>
      <c r="T16" s="296">
        <v>45.206158426735207</v>
      </c>
      <c r="U16" s="296">
        <v>47.383909835794242</v>
      </c>
      <c r="V16" s="296">
        <v>57.013618486579269</v>
      </c>
      <c r="W16" s="296">
        <v>62.704649017178816</v>
      </c>
      <c r="DA16" s="70" t="s">
        <v>656</v>
      </c>
    </row>
    <row r="17" spans="1:105" ht="12" customHeight="1" x14ac:dyDescent="0.25">
      <c r="A17" s="46" t="s">
        <v>30</v>
      </c>
      <c r="B17" s="231">
        <v>30.337870126655289</v>
      </c>
      <c r="C17" s="231">
        <v>28.62183416044893</v>
      </c>
      <c r="D17" s="231">
        <v>30.977734897862149</v>
      </c>
      <c r="E17" s="231">
        <v>32.623363441387738</v>
      </c>
      <c r="F17" s="231">
        <v>30.598528265838581</v>
      </c>
      <c r="G17" s="231">
        <v>31.466685059311239</v>
      </c>
      <c r="H17" s="231">
        <v>30.411097730985041</v>
      </c>
      <c r="I17" s="231">
        <v>32.694042699204431</v>
      </c>
      <c r="J17" s="231">
        <v>23.767687610624531</v>
      </c>
      <c r="K17" s="231">
        <v>17.818067852966799</v>
      </c>
      <c r="L17" s="231">
        <v>25.079893643543521</v>
      </c>
      <c r="M17" s="231">
        <v>25.61517267090094</v>
      </c>
      <c r="N17" s="231">
        <v>31.659515234735451</v>
      </c>
      <c r="O17" s="231">
        <v>23.414678426997892</v>
      </c>
      <c r="P17" s="231">
        <v>23.53345696291715</v>
      </c>
      <c r="Q17" s="231">
        <v>25.450595458575521</v>
      </c>
      <c r="R17" s="231">
        <v>29.491034782344329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657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658</v>
      </c>
    </row>
    <row r="19" spans="1:105" ht="12" customHeight="1" x14ac:dyDescent="0.25">
      <c r="A19" s="46" t="s">
        <v>33</v>
      </c>
      <c r="B19" s="231">
        <v>4.0909963727900589</v>
      </c>
      <c r="C19" s="231">
        <v>4.007584379823478</v>
      </c>
      <c r="D19" s="231">
        <v>3.6861616668787329</v>
      </c>
      <c r="E19" s="231">
        <v>3.7505258633166632</v>
      </c>
      <c r="F19" s="231">
        <v>4.2563516098036791</v>
      </c>
      <c r="G19" s="231">
        <v>4.4117551186914978</v>
      </c>
      <c r="H19" s="231">
        <v>4.091061076109753</v>
      </c>
      <c r="I19" s="231">
        <v>3.8941760514030102</v>
      </c>
      <c r="J19" s="231">
        <v>3.073851510113597</v>
      </c>
      <c r="K19" s="231">
        <v>6.0859993491826447</v>
      </c>
      <c r="L19" s="231">
        <v>4.4724503279892307</v>
      </c>
      <c r="M19" s="231">
        <v>2.6491807973504651</v>
      </c>
      <c r="N19" s="231">
        <v>0.56768369210216008</v>
      </c>
      <c r="O19" s="231">
        <v>0.26701990073833121</v>
      </c>
      <c r="P19" s="231">
        <v>0.47648620973014227</v>
      </c>
      <c r="Q19" s="231">
        <v>0.4843101901894234</v>
      </c>
      <c r="R19" s="231">
        <v>0.54201005589739226</v>
      </c>
      <c r="S19" s="231">
        <v>1.4868889706846351</v>
      </c>
      <c r="T19" s="231">
        <v>2.034366125846077</v>
      </c>
      <c r="U19" s="231">
        <v>2.4421587302730172</v>
      </c>
      <c r="V19" s="231">
        <v>1.5541744426491739</v>
      </c>
      <c r="W19" s="231">
        <v>1.486044434843578</v>
      </c>
      <c r="DA19" s="73" t="s">
        <v>659</v>
      </c>
    </row>
    <row r="20" spans="1:105" ht="12" customHeight="1" x14ac:dyDescent="0.25">
      <c r="A20" s="46" t="s">
        <v>160</v>
      </c>
      <c r="B20" s="231">
        <v>2.3618608158845271</v>
      </c>
      <c r="C20" s="231">
        <v>2.455167749530077</v>
      </c>
      <c r="D20" s="231">
        <v>2.1610219759971252</v>
      </c>
      <c r="E20" s="231">
        <v>2.3688108699180588</v>
      </c>
      <c r="F20" s="231">
        <v>0.11343862256503701</v>
      </c>
      <c r="G20" s="231">
        <v>0.24288457747027201</v>
      </c>
      <c r="H20" s="231">
        <v>0.232280173454216</v>
      </c>
      <c r="I20" s="231">
        <v>0.23648680077474321</v>
      </c>
      <c r="J20" s="231">
        <v>0.1931438034453522</v>
      </c>
      <c r="K20" s="231">
        <v>0.37739735294423182</v>
      </c>
      <c r="L20" s="231">
        <v>0.32180930829476179</v>
      </c>
      <c r="M20" s="231">
        <v>0.1189807984061174</v>
      </c>
      <c r="N20" s="231">
        <v>0.63787448276689585</v>
      </c>
      <c r="O20" s="231">
        <v>0.4800975819130951</v>
      </c>
      <c r="P20" s="231">
        <v>0</v>
      </c>
      <c r="Q20" s="231">
        <v>0</v>
      </c>
      <c r="R20" s="231">
        <v>0</v>
      </c>
      <c r="S20" s="231">
        <v>8.4327354380486635E-2</v>
      </c>
      <c r="T20" s="231">
        <v>1.8903483234437132E-2</v>
      </c>
      <c r="U20" s="231">
        <v>5.2857112057568961E-2</v>
      </c>
      <c r="V20" s="231">
        <v>4.1896558584328482E-2</v>
      </c>
      <c r="W20" s="231">
        <v>3.2502548940501093E-2</v>
      </c>
      <c r="DA20" s="73" t="s">
        <v>660</v>
      </c>
    </row>
    <row r="21" spans="1:105" ht="12" customHeight="1" x14ac:dyDescent="0.25">
      <c r="A21" s="46" t="s">
        <v>70</v>
      </c>
      <c r="B21" s="231">
        <v>20.013122639562461</v>
      </c>
      <c r="C21" s="231">
        <v>20.93021150906862</v>
      </c>
      <c r="D21" s="231">
        <v>22.205656717447489</v>
      </c>
      <c r="E21" s="231">
        <v>20.979152775533901</v>
      </c>
      <c r="F21" s="231">
        <v>24.081647353926019</v>
      </c>
      <c r="G21" s="231">
        <v>19.183282772732571</v>
      </c>
      <c r="H21" s="231">
        <v>20.676380487154471</v>
      </c>
      <c r="I21" s="231">
        <v>20.44189768670358</v>
      </c>
      <c r="J21" s="231">
        <v>14.545227227910191</v>
      </c>
      <c r="K21" s="231">
        <v>16.432273254074779</v>
      </c>
      <c r="L21" s="231">
        <v>12.51612864988012</v>
      </c>
      <c r="M21" s="231">
        <v>8.5216072471958544</v>
      </c>
      <c r="N21" s="231">
        <v>0</v>
      </c>
      <c r="O21" s="231">
        <v>0</v>
      </c>
      <c r="P21" s="231">
        <v>0.75026380771471068</v>
      </c>
      <c r="Q21" s="231">
        <v>0</v>
      </c>
      <c r="R21" s="231">
        <v>0</v>
      </c>
      <c r="S21" s="231">
        <v>0.80337572417931113</v>
      </c>
      <c r="T21" s="231">
        <v>2.710182617667535E-3</v>
      </c>
      <c r="U21" s="231">
        <v>0</v>
      </c>
      <c r="V21" s="231">
        <v>0</v>
      </c>
      <c r="W21" s="231">
        <v>0</v>
      </c>
      <c r="DA21" s="73" t="s">
        <v>661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0.45154228752892922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662</v>
      </c>
    </row>
    <row r="23" spans="1:105" ht="12" customHeight="1" x14ac:dyDescent="0.25">
      <c r="A23" s="46" t="s">
        <v>162</v>
      </c>
      <c r="B23" s="231">
        <v>4.169655234156064</v>
      </c>
      <c r="C23" s="231">
        <v>3.9103830880811761</v>
      </c>
      <c r="D23" s="231">
        <v>4.4544592961625931</v>
      </c>
      <c r="E23" s="231">
        <v>5.5004280402100409</v>
      </c>
      <c r="F23" s="231">
        <v>6.3178758709031317</v>
      </c>
      <c r="G23" s="231">
        <v>7.9382153777448066</v>
      </c>
      <c r="H23" s="231">
        <v>6.1124591130701704</v>
      </c>
      <c r="I23" s="231">
        <v>6.9497906137917944</v>
      </c>
      <c r="J23" s="231">
        <v>5.9396655436407038</v>
      </c>
      <c r="K23" s="231">
        <v>11.01735780552913</v>
      </c>
      <c r="L23" s="231">
        <v>10.713443289679489</v>
      </c>
      <c r="M23" s="231">
        <v>23.924684851851879</v>
      </c>
      <c r="N23" s="231">
        <v>28.791664136190779</v>
      </c>
      <c r="O23" s="231">
        <v>40.504855258065767</v>
      </c>
      <c r="P23" s="231">
        <v>37.963910692329243</v>
      </c>
      <c r="Q23" s="231">
        <v>37.467076131006543</v>
      </c>
      <c r="R23" s="231">
        <v>29.88276291261985</v>
      </c>
      <c r="S23" s="231">
        <v>41.807665511799911</v>
      </c>
      <c r="T23" s="231">
        <v>43.15017863503703</v>
      </c>
      <c r="U23" s="231">
        <v>44.888893993463647</v>
      </c>
      <c r="V23" s="231">
        <v>55.417547485345757</v>
      </c>
      <c r="W23" s="231">
        <v>61.186102033394739</v>
      </c>
      <c r="DA23" s="73" t="s">
        <v>663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664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665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666</v>
      </c>
    </row>
    <row r="27" spans="1:105" ht="12" customHeight="1" x14ac:dyDescent="0.25">
      <c r="A27" s="57" t="s">
        <v>499</v>
      </c>
      <c r="B27" s="263">
        <v>29.167348082334382</v>
      </c>
      <c r="C27" s="263">
        <v>29.688652464803191</v>
      </c>
      <c r="D27" s="263">
        <v>32.52275554012563</v>
      </c>
      <c r="E27" s="263">
        <v>31.546281964327768</v>
      </c>
      <c r="F27" s="263">
        <v>34.060227461670017</v>
      </c>
      <c r="G27" s="263">
        <v>35.515026492917151</v>
      </c>
      <c r="H27" s="263">
        <v>32.797557355149621</v>
      </c>
      <c r="I27" s="263">
        <v>35.275488892866882</v>
      </c>
      <c r="J27" s="263">
        <v>23.704064701675531</v>
      </c>
      <c r="K27" s="263">
        <v>36.415871825842359</v>
      </c>
      <c r="L27" s="263">
        <v>39.25283558423672</v>
      </c>
      <c r="M27" s="263">
        <v>33.224266248324362</v>
      </c>
      <c r="N27" s="263">
        <v>34.447911967291837</v>
      </c>
      <c r="O27" s="263">
        <v>35.747621400198931</v>
      </c>
      <c r="P27" s="263">
        <v>36.729286434192282</v>
      </c>
      <c r="Q27" s="263">
        <v>37.243377203950118</v>
      </c>
      <c r="R27" s="263">
        <v>32.858095515311511</v>
      </c>
      <c r="S27" s="263">
        <v>47.771400228694219</v>
      </c>
      <c r="T27" s="263">
        <v>50.752271188995643</v>
      </c>
      <c r="U27" s="263">
        <v>42.807688237653643</v>
      </c>
      <c r="V27" s="263">
        <v>34.333926961395647</v>
      </c>
      <c r="W27" s="263">
        <v>37.314298108619383</v>
      </c>
      <c r="DA27" s="70" t="s">
        <v>667</v>
      </c>
    </row>
    <row r="28" spans="1:105" ht="12" customHeight="1" x14ac:dyDescent="0.25">
      <c r="A28" s="18" t="s">
        <v>33</v>
      </c>
      <c r="B28" s="297">
        <v>2.491289240227744</v>
      </c>
      <c r="C28" s="297">
        <v>2.305572246843365</v>
      </c>
      <c r="D28" s="297">
        <v>2.1311577712725729</v>
      </c>
      <c r="E28" s="297">
        <v>2.362127505845049</v>
      </c>
      <c r="F28" s="297">
        <v>2.3156621096739372</v>
      </c>
      <c r="G28" s="297">
        <v>2.1526942988277828</v>
      </c>
      <c r="H28" s="297">
        <v>2.1826186742639351</v>
      </c>
      <c r="I28" s="297">
        <v>1.9812947129875069</v>
      </c>
      <c r="J28" s="297">
        <v>1.6795781472972959</v>
      </c>
      <c r="K28" s="297">
        <v>1.799424900925306</v>
      </c>
      <c r="L28" s="297">
        <v>1.258459068518468</v>
      </c>
      <c r="M28" s="297">
        <v>1.285600027068537</v>
      </c>
      <c r="N28" s="297">
        <v>0.26585666013114201</v>
      </c>
      <c r="O28" s="297">
        <v>0.12072362597215271</v>
      </c>
      <c r="P28" s="297">
        <v>0.19027662797146139</v>
      </c>
      <c r="Q28" s="297">
        <v>0.1918976920411547</v>
      </c>
      <c r="R28" s="297">
        <v>0.26458737882676808</v>
      </c>
      <c r="S28" s="297">
        <v>0.14421441292115869</v>
      </c>
      <c r="T28" s="297">
        <v>0.18217790377485779</v>
      </c>
      <c r="U28" s="297">
        <v>0.32796279882571339</v>
      </c>
      <c r="V28" s="297">
        <v>0.43527994996243441</v>
      </c>
      <c r="W28" s="297">
        <v>0.43582364745455221</v>
      </c>
      <c r="DA28" s="122" t="s">
        <v>668</v>
      </c>
    </row>
    <row r="29" spans="1:105" ht="12" customHeight="1" x14ac:dyDescent="0.25">
      <c r="A29" s="18" t="s">
        <v>160</v>
      </c>
      <c r="B29" s="297">
        <v>1.4114581180385939</v>
      </c>
      <c r="C29" s="297">
        <v>1.3861041637268141</v>
      </c>
      <c r="D29" s="297">
        <v>1.22608066524472</v>
      </c>
      <c r="E29" s="297">
        <v>1.464064453258386</v>
      </c>
      <c r="F29" s="297">
        <v>6.0564379732738753E-2</v>
      </c>
      <c r="G29" s="297">
        <v>0.1163026307271155</v>
      </c>
      <c r="H29" s="297">
        <v>0.1216109502648747</v>
      </c>
      <c r="I29" s="297">
        <v>0.1180752957593775</v>
      </c>
      <c r="J29" s="297">
        <v>0.1035658914599632</v>
      </c>
      <c r="K29" s="297">
        <v>0.1095013090683238</v>
      </c>
      <c r="L29" s="297">
        <v>8.8860920459365195E-2</v>
      </c>
      <c r="M29" s="297">
        <v>5.6661724782644751E-2</v>
      </c>
      <c r="N29" s="297">
        <v>0.29315343831414231</v>
      </c>
      <c r="O29" s="297">
        <v>0.2130084325220292</v>
      </c>
      <c r="P29" s="297">
        <v>0</v>
      </c>
      <c r="Q29" s="297">
        <v>0</v>
      </c>
      <c r="R29" s="297">
        <v>0</v>
      </c>
      <c r="S29" s="297">
        <v>8.0263341944371604E-3</v>
      </c>
      <c r="T29" s="297">
        <v>1.6612196444546379E-3</v>
      </c>
      <c r="U29" s="297">
        <v>6.9658282787074992E-3</v>
      </c>
      <c r="V29" s="297">
        <v>1.151505158997394E-2</v>
      </c>
      <c r="W29" s="297">
        <v>9.3543809708610919E-3</v>
      </c>
      <c r="DA29" s="122" t="s">
        <v>669</v>
      </c>
    </row>
    <row r="30" spans="1:105" ht="12" customHeight="1" x14ac:dyDescent="0.25">
      <c r="A30" s="18" t="s">
        <v>70</v>
      </c>
      <c r="B30" s="297">
        <v>12.336477237485481</v>
      </c>
      <c r="C30" s="297">
        <v>12.18851860949327</v>
      </c>
      <c r="D30" s="297">
        <v>12.99529349546096</v>
      </c>
      <c r="E30" s="297">
        <v>13.374586530744359</v>
      </c>
      <c r="F30" s="297">
        <v>13.261881162869891</v>
      </c>
      <c r="G30" s="297">
        <v>9.4749109758620236</v>
      </c>
      <c r="H30" s="297">
        <v>11.1660010941367</v>
      </c>
      <c r="I30" s="297">
        <v>10.527759530481511</v>
      </c>
      <c r="J30" s="297">
        <v>8.0448710796433751</v>
      </c>
      <c r="K30" s="297">
        <v>4.91791162142873</v>
      </c>
      <c r="L30" s="297">
        <v>3.564879335566685</v>
      </c>
      <c r="M30" s="297">
        <v>4.1859789083484351</v>
      </c>
      <c r="N30" s="297">
        <v>0</v>
      </c>
      <c r="O30" s="297">
        <v>0</v>
      </c>
      <c r="P30" s="297">
        <v>0.303270630648869</v>
      </c>
      <c r="Q30" s="297">
        <v>0</v>
      </c>
      <c r="R30" s="297">
        <v>0</v>
      </c>
      <c r="S30" s="297">
        <v>7.887331200948601E-2</v>
      </c>
      <c r="T30" s="297">
        <v>2.4566675393797462E-4</v>
      </c>
      <c r="U30" s="297">
        <v>0</v>
      </c>
      <c r="V30" s="297">
        <v>0</v>
      </c>
      <c r="W30" s="297">
        <v>0</v>
      </c>
      <c r="DA30" s="122" t="s">
        <v>670</v>
      </c>
    </row>
    <row r="31" spans="1:105" ht="12" customHeight="1" x14ac:dyDescent="0.25">
      <c r="A31" s="18" t="s">
        <v>162</v>
      </c>
      <c r="B31" s="297">
        <v>2.5453048050182949</v>
      </c>
      <c r="C31" s="297">
        <v>2.2550696442138292</v>
      </c>
      <c r="D31" s="297">
        <v>2.581551604036727</v>
      </c>
      <c r="E31" s="297">
        <v>3.472579938380969</v>
      </c>
      <c r="F31" s="297">
        <v>3.4455088821468141</v>
      </c>
      <c r="G31" s="297">
        <v>3.882741098648641</v>
      </c>
      <c r="H31" s="297">
        <v>3.2689062312854</v>
      </c>
      <c r="I31" s="297">
        <v>3.544457813171594</v>
      </c>
      <c r="J31" s="297">
        <v>3.2532985146348419</v>
      </c>
      <c r="K31" s="297">
        <v>3.265305884426922</v>
      </c>
      <c r="L31" s="297">
        <v>3.021810571956399</v>
      </c>
      <c r="M31" s="297">
        <v>11.63818061192689</v>
      </c>
      <c r="N31" s="297">
        <v>13.51613391737404</v>
      </c>
      <c r="O31" s="297">
        <v>18.356941251906559</v>
      </c>
      <c r="P31" s="297">
        <v>15.19674744248303</v>
      </c>
      <c r="Q31" s="297">
        <v>14.8812886173798</v>
      </c>
      <c r="R31" s="297">
        <v>14.6226848952279</v>
      </c>
      <c r="S31" s="297">
        <v>4.0647200201808653</v>
      </c>
      <c r="T31" s="297">
        <v>3.873412726793795</v>
      </c>
      <c r="U31" s="297">
        <v>6.042743969659937</v>
      </c>
      <c r="V31" s="297">
        <v>15.558251746903339</v>
      </c>
      <c r="W31" s="297">
        <v>17.98773059419139</v>
      </c>
      <c r="DA31" s="122" t="s">
        <v>671</v>
      </c>
    </row>
    <row r="32" spans="1:105" ht="12" customHeight="1" x14ac:dyDescent="0.25">
      <c r="A32" s="47" t="s">
        <v>38</v>
      </c>
      <c r="B32" s="298">
        <v>10.38281868156426</v>
      </c>
      <c r="C32" s="298">
        <v>11.553387800525909</v>
      </c>
      <c r="D32" s="298">
        <v>13.588672004110659</v>
      </c>
      <c r="E32" s="298">
        <v>10.872923536099011</v>
      </c>
      <c r="F32" s="298">
        <v>14.976610927246639</v>
      </c>
      <c r="G32" s="298">
        <v>19.888377488851589</v>
      </c>
      <c r="H32" s="298">
        <v>16.05842040519871</v>
      </c>
      <c r="I32" s="298">
        <v>19.1039015404669</v>
      </c>
      <c r="J32" s="298">
        <v>10.622751068640049</v>
      </c>
      <c r="K32" s="298">
        <v>26.32372810999307</v>
      </c>
      <c r="L32" s="298">
        <v>31.31882568773581</v>
      </c>
      <c r="M32" s="298">
        <v>16.05784497619786</v>
      </c>
      <c r="N32" s="298">
        <v>20.372767951472511</v>
      </c>
      <c r="O32" s="298">
        <v>17.05694808979819</v>
      </c>
      <c r="P32" s="298">
        <v>21.03899173308891</v>
      </c>
      <c r="Q32" s="298">
        <v>22.17019089452916</v>
      </c>
      <c r="R32" s="298">
        <v>17.970823241256841</v>
      </c>
      <c r="S32" s="298">
        <v>43.475566149388271</v>
      </c>
      <c r="T32" s="298">
        <v>46.694773672028589</v>
      </c>
      <c r="U32" s="298">
        <v>36.43001564088928</v>
      </c>
      <c r="V32" s="298">
        <v>18.3288802129399</v>
      </c>
      <c r="W32" s="298">
        <v>18.881389486002568</v>
      </c>
      <c r="DA32" s="123" t="s">
        <v>672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v>144.20359574071679</v>
      </c>
      <c r="C34" s="225">
        <v>139.28737349807571</v>
      </c>
      <c r="D34" s="225">
        <v>130.83419665227211</v>
      </c>
      <c r="E34" s="225">
        <v>137.37205250308</v>
      </c>
      <c r="F34" s="225">
        <v>140.5846511110023</v>
      </c>
      <c r="G34" s="225">
        <v>134.8858671262937</v>
      </c>
      <c r="H34" s="225">
        <v>130.66737261119781</v>
      </c>
      <c r="I34" s="225">
        <v>138.63229741215471</v>
      </c>
      <c r="J34" s="225">
        <v>138.3268306992687</v>
      </c>
      <c r="K34" s="225">
        <v>107.4880156574352</v>
      </c>
      <c r="L34" s="225">
        <v>113.59088883638979</v>
      </c>
      <c r="M34" s="225">
        <v>138.06123315868041</v>
      </c>
      <c r="N34" s="225">
        <v>143.51712931004201</v>
      </c>
      <c r="O34" s="225">
        <v>151.29692206860361</v>
      </c>
      <c r="P34" s="225">
        <v>147.83507184958839</v>
      </c>
      <c r="Q34" s="225">
        <v>149.9917428161869</v>
      </c>
      <c r="R34" s="225">
        <v>141.30724860192501</v>
      </c>
      <c r="S34" s="225">
        <v>132.51442373382781</v>
      </c>
      <c r="T34" s="225">
        <v>143.46953812104601</v>
      </c>
      <c r="U34" s="225">
        <v>132.27711999291341</v>
      </c>
      <c r="V34" s="225">
        <v>136.14644668836161</v>
      </c>
      <c r="W34" s="225">
        <v>142.93014647743459</v>
      </c>
      <c r="DA34" s="89" t="s">
        <v>673</v>
      </c>
    </row>
    <row r="35" spans="1:105" ht="12" customHeight="1" x14ac:dyDescent="0.25">
      <c r="A35" s="55" t="s">
        <v>92</v>
      </c>
      <c r="B35" s="261">
        <v>0.14187499965378009</v>
      </c>
      <c r="C35" s="261">
        <v>0.13665148477506989</v>
      </c>
      <c r="D35" s="261">
        <v>0.12801942300931149</v>
      </c>
      <c r="E35" s="261">
        <v>0.13514773052577539</v>
      </c>
      <c r="F35" s="261">
        <v>0.1373207158763248</v>
      </c>
      <c r="G35" s="261">
        <v>0.13079793828896691</v>
      </c>
      <c r="H35" s="261">
        <v>0.12725156437909479</v>
      </c>
      <c r="I35" s="261">
        <v>0.13462204262828409</v>
      </c>
      <c r="J35" s="261">
        <v>0.13514060288009869</v>
      </c>
      <c r="K35" s="261">
        <v>0.1032482872490602</v>
      </c>
      <c r="L35" s="261">
        <v>0.10883766920886841</v>
      </c>
      <c r="M35" s="261">
        <v>0.1338575629609291</v>
      </c>
      <c r="N35" s="261">
        <v>0.13834887479334079</v>
      </c>
      <c r="O35" s="261">
        <v>0.14624275223996941</v>
      </c>
      <c r="P35" s="261">
        <v>0.14241658474993929</v>
      </c>
      <c r="Q35" s="261">
        <v>0.14437942114544339</v>
      </c>
      <c r="R35" s="261">
        <v>0.1364000652988083</v>
      </c>
      <c r="S35" s="261">
        <v>0.12593073012439371</v>
      </c>
      <c r="T35" s="261">
        <v>0.1362983071775454</v>
      </c>
      <c r="U35" s="261">
        <v>0.12591918066634991</v>
      </c>
      <c r="V35" s="261">
        <v>0.13093690321402471</v>
      </c>
      <c r="W35" s="261">
        <v>0.13705136802360551</v>
      </c>
      <c r="DA35" s="67" t="s">
        <v>674</v>
      </c>
    </row>
    <row r="36" spans="1:105" ht="12" customHeight="1" x14ac:dyDescent="0.25">
      <c r="A36" s="202" t="s">
        <v>93</v>
      </c>
      <c r="B36" s="226">
        <v>1.710840791118845E-2</v>
      </c>
      <c r="C36" s="226">
        <v>1.647851523458425E-2</v>
      </c>
      <c r="D36" s="226">
        <v>1.543759305545787E-2</v>
      </c>
      <c r="E36" s="226">
        <v>1.6297180671356801E-2</v>
      </c>
      <c r="F36" s="226">
        <v>1.6559216406003201E-2</v>
      </c>
      <c r="G36" s="226">
        <v>1.5772648371107669E-2</v>
      </c>
      <c r="H36" s="226">
        <v>1.534499859768919E-2</v>
      </c>
      <c r="I36" s="226">
        <v>1.6233789073075201E-2</v>
      </c>
      <c r="J36" s="226">
        <v>1.6296321163550769E-2</v>
      </c>
      <c r="K36" s="226">
        <v>1.245049387629312E-2</v>
      </c>
      <c r="L36" s="226">
        <v>1.312450569495879E-2</v>
      </c>
      <c r="M36" s="226">
        <v>1.614160207733362E-2</v>
      </c>
      <c r="N36" s="226">
        <v>1.668319992806672E-2</v>
      </c>
      <c r="O36" s="226">
        <v>1.7635106012207118E-2</v>
      </c>
      <c r="P36" s="226">
        <v>1.7173716519232999E-2</v>
      </c>
      <c r="Q36" s="226">
        <v>1.7410410833235881E-2</v>
      </c>
      <c r="R36" s="226">
        <v>1.6448197088559949E-2</v>
      </c>
      <c r="S36" s="226">
        <v>1.518572197201418E-2</v>
      </c>
      <c r="T36" s="226">
        <v>1.64359262906668E-2</v>
      </c>
      <c r="U36" s="226">
        <v>1.5184329247151809E-2</v>
      </c>
      <c r="V36" s="226">
        <v>1.5789405859241861E-2</v>
      </c>
      <c r="W36" s="226">
        <v>1.6593026005428779E-2</v>
      </c>
      <c r="DA36" s="174" t="s">
        <v>675</v>
      </c>
    </row>
    <row r="37" spans="1:105" ht="12" customHeight="1" x14ac:dyDescent="0.25">
      <c r="A37" s="202" t="s">
        <v>94</v>
      </c>
      <c r="B37" s="226">
        <v>2.7490715565046822</v>
      </c>
      <c r="C37" s="226">
        <v>2.6478569928882298</v>
      </c>
      <c r="D37" s="226">
        <v>2.4805959847321279</v>
      </c>
      <c r="E37" s="226">
        <v>2.61871917407028</v>
      </c>
      <c r="F37" s="226">
        <v>2.660824493784637</v>
      </c>
      <c r="G37" s="226">
        <v>2.5344344858299541</v>
      </c>
      <c r="H37" s="226">
        <v>2.4657174062306551</v>
      </c>
      <c r="I37" s="226">
        <v>2.608533069047418</v>
      </c>
      <c r="J37" s="226">
        <v>2.6185810637052231</v>
      </c>
      <c r="K37" s="226">
        <v>2.0006127254757229</v>
      </c>
      <c r="L37" s="226">
        <v>2.108916591566619</v>
      </c>
      <c r="M37" s="226">
        <v>2.5937199637492312</v>
      </c>
      <c r="N37" s="226">
        <v>2.6807468369827552</v>
      </c>
      <c r="O37" s="226">
        <v>2.833704257331775</v>
      </c>
      <c r="P37" s="226">
        <v>2.7595656970291649</v>
      </c>
      <c r="Q37" s="226">
        <v>2.7975990201524819</v>
      </c>
      <c r="R37" s="226">
        <v>2.6429853091340192</v>
      </c>
      <c r="S37" s="226">
        <v>2.4401239761737958</v>
      </c>
      <c r="T37" s="226">
        <v>2.637074802945568</v>
      </c>
      <c r="U37" s="226">
        <v>2.4399001856068958</v>
      </c>
      <c r="V37" s="226">
        <v>2.5371271696978699</v>
      </c>
      <c r="W37" s="226">
        <v>2.6493644660422619</v>
      </c>
      <c r="DA37" s="174" t="s">
        <v>676</v>
      </c>
    </row>
    <row r="38" spans="1:105" ht="12" customHeight="1" x14ac:dyDescent="0.25">
      <c r="A38" s="202" t="s">
        <v>95</v>
      </c>
      <c r="B38" s="226">
        <v>4.6909694364214688E-2</v>
      </c>
      <c r="C38" s="226">
        <v>4.518258608534112E-2</v>
      </c>
      <c r="D38" s="226">
        <v>4.2328472392633452E-2</v>
      </c>
      <c r="E38" s="226">
        <v>4.4685383249003258E-2</v>
      </c>
      <c r="F38" s="226">
        <v>4.5403861338172861E-2</v>
      </c>
      <c r="G38" s="226">
        <v>4.3247163514205253E-2</v>
      </c>
      <c r="H38" s="226">
        <v>4.2074586833188238E-2</v>
      </c>
      <c r="I38" s="226">
        <v>4.451156926724141E-2</v>
      </c>
      <c r="J38" s="226">
        <v>4.4683026556978228E-2</v>
      </c>
      <c r="K38" s="226">
        <v>3.413811883912847E-2</v>
      </c>
      <c r="L38" s="226">
        <v>3.5986197782277719E-2</v>
      </c>
      <c r="M38" s="226">
        <v>4.4258800931517767E-2</v>
      </c>
      <c r="N38" s="226">
        <v>4.5743812849522718E-2</v>
      </c>
      <c r="O38" s="226">
        <v>4.8353852527221818E-2</v>
      </c>
      <c r="P38" s="226">
        <v>4.7088764611932989E-2</v>
      </c>
      <c r="Q38" s="226">
        <v>4.7737758836600822E-2</v>
      </c>
      <c r="R38" s="226">
        <v>4.5099456493676443E-2</v>
      </c>
      <c r="S38" s="226">
        <v>4.1637864850139671E-2</v>
      </c>
      <c r="T38" s="226">
        <v>4.506581108483651E-2</v>
      </c>
      <c r="U38" s="226">
        <v>4.1634046125570638E-2</v>
      </c>
      <c r="V38" s="226">
        <v>4.329311101854158E-2</v>
      </c>
      <c r="W38" s="226">
        <v>4.5496564176675622E-2</v>
      </c>
      <c r="DA38" s="174" t="s">
        <v>677</v>
      </c>
    </row>
    <row r="39" spans="1:105" ht="12" customHeight="1" x14ac:dyDescent="0.25">
      <c r="A39" s="56" t="s">
        <v>96</v>
      </c>
      <c r="B39" s="262">
        <v>0.40723686054311398</v>
      </c>
      <c r="C39" s="262">
        <v>0.3901743374036315</v>
      </c>
      <c r="D39" s="262">
        <v>0.36473590896604319</v>
      </c>
      <c r="E39" s="262">
        <v>0.3899485614190864</v>
      </c>
      <c r="F39" s="262">
        <v>0.39326050516247391</v>
      </c>
      <c r="G39" s="262">
        <v>0.37395818698172828</v>
      </c>
      <c r="H39" s="262">
        <v>0.36408381593648997</v>
      </c>
      <c r="I39" s="262">
        <v>0.38507604854255129</v>
      </c>
      <c r="J39" s="262">
        <v>0.38983324550404219</v>
      </c>
      <c r="K39" s="262">
        <v>0.29388624012923698</v>
      </c>
      <c r="L39" s="262">
        <v>0.31055300337407082</v>
      </c>
      <c r="M39" s="262">
        <v>0.38689145044018919</v>
      </c>
      <c r="N39" s="262">
        <v>0.39427944503641033</v>
      </c>
      <c r="O39" s="262">
        <v>0.4231894017585045</v>
      </c>
      <c r="P39" s="262">
        <v>0.40264424134717341</v>
      </c>
      <c r="Q39" s="262">
        <v>0.40677367908208428</v>
      </c>
      <c r="R39" s="262">
        <v>0.39204637782361962</v>
      </c>
      <c r="S39" s="262">
        <v>0.3389893540226287</v>
      </c>
      <c r="T39" s="262">
        <v>0.36775794663203742</v>
      </c>
      <c r="U39" s="262">
        <v>0.3358948109246303</v>
      </c>
      <c r="V39" s="262">
        <v>0.36528297322659442</v>
      </c>
      <c r="W39" s="262">
        <v>0.38552850904816471</v>
      </c>
      <c r="DA39" s="68" t="s">
        <v>678</v>
      </c>
    </row>
    <row r="40" spans="1:105" ht="12" customHeight="1" x14ac:dyDescent="0.25">
      <c r="A40" s="37" t="s">
        <v>160</v>
      </c>
      <c r="B40" s="228">
        <v>3.911136149502209E-2</v>
      </c>
      <c r="C40" s="228">
        <v>3.4718185763534283E-2</v>
      </c>
      <c r="D40" s="228">
        <v>2.5060057306198921E-2</v>
      </c>
      <c r="E40" s="228">
        <v>3.5234665738062977E-2</v>
      </c>
      <c r="F40" s="228">
        <v>1.2540921684133181E-3</v>
      </c>
      <c r="G40" s="228">
        <v>1.771824514808834E-3</v>
      </c>
      <c r="H40" s="228">
        <v>2.21554763565416E-3</v>
      </c>
      <c r="I40" s="228">
        <v>1.943482542860429E-3</v>
      </c>
      <c r="J40" s="228">
        <v>2.8113935218673958E-3</v>
      </c>
      <c r="K40" s="228">
        <v>1.0542455661792199E-3</v>
      </c>
      <c r="L40" s="228">
        <v>7.7973140673321143E-4</v>
      </c>
      <c r="M40" s="228">
        <v>7.6936520777927668E-4</v>
      </c>
      <c r="N40" s="228">
        <v>3.293815627377896E-3</v>
      </c>
      <c r="O40" s="228">
        <v>2.4655545332254881E-3</v>
      </c>
      <c r="P40" s="228">
        <v>0</v>
      </c>
      <c r="Q40" s="228">
        <v>0</v>
      </c>
      <c r="R40" s="228">
        <v>0</v>
      </c>
      <c r="S40" s="228">
        <v>5.5662764692721677E-5</v>
      </c>
      <c r="T40" s="228">
        <v>1.175108786480508E-5</v>
      </c>
      <c r="U40" s="228">
        <v>5.3589854928494051E-5</v>
      </c>
      <c r="V40" s="228">
        <v>1.208690938138117E-4</v>
      </c>
      <c r="W40" s="228">
        <v>9.5267871343495547E-5</v>
      </c>
      <c r="DA40" s="69" t="s">
        <v>679</v>
      </c>
    </row>
    <row r="41" spans="1:105" ht="12" customHeight="1" x14ac:dyDescent="0.25">
      <c r="A41" s="37" t="s">
        <v>162</v>
      </c>
      <c r="B41" s="228">
        <v>7.2260421884600606E-2</v>
      </c>
      <c r="C41" s="228">
        <v>5.7869118962885921E-2</v>
      </c>
      <c r="D41" s="228">
        <v>5.4059196184343197E-2</v>
      </c>
      <c r="E41" s="228">
        <v>8.5622512679284099E-2</v>
      </c>
      <c r="F41" s="228">
        <v>7.3095613050244659E-2</v>
      </c>
      <c r="G41" s="228">
        <v>6.0603172231515477E-2</v>
      </c>
      <c r="H41" s="228">
        <v>6.1015002032974941E-2</v>
      </c>
      <c r="I41" s="228">
        <v>5.9771915058993083E-2</v>
      </c>
      <c r="J41" s="228">
        <v>9.0480410850077783E-2</v>
      </c>
      <c r="K41" s="228">
        <v>3.2208618703441889E-2</v>
      </c>
      <c r="L41" s="228">
        <v>2.7166094886313809E-2</v>
      </c>
      <c r="M41" s="228">
        <v>0.16190251762582139</v>
      </c>
      <c r="N41" s="228">
        <v>0.15559030659812939</v>
      </c>
      <c r="O41" s="228">
        <v>0.21769271274590651</v>
      </c>
      <c r="P41" s="228">
        <v>0.16849809541112351</v>
      </c>
      <c r="Q41" s="228">
        <v>0.1630118253978094</v>
      </c>
      <c r="R41" s="228">
        <v>0.17552571627193081</v>
      </c>
      <c r="S41" s="228">
        <v>2.8880448168262692E-2</v>
      </c>
      <c r="T41" s="228">
        <v>2.8071818526077961E-2</v>
      </c>
      <c r="U41" s="228">
        <v>4.7628814076768812E-2</v>
      </c>
      <c r="V41" s="228">
        <v>0.16731540523937019</v>
      </c>
      <c r="W41" s="228">
        <v>0.1876867178776121</v>
      </c>
      <c r="DA41" s="69" t="s">
        <v>680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681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682</v>
      </c>
    </row>
    <row r="44" spans="1:105" ht="12" customHeight="1" x14ac:dyDescent="0.25">
      <c r="A44" s="37" t="s">
        <v>38</v>
      </c>
      <c r="B44" s="228">
        <v>0.29586507716349142</v>
      </c>
      <c r="C44" s="228">
        <v>0.29758703267721132</v>
      </c>
      <c r="D44" s="228">
        <v>0.28561665547550108</v>
      </c>
      <c r="E44" s="228">
        <v>0.26909138300173929</v>
      </c>
      <c r="F44" s="228">
        <v>0.31891079994381588</v>
      </c>
      <c r="G44" s="228">
        <v>0.31158319023540398</v>
      </c>
      <c r="H44" s="228">
        <v>0.30085326626786091</v>
      </c>
      <c r="I44" s="228">
        <v>0.32336065094069782</v>
      </c>
      <c r="J44" s="228">
        <v>0.29654144113209702</v>
      </c>
      <c r="K44" s="228">
        <v>0.26062337585961592</v>
      </c>
      <c r="L44" s="228">
        <v>0.28260717708102379</v>
      </c>
      <c r="M44" s="228">
        <v>0.22421956760658851</v>
      </c>
      <c r="N44" s="228">
        <v>0.23539532281090311</v>
      </c>
      <c r="O44" s="228">
        <v>0.20303113447937249</v>
      </c>
      <c r="P44" s="228">
        <v>0.2341461459360499</v>
      </c>
      <c r="Q44" s="228">
        <v>0.24376185368427489</v>
      </c>
      <c r="R44" s="228">
        <v>0.21652066155168889</v>
      </c>
      <c r="S44" s="228">
        <v>0.3100532430896733</v>
      </c>
      <c r="T44" s="228">
        <v>0.33967437701809461</v>
      </c>
      <c r="U44" s="228">
        <v>0.28821240699293299</v>
      </c>
      <c r="V44" s="228">
        <v>0.19784669889341039</v>
      </c>
      <c r="W44" s="228">
        <v>0.19774652329920911</v>
      </c>
      <c r="DA44" s="69" t="s">
        <v>683</v>
      </c>
    </row>
    <row r="45" spans="1:105" ht="12" customHeight="1" x14ac:dyDescent="0.25">
      <c r="A45" s="57" t="s">
        <v>517</v>
      </c>
      <c r="B45" s="263">
        <v>118.6779126038698</v>
      </c>
      <c r="C45" s="263">
        <v>115.32041766904401</v>
      </c>
      <c r="D45" s="263">
        <v>108.9577592836696</v>
      </c>
      <c r="E45" s="263">
        <v>113.2066039905618</v>
      </c>
      <c r="F45" s="263">
        <v>117.2365163427085</v>
      </c>
      <c r="G45" s="263">
        <v>113.39360993803299</v>
      </c>
      <c r="H45" s="263">
        <v>109.3450803290081</v>
      </c>
      <c r="I45" s="263">
        <v>116.35584691514001</v>
      </c>
      <c r="J45" s="263">
        <v>114.7292081109396</v>
      </c>
      <c r="K45" s="263">
        <v>91.422157615086604</v>
      </c>
      <c r="L45" s="263">
        <v>96.548895346120119</v>
      </c>
      <c r="M45" s="263">
        <v>115.4047916807975</v>
      </c>
      <c r="N45" s="263">
        <v>120.1848355690713</v>
      </c>
      <c r="O45" s="263">
        <v>126.350474136248</v>
      </c>
      <c r="P45" s="263">
        <v>124.1590606637312</v>
      </c>
      <c r="Q45" s="263">
        <v>126.0606629825749</v>
      </c>
      <c r="R45" s="263">
        <v>118.09839747409821</v>
      </c>
      <c r="S45" s="263">
        <v>113.7806263630619</v>
      </c>
      <c r="T45" s="263">
        <v>123.2134177684953</v>
      </c>
      <c r="U45" s="263">
        <v>113.3439439285883</v>
      </c>
      <c r="V45" s="263">
        <v>114.7338268291458</v>
      </c>
      <c r="W45" s="263">
        <v>120.3369706697984</v>
      </c>
      <c r="DA45" s="70" t="s">
        <v>684</v>
      </c>
    </row>
    <row r="46" spans="1:105" ht="12" customHeight="1" x14ac:dyDescent="0.25">
      <c r="A46" s="57" t="s">
        <v>519</v>
      </c>
      <c r="B46" s="296">
        <v>14.38112087871955</v>
      </c>
      <c r="C46" s="296">
        <v>13.499277460251911</v>
      </c>
      <c r="D46" s="296">
        <v>12.30333289520177</v>
      </c>
      <c r="E46" s="296">
        <v>13.63223870379284</v>
      </c>
      <c r="F46" s="296">
        <v>13.140812145207599</v>
      </c>
      <c r="G46" s="296">
        <v>12.14992187429371</v>
      </c>
      <c r="H46" s="296">
        <v>11.99832910460853</v>
      </c>
      <c r="I46" s="296">
        <v>12.555374985126321</v>
      </c>
      <c r="J46" s="296">
        <v>13.269968585180621</v>
      </c>
      <c r="K46" s="296">
        <v>9.3134341668105645</v>
      </c>
      <c r="L46" s="296">
        <v>9.976614898049279</v>
      </c>
      <c r="M46" s="296">
        <v>12.941564987659889</v>
      </c>
      <c r="N46" s="296">
        <v>13.368894453543801</v>
      </c>
      <c r="O46" s="296">
        <v>14.358318999743229</v>
      </c>
      <c r="P46" s="296">
        <v>13.63103412090711</v>
      </c>
      <c r="Q46" s="296">
        <v>13.78889967078177</v>
      </c>
      <c r="R46" s="296">
        <v>13.29431383941245</v>
      </c>
      <c r="S46" s="296">
        <v>11.417749958348139</v>
      </c>
      <c r="T46" s="296">
        <v>12.400794371651971</v>
      </c>
      <c r="U46" s="296">
        <v>11.320801210305021</v>
      </c>
      <c r="V46" s="296">
        <v>12.37743895294431</v>
      </c>
      <c r="W46" s="296">
        <v>13.06772313395124</v>
      </c>
      <c r="DA46" s="70" t="s">
        <v>685</v>
      </c>
    </row>
    <row r="47" spans="1:105" ht="12" customHeight="1" x14ac:dyDescent="0.25">
      <c r="A47" s="60" t="s">
        <v>521</v>
      </c>
      <c r="B47" s="264">
        <v>9.2618152051317963</v>
      </c>
      <c r="C47" s="264">
        <v>8.2460114957529491</v>
      </c>
      <c r="D47" s="264">
        <v>7.162748941175713</v>
      </c>
      <c r="E47" s="264">
        <v>8.9336726661280075</v>
      </c>
      <c r="F47" s="264">
        <v>7.3626701469403359</v>
      </c>
      <c r="G47" s="264">
        <v>5.3459784014034453</v>
      </c>
      <c r="H47" s="264">
        <v>6.1236778055695504</v>
      </c>
      <c r="I47" s="264">
        <v>5.755847748297688</v>
      </c>
      <c r="J47" s="264">
        <v>7.3231584181005687</v>
      </c>
      <c r="K47" s="264">
        <v>2.58108652592664</v>
      </c>
      <c r="L47" s="264">
        <v>2.016531039263024</v>
      </c>
      <c r="M47" s="264">
        <v>6.6866896273435916</v>
      </c>
      <c r="N47" s="264">
        <v>5.4624243972924429</v>
      </c>
      <c r="O47" s="264">
        <v>7.5072589223860096</v>
      </c>
      <c r="P47" s="264">
        <v>5.8230083729240656</v>
      </c>
      <c r="Q47" s="264">
        <v>5.5806607602052409</v>
      </c>
      <c r="R47" s="264">
        <v>6.0233579189591078</v>
      </c>
      <c r="S47" s="264">
        <v>1.02673899331518</v>
      </c>
      <c r="T47" s="264">
        <v>0.99140769846584886</v>
      </c>
      <c r="U47" s="264">
        <v>1.6866214136943669</v>
      </c>
      <c r="V47" s="264">
        <v>5.7698465220937889</v>
      </c>
      <c r="W47" s="264">
        <v>6.4553310297464224</v>
      </c>
      <c r="DA47" s="72" t="s">
        <v>686</v>
      </c>
    </row>
    <row r="48" spans="1:105" ht="12" customHeight="1" x14ac:dyDescent="0.25">
      <c r="A48" s="59" t="s">
        <v>33</v>
      </c>
      <c r="B48" s="299">
        <v>1.228343818108991</v>
      </c>
      <c r="C48" s="299">
        <v>1.0483318332380669</v>
      </c>
      <c r="D48" s="299">
        <v>0.80621531222386289</v>
      </c>
      <c r="E48" s="299">
        <v>1.020756932461556</v>
      </c>
      <c r="F48" s="299">
        <v>0.89340803167696536</v>
      </c>
      <c r="G48" s="299">
        <v>0.73645074022994828</v>
      </c>
      <c r="H48" s="299">
        <v>0.79846730291855839</v>
      </c>
      <c r="I48" s="299">
        <v>0.70518932149049762</v>
      </c>
      <c r="J48" s="299">
        <v>0.94025853926291192</v>
      </c>
      <c r="K48" s="299">
        <v>0.46020662180040522</v>
      </c>
      <c r="L48" s="299">
        <v>0.31985361833600889</v>
      </c>
      <c r="M48" s="299">
        <v>0.50076881078702196</v>
      </c>
      <c r="N48" s="299">
        <v>0.1031763444019369</v>
      </c>
      <c r="O48" s="299">
        <v>4.8489613144000958E-2</v>
      </c>
      <c r="P48" s="299">
        <v>7.0615779942722348E-2</v>
      </c>
      <c r="Q48" s="299">
        <v>7.1047746505905257E-2</v>
      </c>
      <c r="R48" s="299">
        <v>0.1070514768706375</v>
      </c>
      <c r="S48" s="299">
        <v>3.4468407859954621E-2</v>
      </c>
      <c r="T48" s="299">
        <v>4.4513293116633011E-2</v>
      </c>
      <c r="U48" s="299">
        <v>8.6732122259650032E-2</v>
      </c>
      <c r="V48" s="299">
        <v>0.1569191608684451</v>
      </c>
      <c r="W48" s="299">
        <v>0.15262843062427309</v>
      </c>
      <c r="DA48" s="71" t="s">
        <v>687</v>
      </c>
    </row>
    <row r="49" spans="1:105" ht="12" customHeight="1" x14ac:dyDescent="0.25">
      <c r="A49" s="59" t="s">
        <v>160</v>
      </c>
      <c r="B49" s="299">
        <v>0.69592716326024184</v>
      </c>
      <c r="C49" s="299">
        <v>0.63025442859495406</v>
      </c>
      <c r="D49" s="299">
        <v>0.4638253533672736</v>
      </c>
      <c r="E49" s="299">
        <v>0.63267284959682768</v>
      </c>
      <c r="F49" s="299">
        <v>2.336640698170828E-2</v>
      </c>
      <c r="G49" s="299">
        <v>3.9787887456344609E-2</v>
      </c>
      <c r="H49" s="299">
        <v>4.4488929105357462E-2</v>
      </c>
      <c r="I49" s="299">
        <v>4.2025770904013042E-2</v>
      </c>
      <c r="J49" s="299">
        <v>5.7978078589736248E-2</v>
      </c>
      <c r="K49" s="299">
        <v>2.8005185158403681E-2</v>
      </c>
      <c r="L49" s="299">
        <v>2.258515008442577E-2</v>
      </c>
      <c r="M49" s="299">
        <v>2.207095826004821E-2</v>
      </c>
      <c r="N49" s="299">
        <v>0.1137699544528689</v>
      </c>
      <c r="O49" s="299">
        <v>8.5556546253719529E-2</v>
      </c>
      <c r="P49" s="299">
        <v>0</v>
      </c>
      <c r="Q49" s="299">
        <v>0</v>
      </c>
      <c r="R49" s="299">
        <v>0</v>
      </c>
      <c r="S49" s="299">
        <v>1.918358609450543E-3</v>
      </c>
      <c r="T49" s="299">
        <v>4.0590189826810081E-4</v>
      </c>
      <c r="U49" s="299">
        <v>1.842163416313722E-3</v>
      </c>
      <c r="V49" s="299">
        <v>4.1511956454955189E-3</v>
      </c>
      <c r="W49" s="299">
        <v>3.2759683770784351E-3</v>
      </c>
      <c r="DA49" s="71" t="s">
        <v>688</v>
      </c>
    </row>
    <row r="50" spans="1:105" ht="12" customHeight="1" x14ac:dyDescent="0.25">
      <c r="A50" s="59" t="s">
        <v>70</v>
      </c>
      <c r="B50" s="299">
        <v>6.082567735299298</v>
      </c>
      <c r="C50" s="299">
        <v>5.5420566741470054</v>
      </c>
      <c r="D50" s="299">
        <v>4.9161093299196148</v>
      </c>
      <c r="E50" s="299">
        <v>5.7796210773051344</v>
      </c>
      <c r="F50" s="299">
        <v>5.1165803061491273</v>
      </c>
      <c r="G50" s="299">
        <v>3.241428755390908</v>
      </c>
      <c r="H50" s="299">
        <v>4.0848577367861694</v>
      </c>
      <c r="I50" s="299">
        <v>3.747076874253076</v>
      </c>
      <c r="J50" s="299">
        <v>4.503665841375704</v>
      </c>
      <c r="K50" s="299">
        <v>1.257766018713451</v>
      </c>
      <c r="L50" s="299">
        <v>0.90606010392902891</v>
      </c>
      <c r="M50" s="299">
        <v>1.6305286525958129</v>
      </c>
      <c r="N50" s="299">
        <v>0</v>
      </c>
      <c r="O50" s="299">
        <v>0</v>
      </c>
      <c r="P50" s="299">
        <v>0.1125503029210881</v>
      </c>
      <c r="Q50" s="299">
        <v>0</v>
      </c>
      <c r="R50" s="299">
        <v>0</v>
      </c>
      <c r="S50" s="299">
        <v>1.8851357728680601E-2</v>
      </c>
      <c r="T50" s="299">
        <v>6.0026139287271852E-5</v>
      </c>
      <c r="U50" s="299">
        <v>0</v>
      </c>
      <c r="V50" s="299">
        <v>0</v>
      </c>
      <c r="W50" s="299">
        <v>0</v>
      </c>
      <c r="DA50" s="71" t="s">
        <v>689</v>
      </c>
    </row>
    <row r="51" spans="1:105" ht="12" customHeight="1" x14ac:dyDescent="0.25">
      <c r="A51" s="59" t="s">
        <v>162</v>
      </c>
      <c r="B51" s="299">
        <v>1.2549764884632659</v>
      </c>
      <c r="C51" s="299">
        <v>1.0253685597729221</v>
      </c>
      <c r="D51" s="299">
        <v>0.97659894566496119</v>
      </c>
      <c r="E51" s="299">
        <v>1.5006218067644901</v>
      </c>
      <c r="F51" s="299">
        <v>1.329315402132536</v>
      </c>
      <c r="G51" s="299">
        <v>1.3283110183262441</v>
      </c>
      <c r="H51" s="299">
        <v>1.1958638367594641</v>
      </c>
      <c r="I51" s="299">
        <v>1.261555781650102</v>
      </c>
      <c r="J51" s="299">
        <v>1.8212559588722159</v>
      </c>
      <c r="K51" s="299">
        <v>0.83510870025437922</v>
      </c>
      <c r="L51" s="299">
        <v>0.76803216691356013</v>
      </c>
      <c r="M51" s="299">
        <v>4.5333212057007088</v>
      </c>
      <c r="N51" s="299">
        <v>5.245478098437637</v>
      </c>
      <c r="O51" s="299">
        <v>7.37321276298829</v>
      </c>
      <c r="P51" s="299">
        <v>5.6398422900602574</v>
      </c>
      <c r="Q51" s="299">
        <v>5.5096130136993358</v>
      </c>
      <c r="R51" s="299">
        <v>5.9163064420884703</v>
      </c>
      <c r="S51" s="299">
        <v>0.97150086911709388</v>
      </c>
      <c r="T51" s="299">
        <v>0.94642847731166047</v>
      </c>
      <c r="U51" s="299">
        <v>1.598047128018403</v>
      </c>
      <c r="V51" s="299">
        <v>5.6087761655798483</v>
      </c>
      <c r="W51" s="299">
        <v>6.2994266307450708</v>
      </c>
      <c r="DA51" s="71" t="s">
        <v>690</v>
      </c>
    </row>
    <row r="52" spans="1:105" ht="12" customHeight="1" x14ac:dyDescent="0.25">
      <c r="A52" s="60" t="s">
        <v>527</v>
      </c>
      <c r="B52" s="264">
        <v>5.1193056735877498</v>
      </c>
      <c r="C52" s="264">
        <v>5.2532659644989597</v>
      </c>
      <c r="D52" s="264">
        <v>5.1405839540260612</v>
      </c>
      <c r="E52" s="264">
        <v>4.6985660376648282</v>
      </c>
      <c r="F52" s="264">
        <v>5.7781419982672668</v>
      </c>
      <c r="G52" s="264">
        <v>6.8039434728902686</v>
      </c>
      <c r="H52" s="264">
        <v>5.8746512990389794</v>
      </c>
      <c r="I52" s="264">
        <v>6.7995272368286326</v>
      </c>
      <c r="J52" s="264">
        <v>5.9468101670800468</v>
      </c>
      <c r="K52" s="264">
        <v>6.7323476408839253</v>
      </c>
      <c r="L52" s="264">
        <v>7.9600838587862546</v>
      </c>
      <c r="M52" s="264">
        <v>6.2548753603162952</v>
      </c>
      <c r="N52" s="264">
        <v>7.9064700562513606</v>
      </c>
      <c r="O52" s="264">
        <v>6.8510600773572143</v>
      </c>
      <c r="P52" s="264">
        <v>7.8080257479830451</v>
      </c>
      <c r="Q52" s="264">
        <v>8.2082389105765241</v>
      </c>
      <c r="R52" s="264">
        <v>7.2709559204533463</v>
      </c>
      <c r="S52" s="264">
        <v>10.391010965032971</v>
      </c>
      <c r="T52" s="264">
        <v>11.40938667318612</v>
      </c>
      <c r="U52" s="264">
        <v>9.634179796610649</v>
      </c>
      <c r="V52" s="264">
        <v>6.6075924308505209</v>
      </c>
      <c r="W52" s="264">
        <v>6.6123921042048153</v>
      </c>
      <c r="DA52" s="72" t="s">
        <v>691</v>
      </c>
    </row>
    <row r="53" spans="1:105" ht="12" customHeight="1" x14ac:dyDescent="0.25">
      <c r="A53" s="57" t="s">
        <v>529</v>
      </c>
      <c r="B53" s="296">
        <f t="shared" ref="B53:W53" si="0">B54+B58+B69</f>
        <v>7.7823607391504064</v>
      </c>
      <c r="C53" s="296">
        <f t="shared" si="0"/>
        <v>7.2313344523929555</v>
      </c>
      <c r="D53" s="296">
        <f t="shared" si="0"/>
        <v>6.5419870912451668</v>
      </c>
      <c r="E53" s="296">
        <f t="shared" si="0"/>
        <v>7.3284117787898078</v>
      </c>
      <c r="F53" s="296">
        <f t="shared" si="0"/>
        <v>6.9539538305185467</v>
      </c>
      <c r="G53" s="296">
        <f t="shared" si="0"/>
        <v>6.2441248909809888</v>
      </c>
      <c r="H53" s="296">
        <f t="shared" si="0"/>
        <v>6.30949080560403</v>
      </c>
      <c r="I53" s="296">
        <f t="shared" si="0"/>
        <v>6.5320989933297842</v>
      </c>
      <c r="J53" s="296">
        <f t="shared" si="0"/>
        <v>7.1231197433385391</v>
      </c>
      <c r="K53" s="296">
        <f t="shared" si="0"/>
        <v>4.308088009968646</v>
      </c>
      <c r="L53" s="296">
        <f t="shared" si="0"/>
        <v>4.4879606245936374</v>
      </c>
      <c r="M53" s="296">
        <f t="shared" si="0"/>
        <v>6.5400071100637938</v>
      </c>
      <c r="N53" s="296">
        <f t="shared" si="0"/>
        <v>6.6875971178368072</v>
      </c>
      <c r="O53" s="296">
        <f t="shared" si="0"/>
        <v>7.1190035627427104</v>
      </c>
      <c r="P53" s="296">
        <f t="shared" si="0"/>
        <v>6.6760880606926509</v>
      </c>
      <c r="Q53" s="296">
        <f t="shared" si="0"/>
        <v>6.7282798727803526</v>
      </c>
      <c r="R53" s="296">
        <f t="shared" si="0"/>
        <v>6.6815578825756612</v>
      </c>
      <c r="S53" s="296">
        <f t="shared" si="0"/>
        <v>4.3541797652748189</v>
      </c>
      <c r="T53" s="296">
        <f t="shared" si="0"/>
        <v>4.6526931867680421</v>
      </c>
      <c r="U53" s="296">
        <f t="shared" si="0"/>
        <v>4.653842301449421</v>
      </c>
      <c r="V53" s="296">
        <f t="shared" si="0"/>
        <v>5.9427513432551775</v>
      </c>
      <c r="W53" s="296">
        <f t="shared" si="0"/>
        <v>6.2914187403888802</v>
      </c>
      <c r="DA53" s="70"/>
    </row>
    <row r="54" spans="1:105" ht="12" customHeight="1" x14ac:dyDescent="0.25">
      <c r="A54" s="60" t="s">
        <v>530</v>
      </c>
      <c r="B54" s="264">
        <v>1.0158958472571351</v>
      </c>
      <c r="C54" s="264">
        <v>0.87712586683327332</v>
      </c>
      <c r="D54" s="264">
        <v>0.74307755663007435</v>
      </c>
      <c r="E54" s="264">
        <v>1.011514115772131</v>
      </c>
      <c r="F54" s="264">
        <v>0.74175358516365986</v>
      </c>
      <c r="G54" s="264">
        <v>0.60282412596362311</v>
      </c>
      <c r="H54" s="264">
        <v>0.63595867086216606</v>
      </c>
      <c r="I54" s="264">
        <v>0.60011251552430211</v>
      </c>
      <c r="J54" s="264">
        <v>0.83080940949309379</v>
      </c>
      <c r="K54" s="264">
        <v>0.33678758947350401</v>
      </c>
      <c r="L54" s="264">
        <v>0.26744508860835359</v>
      </c>
      <c r="M54" s="264">
        <v>1.115867082546206</v>
      </c>
      <c r="N54" s="264">
        <v>1.0639541074985479</v>
      </c>
      <c r="O54" s="264">
        <v>1.404518128229628</v>
      </c>
      <c r="P54" s="264">
        <v>1.1298805772877329</v>
      </c>
      <c r="Q54" s="264">
        <v>1.101737197576458</v>
      </c>
      <c r="R54" s="264">
        <v>1.1528208107750171</v>
      </c>
      <c r="S54" s="264">
        <v>0.22564819089081009</v>
      </c>
      <c r="T54" s="264">
        <v>0.22125149550862169</v>
      </c>
      <c r="U54" s="264">
        <v>0.3747377284229671</v>
      </c>
      <c r="V54" s="264">
        <v>1.135125721887255</v>
      </c>
      <c r="W54" s="264">
        <v>1.256596559349147</v>
      </c>
      <c r="DA54" s="72" t="s">
        <v>692</v>
      </c>
    </row>
    <row r="55" spans="1:105" ht="12" customHeight="1" x14ac:dyDescent="0.25">
      <c r="A55" s="59" t="s">
        <v>33</v>
      </c>
      <c r="B55" s="232">
        <v>0.39250464006397151</v>
      </c>
      <c r="C55" s="232">
        <v>0.34006447171766357</v>
      </c>
      <c r="D55" s="232">
        <v>0.26665625466743831</v>
      </c>
      <c r="E55" s="232">
        <v>0.32735991054048302</v>
      </c>
      <c r="F55" s="232">
        <v>0.29504100792199772</v>
      </c>
      <c r="G55" s="232">
        <v>0.2109478741143164</v>
      </c>
      <c r="H55" s="232">
        <v>0.24906180416106971</v>
      </c>
      <c r="I55" s="232">
        <v>0.21067257749931889</v>
      </c>
      <c r="J55" s="232">
        <v>0.27706249281325518</v>
      </c>
      <c r="K55" s="232">
        <v>0.1171234617547823</v>
      </c>
      <c r="L55" s="232">
        <v>7.7033334755265484E-2</v>
      </c>
      <c r="M55" s="232">
        <v>0.1105169385851925</v>
      </c>
      <c r="N55" s="232">
        <v>2.0096368835335748E-2</v>
      </c>
      <c r="O55" s="232">
        <v>9.0718252022064915E-3</v>
      </c>
      <c r="P55" s="232">
        <v>1.3972153762310169E-2</v>
      </c>
      <c r="Q55" s="232">
        <v>1.402628622182364E-2</v>
      </c>
      <c r="R55" s="232">
        <v>2.0488765904516919E-2</v>
      </c>
      <c r="S55" s="232">
        <v>7.7168660492192764E-3</v>
      </c>
      <c r="T55" s="232">
        <v>9.9345900000503817E-3</v>
      </c>
      <c r="U55" s="232">
        <v>1.9270358014542549E-2</v>
      </c>
      <c r="V55" s="232">
        <v>3.087135421655858E-2</v>
      </c>
      <c r="W55" s="232">
        <v>2.9710693362979369E-2</v>
      </c>
      <c r="DA55" s="71" t="s">
        <v>693</v>
      </c>
    </row>
    <row r="56" spans="1:105" ht="12" customHeight="1" x14ac:dyDescent="0.25">
      <c r="A56" s="59" t="s">
        <v>160</v>
      </c>
      <c r="B56" s="232">
        <v>0.2223763710934922</v>
      </c>
      <c r="C56" s="232">
        <v>0.20444589443196759</v>
      </c>
      <c r="D56" s="232">
        <v>0.15341054638066129</v>
      </c>
      <c r="E56" s="232">
        <v>0.2029001428831444</v>
      </c>
      <c r="F56" s="232">
        <v>7.7165729688576804E-3</v>
      </c>
      <c r="G56" s="232">
        <v>1.1396784354911369E-2</v>
      </c>
      <c r="H56" s="232">
        <v>1.387720312112071E-2</v>
      </c>
      <c r="I56" s="232">
        <v>1.2555036226344241E-2</v>
      </c>
      <c r="J56" s="232">
        <v>1.708418515952825E-2</v>
      </c>
      <c r="K56" s="232">
        <v>7.1273729613097071E-3</v>
      </c>
      <c r="L56" s="232">
        <v>5.439392669692413E-3</v>
      </c>
      <c r="M56" s="232">
        <v>4.8709398149388728E-3</v>
      </c>
      <c r="N56" s="232">
        <v>2.2159759393658881E-2</v>
      </c>
      <c r="O56" s="232">
        <v>1.6006603934192509E-2</v>
      </c>
      <c r="P56" s="232">
        <v>0</v>
      </c>
      <c r="Q56" s="232">
        <v>0</v>
      </c>
      <c r="R56" s="232">
        <v>0</v>
      </c>
      <c r="S56" s="232">
        <v>4.2948651657030381E-4</v>
      </c>
      <c r="T56" s="232">
        <v>9.0590218274121689E-5</v>
      </c>
      <c r="U56" s="232">
        <v>4.0929643630054823E-4</v>
      </c>
      <c r="V56" s="232">
        <v>8.1668185379710418E-4</v>
      </c>
      <c r="W56" s="232">
        <v>6.3770092845805333E-4</v>
      </c>
      <c r="DA56" s="71" t="s">
        <v>694</v>
      </c>
    </row>
    <row r="57" spans="1:105" ht="12" customHeight="1" x14ac:dyDescent="0.25">
      <c r="A57" s="59" t="s">
        <v>162</v>
      </c>
      <c r="B57" s="232">
        <v>0.40101483609967131</v>
      </c>
      <c r="C57" s="232">
        <v>0.33261550068364198</v>
      </c>
      <c r="D57" s="232">
        <v>0.32301075558197478</v>
      </c>
      <c r="E57" s="232">
        <v>0.48125406234850382</v>
      </c>
      <c r="F57" s="232">
        <v>0.43899600427280439</v>
      </c>
      <c r="G57" s="232">
        <v>0.38047946749439537</v>
      </c>
      <c r="H57" s="232">
        <v>0.37301966357997562</v>
      </c>
      <c r="I57" s="232">
        <v>0.37688490179863893</v>
      </c>
      <c r="J57" s="232">
        <v>0.5366627315203103</v>
      </c>
      <c r="K57" s="232">
        <v>0.21253675475741191</v>
      </c>
      <c r="L57" s="232">
        <v>0.18497236118339569</v>
      </c>
      <c r="M57" s="232">
        <v>1.0004792041460751</v>
      </c>
      <c r="N57" s="232">
        <v>1.0216979792695531</v>
      </c>
      <c r="O57" s="232">
        <v>1.3794396990932289</v>
      </c>
      <c r="P57" s="232">
        <v>1.115908423525422</v>
      </c>
      <c r="Q57" s="232">
        <v>1.0877109113546339</v>
      </c>
      <c r="R57" s="232">
        <v>1.1323320448705001</v>
      </c>
      <c r="S57" s="232">
        <v>0.2175018383250206</v>
      </c>
      <c r="T57" s="232">
        <v>0.2112263152902972</v>
      </c>
      <c r="U57" s="232">
        <v>0.35505807397212402</v>
      </c>
      <c r="V57" s="232">
        <v>1.103437685816899</v>
      </c>
      <c r="W57" s="232">
        <v>1.2262481650577099</v>
      </c>
      <c r="DA57" s="71" t="s">
        <v>695</v>
      </c>
    </row>
    <row r="58" spans="1:105" ht="12" customHeight="1" x14ac:dyDescent="0.25">
      <c r="A58" s="60" t="s">
        <v>535</v>
      </c>
      <c r="B58" s="264">
        <v>5.1306433888532181</v>
      </c>
      <c r="C58" s="264">
        <v>4.6501211407553296</v>
      </c>
      <c r="D58" s="264">
        <v>4.0986579477244964</v>
      </c>
      <c r="E58" s="264">
        <v>4.8100529786036041</v>
      </c>
      <c r="F58" s="264">
        <v>4.3040140878102342</v>
      </c>
      <c r="G58" s="264">
        <v>3.6923891368587292</v>
      </c>
      <c r="H58" s="264">
        <v>3.841082332467296</v>
      </c>
      <c r="I58" s="264">
        <v>3.9006540609563252</v>
      </c>
      <c r="J58" s="264">
        <v>4.5399858609722434</v>
      </c>
      <c r="K58" s="264">
        <v>2.2579051235040608</v>
      </c>
      <c r="L58" s="264">
        <v>2.3034141826727699</v>
      </c>
      <c r="M58" s="264">
        <v>4.043723234052174</v>
      </c>
      <c r="N58" s="264">
        <v>4.0836452583634149</v>
      </c>
      <c r="O58" s="264">
        <v>4.4327342420045639</v>
      </c>
      <c r="P58" s="264">
        <v>4.0012987332730807</v>
      </c>
      <c r="Q58" s="264">
        <v>4.0060675159068033</v>
      </c>
      <c r="R58" s="264">
        <v>4.1371363381064139</v>
      </c>
      <c r="S58" s="264">
        <v>1.8021682547051729</v>
      </c>
      <c r="T58" s="264">
        <v>1.8850657479394901</v>
      </c>
      <c r="U58" s="264">
        <v>2.1385586135794221</v>
      </c>
      <c r="V58" s="264">
        <v>3.5076866889742471</v>
      </c>
      <c r="W58" s="264">
        <v>3.7476520686283719</v>
      </c>
      <c r="DA58" s="72" t="s">
        <v>696</v>
      </c>
    </row>
    <row r="59" spans="1:105" ht="12" customHeight="1" x14ac:dyDescent="0.25">
      <c r="A59" s="64" t="s">
        <v>30</v>
      </c>
      <c r="B59" s="231">
        <v>2.552793911299831</v>
      </c>
      <c r="C59" s="231">
        <v>2.2210195137796549</v>
      </c>
      <c r="D59" s="231">
        <v>1.9999538510596779</v>
      </c>
      <c r="E59" s="231">
        <v>2.4059279146721768</v>
      </c>
      <c r="F59" s="231">
        <v>2.0146985620303481</v>
      </c>
      <c r="G59" s="231">
        <v>1.837160973328783</v>
      </c>
      <c r="H59" s="231">
        <v>1.898655808013572</v>
      </c>
      <c r="I59" s="231">
        <v>1.9859126739176529</v>
      </c>
      <c r="J59" s="231">
        <v>2.2707476681010572</v>
      </c>
      <c r="K59" s="231">
        <v>0.77770451636687099</v>
      </c>
      <c r="L59" s="231">
        <v>1.0878593258721581</v>
      </c>
      <c r="M59" s="231">
        <v>1.7027996892642021</v>
      </c>
      <c r="N59" s="231">
        <v>2.096871070649577</v>
      </c>
      <c r="O59" s="231">
        <v>1.6050165727570089</v>
      </c>
      <c r="P59" s="231">
        <v>1.490516942673008</v>
      </c>
      <c r="Q59" s="231">
        <v>1.608101211744996</v>
      </c>
      <c r="R59" s="231">
        <v>2.0363312492376848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697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698</v>
      </c>
    </row>
    <row r="61" spans="1:105" ht="12" customHeight="1" x14ac:dyDescent="0.25">
      <c r="A61" s="64" t="s">
        <v>33</v>
      </c>
      <c r="B61" s="231">
        <v>0.34423875466565401</v>
      </c>
      <c r="C61" s="231">
        <v>0.31098367284254003</v>
      </c>
      <c r="D61" s="231">
        <v>0.2379823200634161</v>
      </c>
      <c r="E61" s="231">
        <v>0.27659609302595212</v>
      </c>
      <c r="F61" s="231">
        <v>0.28025091250355327</v>
      </c>
      <c r="G61" s="231">
        <v>0.25757731749201701</v>
      </c>
      <c r="H61" s="231">
        <v>0.25541718164221111</v>
      </c>
      <c r="I61" s="231">
        <v>0.23654136767662631</v>
      </c>
      <c r="J61" s="231">
        <v>0.29367354801311102</v>
      </c>
      <c r="K61" s="231">
        <v>0.26563537750121952</v>
      </c>
      <c r="L61" s="231">
        <v>0.19399591034771421</v>
      </c>
      <c r="M61" s="231">
        <v>0.1761075084868596</v>
      </c>
      <c r="N61" s="231">
        <v>3.7598791466729432E-2</v>
      </c>
      <c r="O61" s="231">
        <v>1.8303534138944082E-2</v>
      </c>
      <c r="P61" s="231">
        <v>3.0178769301592051E-2</v>
      </c>
      <c r="Q61" s="231">
        <v>3.0601240940381989E-2</v>
      </c>
      <c r="R61" s="231">
        <v>3.7425340357527717E-2</v>
      </c>
      <c r="S61" s="231">
        <v>6.0649325072101683E-2</v>
      </c>
      <c r="T61" s="231">
        <v>8.4831669756145575E-2</v>
      </c>
      <c r="U61" s="231">
        <v>0.11022095066558379</v>
      </c>
      <c r="V61" s="231">
        <v>9.5618505710311136E-2</v>
      </c>
      <c r="W61" s="231">
        <v>8.8816022218535379E-2</v>
      </c>
      <c r="DA61" s="73" t="s">
        <v>699</v>
      </c>
    </row>
    <row r="62" spans="1:105" ht="12" customHeight="1" x14ac:dyDescent="0.25">
      <c r="A62" s="64" t="s">
        <v>160</v>
      </c>
      <c r="B62" s="231">
        <v>0.19873985500485761</v>
      </c>
      <c r="C62" s="231">
        <v>0.1905180307712066</v>
      </c>
      <c r="D62" s="231">
        <v>0.139517761300821</v>
      </c>
      <c r="E62" s="231">
        <v>0.17469652406485001</v>
      </c>
      <c r="F62" s="231">
        <v>7.4691379851638089E-3</v>
      </c>
      <c r="G62" s="231">
        <v>1.4180650612251121E-2</v>
      </c>
      <c r="H62" s="231">
        <v>1.450194610916343E-2</v>
      </c>
      <c r="I62" s="231">
        <v>1.436476177613329E-2</v>
      </c>
      <c r="J62" s="231">
        <v>1.8452819157958381E-2</v>
      </c>
      <c r="K62" s="231">
        <v>1.6472247623681661E-2</v>
      </c>
      <c r="L62" s="231">
        <v>1.39587217616072E-2</v>
      </c>
      <c r="M62" s="231">
        <v>7.909392966321838E-3</v>
      </c>
      <c r="N62" s="231">
        <v>4.2247663607684498E-2</v>
      </c>
      <c r="O62" s="231">
        <v>3.2909466508948403E-2</v>
      </c>
      <c r="P62" s="231">
        <v>0</v>
      </c>
      <c r="Q62" s="231">
        <v>0</v>
      </c>
      <c r="R62" s="231">
        <v>0</v>
      </c>
      <c r="S62" s="231">
        <v>3.4396631013662959E-3</v>
      </c>
      <c r="T62" s="231">
        <v>7.8826226342009809E-4</v>
      </c>
      <c r="U62" s="231">
        <v>2.3855784098731521E-3</v>
      </c>
      <c r="V62" s="231">
        <v>2.577629779710832E-3</v>
      </c>
      <c r="W62" s="231">
        <v>1.9425711917978E-3</v>
      </c>
      <c r="DA62" s="73" t="s">
        <v>700</v>
      </c>
    </row>
    <row r="63" spans="1:105" ht="12" customHeight="1" x14ac:dyDescent="0.25">
      <c r="A63" s="64" t="s">
        <v>70</v>
      </c>
      <c r="B63" s="231">
        <v>1.6840133274710021</v>
      </c>
      <c r="C63" s="231">
        <v>1.6241589525179401</v>
      </c>
      <c r="D63" s="231">
        <v>1.433619624346167</v>
      </c>
      <c r="E63" s="231">
        <v>1.5471834895109211</v>
      </c>
      <c r="F63" s="231">
        <v>1.5856076434056241</v>
      </c>
      <c r="G63" s="231">
        <v>1.1200028977938381</v>
      </c>
      <c r="H63" s="231">
        <v>1.2908882884762201</v>
      </c>
      <c r="I63" s="231">
        <v>1.24168870972755</v>
      </c>
      <c r="J63" s="231">
        <v>1.3896404795817321</v>
      </c>
      <c r="K63" s="231">
        <v>0.71721879326779248</v>
      </c>
      <c r="L63" s="231">
        <v>0.542896531743985</v>
      </c>
      <c r="M63" s="231">
        <v>0.5664841833778006</v>
      </c>
      <c r="N63" s="231">
        <v>0</v>
      </c>
      <c r="O63" s="231">
        <v>0</v>
      </c>
      <c r="P63" s="231">
        <v>4.7518769496350297E-2</v>
      </c>
      <c r="Q63" s="231">
        <v>0</v>
      </c>
      <c r="R63" s="231">
        <v>0</v>
      </c>
      <c r="S63" s="231">
        <v>3.2769222458050223E-2</v>
      </c>
      <c r="T63" s="231">
        <v>1.130127531518944E-4</v>
      </c>
      <c r="U63" s="231">
        <v>0</v>
      </c>
      <c r="V63" s="231">
        <v>0</v>
      </c>
      <c r="W63" s="231">
        <v>0</v>
      </c>
      <c r="DA63" s="73" t="s">
        <v>701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2.8598919017963471E-2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702</v>
      </c>
    </row>
    <row r="65" spans="1:105" ht="12" customHeight="1" x14ac:dyDescent="0.25">
      <c r="A65" s="64" t="s">
        <v>162</v>
      </c>
      <c r="B65" s="231">
        <v>0.35085754041187173</v>
      </c>
      <c r="C65" s="231">
        <v>0.30344097084398791</v>
      </c>
      <c r="D65" s="231">
        <v>0.28758439095441318</v>
      </c>
      <c r="E65" s="231">
        <v>0.40564895732970391</v>
      </c>
      <c r="F65" s="231">
        <v>0.4159878318855455</v>
      </c>
      <c r="G65" s="231">
        <v>0.46346729763183958</v>
      </c>
      <c r="H65" s="231">
        <v>0.38161910822612921</v>
      </c>
      <c r="I65" s="231">
        <v>0.42214654785836297</v>
      </c>
      <c r="J65" s="231">
        <v>0.56747134611838379</v>
      </c>
      <c r="K65" s="231">
        <v>0.48087418874449661</v>
      </c>
      <c r="L65" s="231">
        <v>0.46470369294730529</v>
      </c>
      <c r="M65" s="231">
        <v>1.5904224599569901</v>
      </c>
      <c r="N65" s="231">
        <v>1.9069277326394241</v>
      </c>
      <c r="O65" s="231">
        <v>2.7765046685996619</v>
      </c>
      <c r="P65" s="231">
        <v>2.4044853327841671</v>
      </c>
      <c r="Q65" s="231">
        <v>2.3673650632214258</v>
      </c>
      <c r="R65" s="231">
        <v>2.0633797485112009</v>
      </c>
      <c r="S65" s="231">
        <v>1.7053100440736551</v>
      </c>
      <c r="T65" s="231">
        <v>1.799332803166773</v>
      </c>
      <c r="U65" s="231">
        <v>2.0259520845039649</v>
      </c>
      <c r="V65" s="231">
        <v>3.409490553484225</v>
      </c>
      <c r="W65" s="231">
        <v>3.6568934752180389</v>
      </c>
      <c r="DA65" s="73" t="s">
        <v>703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704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705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706</v>
      </c>
    </row>
    <row r="69" spans="1:105" ht="12" customHeight="1" x14ac:dyDescent="0.25">
      <c r="A69" s="61" t="s">
        <v>547</v>
      </c>
      <c r="B69" s="265">
        <v>1.6358215030400529</v>
      </c>
      <c r="C69" s="265">
        <v>1.704087444804353</v>
      </c>
      <c r="D69" s="265">
        <v>1.7002515868905961</v>
      </c>
      <c r="E69" s="265">
        <v>1.5068446844140719</v>
      </c>
      <c r="F69" s="265">
        <v>1.908186157544653</v>
      </c>
      <c r="G69" s="265">
        <v>1.9489116281586361</v>
      </c>
      <c r="H69" s="265">
        <v>1.8324498022745681</v>
      </c>
      <c r="I69" s="265">
        <v>2.0313324168491569</v>
      </c>
      <c r="J69" s="265">
        <v>1.7523244728732019</v>
      </c>
      <c r="K69" s="265">
        <v>1.7133952969910811</v>
      </c>
      <c r="L69" s="265">
        <v>1.9171013533125141</v>
      </c>
      <c r="M69" s="265">
        <v>1.3804167934654139</v>
      </c>
      <c r="N69" s="265">
        <v>1.5399977519748449</v>
      </c>
      <c r="O69" s="265">
        <v>1.2817511925085181</v>
      </c>
      <c r="P69" s="265">
        <v>1.544908750131837</v>
      </c>
      <c r="Q69" s="265">
        <v>1.620475159297091</v>
      </c>
      <c r="R69" s="265">
        <v>1.39160073369423</v>
      </c>
      <c r="S69" s="265">
        <v>2.326363319678836</v>
      </c>
      <c r="T69" s="265">
        <v>2.5463759433199309</v>
      </c>
      <c r="U69" s="265">
        <v>2.140545959447032</v>
      </c>
      <c r="V69" s="265">
        <v>1.299938932393675</v>
      </c>
      <c r="W69" s="265">
        <v>1.287170112411361</v>
      </c>
      <c r="DA69" s="74" t="s">
        <v>707</v>
      </c>
    </row>
    <row r="70" spans="1:105" ht="12" hidden="1" customHeight="1" x14ac:dyDescent="0.25">
      <c r="A70" s="11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DA70" s="125"/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0.25466267750691662</v>
      </c>
      <c r="C72" s="225">
        <v>0.2498860641782259</v>
      </c>
      <c r="D72" s="225">
        <v>0.1624504332272263</v>
      </c>
      <c r="E72" s="225">
        <v>0.2434611456822087</v>
      </c>
      <c r="F72" s="225">
        <v>0.25381407032112768</v>
      </c>
      <c r="G72" s="225">
        <v>0.24902636969805361</v>
      </c>
      <c r="H72" s="225">
        <v>0.2423211946750011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708</v>
      </c>
    </row>
    <row r="73" spans="1:105" ht="12" customHeight="1" x14ac:dyDescent="0.25">
      <c r="A73" s="55" t="s">
        <v>92</v>
      </c>
      <c r="B73" s="261">
        <v>4.3159238090340258E-4</v>
      </c>
      <c r="C73" s="261">
        <v>4.2053748213588142E-4</v>
      </c>
      <c r="D73" s="261">
        <v>2.71596344089139E-4</v>
      </c>
      <c r="E73" s="261">
        <v>4.132089748902546E-4</v>
      </c>
      <c r="F73" s="261">
        <v>4.2110005524834858E-4</v>
      </c>
      <c r="G73" s="261">
        <v>4.0001385919816119E-4</v>
      </c>
      <c r="H73" s="261">
        <v>3.9700273908228531E-4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709</v>
      </c>
    </row>
    <row r="74" spans="1:105" ht="12" customHeight="1" x14ac:dyDescent="0.25">
      <c r="A74" s="202" t="s">
        <v>93</v>
      </c>
      <c r="B74" s="226">
        <v>5.8268026548460091E-5</v>
      </c>
      <c r="C74" s="226">
        <v>5.6775536960186687E-5</v>
      </c>
      <c r="D74" s="226">
        <v>3.6667429009578913E-5</v>
      </c>
      <c r="E74" s="226">
        <v>5.5786136605493347E-5</v>
      </c>
      <c r="F74" s="226">
        <v>5.6851488312673637E-5</v>
      </c>
      <c r="G74" s="226">
        <v>5.4004702582382138E-5</v>
      </c>
      <c r="H74" s="226">
        <v>5.3598180051828628E-5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710</v>
      </c>
    </row>
    <row r="75" spans="1:105" ht="12" customHeight="1" x14ac:dyDescent="0.25">
      <c r="A75" s="202" t="s">
        <v>94</v>
      </c>
      <c r="B75" s="226">
        <v>7.5010962158771526E-3</v>
      </c>
      <c r="C75" s="226">
        <v>7.3089615467284959E-3</v>
      </c>
      <c r="D75" s="226">
        <v>4.7203574461363914E-3</v>
      </c>
      <c r="E75" s="226">
        <v>7.1815917404007418E-3</v>
      </c>
      <c r="F75" s="226">
        <v>7.3187390943215448E-3</v>
      </c>
      <c r="G75" s="226">
        <v>6.95225999877258E-3</v>
      </c>
      <c r="H75" s="226">
        <v>6.8999265871876256E-3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711</v>
      </c>
    </row>
    <row r="76" spans="1:105" ht="12" customHeight="1" x14ac:dyDescent="0.25">
      <c r="A76" s="202" t="s">
        <v>95</v>
      </c>
      <c r="B76" s="226">
        <v>1.4252475139445151E-4</v>
      </c>
      <c r="C76" s="226">
        <v>1.388740921885736E-4</v>
      </c>
      <c r="D76" s="226">
        <v>8.9689260361642498E-5</v>
      </c>
      <c r="E76" s="226">
        <v>1.3645399925021101E-4</v>
      </c>
      <c r="F76" s="226">
        <v>1.3905987070678499E-4</v>
      </c>
      <c r="G76" s="226">
        <v>1.320965762120654E-4</v>
      </c>
      <c r="H76" s="226">
        <v>1.3110221402004579E-4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712</v>
      </c>
    </row>
    <row r="77" spans="1:105" ht="12" customHeight="1" x14ac:dyDescent="0.25">
      <c r="A77" s="56" t="s">
        <v>96</v>
      </c>
      <c r="B77" s="262">
        <v>9.1460303673973251E-4</v>
      </c>
      <c r="C77" s="262">
        <v>9.2310704157342206E-4</v>
      </c>
      <c r="D77" s="262">
        <v>6.1988199787014857E-4</v>
      </c>
      <c r="E77" s="262">
        <v>8.8561720454805265E-4</v>
      </c>
      <c r="F77" s="262">
        <v>9.8110564796293257E-4</v>
      </c>
      <c r="G77" s="262">
        <v>1.009865414571513E-3</v>
      </c>
      <c r="H77" s="262">
        <v>9.5582815577654784E-4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713</v>
      </c>
    </row>
    <row r="78" spans="1:105" ht="12" customHeight="1" x14ac:dyDescent="0.25">
      <c r="A78" s="37" t="s">
        <v>160</v>
      </c>
      <c r="B78" s="228">
        <v>8.783922444217334E-5</v>
      </c>
      <c r="C78" s="228">
        <v>8.2139184145826267E-5</v>
      </c>
      <c r="D78" s="228">
        <v>4.2590482614513393E-5</v>
      </c>
      <c r="E78" s="228">
        <v>8.0021903557152233E-5</v>
      </c>
      <c r="F78" s="228">
        <v>3.1287070360346889E-6</v>
      </c>
      <c r="G78" s="228">
        <v>4.7847710265073516E-6</v>
      </c>
      <c r="H78" s="228">
        <v>5.8164705980553964E-6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714</v>
      </c>
    </row>
    <row r="79" spans="1:105" ht="12" customHeight="1" x14ac:dyDescent="0.25">
      <c r="A79" s="37" t="s">
        <v>162</v>
      </c>
      <c r="B79" s="228">
        <v>1.6228786658361219E-4</v>
      </c>
      <c r="C79" s="228">
        <v>1.3691159587727629E-4</v>
      </c>
      <c r="D79" s="228">
        <v>9.1875578220418022E-5</v>
      </c>
      <c r="E79" s="228">
        <v>1.9445839227988051E-4</v>
      </c>
      <c r="F79" s="228">
        <v>1.823588127042647E-4</v>
      </c>
      <c r="G79" s="228">
        <v>1.636574616640722E-4</v>
      </c>
      <c r="H79" s="228">
        <v>1.601825028060406E-4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715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716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717</v>
      </c>
    </row>
    <row r="82" spans="1:105" ht="12" customHeight="1" x14ac:dyDescent="0.25">
      <c r="A82" s="37" t="s">
        <v>38</v>
      </c>
      <c r="B82" s="228">
        <v>6.6447594571394702E-4</v>
      </c>
      <c r="C82" s="228">
        <v>7.0405626155031948E-4</v>
      </c>
      <c r="D82" s="228">
        <v>4.8541593703521711E-4</v>
      </c>
      <c r="E82" s="228">
        <v>6.1113690871101992E-4</v>
      </c>
      <c r="F82" s="228">
        <v>7.9561812822263325E-4</v>
      </c>
      <c r="G82" s="228">
        <v>8.4142318188093327E-4</v>
      </c>
      <c r="H82" s="228">
        <v>7.8982918237245191E-4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718</v>
      </c>
    </row>
    <row r="83" spans="1:105" ht="12" customHeight="1" x14ac:dyDescent="0.25">
      <c r="A83" s="57" t="s">
        <v>560</v>
      </c>
      <c r="B83" s="263">
        <v>5.5457743377505413E-2</v>
      </c>
      <c r="C83" s="263">
        <v>5.483878005520057E-2</v>
      </c>
      <c r="D83" s="263">
        <v>3.590353208751193E-2</v>
      </c>
      <c r="E83" s="263">
        <v>5.3160591336868679E-2</v>
      </c>
      <c r="F83" s="263">
        <v>5.6291335037113581E-2</v>
      </c>
      <c r="G83" s="263">
        <v>5.6337534563154393E-2</v>
      </c>
      <c r="H83" s="263">
        <v>5.4085782074943647E-2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719</v>
      </c>
    </row>
    <row r="84" spans="1:105" ht="12" customHeight="1" x14ac:dyDescent="0.25">
      <c r="A84" s="60" t="s">
        <v>562</v>
      </c>
      <c r="B84" s="264">
        <v>3.5716226515843712E-2</v>
      </c>
      <c r="C84" s="264">
        <v>3.3498178852886022E-2</v>
      </c>
      <c r="D84" s="264">
        <v>2.0902302541499811E-2</v>
      </c>
      <c r="E84" s="264">
        <v>3.4837955236893731E-2</v>
      </c>
      <c r="F84" s="264">
        <v>3.1539491427881233E-2</v>
      </c>
      <c r="G84" s="264">
        <v>2.4788574451673269E-2</v>
      </c>
      <c r="H84" s="264">
        <v>2.7604168913985629E-2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720</v>
      </c>
    </row>
    <row r="85" spans="1:105" ht="12" customHeight="1" x14ac:dyDescent="0.25">
      <c r="A85" s="59" t="s">
        <v>33</v>
      </c>
      <c r="B85" s="232">
        <v>4.7368474834834232E-3</v>
      </c>
      <c r="C85" s="232">
        <v>4.258690066715227E-3</v>
      </c>
      <c r="D85" s="232">
        <v>2.3526939877536492E-3</v>
      </c>
      <c r="E85" s="232">
        <v>3.9805671922225668E-3</v>
      </c>
      <c r="F85" s="232">
        <v>3.8270945722572551E-3</v>
      </c>
      <c r="G85" s="232">
        <v>3.4148218779536119E-3</v>
      </c>
      <c r="H85" s="232">
        <v>3.5993118844384461E-3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721</v>
      </c>
    </row>
    <row r="86" spans="1:105" ht="12" customHeight="1" x14ac:dyDescent="0.25">
      <c r="A86" s="59" t="s">
        <v>160</v>
      </c>
      <c r="B86" s="232">
        <v>2.6836955446659289E-3</v>
      </c>
      <c r="C86" s="232">
        <v>2.5603136234737282E-3</v>
      </c>
      <c r="D86" s="232">
        <v>1.35353311167562E-3</v>
      </c>
      <c r="E86" s="232">
        <v>2.467185583978332E-3</v>
      </c>
      <c r="F86" s="232">
        <v>1.0009474524758229E-4</v>
      </c>
      <c r="G86" s="232">
        <v>1.8449102043275611E-4</v>
      </c>
      <c r="H86" s="232">
        <v>2.0054613466268049E-4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722</v>
      </c>
    </row>
    <row r="87" spans="1:105" ht="12" customHeight="1" x14ac:dyDescent="0.25">
      <c r="A87" s="59" t="s">
        <v>70</v>
      </c>
      <c r="B87" s="232">
        <v>2.3456132758029991E-2</v>
      </c>
      <c r="C87" s="232">
        <v>2.2513769933382239E-2</v>
      </c>
      <c r="D87" s="232">
        <v>1.434616868257883E-2</v>
      </c>
      <c r="E87" s="232">
        <v>2.253834317668503E-2</v>
      </c>
      <c r="F87" s="232">
        <v>2.191790987308018E-2</v>
      </c>
      <c r="G87" s="232">
        <v>1.5030064096725171E-2</v>
      </c>
      <c r="H87" s="232">
        <v>1.8413624383257211E-2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723</v>
      </c>
    </row>
    <row r="88" spans="1:105" ht="12" customHeight="1" x14ac:dyDescent="0.25">
      <c r="A88" s="59" t="s">
        <v>162</v>
      </c>
      <c r="B88" s="232">
        <v>4.8395507296643703E-3</v>
      </c>
      <c r="C88" s="232">
        <v>4.165405229314822E-3</v>
      </c>
      <c r="D88" s="232">
        <v>2.849906759491711E-3</v>
      </c>
      <c r="E88" s="232">
        <v>5.8518592840078008E-3</v>
      </c>
      <c r="F88" s="232">
        <v>5.69439223729621E-3</v>
      </c>
      <c r="G88" s="232">
        <v>6.1591974565617293E-3</v>
      </c>
      <c r="H88" s="232">
        <v>5.3906865116272922E-3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724</v>
      </c>
    </row>
    <row r="89" spans="1:105" ht="12" customHeight="1" x14ac:dyDescent="0.25">
      <c r="A89" s="60" t="s">
        <v>568</v>
      </c>
      <c r="B89" s="264">
        <v>1.9741516861661691E-2</v>
      </c>
      <c r="C89" s="264">
        <v>2.1340601202314551E-2</v>
      </c>
      <c r="D89" s="264">
        <v>1.5001229546012121E-2</v>
      </c>
      <c r="E89" s="264">
        <v>1.8322636099974952E-2</v>
      </c>
      <c r="F89" s="264">
        <v>2.4751843609232351E-2</v>
      </c>
      <c r="G89" s="264">
        <v>3.1548960111481117E-2</v>
      </c>
      <c r="H89" s="264">
        <v>2.6481613160958019E-2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725</v>
      </c>
    </row>
    <row r="90" spans="1:105" ht="12" customHeight="1" x14ac:dyDescent="0.25">
      <c r="A90" s="57" t="s">
        <v>519</v>
      </c>
      <c r="B90" s="296">
        <v>0.1094924370359458</v>
      </c>
      <c r="C90" s="296">
        <v>0.10827039303509831</v>
      </c>
      <c r="D90" s="296">
        <v>7.0885776936508188E-2</v>
      </c>
      <c r="E90" s="296">
        <v>0.1049570780427158</v>
      </c>
      <c r="F90" s="296">
        <v>0.1111382303326915</v>
      </c>
      <c r="G90" s="296">
        <v>0.11122944390158269</v>
      </c>
      <c r="H90" s="296">
        <v>0.1067837190573952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726</v>
      </c>
    </row>
    <row r="91" spans="1:105" ht="12" customHeight="1" x14ac:dyDescent="0.25">
      <c r="A91" s="60" t="s">
        <v>521</v>
      </c>
      <c r="B91" s="264">
        <v>7.051597206773158E-2</v>
      </c>
      <c r="C91" s="264">
        <v>6.6136792005788606E-2</v>
      </c>
      <c r="D91" s="264">
        <v>4.1268250483119578E-2</v>
      </c>
      <c r="E91" s="264">
        <v>6.878196601457659E-2</v>
      </c>
      <c r="F91" s="264">
        <v>6.2269677217226441E-2</v>
      </c>
      <c r="G91" s="264">
        <v>4.8941072284264663E-2</v>
      </c>
      <c r="H91" s="264">
        <v>5.4500012850687708E-2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727</v>
      </c>
    </row>
    <row r="92" spans="1:105" ht="12" customHeight="1" x14ac:dyDescent="0.25">
      <c r="A92" s="59" t="s">
        <v>33</v>
      </c>
      <c r="B92" s="299">
        <v>9.352147116836346E-3</v>
      </c>
      <c r="C92" s="299">
        <v>8.4081018373091954E-3</v>
      </c>
      <c r="D92" s="299">
        <v>4.6450176770707298E-3</v>
      </c>
      <c r="E92" s="299">
        <v>7.8589927414638716E-3</v>
      </c>
      <c r="F92" s="299">
        <v>7.5559856200974884E-3</v>
      </c>
      <c r="G92" s="299">
        <v>6.7420191787404236E-3</v>
      </c>
      <c r="H92" s="299">
        <v>7.1062651647571503E-3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728</v>
      </c>
    </row>
    <row r="93" spans="1:105" ht="12" customHeight="1" x14ac:dyDescent="0.25">
      <c r="A93" s="59" t="s">
        <v>160</v>
      </c>
      <c r="B93" s="299">
        <v>5.2985272669275382E-3</v>
      </c>
      <c r="C93" s="299">
        <v>5.0549294135934881E-3</v>
      </c>
      <c r="D93" s="299">
        <v>2.6723344654936642E-3</v>
      </c>
      <c r="E93" s="299">
        <v>4.871063006853491E-3</v>
      </c>
      <c r="F93" s="299">
        <v>1.976210520692652E-4</v>
      </c>
      <c r="G93" s="299">
        <v>3.6424798789459138E-4</v>
      </c>
      <c r="H93" s="299">
        <v>3.959462409583461E-4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729</v>
      </c>
    </row>
    <row r="94" spans="1:105" ht="12" customHeight="1" x14ac:dyDescent="0.25">
      <c r="A94" s="59" t="s">
        <v>70</v>
      </c>
      <c r="B94" s="299">
        <v>4.631037944751857E-2</v>
      </c>
      <c r="C94" s="299">
        <v>4.4449834896681119E-2</v>
      </c>
      <c r="D94" s="299">
        <v>2.832421363580875E-2</v>
      </c>
      <c r="E94" s="299">
        <v>4.4498350832080522E-2</v>
      </c>
      <c r="F94" s="299">
        <v>4.3273404588459782E-2</v>
      </c>
      <c r="G94" s="299">
        <v>2.9674455658151178E-2</v>
      </c>
      <c r="H94" s="299">
        <v>3.6354753828752667E-2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730</v>
      </c>
    </row>
    <row r="95" spans="1:105" ht="12" customHeight="1" x14ac:dyDescent="0.25">
      <c r="A95" s="59" t="s">
        <v>162</v>
      </c>
      <c r="B95" s="299">
        <v>9.5549182364491198E-3</v>
      </c>
      <c r="C95" s="299">
        <v>8.2239258582048006E-3</v>
      </c>
      <c r="D95" s="299">
        <v>5.6266847047464373E-3</v>
      </c>
      <c r="E95" s="299">
        <v>1.15535594341787E-2</v>
      </c>
      <c r="F95" s="299">
        <v>1.1242665956599909E-2</v>
      </c>
      <c r="G95" s="299">
        <v>1.216034945947846E-2</v>
      </c>
      <c r="H95" s="299">
        <v>1.064304761621954E-2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731</v>
      </c>
    </row>
    <row r="96" spans="1:105" ht="12" customHeight="1" x14ac:dyDescent="0.25">
      <c r="A96" s="60" t="s">
        <v>527</v>
      </c>
      <c r="B96" s="264">
        <v>3.8976464968214261E-2</v>
      </c>
      <c r="C96" s="264">
        <v>4.2133601029309707E-2</v>
      </c>
      <c r="D96" s="264">
        <v>2.9617526453388599E-2</v>
      </c>
      <c r="E96" s="264">
        <v>3.6175112028139243E-2</v>
      </c>
      <c r="F96" s="264">
        <v>4.8868553115465029E-2</v>
      </c>
      <c r="G96" s="264">
        <v>6.228837161731799E-2</v>
      </c>
      <c r="H96" s="264">
        <v>5.2283706206707511E-2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732</v>
      </c>
    </row>
    <row r="97" spans="1:105" ht="12" customHeight="1" x14ac:dyDescent="0.25">
      <c r="A97" s="57" t="s">
        <v>529</v>
      </c>
      <c r="B97" s="296">
        <f t="shared" ref="B97:W97" si="1">B98+B102+B113</f>
        <v>8.0664412682002168E-2</v>
      </c>
      <c r="C97" s="296">
        <f t="shared" si="1"/>
        <v>7.7928635388340467E-2</v>
      </c>
      <c r="D97" s="296">
        <f t="shared" si="1"/>
        <v>4.9922931725739257E-2</v>
      </c>
      <c r="E97" s="296">
        <f t="shared" si="1"/>
        <v>7.6670818246929368E-2</v>
      </c>
      <c r="F97" s="296">
        <f t="shared" si="1"/>
        <v>7.7467648794770388E-2</v>
      </c>
      <c r="G97" s="296">
        <f t="shared" si="1"/>
        <v>7.2911150681979925E-2</v>
      </c>
      <c r="H97" s="296">
        <f t="shared" si="1"/>
        <v>7.3014235666543914E-2</v>
      </c>
      <c r="I97" s="296">
        <f t="shared" si="1"/>
        <v>0</v>
      </c>
      <c r="J97" s="296">
        <f t="shared" si="1"/>
        <v>0</v>
      </c>
      <c r="K97" s="296">
        <f t="shared" si="1"/>
        <v>0</v>
      </c>
      <c r="L97" s="296">
        <f t="shared" si="1"/>
        <v>0</v>
      </c>
      <c r="M97" s="296">
        <f t="shared" si="1"/>
        <v>0</v>
      </c>
      <c r="N97" s="296">
        <f t="shared" si="1"/>
        <v>0</v>
      </c>
      <c r="O97" s="296">
        <f t="shared" si="1"/>
        <v>0</v>
      </c>
      <c r="P97" s="296">
        <f t="shared" si="1"/>
        <v>0</v>
      </c>
      <c r="Q97" s="296">
        <f t="shared" si="1"/>
        <v>0</v>
      </c>
      <c r="R97" s="296">
        <f t="shared" si="1"/>
        <v>0</v>
      </c>
      <c r="S97" s="296">
        <f t="shared" si="1"/>
        <v>0</v>
      </c>
      <c r="T97" s="296">
        <f t="shared" si="1"/>
        <v>0</v>
      </c>
      <c r="U97" s="296">
        <f t="shared" si="1"/>
        <v>0</v>
      </c>
      <c r="V97" s="296">
        <f t="shared" si="1"/>
        <v>0</v>
      </c>
      <c r="W97" s="296">
        <f t="shared" si="1"/>
        <v>0</v>
      </c>
      <c r="DA97" s="70"/>
    </row>
    <row r="98" spans="1:105" ht="12" customHeight="1" x14ac:dyDescent="0.25">
      <c r="A98" s="60" t="s">
        <v>530</v>
      </c>
      <c r="B98" s="264">
        <v>1.166686005449202E-2</v>
      </c>
      <c r="C98" s="264">
        <v>1.019035190156178E-2</v>
      </c>
      <c r="D98" s="264">
        <v>5.9513995285816416E-3</v>
      </c>
      <c r="E98" s="264">
        <v>1.1675348265014859E-2</v>
      </c>
      <c r="F98" s="264">
        <v>8.5870857811298149E-3</v>
      </c>
      <c r="G98" s="264">
        <v>6.9598787358830377E-3</v>
      </c>
      <c r="H98" s="264">
        <v>7.4902475931211149E-3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733</v>
      </c>
    </row>
    <row r="99" spans="1:105" ht="12" customHeight="1" x14ac:dyDescent="0.25">
      <c r="A99" s="59" t="s">
        <v>33</v>
      </c>
      <c r="B99" s="232">
        <v>4.5076438876376721E-3</v>
      </c>
      <c r="C99" s="232">
        <v>3.950831650345577E-3</v>
      </c>
      <c r="D99" s="232">
        <v>2.1356827348120032E-3</v>
      </c>
      <c r="E99" s="232">
        <v>3.7785344801112568E-3</v>
      </c>
      <c r="F99" s="232">
        <v>3.4156119965610908E-3</v>
      </c>
      <c r="G99" s="232">
        <v>2.435489158767607E-3</v>
      </c>
      <c r="H99" s="232">
        <v>2.9334210926423238E-3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734</v>
      </c>
    </row>
    <row r="100" spans="1:105" ht="12" customHeight="1" x14ac:dyDescent="0.25">
      <c r="A100" s="59" t="s">
        <v>160</v>
      </c>
      <c r="B100" s="232">
        <v>2.553838573096242E-3</v>
      </c>
      <c r="C100" s="232">
        <v>2.3752299275051638E-3</v>
      </c>
      <c r="D100" s="232">
        <v>1.2286839311227401E-3</v>
      </c>
      <c r="E100" s="232">
        <v>2.3419641844282962E-3</v>
      </c>
      <c r="F100" s="232">
        <v>8.9332731712120153E-5</v>
      </c>
      <c r="G100" s="232">
        <v>1.315810593386547E-4</v>
      </c>
      <c r="H100" s="232">
        <v>1.634440916361927E-4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735</v>
      </c>
    </row>
    <row r="101" spans="1:105" ht="12" customHeight="1" x14ac:dyDescent="0.25">
      <c r="A101" s="59" t="s">
        <v>162</v>
      </c>
      <c r="B101" s="232">
        <v>4.6053775937581094E-3</v>
      </c>
      <c r="C101" s="232">
        <v>3.8642903237110391E-3</v>
      </c>
      <c r="D101" s="232">
        <v>2.5870328626468992E-3</v>
      </c>
      <c r="E101" s="232">
        <v>5.554849600475309E-3</v>
      </c>
      <c r="F101" s="232">
        <v>5.0821410528566046E-3</v>
      </c>
      <c r="G101" s="232">
        <v>4.3928085177767752E-3</v>
      </c>
      <c r="H101" s="232">
        <v>4.3933824088425982E-3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736</v>
      </c>
    </row>
    <row r="102" spans="1:105" ht="12" customHeight="1" x14ac:dyDescent="0.25">
      <c r="A102" s="60" t="s">
        <v>535</v>
      </c>
      <c r="B102" s="264">
        <v>5.0211275863385828E-2</v>
      </c>
      <c r="C102" s="264">
        <v>4.7940382877275353E-2</v>
      </c>
      <c r="D102" s="264">
        <v>3.0354008154874702E-2</v>
      </c>
      <c r="E102" s="264">
        <v>4.7602794785887942E-2</v>
      </c>
      <c r="F102" s="264">
        <v>4.6789994732012258E-2</v>
      </c>
      <c r="G102" s="264">
        <v>4.345020071366415E-2</v>
      </c>
      <c r="H102" s="264">
        <v>4.3941606466148302E-2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737</v>
      </c>
    </row>
    <row r="103" spans="1:105" ht="12" customHeight="1" x14ac:dyDescent="0.25">
      <c r="A103" s="64" t="s">
        <v>30</v>
      </c>
      <c r="B103" s="231">
        <v>2.4983034209925412E-2</v>
      </c>
      <c r="C103" s="231">
        <v>2.28975810834901E-2</v>
      </c>
      <c r="D103" s="231">
        <v>1.481133977968125E-2</v>
      </c>
      <c r="E103" s="231">
        <v>2.3810318368889902E-2</v>
      </c>
      <c r="F103" s="231">
        <v>2.1902283120070719E-2</v>
      </c>
      <c r="G103" s="231">
        <v>2.161879749823897E-2</v>
      </c>
      <c r="H103" s="231">
        <v>2.1720436874053801E-2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738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739</v>
      </c>
    </row>
    <row r="105" spans="1:105" ht="12" customHeight="1" x14ac:dyDescent="0.25">
      <c r="A105" s="64" t="s">
        <v>33</v>
      </c>
      <c r="B105" s="231">
        <v>3.3689082953880681E-3</v>
      </c>
      <c r="C105" s="231">
        <v>3.2060834316740088E-3</v>
      </c>
      <c r="D105" s="231">
        <v>1.762459169819579E-3</v>
      </c>
      <c r="E105" s="231">
        <v>2.7373393003074938E-3</v>
      </c>
      <c r="F105" s="231">
        <v>3.046676533151031E-3</v>
      </c>
      <c r="G105" s="231">
        <v>3.0310418890021592E-3</v>
      </c>
      <c r="H105" s="231">
        <v>2.9219475941838109E-3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740</v>
      </c>
    </row>
    <row r="106" spans="1:105" ht="12" customHeight="1" x14ac:dyDescent="0.25">
      <c r="A106" s="64" t="s">
        <v>160</v>
      </c>
      <c r="B106" s="231">
        <v>1.9449766683021551E-3</v>
      </c>
      <c r="C106" s="231">
        <v>1.9641439574867932E-3</v>
      </c>
      <c r="D106" s="231">
        <v>1.03324632557497E-3</v>
      </c>
      <c r="E106" s="231">
        <v>1.728887981454458E-3</v>
      </c>
      <c r="F106" s="231">
        <v>8.1198834355185301E-5</v>
      </c>
      <c r="G106" s="231">
        <v>1.668708504209397E-4</v>
      </c>
      <c r="H106" s="231">
        <v>1.6590084610678559E-4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741</v>
      </c>
    </row>
    <row r="107" spans="1:105" ht="12" customHeight="1" x14ac:dyDescent="0.25">
      <c r="A107" s="64" t="s">
        <v>70</v>
      </c>
      <c r="B107" s="231">
        <v>1.64806733453686E-2</v>
      </c>
      <c r="C107" s="231">
        <v>1.6744252392662851E-2</v>
      </c>
      <c r="D107" s="231">
        <v>1.0617158670815981E-2</v>
      </c>
      <c r="E107" s="231">
        <v>1.531173533325274E-2</v>
      </c>
      <c r="F107" s="231">
        <v>1.723753030737259E-2</v>
      </c>
      <c r="G107" s="231">
        <v>1.317963760191011E-2</v>
      </c>
      <c r="H107" s="231">
        <v>1.4767635852144219E-2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742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743</v>
      </c>
    </row>
    <row r="109" spans="1:105" ht="12" customHeight="1" x14ac:dyDescent="0.25">
      <c r="A109" s="64" t="s">
        <v>162</v>
      </c>
      <c r="B109" s="231">
        <v>3.4336833444016108E-3</v>
      </c>
      <c r="C109" s="231">
        <v>3.1283220119616081E-3</v>
      </c>
      <c r="D109" s="231">
        <v>2.1298042089829211E-3</v>
      </c>
      <c r="E109" s="231">
        <v>4.0145138019833521E-3</v>
      </c>
      <c r="F109" s="231">
        <v>4.5223059370627346E-3</v>
      </c>
      <c r="G109" s="231">
        <v>5.4538528740919719E-3</v>
      </c>
      <c r="H109" s="231">
        <v>4.365685299659687E-3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744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745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746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747</v>
      </c>
    </row>
    <row r="113" spans="1:105" ht="12" customHeight="1" x14ac:dyDescent="0.25">
      <c r="A113" s="61" t="s">
        <v>547</v>
      </c>
      <c r="B113" s="265">
        <v>1.878627676412432E-2</v>
      </c>
      <c r="C113" s="265">
        <v>1.979790060950333E-2</v>
      </c>
      <c r="D113" s="265">
        <v>1.361752404228291E-2</v>
      </c>
      <c r="E113" s="265">
        <v>1.739267519602657E-2</v>
      </c>
      <c r="F113" s="265">
        <v>2.2090568281628319E-2</v>
      </c>
      <c r="G113" s="265">
        <v>2.250107123243273E-2</v>
      </c>
      <c r="H113" s="265">
        <v>2.1582381607274499E-2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748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v>68.751312827402387</v>
      </c>
      <c r="C115" s="225">
        <v>69.751524986721051</v>
      </c>
      <c r="D115" s="225">
        <v>77.021459310044364</v>
      </c>
      <c r="E115" s="225">
        <v>73.177711753871392</v>
      </c>
      <c r="F115" s="225">
        <v>77.121632003561217</v>
      </c>
      <c r="G115" s="225">
        <v>82.469268122459766</v>
      </c>
      <c r="H115" s="225">
        <v>74.66473046949379</v>
      </c>
      <c r="I115" s="225">
        <v>83.299613273288955</v>
      </c>
      <c r="J115" s="225">
        <v>75.057944348326714</v>
      </c>
      <c r="K115" s="225">
        <v>45.518511017039224</v>
      </c>
      <c r="L115" s="225">
        <v>91.696933749217479</v>
      </c>
      <c r="M115" s="225">
        <v>79.684020062727683</v>
      </c>
      <c r="N115" s="225">
        <v>74.943677495283509</v>
      </c>
      <c r="O115" s="225">
        <v>97.546157735863005</v>
      </c>
      <c r="P115" s="225">
        <v>76.802696760434003</v>
      </c>
      <c r="Q115" s="225">
        <v>75.944723072390275</v>
      </c>
      <c r="R115" s="225">
        <v>85.397936802795357</v>
      </c>
      <c r="S115" s="225">
        <v>17.602086027597679</v>
      </c>
      <c r="T115" s="225">
        <v>18.210967287161871</v>
      </c>
      <c r="U115" s="225">
        <v>10.93681740585121</v>
      </c>
      <c r="V115" s="225">
        <v>33.177459445178663</v>
      </c>
      <c r="W115" s="225">
        <v>37.364584249859583</v>
      </c>
      <c r="DA115" s="89" t="s">
        <v>749</v>
      </c>
    </row>
    <row r="116" spans="1:105" ht="12" customHeight="1" x14ac:dyDescent="0.25">
      <c r="A116" s="55" t="s">
        <v>92</v>
      </c>
      <c r="B116" s="261">
        <v>0.13962808866388141</v>
      </c>
      <c r="C116" s="261">
        <v>0.14027599222819431</v>
      </c>
      <c r="D116" s="261">
        <v>0.15398816339862659</v>
      </c>
      <c r="E116" s="261">
        <v>0.14889784230069539</v>
      </c>
      <c r="F116" s="261">
        <v>0.15267610196759571</v>
      </c>
      <c r="G116" s="261">
        <v>0.15788320366807829</v>
      </c>
      <c r="H116" s="261">
        <v>0.14616803121985411</v>
      </c>
      <c r="I116" s="261">
        <v>0.1609152554309756</v>
      </c>
      <c r="J116" s="261">
        <v>0.1482534008991816</v>
      </c>
      <c r="K116" s="261">
        <v>8.0996701095058021E-2</v>
      </c>
      <c r="L116" s="261">
        <v>0.16097217009941819</v>
      </c>
      <c r="M116" s="261">
        <v>0.1506128483497359</v>
      </c>
      <c r="N116" s="261">
        <v>0.13812308256331071</v>
      </c>
      <c r="O116" s="261">
        <v>0.1798250917341529</v>
      </c>
      <c r="P116" s="261">
        <v>0.13910949195885189</v>
      </c>
      <c r="Q116" s="261">
        <v>0.13721387902067811</v>
      </c>
      <c r="R116" s="261">
        <v>0.15836844404711131</v>
      </c>
      <c r="S116" s="261">
        <v>2.8714426984646109E-2</v>
      </c>
      <c r="T116" s="261">
        <v>2.9643828306792169E-2</v>
      </c>
      <c r="U116" s="261">
        <v>1.8025164835975861E-2</v>
      </c>
      <c r="V116" s="261">
        <v>5.7832192406666497E-2</v>
      </c>
      <c r="W116" s="261">
        <v>6.5451752997125606E-2</v>
      </c>
      <c r="DA116" s="67" t="s">
        <v>750</v>
      </c>
    </row>
    <row r="117" spans="1:105" ht="12" customHeight="1" x14ac:dyDescent="0.25">
      <c r="A117" s="202" t="s">
        <v>93</v>
      </c>
      <c r="B117" s="226">
        <v>1.8086787707824278E-2</v>
      </c>
      <c r="C117" s="226">
        <v>1.8170714189487139E-2</v>
      </c>
      <c r="D117" s="226">
        <v>1.99469264928008E-2</v>
      </c>
      <c r="E117" s="226">
        <v>1.928754944378477E-2</v>
      </c>
      <c r="F117" s="226">
        <v>1.9776968021050861E-2</v>
      </c>
      <c r="G117" s="226">
        <v>2.0451472298312671E-2</v>
      </c>
      <c r="H117" s="226">
        <v>1.893394212899514E-2</v>
      </c>
      <c r="I117" s="226">
        <v>2.084423049674846E-2</v>
      </c>
      <c r="J117" s="226">
        <v>1.920407143494823E-2</v>
      </c>
      <c r="K117" s="226">
        <v>1.049194436276321E-2</v>
      </c>
      <c r="L117" s="226">
        <v>2.0851602964103929E-2</v>
      </c>
      <c r="M117" s="226">
        <v>1.9509703529137178E-2</v>
      </c>
      <c r="N117" s="226">
        <v>1.7891836060913689E-2</v>
      </c>
      <c r="O117" s="226">
        <v>2.3305500924516699E-2</v>
      </c>
      <c r="P117" s="226">
        <v>1.8019611048746571E-2</v>
      </c>
      <c r="Q117" s="226">
        <v>1.777406196820671E-2</v>
      </c>
      <c r="R117" s="226">
        <v>2.051432813059411E-2</v>
      </c>
      <c r="S117" s="226">
        <v>3.7195363052868261E-3</v>
      </c>
      <c r="T117" s="226">
        <v>3.839926726511404E-3</v>
      </c>
      <c r="U117" s="226">
        <v>2.334897891294904E-3</v>
      </c>
      <c r="V117" s="226">
        <v>7.4913192377458939E-3</v>
      </c>
      <c r="W117" s="226">
        <v>8.4783224700130666E-3</v>
      </c>
      <c r="DA117" s="174" t="s">
        <v>751</v>
      </c>
    </row>
    <row r="118" spans="1:105" ht="12" customHeight="1" x14ac:dyDescent="0.25">
      <c r="A118" s="202" t="s">
        <v>94</v>
      </c>
      <c r="B118" s="226">
        <v>2.5268910451991529</v>
      </c>
      <c r="C118" s="226">
        <v>2.5386163486855859</v>
      </c>
      <c r="D118" s="226">
        <v>2.7867695882834749</v>
      </c>
      <c r="E118" s="226">
        <v>2.6946485335398682</v>
      </c>
      <c r="F118" s="226">
        <v>2.7630248223660381</v>
      </c>
      <c r="G118" s="226">
        <v>2.8572592904039449</v>
      </c>
      <c r="H118" s="226">
        <v>2.645246330578626</v>
      </c>
      <c r="I118" s="226">
        <v>2.912131232873123</v>
      </c>
      <c r="J118" s="226">
        <v>2.6829858858432369</v>
      </c>
      <c r="K118" s="226">
        <v>1.465821387704191</v>
      </c>
      <c r="L118" s="226">
        <v>2.913161234554047</v>
      </c>
      <c r="M118" s="226">
        <v>2.7256855080430071</v>
      </c>
      <c r="N118" s="226">
        <v>2.499654502216337</v>
      </c>
      <c r="O118" s="226">
        <v>3.2438287945634938</v>
      </c>
      <c r="P118" s="226">
        <v>2.5175058464003399</v>
      </c>
      <c r="Q118" s="226">
        <v>2.4832003753130301</v>
      </c>
      <c r="R118" s="226">
        <v>2.8660408298512081</v>
      </c>
      <c r="S118" s="226">
        <v>0.51965352465858305</v>
      </c>
      <c r="T118" s="226">
        <v>0.53647317678445683</v>
      </c>
      <c r="U118" s="226">
        <v>0.32620676862454367</v>
      </c>
      <c r="V118" s="226">
        <v>1.046606384969029</v>
      </c>
      <c r="W118" s="226">
        <v>1.1844998389912491</v>
      </c>
      <c r="DA118" s="174" t="s">
        <v>752</v>
      </c>
    </row>
    <row r="119" spans="1:105" ht="12" customHeight="1" x14ac:dyDescent="0.25">
      <c r="A119" s="202" t="s">
        <v>95</v>
      </c>
      <c r="B119" s="226">
        <v>4.6116551265966262E-2</v>
      </c>
      <c r="C119" s="226">
        <v>4.633054171892563E-2</v>
      </c>
      <c r="D119" s="226">
        <v>5.0859415893169932E-2</v>
      </c>
      <c r="E119" s="226">
        <v>4.917817785489767E-2</v>
      </c>
      <c r="F119" s="226">
        <v>5.0426066494583761E-2</v>
      </c>
      <c r="G119" s="226">
        <v>5.2145874985950143E-2</v>
      </c>
      <c r="H119" s="226">
        <v>4.8276572211930872E-2</v>
      </c>
      <c r="I119" s="226">
        <v>5.3147305084311779E-2</v>
      </c>
      <c r="J119" s="226">
        <v>4.8965330889683058E-2</v>
      </c>
      <c r="K119" s="226">
        <v>2.6751698416613939E-2</v>
      </c>
      <c r="L119" s="226">
        <v>5.3166102936879532E-2</v>
      </c>
      <c r="M119" s="226">
        <v>4.9744612339096661E-2</v>
      </c>
      <c r="N119" s="226">
        <v>4.5619475844704577E-2</v>
      </c>
      <c r="O119" s="226">
        <v>5.9422897284273239E-2</v>
      </c>
      <c r="P119" s="226">
        <v>4.5945268454873532E-2</v>
      </c>
      <c r="Q119" s="226">
        <v>4.5319182886559561E-2</v>
      </c>
      <c r="R119" s="226">
        <v>5.2306140825224529E-2</v>
      </c>
      <c r="S119" s="226">
        <v>9.4838392244842046E-3</v>
      </c>
      <c r="T119" s="226">
        <v>9.7908031321731655E-3</v>
      </c>
      <c r="U119" s="226">
        <v>5.9533754718709437E-3</v>
      </c>
      <c r="V119" s="226">
        <v>1.9100893605766001E-2</v>
      </c>
      <c r="W119" s="226">
        <v>2.16174922354294E-2</v>
      </c>
      <c r="DA119" s="174" t="s">
        <v>753</v>
      </c>
    </row>
    <row r="120" spans="1:105" ht="12" customHeight="1" x14ac:dyDescent="0.25">
      <c r="A120" s="56" t="s">
        <v>96</v>
      </c>
      <c r="B120" s="262">
        <v>0.27930948729261651</v>
      </c>
      <c r="C120" s="262">
        <v>0.29299318752120518</v>
      </c>
      <c r="D120" s="262">
        <v>0.33456371327915818</v>
      </c>
      <c r="E120" s="262">
        <v>0.30070507038218869</v>
      </c>
      <c r="F120" s="262">
        <v>0.3407014780643175</v>
      </c>
      <c r="G120" s="262">
        <v>0.38354285456599591</v>
      </c>
      <c r="H120" s="262">
        <v>0.33666263113207701</v>
      </c>
      <c r="I120" s="262">
        <v>0.38324932044384352</v>
      </c>
      <c r="J120" s="262">
        <v>0.32206816073432792</v>
      </c>
      <c r="K120" s="262">
        <v>0.22815349743645769</v>
      </c>
      <c r="L120" s="262">
        <v>0.45941696317675162</v>
      </c>
      <c r="M120" s="262">
        <v>0.35987212686977149</v>
      </c>
      <c r="N120" s="262">
        <v>0.33737253770511649</v>
      </c>
      <c r="O120" s="262">
        <v>0.43840068082895989</v>
      </c>
      <c r="P120" s="262">
        <v>0.35029404060387059</v>
      </c>
      <c r="Q120" s="262">
        <v>0.34680385487188342</v>
      </c>
      <c r="R120" s="262">
        <v>0.38231615024297028</v>
      </c>
      <c r="S120" s="262">
        <v>8.5903976541282678E-2</v>
      </c>
      <c r="T120" s="262">
        <v>8.9025854164264423E-2</v>
      </c>
      <c r="U120" s="262">
        <v>5.2599544821547918E-2</v>
      </c>
      <c r="V120" s="262">
        <v>0.15207136569730159</v>
      </c>
      <c r="W120" s="262">
        <v>0.17093219811492111</v>
      </c>
      <c r="DA120" s="68" t="s">
        <v>754</v>
      </c>
    </row>
    <row r="121" spans="1:105" ht="12" customHeight="1" x14ac:dyDescent="0.25">
      <c r="A121" s="37" t="s">
        <v>160</v>
      </c>
      <c r="B121" s="228">
        <v>2.6825111832759211E-2</v>
      </c>
      <c r="C121" s="228">
        <v>2.6070889181233368E-2</v>
      </c>
      <c r="D121" s="228">
        <v>2.2987004079521471E-2</v>
      </c>
      <c r="E121" s="228">
        <v>2.7170872491744321E-2</v>
      </c>
      <c r="F121" s="228">
        <v>1.086483513595593E-3</v>
      </c>
      <c r="G121" s="228">
        <v>1.8172369421423969E-3</v>
      </c>
      <c r="H121" s="228">
        <v>2.0486823741374251E-3</v>
      </c>
      <c r="I121" s="228">
        <v>1.934263028471446E-3</v>
      </c>
      <c r="J121" s="228">
        <v>2.3226863053137101E-3</v>
      </c>
      <c r="K121" s="228">
        <v>8.1844530378453301E-4</v>
      </c>
      <c r="L121" s="228">
        <v>1.153496604711368E-3</v>
      </c>
      <c r="M121" s="228">
        <v>7.1563507890421731E-4</v>
      </c>
      <c r="N121" s="228">
        <v>2.8184145811573609E-3</v>
      </c>
      <c r="O121" s="228">
        <v>2.554177352966426E-3</v>
      </c>
      <c r="P121" s="228">
        <v>0</v>
      </c>
      <c r="Q121" s="228">
        <v>0</v>
      </c>
      <c r="R121" s="228">
        <v>0</v>
      </c>
      <c r="S121" s="228">
        <v>1.4105613570588141E-5</v>
      </c>
      <c r="T121" s="228">
        <v>2.8446717306977101E-6</v>
      </c>
      <c r="U121" s="228">
        <v>8.391918793065457E-6</v>
      </c>
      <c r="V121" s="228">
        <v>5.0319148479607838E-5</v>
      </c>
      <c r="W121" s="228">
        <v>4.2239020659400223E-5</v>
      </c>
      <c r="DA121" s="69" t="s">
        <v>755</v>
      </c>
    </row>
    <row r="122" spans="1:105" ht="12" customHeight="1" x14ac:dyDescent="0.25">
      <c r="A122" s="37" t="s">
        <v>162</v>
      </c>
      <c r="B122" s="228">
        <v>4.9560890340866359E-2</v>
      </c>
      <c r="C122" s="228">
        <v>4.3455594073168687E-2</v>
      </c>
      <c r="D122" s="228">
        <v>4.9587235497572539E-2</v>
      </c>
      <c r="E122" s="228">
        <v>6.6026974449722275E-2</v>
      </c>
      <c r="F122" s="228">
        <v>6.3326428866653864E-2</v>
      </c>
      <c r="G122" s="228">
        <v>6.2156450861619562E-2</v>
      </c>
      <c r="H122" s="228">
        <v>5.6419621592115977E-2</v>
      </c>
      <c r="I122" s="228">
        <v>5.9488368374733973E-2</v>
      </c>
      <c r="J122" s="228">
        <v>7.4752114759459906E-2</v>
      </c>
      <c r="K122" s="228">
        <v>2.5004603827508399E-2</v>
      </c>
      <c r="L122" s="228">
        <v>4.0188195504290571E-2</v>
      </c>
      <c r="M122" s="228">
        <v>0.15059573763463729</v>
      </c>
      <c r="N122" s="228">
        <v>0.13313373862155201</v>
      </c>
      <c r="O122" s="228">
        <v>0.2255175415138824</v>
      </c>
      <c r="P122" s="228">
        <v>0.14659064408356109</v>
      </c>
      <c r="Q122" s="228">
        <v>0.1389793203071398</v>
      </c>
      <c r="R122" s="228">
        <v>0.17116933074666829</v>
      </c>
      <c r="S122" s="228">
        <v>7.318652673035146E-3</v>
      </c>
      <c r="T122" s="228">
        <v>6.7955502936523152E-3</v>
      </c>
      <c r="U122" s="228">
        <v>7.4584478811442999E-3</v>
      </c>
      <c r="V122" s="228">
        <v>6.9655264662897343E-2</v>
      </c>
      <c r="W122" s="228">
        <v>8.3214866062699608E-2</v>
      </c>
      <c r="DA122" s="69" t="s">
        <v>756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757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758</v>
      </c>
    </row>
    <row r="125" spans="1:105" ht="12" customHeight="1" x14ac:dyDescent="0.25">
      <c r="A125" s="37" t="s">
        <v>38</v>
      </c>
      <c r="B125" s="228">
        <v>0.20292348511899089</v>
      </c>
      <c r="C125" s="228">
        <v>0.22346670426680321</v>
      </c>
      <c r="D125" s="228">
        <v>0.26198947370206421</v>
      </c>
      <c r="E125" s="228">
        <v>0.20750722344072209</v>
      </c>
      <c r="F125" s="228">
        <v>0.27628856568406801</v>
      </c>
      <c r="G125" s="228">
        <v>0.31956916676223401</v>
      </c>
      <c r="H125" s="228">
        <v>0.27819432716582349</v>
      </c>
      <c r="I125" s="228">
        <v>0.3218266890406381</v>
      </c>
      <c r="J125" s="228">
        <v>0.24499335966955429</v>
      </c>
      <c r="K125" s="228">
        <v>0.2023304483051647</v>
      </c>
      <c r="L125" s="228">
        <v>0.41807527106774972</v>
      </c>
      <c r="M125" s="228">
        <v>0.20856075415622999</v>
      </c>
      <c r="N125" s="228">
        <v>0.20142038450240721</v>
      </c>
      <c r="O125" s="228">
        <v>0.21032896196211109</v>
      </c>
      <c r="P125" s="228">
        <v>0.20370339652030961</v>
      </c>
      <c r="Q125" s="228">
        <v>0.20782453456474359</v>
      </c>
      <c r="R125" s="228">
        <v>0.21114681949630201</v>
      </c>
      <c r="S125" s="228">
        <v>7.8571218254676944E-2</v>
      </c>
      <c r="T125" s="228">
        <v>8.2227459198881414E-2</v>
      </c>
      <c r="U125" s="228">
        <v>4.5132705021610563E-2</v>
      </c>
      <c r="V125" s="228">
        <v>8.2365781885924652E-2</v>
      </c>
      <c r="W125" s="228">
        <v>8.7675093031562124E-2</v>
      </c>
      <c r="DA125" s="69" t="s">
        <v>759</v>
      </c>
    </row>
    <row r="126" spans="1:105" ht="12" customHeight="1" x14ac:dyDescent="0.25">
      <c r="A126" s="57" t="s">
        <v>604</v>
      </c>
      <c r="B126" s="296">
        <v>32.602852564696491</v>
      </c>
      <c r="C126" s="296">
        <v>32.934266275901933</v>
      </c>
      <c r="D126" s="296">
        <v>36.328871779437797</v>
      </c>
      <c r="E126" s="296">
        <v>34.731842931098711</v>
      </c>
      <c r="F126" s="296">
        <v>36.26312707518958</v>
      </c>
      <c r="G126" s="296">
        <v>38.597485622786259</v>
      </c>
      <c r="H126" s="296">
        <v>35.066491432869903</v>
      </c>
      <c r="I126" s="296">
        <v>39.043230839056811</v>
      </c>
      <c r="J126" s="296">
        <v>35.331552648392673</v>
      </c>
      <c r="K126" s="296">
        <v>21.398528678860711</v>
      </c>
      <c r="L126" s="296">
        <v>43.060267826401663</v>
      </c>
      <c r="M126" s="296">
        <v>37.190526906537812</v>
      </c>
      <c r="N126" s="296">
        <v>34.93323342005479</v>
      </c>
      <c r="O126" s="296">
        <v>45.399616278967649</v>
      </c>
      <c r="P126" s="296">
        <v>35.77037351798694</v>
      </c>
      <c r="Q126" s="296">
        <v>35.38139686949242</v>
      </c>
      <c r="R126" s="296">
        <v>39.821868696348297</v>
      </c>
      <c r="S126" s="296">
        <v>8.7258039906059022</v>
      </c>
      <c r="T126" s="296">
        <v>9.0531831406026999</v>
      </c>
      <c r="U126" s="296">
        <v>5.3463030430445047</v>
      </c>
      <c r="V126" s="296">
        <v>15.539839414915271</v>
      </c>
      <c r="W126" s="296">
        <v>17.472901139790199</v>
      </c>
      <c r="DA126" s="70" t="s">
        <v>760</v>
      </c>
    </row>
    <row r="127" spans="1:105" ht="12" customHeight="1" x14ac:dyDescent="0.25">
      <c r="A127" s="60" t="s">
        <v>606</v>
      </c>
      <c r="B127" s="264">
        <v>25.524960250529009</v>
      </c>
      <c r="C127" s="264">
        <v>24.71944163730539</v>
      </c>
      <c r="D127" s="264">
        <v>26.574858881094048</v>
      </c>
      <c r="E127" s="264">
        <v>27.510936094994261</v>
      </c>
      <c r="F127" s="264">
        <v>25.58759929034369</v>
      </c>
      <c r="G127" s="264">
        <v>23.552209122005429</v>
      </c>
      <c r="H127" s="264">
        <v>23.617364499601941</v>
      </c>
      <c r="I127" s="264">
        <v>24.720218358718029</v>
      </c>
      <c r="J127" s="264">
        <v>25.13832999681064</v>
      </c>
      <c r="K127" s="264">
        <v>7.9022388977666482</v>
      </c>
      <c r="L127" s="264">
        <v>13.983245738262109</v>
      </c>
      <c r="M127" s="264">
        <v>24.145180342020829</v>
      </c>
      <c r="N127" s="264">
        <v>20.53315904207091</v>
      </c>
      <c r="O127" s="264">
        <v>28.72452516119478</v>
      </c>
      <c r="P127" s="264">
        <v>19.488198599570211</v>
      </c>
      <c r="Q127" s="264">
        <v>18.84243746531406</v>
      </c>
      <c r="R127" s="264">
        <v>24.723490410922309</v>
      </c>
      <c r="S127" s="264">
        <v>0.78466626418191709</v>
      </c>
      <c r="T127" s="264">
        <v>0.72377584791925642</v>
      </c>
      <c r="U127" s="264">
        <v>0.79651510780792756</v>
      </c>
      <c r="V127" s="264">
        <v>7.2440259041403836</v>
      </c>
      <c r="W127" s="264">
        <v>8.6314470968803256</v>
      </c>
      <c r="DA127" s="72" t="s">
        <v>761</v>
      </c>
    </row>
    <row r="128" spans="1:105" ht="12" customHeight="1" x14ac:dyDescent="0.25">
      <c r="A128" s="59" t="s">
        <v>30</v>
      </c>
      <c r="B128" s="232">
        <v>12.71968257510947</v>
      </c>
      <c r="C128" s="232">
        <v>11.824694091066799</v>
      </c>
      <c r="D128" s="232">
        <v>12.98388435667103</v>
      </c>
      <c r="E128" s="232">
        <v>13.781381692812429</v>
      </c>
      <c r="F128" s="232">
        <v>11.984543195860841</v>
      </c>
      <c r="G128" s="232">
        <v>11.73086999172159</v>
      </c>
      <c r="H128" s="232">
        <v>11.68290900164398</v>
      </c>
      <c r="I128" s="232">
        <v>12.595687304960681</v>
      </c>
      <c r="J128" s="232">
        <v>12.585956174331841</v>
      </c>
      <c r="K128" s="232">
        <v>2.7279529633270569</v>
      </c>
      <c r="L128" s="232">
        <v>6.6171527912199108</v>
      </c>
      <c r="M128" s="232">
        <v>10.19922961828857</v>
      </c>
      <c r="N128" s="232">
        <v>10.58443134873931</v>
      </c>
      <c r="O128" s="232">
        <v>10.45228332387174</v>
      </c>
      <c r="P128" s="232">
        <v>7.345405537720187</v>
      </c>
      <c r="Q128" s="232">
        <v>7.5978425202769531</v>
      </c>
      <c r="R128" s="232">
        <v>12.21579026751524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762</v>
      </c>
    </row>
    <row r="129" spans="1:105" ht="12" customHeight="1" x14ac:dyDescent="0.25">
      <c r="A129" s="59" t="s">
        <v>33</v>
      </c>
      <c r="B129" s="232">
        <v>1.6982938358622579</v>
      </c>
      <c r="C129" s="232">
        <v>1.6393348882975369</v>
      </c>
      <c r="D129" s="232">
        <v>1.529755106540942</v>
      </c>
      <c r="E129" s="232">
        <v>1.568731960459135</v>
      </c>
      <c r="F129" s="232">
        <v>1.650634800638686</v>
      </c>
      <c r="G129" s="232">
        <v>1.628482814431369</v>
      </c>
      <c r="H129" s="232">
        <v>1.5561355113407629</v>
      </c>
      <c r="I129" s="232">
        <v>1.485461430024505</v>
      </c>
      <c r="J129" s="232">
        <v>1.6116648037319361</v>
      </c>
      <c r="K129" s="232">
        <v>0.92257296537662759</v>
      </c>
      <c r="L129" s="232">
        <v>1.168378485744445</v>
      </c>
      <c r="M129" s="232">
        <v>1.044417723631089</v>
      </c>
      <c r="N129" s="232">
        <v>0.18791534311340941</v>
      </c>
      <c r="O129" s="232">
        <v>0.1180209643926633</v>
      </c>
      <c r="P129" s="232">
        <v>0.1472559796981763</v>
      </c>
      <c r="Q129" s="232">
        <v>0.14315565226853141</v>
      </c>
      <c r="R129" s="232">
        <v>0.22229590049634609</v>
      </c>
      <c r="S129" s="232">
        <v>2.6341842477844619E-2</v>
      </c>
      <c r="T129" s="232">
        <v>3.249686936970992E-2</v>
      </c>
      <c r="U129" s="232">
        <v>4.0959663592041937E-2</v>
      </c>
      <c r="V129" s="232">
        <v>0.19701156033080891</v>
      </c>
      <c r="W129" s="232">
        <v>0.2040800414947942</v>
      </c>
      <c r="DA129" s="71" t="s">
        <v>763</v>
      </c>
    </row>
    <row r="130" spans="1:105" ht="12" customHeight="1" x14ac:dyDescent="0.25">
      <c r="A130" s="59" t="s">
        <v>160</v>
      </c>
      <c r="B130" s="232">
        <v>0.96218077882580832</v>
      </c>
      <c r="C130" s="232">
        <v>0.98556396032391291</v>
      </c>
      <c r="D130" s="232">
        <v>0.88008648818583213</v>
      </c>
      <c r="E130" s="232">
        <v>0.97231190709026005</v>
      </c>
      <c r="F130" s="232">
        <v>4.3171096702027657E-2</v>
      </c>
      <c r="G130" s="232">
        <v>8.7981296515440371E-2</v>
      </c>
      <c r="H130" s="232">
        <v>8.6704617946553181E-2</v>
      </c>
      <c r="I130" s="232">
        <v>8.8526101916871769E-2</v>
      </c>
      <c r="J130" s="232">
        <v>9.9378229230794937E-2</v>
      </c>
      <c r="K130" s="232">
        <v>5.6141796952925233E-2</v>
      </c>
      <c r="L130" s="232">
        <v>8.2500249936930781E-2</v>
      </c>
      <c r="M130" s="232">
        <v>4.6031820448418699E-2</v>
      </c>
      <c r="N130" s="232">
        <v>0.2072095125189034</v>
      </c>
      <c r="O130" s="232">
        <v>0.2082397743405946</v>
      </c>
      <c r="P130" s="232">
        <v>0</v>
      </c>
      <c r="Q130" s="232">
        <v>0</v>
      </c>
      <c r="R130" s="232">
        <v>0</v>
      </c>
      <c r="S130" s="232">
        <v>1.466070046271925E-3</v>
      </c>
      <c r="T130" s="232">
        <v>2.9632813124776271E-4</v>
      </c>
      <c r="U130" s="232">
        <v>8.6997056970298625E-4</v>
      </c>
      <c r="V130" s="232">
        <v>5.2118143305849782E-3</v>
      </c>
      <c r="W130" s="232">
        <v>4.380309484905867E-3</v>
      </c>
      <c r="DA130" s="71" t="s">
        <v>764</v>
      </c>
    </row>
    <row r="131" spans="1:105" ht="12" customHeight="1" x14ac:dyDescent="0.25">
      <c r="A131" s="59" t="s">
        <v>70</v>
      </c>
      <c r="B131" s="232">
        <v>8.4096872054733396</v>
      </c>
      <c r="C131" s="232">
        <v>8.6664227592793228</v>
      </c>
      <c r="D131" s="232">
        <v>9.3280830042953635</v>
      </c>
      <c r="E131" s="232">
        <v>8.8823068597217549</v>
      </c>
      <c r="F131" s="232">
        <v>9.4532455654551608</v>
      </c>
      <c r="G131" s="232">
        <v>7.167636250470153</v>
      </c>
      <c r="H131" s="232">
        <v>7.9609924661327938</v>
      </c>
      <c r="I131" s="232">
        <v>7.8931118246020304</v>
      </c>
      <c r="J131" s="232">
        <v>7.7195786278155021</v>
      </c>
      <c r="K131" s="232">
        <v>2.5214346570999342</v>
      </c>
      <c r="L131" s="232">
        <v>3.3097050386028859</v>
      </c>
      <c r="M131" s="232">
        <v>3.4006770928544401</v>
      </c>
      <c r="N131" s="232">
        <v>0</v>
      </c>
      <c r="O131" s="232">
        <v>0</v>
      </c>
      <c r="P131" s="232">
        <v>0.23470257123003591</v>
      </c>
      <c r="Q131" s="232">
        <v>0</v>
      </c>
      <c r="R131" s="232">
        <v>0</v>
      </c>
      <c r="S131" s="232">
        <v>1.440680108579454E-2</v>
      </c>
      <c r="T131" s="232">
        <v>4.3822001712508507E-5</v>
      </c>
      <c r="U131" s="232">
        <v>0</v>
      </c>
      <c r="V131" s="232">
        <v>0</v>
      </c>
      <c r="W131" s="232">
        <v>0</v>
      </c>
      <c r="DA131" s="71" t="s">
        <v>765</v>
      </c>
    </row>
    <row r="132" spans="1:105" ht="12" customHeight="1" x14ac:dyDescent="0.25">
      <c r="A132" s="59" t="s">
        <v>162</v>
      </c>
      <c r="B132" s="232">
        <v>1.7351158552581369</v>
      </c>
      <c r="C132" s="232">
        <v>1.6034259383378151</v>
      </c>
      <c r="D132" s="232">
        <v>1.853049925400877</v>
      </c>
      <c r="E132" s="232">
        <v>2.3062036749106749</v>
      </c>
      <c r="F132" s="232">
        <v>2.4560046316869779</v>
      </c>
      <c r="G132" s="232">
        <v>2.9372387688668868</v>
      </c>
      <c r="H132" s="232">
        <v>2.3306229025378449</v>
      </c>
      <c r="I132" s="232">
        <v>2.657431697213946</v>
      </c>
      <c r="J132" s="232">
        <v>3.1217521617005621</v>
      </c>
      <c r="K132" s="232">
        <v>1.6741365150101051</v>
      </c>
      <c r="L132" s="232">
        <v>2.8055091727579402</v>
      </c>
      <c r="M132" s="232">
        <v>9.4548240867983075</v>
      </c>
      <c r="N132" s="232">
        <v>9.5536028376992892</v>
      </c>
      <c r="O132" s="232">
        <v>17.94598109858978</v>
      </c>
      <c r="P132" s="232">
        <v>11.760834510921811</v>
      </c>
      <c r="Q132" s="232">
        <v>11.101439292768569</v>
      </c>
      <c r="R132" s="232">
        <v>12.285404242910721</v>
      </c>
      <c r="S132" s="232">
        <v>0.74245155057200607</v>
      </c>
      <c r="T132" s="232">
        <v>0.69093882841658627</v>
      </c>
      <c r="U132" s="232">
        <v>0.75468547364618266</v>
      </c>
      <c r="V132" s="232">
        <v>7.041802529478991</v>
      </c>
      <c r="W132" s="232">
        <v>8.4229867459006247</v>
      </c>
      <c r="DA132" s="71" t="s">
        <v>766</v>
      </c>
    </row>
    <row r="133" spans="1:105" ht="12" customHeight="1" x14ac:dyDescent="0.25">
      <c r="A133" s="60" t="s">
        <v>613</v>
      </c>
      <c r="B133" s="264">
        <v>7.0778923141674772</v>
      </c>
      <c r="C133" s="264">
        <v>8.2148246385965482</v>
      </c>
      <c r="D133" s="264">
        <v>9.7540128983437544</v>
      </c>
      <c r="E133" s="264">
        <v>7.2209068361044517</v>
      </c>
      <c r="F133" s="264">
        <v>10.67552778484588</v>
      </c>
      <c r="G133" s="264">
        <v>15.04527650078083</v>
      </c>
      <c r="H133" s="264">
        <v>11.44912693326796</v>
      </c>
      <c r="I133" s="264">
        <v>14.323012480338781</v>
      </c>
      <c r="J133" s="264">
        <v>10.19322265158204</v>
      </c>
      <c r="K133" s="264">
        <v>13.49628978109406</v>
      </c>
      <c r="L133" s="264">
        <v>29.07702208813954</v>
      </c>
      <c r="M133" s="264">
        <v>13.045346564516979</v>
      </c>
      <c r="N133" s="264">
        <v>14.400074377983881</v>
      </c>
      <c r="O133" s="264">
        <v>16.675091117772869</v>
      </c>
      <c r="P133" s="264">
        <v>16.282174918416729</v>
      </c>
      <c r="Q133" s="264">
        <v>16.53895940417836</v>
      </c>
      <c r="R133" s="264">
        <v>15.098378285425991</v>
      </c>
      <c r="S133" s="264">
        <v>7.9411377264239844</v>
      </c>
      <c r="T133" s="264">
        <v>8.3294072926834435</v>
      </c>
      <c r="U133" s="264">
        <v>4.5497879352365773</v>
      </c>
      <c r="V133" s="264">
        <v>8.2958135107748809</v>
      </c>
      <c r="W133" s="264">
        <v>8.8414540429098736</v>
      </c>
      <c r="DA133" s="72" t="s">
        <v>767</v>
      </c>
    </row>
    <row r="134" spans="1:105" ht="12" customHeight="1" x14ac:dyDescent="0.25">
      <c r="A134" s="57" t="s">
        <v>615</v>
      </c>
      <c r="B134" s="296">
        <v>20.32307696827862</v>
      </c>
      <c r="C134" s="296">
        <v>20.886586223713731</v>
      </c>
      <c r="D134" s="296">
        <v>23.25311858918214</v>
      </c>
      <c r="E134" s="296">
        <v>21.6600138021555</v>
      </c>
      <c r="F134" s="296">
        <v>23.457083302453061</v>
      </c>
      <c r="G134" s="296">
        <v>25.675709560406169</v>
      </c>
      <c r="H134" s="296">
        <v>22.859800050538229</v>
      </c>
      <c r="I134" s="296">
        <v>25.746766434329651</v>
      </c>
      <c r="J134" s="296">
        <v>22.588996214113571</v>
      </c>
      <c r="K134" s="296">
        <v>14.89758408302421</v>
      </c>
      <c r="L134" s="296">
        <v>30.40973390707596</v>
      </c>
      <c r="M134" s="296">
        <v>24.802987462638889</v>
      </c>
      <c r="N134" s="296">
        <v>23.569979469881229</v>
      </c>
      <c r="O134" s="296">
        <v>30.647718735929349</v>
      </c>
      <c r="P134" s="296">
        <v>24.434203132437371</v>
      </c>
      <c r="Q134" s="296">
        <v>24.222490973349679</v>
      </c>
      <c r="R134" s="296">
        <v>26.712174553944742</v>
      </c>
      <c r="S134" s="296">
        <v>5.9616414804013544</v>
      </c>
      <c r="T134" s="296">
        <v>6.1853133761419219</v>
      </c>
      <c r="U134" s="296">
        <v>3.6526997423416709</v>
      </c>
      <c r="V134" s="296">
        <v>10.61712494968636</v>
      </c>
      <c r="W134" s="296">
        <v>11.937830866940221</v>
      </c>
      <c r="DA134" s="70" t="s">
        <v>768</v>
      </c>
    </row>
    <row r="135" spans="1:105" ht="12" customHeight="1" x14ac:dyDescent="0.25">
      <c r="A135" s="60" t="s">
        <v>617</v>
      </c>
      <c r="B135" s="264">
        <v>13.08858919045718</v>
      </c>
      <c r="C135" s="264">
        <v>12.75853693761804</v>
      </c>
      <c r="D135" s="264">
        <v>13.537490367236471</v>
      </c>
      <c r="E135" s="264">
        <v>14.194548485894281</v>
      </c>
      <c r="F135" s="264">
        <v>13.142777254315231</v>
      </c>
      <c r="G135" s="264">
        <v>11.29733920685136</v>
      </c>
      <c r="H135" s="264">
        <v>11.667128730072109</v>
      </c>
      <c r="I135" s="264">
        <v>11.80326894119378</v>
      </c>
      <c r="J135" s="264">
        <v>12.46595247908615</v>
      </c>
      <c r="K135" s="264">
        <v>4.1286546784837608</v>
      </c>
      <c r="L135" s="264">
        <v>6.1465910978821254</v>
      </c>
      <c r="M135" s="264">
        <v>12.815287730015861</v>
      </c>
      <c r="N135" s="264">
        <v>9.6305069463565545</v>
      </c>
      <c r="O135" s="264">
        <v>16.02418499931623</v>
      </c>
      <c r="P135" s="264">
        <v>10.43798791521489</v>
      </c>
      <c r="Q135" s="264">
        <v>9.8033569114898214</v>
      </c>
      <c r="R135" s="264">
        <v>12.102692179202521</v>
      </c>
      <c r="S135" s="264">
        <v>0.53609947620352838</v>
      </c>
      <c r="T135" s="264">
        <v>0.49449794220835852</v>
      </c>
      <c r="U135" s="264">
        <v>0.54419483999254581</v>
      </c>
      <c r="V135" s="264">
        <v>4.9492614504885806</v>
      </c>
      <c r="W135" s="264">
        <v>5.8971749885798719</v>
      </c>
      <c r="DA135" s="72" t="s">
        <v>769</v>
      </c>
    </row>
    <row r="136" spans="1:105" ht="12" customHeight="1" x14ac:dyDescent="0.25">
      <c r="A136" s="59" t="s">
        <v>33</v>
      </c>
      <c r="B136" s="299">
        <v>1.7358678902336691</v>
      </c>
      <c r="C136" s="299">
        <v>1.62201816285819</v>
      </c>
      <c r="D136" s="299">
        <v>1.5237351068398071</v>
      </c>
      <c r="E136" s="299">
        <v>1.6218619499093549</v>
      </c>
      <c r="F136" s="299">
        <v>1.5947832135908</v>
      </c>
      <c r="G136" s="299">
        <v>1.55629768712315</v>
      </c>
      <c r="H136" s="299">
        <v>1.521278732436163</v>
      </c>
      <c r="I136" s="299">
        <v>1.446101352919215</v>
      </c>
      <c r="J136" s="299">
        <v>1.6005687162980411</v>
      </c>
      <c r="K136" s="299">
        <v>0.73613736040224986</v>
      </c>
      <c r="L136" s="299">
        <v>0.97494626405949691</v>
      </c>
      <c r="M136" s="299">
        <v>0.95974192823467719</v>
      </c>
      <c r="N136" s="299">
        <v>0.1819046689149687</v>
      </c>
      <c r="O136" s="299">
        <v>0.10350069707170741</v>
      </c>
      <c r="P136" s="299">
        <v>0.12658176160160259</v>
      </c>
      <c r="Q136" s="299">
        <v>0.1248071593459172</v>
      </c>
      <c r="R136" s="299">
        <v>0.21509780579637849</v>
      </c>
      <c r="S136" s="299">
        <v>1.7997266607774471E-2</v>
      </c>
      <c r="T136" s="299">
        <v>2.2202502442894581E-2</v>
      </c>
      <c r="U136" s="299">
        <v>2.79844504594065E-2</v>
      </c>
      <c r="V136" s="299">
        <v>0.13460218582163999</v>
      </c>
      <c r="W136" s="299">
        <v>0.1394315116414748</v>
      </c>
      <c r="DA136" s="71" t="s">
        <v>770</v>
      </c>
    </row>
    <row r="137" spans="1:105" ht="12" customHeight="1" x14ac:dyDescent="0.25">
      <c r="A137" s="59" t="s">
        <v>160</v>
      </c>
      <c r="B137" s="299">
        <v>0.98346863381020289</v>
      </c>
      <c r="C137" s="299">
        <v>0.97515318908633508</v>
      </c>
      <c r="D137" s="299">
        <v>0.87662311004563331</v>
      </c>
      <c r="E137" s="299">
        <v>1.0052422754821351</v>
      </c>
      <c r="F137" s="299">
        <v>4.1710340958556712E-2</v>
      </c>
      <c r="G137" s="299">
        <v>8.4081383643515639E-2</v>
      </c>
      <c r="H137" s="299">
        <v>8.4762471086112443E-2</v>
      </c>
      <c r="I137" s="299">
        <v>8.6180437380013797E-2</v>
      </c>
      <c r="J137" s="299">
        <v>9.8694023980412132E-2</v>
      </c>
      <c r="K137" s="299">
        <v>4.479653725848539E-2</v>
      </c>
      <c r="L137" s="299">
        <v>6.8841827747912046E-2</v>
      </c>
      <c r="M137" s="299">
        <v>4.2299806981179383E-2</v>
      </c>
      <c r="N137" s="299">
        <v>0.20058169357696001</v>
      </c>
      <c r="O137" s="299">
        <v>0.18261977364121931</v>
      </c>
      <c r="P137" s="299">
        <v>0</v>
      </c>
      <c r="Q137" s="299">
        <v>0</v>
      </c>
      <c r="R137" s="299">
        <v>0</v>
      </c>
      <c r="S137" s="299">
        <v>1.001647986871836E-3</v>
      </c>
      <c r="T137" s="299">
        <v>2.024572269739707E-4</v>
      </c>
      <c r="U137" s="299">
        <v>5.9438106112094571E-4</v>
      </c>
      <c r="V137" s="299">
        <v>3.5608144000044278E-3</v>
      </c>
      <c r="W137" s="299">
        <v>2.9927138806147991E-3</v>
      </c>
      <c r="DA137" s="71" t="s">
        <v>771</v>
      </c>
    </row>
    <row r="138" spans="1:105" ht="12" customHeight="1" x14ac:dyDescent="0.25">
      <c r="A138" s="59" t="s">
        <v>70</v>
      </c>
      <c r="B138" s="299">
        <v>8.5957480847113406</v>
      </c>
      <c r="C138" s="299">
        <v>8.5748770570954296</v>
      </c>
      <c r="D138" s="299">
        <v>9.2913744771213693</v>
      </c>
      <c r="E138" s="299">
        <v>9.1831338216538061</v>
      </c>
      <c r="F138" s="299">
        <v>9.1333814941416431</v>
      </c>
      <c r="G138" s="299">
        <v>6.849919213081674</v>
      </c>
      <c r="H138" s="299">
        <v>7.7826695937152834</v>
      </c>
      <c r="I138" s="299">
        <v>7.6839690735769208</v>
      </c>
      <c r="J138" s="299">
        <v>7.666430405425384</v>
      </c>
      <c r="K138" s="299">
        <v>2.011897511159523</v>
      </c>
      <c r="L138" s="299">
        <v>2.7617630775431432</v>
      </c>
      <c r="M138" s="299">
        <v>3.1249684073270809</v>
      </c>
      <c r="N138" s="299">
        <v>0</v>
      </c>
      <c r="O138" s="299">
        <v>0</v>
      </c>
      <c r="P138" s="299">
        <v>0.20175116134242449</v>
      </c>
      <c r="Q138" s="299">
        <v>0</v>
      </c>
      <c r="R138" s="299">
        <v>0</v>
      </c>
      <c r="S138" s="299">
        <v>9.843010803982092E-3</v>
      </c>
      <c r="T138" s="299">
        <v>2.9940056348362829E-5</v>
      </c>
      <c r="U138" s="299">
        <v>0</v>
      </c>
      <c r="V138" s="299">
        <v>0</v>
      </c>
      <c r="W138" s="299">
        <v>0</v>
      </c>
      <c r="DA138" s="71" t="s">
        <v>772</v>
      </c>
    </row>
    <row r="139" spans="1:105" ht="12" customHeight="1" x14ac:dyDescent="0.25">
      <c r="A139" s="59" t="s">
        <v>162</v>
      </c>
      <c r="B139" s="299">
        <v>1.773504581701971</v>
      </c>
      <c r="C139" s="299">
        <v>1.5864885285780801</v>
      </c>
      <c r="D139" s="299">
        <v>1.845757673229663</v>
      </c>
      <c r="E139" s="299">
        <v>2.3843104388489831</v>
      </c>
      <c r="F139" s="299">
        <v>2.372902205624229</v>
      </c>
      <c r="G139" s="299">
        <v>2.80704092300302</v>
      </c>
      <c r="H139" s="299">
        <v>2.2784179328345542</v>
      </c>
      <c r="I139" s="299">
        <v>2.5870180773176288</v>
      </c>
      <c r="J139" s="299">
        <v>3.100259333382311</v>
      </c>
      <c r="K139" s="299">
        <v>1.3358232696635031</v>
      </c>
      <c r="L139" s="299">
        <v>2.3410399285315728</v>
      </c>
      <c r="M139" s="299">
        <v>8.6882775874729248</v>
      </c>
      <c r="N139" s="299">
        <v>9.2480205838646263</v>
      </c>
      <c r="O139" s="299">
        <v>15.738064528603299</v>
      </c>
      <c r="P139" s="299">
        <v>10.10965499227086</v>
      </c>
      <c r="Q139" s="299">
        <v>9.6785497521439048</v>
      </c>
      <c r="R139" s="299">
        <v>11.88759437340615</v>
      </c>
      <c r="S139" s="299">
        <v>0.50725755080489998</v>
      </c>
      <c r="T139" s="299">
        <v>0.47206304248214148</v>
      </c>
      <c r="U139" s="299">
        <v>0.51561600847201838</v>
      </c>
      <c r="V139" s="299">
        <v>4.8110984502669361</v>
      </c>
      <c r="W139" s="299">
        <v>5.7547507630577819</v>
      </c>
      <c r="DA139" s="71" t="s">
        <v>773</v>
      </c>
    </row>
    <row r="140" spans="1:105" ht="12" customHeight="1" x14ac:dyDescent="0.25">
      <c r="A140" s="60" t="s">
        <v>623</v>
      </c>
      <c r="B140" s="264">
        <v>7.2344877778214407</v>
      </c>
      <c r="C140" s="264">
        <v>8.1280492860956937</v>
      </c>
      <c r="D140" s="264">
        <v>9.7156282219456678</v>
      </c>
      <c r="E140" s="264">
        <v>7.4654653162612252</v>
      </c>
      <c r="F140" s="264">
        <v>10.31430604813783</v>
      </c>
      <c r="G140" s="264">
        <v>14.378370353554811</v>
      </c>
      <c r="H140" s="264">
        <v>11.192671320466109</v>
      </c>
      <c r="I140" s="264">
        <v>13.943497493135871</v>
      </c>
      <c r="J140" s="264">
        <v>10.123043735027419</v>
      </c>
      <c r="K140" s="264">
        <v>10.768929404540449</v>
      </c>
      <c r="L140" s="264">
        <v>24.26314280919383</v>
      </c>
      <c r="M140" s="264">
        <v>11.98769973262303</v>
      </c>
      <c r="N140" s="264">
        <v>13.939472523524669</v>
      </c>
      <c r="O140" s="264">
        <v>14.623533736613121</v>
      </c>
      <c r="P140" s="264">
        <v>13.996215217222479</v>
      </c>
      <c r="Q140" s="264">
        <v>14.41913406185985</v>
      </c>
      <c r="R140" s="264">
        <v>14.60948237474221</v>
      </c>
      <c r="S140" s="264">
        <v>5.4255420041978253</v>
      </c>
      <c r="T140" s="264">
        <v>5.6908154339335626</v>
      </c>
      <c r="U140" s="264">
        <v>3.108504902349126</v>
      </c>
      <c r="V140" s="264">
        <v>5.6678634991977752</v>
      </c>
      <c r="W140" s="264">
        <v>6.0406558783603472</v>
      </c>
      <c r="DA140" s="72" t="s">
        <v>774</v>
      </c>
    </row>
    <row r="141" spans="1:105" ht="12" customHeight="1" x14ac:dyDescent="0.25">
      <c r="A141" s="57" t="s">
        <v>625</v>
      </c>
      <c r="B141" s="263">
        <f t="shared" ref="B141:W141" si="2">B142+B146+B157</f>
        <v>12.815351334297844</v>
      </c>
      <c r="C141" s="263">
        <f t="shared" si="2"/>
        <v>12.894285702761991</v>
      </c>
      <c r="D141" s="263">
        <f t="shared" si="2"/>
        <v>14.093341134077182</v>
      </c>
      <c r="E141" s="263">
        <f t="shared" si="2"/>
        <v>13.573137847095733</v>
      </c>
      <c r="F141" s="263">
        <f t="shared" si="2"/>
        <v>14.074816189004999</v>
      </c>
      <c r="G141" s="263">
        <f t="shared" si="2"/>
        <v>14.724790243345064</v>
      </c>
      <c r="H141" s="263">
        <f t="shared" si="2"/>
        <v>13.543151478814174</v>
      </c>
      <c r="I141" s="263">
        <f t="shared" si="2"/>
        <v>14.979328655573489</v>
      </c>
      <c r="J141" s="263">
        <f t="shared" si="2"/>
        <v>13.915918636019088</v>
      </c>
      <c r="K141" s="263">
        <f t="shared" si="2"/>
        <v>7.4101830261392223</v>
      </c>
      <c r="L141" s="263">
        <f t="shared" si="2"/>
        <v>14.619363942008665</v>
      </c>
      <c r="M141" s="263">
        <f t="shared" si="2"/>
        <v>14.385080894420225</v>
      </c>
      <c r="N141" s="263">
        <f t="shared" si="2"/>
        <v>13.401803170957116</v>
      </c>
      <c r="O141" s="263">
        <f t="shared" si="2"/>
        <v>17.554039755630598</v>
      </c>
      <c r="P141" s="263">
        <f t="shared" si="2"/>
        <v>13.527245851543006</v>
      </c>
      <c r="Q141" s="263">
        <f t="shared" si="2"/>
        <v>13.310523875487819</v>
      </c>
      <c r="R141" s="263">
        <f t="shared" si="2"/>
        <v>15.384347659405202</v>
      </c>
      <c r="S141" s="263">
        <f t="shared" si="2"/>
        <v>2.2671652528761368</v>
      </c>
      <c r="T141" s="263">
        <f t="shared" si="2"/>
        <v>2.3036971813030482</v>
      </c>
      <c r="U141" s="263">
        <f t="shared" si="2"/>
        <v>1.5326948688198057</v>
      </c>
      <c r="V141" s="263">
        <f t="shared" si="2"/>
        <v>5.737392924660524</v>
      </c>
      <c r="W141" s="263">
        <f t="shared" si="2"/>
        <v>6.5028726383204294</v>
      </c>
      <c r="DA141" s="70"/>
    </row>
    <row r="142" spans="1:105" ht="12" customHeight="1" x14ac:dyDescent="0.25">
      <c r="A142" s="60" t="s">
        <v>626</v>
      </c>
      <c r="B142" s="264">
        <v>1.3588967712042861</v>
      </c>
      <c r="C142" s="264">
        <v>1.2563247808455571</v>
      </c>
      <c r="D142" s="264">
        <v>1.274623481101244</v>
      </c>
      <c r="E142" s="264">
        <v>1.5277386156247821</v>
      </c>
      <c r="F142" s="264">
        <v>1.1906846277439309</v>
      </c>
      <c r="G142" s="264">
        <v>1.122223489633275</v>
      </c>
      <c r="H142" s="264">
        <v>1.079064307654102</v>
      </c>
      <c r="I142" s="264">
        <v>1.084246576693547</v>
      </c>
      <c r="J142" s="264">
        <v>1.298379098045729</v>
      </c>
      <c r="K142" s="264">
        <v>0.45886880592225998</v>
      </c>
      <c r="L142" s="264">
        <v>0.69101727845872052</v>
      </c>
      <c r="M142" s="264">
        <v>2.0018636925777962</v>
      </c>
      <c r="N142" s="264">
        <v>1.715468213368577</v>
      </c>
      <c r="O142" s="264">
        <v>2.8543647976770612</v>
      </c>
      <c r="P142" s="264">
        <v>1.8411728909156111</v>
      </c>
      <c r="Q142" s="264">
        <v>1.746257726581085</v>
      </c>
      <c r="R142" s="264">
        <v>2.1558349778732131</v>
      </c>
      <c r="S142" s="264">
        <v>9.4106023183047144E-2</v>
      </c>
      <c r="T142" s="264">
        <v>8.8079925504838286E-2</v>
      </c>
      <c r="U142" s="264">
        <v>9.6936636366748499E-2</v>
      </c>
      <c r="V142" s="264">
        <v>0.88160475302659913</v>
      </c>
      <c r="W142" s="264">
        <v>1.0504552146559889</v>
      </c>
      <c r="DA142" s="72" t="s">
        <v>775</v>
      </c>
    </row>
    <row r="143" spans="1:105" ht="12" customHeight="1" x14ac:dyDescent="0.25">
      <c r="A143" s="59" t="s">
        <v>33</v>
      </c>
      <c r="B143" s="232">
        <v>0.52502753063290009</v>
      </c>
      <c r="C143" s="232">
        <v>0.48708108956643442</v>
      </c>
      <c r="D143" s="232">
        <v>0.45740356514472857</v>
      </c>
      <c r="E143" s="232">
        <v>0.49442748127979108</v>
      </c>
      <c r="F143" s="232">
        <v>0.47360848631326452</v>
      </c>
      <c r="G143" s="232">
        <v>0.39270269589968981</v>
      </c>
      <c r="H143" s="232">
        <v>0.42259617736762378</v>
      </c>
      <c r="I143" s="232">
        <v>0.38063032356070298</v>
      </c>
      <c r="J143" s="232">
        <v>0.43298997990485061</v>
      </c>
      <c r="K143" s="232">
        <v>0.1595792265532002</v>
      </c>
      <c r="L143" s="232">
        <v>0.1990366157410918</v>
      </c>
      <c r="M143" s="232">
        <v>0.1982672042477655</v>
      </c>
      <c r="N143" s="232">
        <v>3.2402414444550109E-2</v>
      </c>
      <c r="O143" s="232">
        <v>1.8436428827370951E-2</v>
      </c>
      <c r="P143" s="232">
        <v>2.2768026331263281E-2</v>
      </c>
      <c r="Q143" s="232">
        <v>2.2231718003147081E-2</v>
      </c>
      <c r="R143" s="232">
        <v>3.8315059701879289E-2</v>
      </c>
      <c r="S143" s="232">
        <v>3.2183000114532441E-3</v>
      </c>
      <c r="T143" s="232">
        <v>3.9549470394040828E-3</v>
      </c>
      <c r="U143" s="232">
        <v>4.984829510959592E-3</v>
      </c>
      <c r="V143" s="232">
        <v>2.39764918413055E-2</v>
      </c>
      <c r="W143" s="232">
        <v>2.4836732634658659E-2</v>
      </c>
      <c r="DA143" s="71" t="s">
        <v>776</v>
      </c>
    </row>
    <row r="144" spans="1:105" ht="12" customHeight="1" x14ac:dyDescent="0.25">
      <c r="A144" s="59" t="s">
        <v>160</v>
      </c>
      <c r="B144" s="232">
        <v>0.2974581828313998</v>
      </c>
      <c r="C144" s="232">
        <v>0.29283191070893189</v>
      </c>
      <c r="D144" s="232">
        <v>0.26314976535175882</v>
      </c>
      <c r="E144" s="232">
        <v>0.30644988395613831</v>
      </c>
      <c r="F144" s="232">
        <v>1.2386869435698051E-2</v>
      </c>
      <c r="G144" s="232">
        <v>2.1216369017948589E-2</v>
      </c>
      <c r="H144" s="232">
        <v>2.3546175662274949E-2</v>
      </c>
      <c r="I144" s="232">
        <v>2.268367130584522E-2</v>
      </c>
      <c r="J144" s="232">
        <v>2.669896207820802E-2</v>
      </c>
      <c r="K144" s="232">
        <v>9.7109549827283301E-3</v>
      </c>
      <c r="L144" s="232">
        <v>1.40541534661847E-2</v>
      </c>
      <c r="M144" s="232">
        <v>8.7384579371297712E-3</v>
      </c>
      <c r="N144" s="232">
        <v>3.5729325717904048E-2</v>
      </c>
      <c r="O144" s="232">
        <v>3.252979501069745E-2</v>
      </c>
      <c r="P144" s="232">
        <v>0</v>
      </c>
      <c r="Q144" s="232">
        <v>0</v>
      </c>
      <c r="R144" s="232">
        <v>0</v>
      </c>
      <c r="S144" s="232">
        <v>1.7911629570621659E-4</v>
      </c>
      <c r="T144" s="232">
        <v>3.606384516727818E-5</v>
      </c>
      <c r="U144" s="232">
        <v>1.058762350373489E-4</v>
      </c>
      <c r="V144" s="232">
        <v>6.3428269674045267E-4</v>
      </c>
      <c r="W144" s="232">
        <v>5.3308777642737553E-4</v>
      </c>
      <c r="DA144" s="71" t="s">
        <v>777</v>
      </c>
    </row>
    <row r="145" spans="1:105" ht="12" customHeight="1" x14ac:dyDescent="0.25">
      <c r="A145" s="59" t="s">
        <v>162</v>
      </c>
      <c r="B145" s="232">
        <v>0.53641105773998621</v>
      </c>
      <c r="C145" s="232">
        <v>0.47641178057019112</v>
      </c>
      <c r="D145" s="232">
        <v>0.55407015060475673</v>
      </c>
      <c r="E145" s="232">
        <v>0.72686125038885241</v>
      </c>
      <c r="F145" s="232">
        <v>0.70468927199496867</v>
      </c>
      <c r="G145" s="232">
        <v>0.7083044247156367</v>
      </c>
      <c r="H145" s="232">
        <v>0.63292195462420286</v>
      </c>
      <c r="I145" s="232">
        <v>0.68093258182699867</v>
      </c>
      <c r="J145" s="232">
        <v>0.83869015606266983</v>
      </c>
      <c r="K145" s="232">
        <v>0.28957862438633147</v>
      </c>
      <c r="L145" s="232">
        <v>0.47792650925144398</v>
      </c>
      <c r="M145" s="232">
        <v>1.7948580303929009</v>
      </c>
      <c r="N145" s="232">
        <v>1.6473364732061231</v>
      </c>
      <c r="O145" s="232">
        <v>2.8033985738389928</v>
      </c>
      <c r="P145" s="232">
        <v>1.818404864584348</v>
      </c>
      <c r="Q145" s="232">
        <v>1.724026008577938</v>
      </c>
      <c r="R145" s="232">
        <v>2.1175199181713329</v>
      </c>
      <c r="S145" s="232">
        <v>9.0708606875887679E-2</v>
      </c>
      <c r="T145" s="232">
        <v>8.4088914620266922E-2</v>
      </c>
      <c r="U145" s="232">
        <v>9.1845930620751554E-2</v>
      </c>
      <c r="V145" s="232">
        <v>0.85699397848855319</v>
      </c>
      <c r="W145" s="232">
        <v>1.025085394244903</v>
      </c>
      <c r="DA145" s="71" t="s">
        <v>778</v>
      </c>
    </row>
    <row r="146" spans="1:105" ht="12" customHeight="1" x14ac:dyDescent="0.25">
      <c r="A146" s="60" t="s">
        <v>631</v>
      </c>
      <c r="B146" s="264">
        <v>9.2683241905269043</v>
      </c>
      <c r="C146" s="264">
        <v>9.1971626663994304</v>
      </c>
      <c r="D146" s="264">
        <v>9.9022245129344455</v>
      </c>
      <c r="E146" s="264">
        <v>9.7695389382400926</v>
      </c>
      <c r="F146" s="264">
        <v>9.8210551298059023</v>
      </c>
      <c r="G146" s="264">
        <v>9.9744531561630545</v>
      </c>
      <c r="H146" s="264">
        <v>9.3548738404861691</v>
      </c>
      <c r="I146" s="264">
        <v>10.22499495001696</v>
      </c>
      <c r="J146" s="264">
        <v>9.8790276210696568</v>
      </c>
      <c r="K146" s="264">
        <v>4.61683492651078</v>
      </c>
      <c r="L146" s="264">
        <v>8.9749928121524061</v>
      </c>
      <c r="M146" s="264">
        <v>9.9067517673056535</v>
      </c>
      <c r="N146" s="264">
        <v>9.2033169650333306</v>
      </c>
      <c r="O146" s="264">
        <v>12.094806135157709</v>
      </c>
      <c r="P146" s="264">
        <v>9.1685997277401459</v>
      </c>
      <c r="Q146" s="264">
        <v>8.9958067432698634</v>
      </c>
      <c r="R146" s="264">
        <v>10.62614680741564</v>
      </c>
      <c r="S146" s="264">
        <v>1.202855127326395</v>
      </c>
      <c r="T146" s="264">
        <v>1.2019083862633959</v>
      </c>
      <c r="U146" s="264">
        <v>0.8820447695187158</v>
      </c>
      <c r="V146" s="264">
        <v>3.8461798794905682</v>
      </c>
      <c r="W146" s="264">
        <v>4.3764041665278972</v>
      </c>
      <c r="DA146" s="72" t="s">
        <v>779</v>
      </c>
    </row>
    <row r="147" spans="1:105" ht="12" customHeight="1" x14ac:dyDescent="0.25">
      <c r="A147" s="64" t="s">
        <v>30</v>
      </c>
      <c r="B147" s="231">
        <v>4.6115311021096801</v>
      </c>
      <c r="C147" s="231">
        <v>4.3928055066025324</v>
      </c>
      <c r="D147" s="231">
        <v>4.8318235630508326</v>
      </c>
      <c r="E147" s="231">
        <v>4.8866003242675822</v>
      </c>
      <c r="F147" s="231">
        <v>4.5972121010662246</v>
      </c>
      <c r="G147" s="231">
        <v>4.9628236325027348</v>
      </c>
      <c r="H147" s="231">
        <v>4.6241355985369337</v>
      </c>
      <c r="I147" s="231">
        <v>5.205780042182016</v>
      </c>
      <c r="J147" s="231">
        <v>4.9411561226417264</v>
      </c>
      <c r="K147" s="231">
        <v>1.5902056008870591</v>
      </c>
      <c r="L147" s="231">
        <v>4.2387208100830813</v>
      </c>
      <c r="M147" s="231">
        <v>4.1717033670677752</v>
      </c>
      <c r="N147" s="231">
        <v>4.7257212311656316</v>
      </c>
      <c r="O147" s="231">
        <v>4.3793205798939674</v>
      </c>
      <c r="P147" s="231">
        <v>3.4153793919818138</v>
      </c>
      <c r="Q147" s="231">
        <v>3.6110643834722151</v>
      </c>
      <c r="R147" s="231">
        <v>5.2302735599068271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780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781</v>
      </c>
    </row>
    <row r="149" spans="1:105" ht="12" customHeight="1" x14ac:dyDescent="0.25">
      <c r="A149" s="64" t="s">
        <v>33</v>
      </c>
      <c r="B149" s="231">
        <v>0.62185502584650865</v>
      </c>
      <c r="C149" s="231">
        <v>0.61507374521056013</v>
      </c>
      <c r="D149" s="231">
        <v>0.57495755767696788</v>
      </c>
      <c r="E149" s="231">
        <v>0.56178514311636363</v>
      </c>
      <c r="F149" s="231">
        <v>0.63948667586172592</v>
      </c>
      <c r="G149" s="231">
        <v>0.69580772561799442</v>
      </c>
      <c r="H149" s="231">
        <v>0.62206308122028986</v>
      </c>
      <c r="I149" s="231">
        <v>0.62005864969492575</v>
      </c>
      <c r="J149" s="231">
        <v>0.63903482989652993</v>
      </c>
      <c r="K149" s="231">
        <v>0.54315598817600164</v>
      </c>
      <c r="L149" s="231">
        <v>0.75588312082779474</v>
      </c>
      <c r="M149" s="231">
        <v>0.43144727518596587</v>
      </c>
      <c r="N149" s="231">
        <v>8.4736448314606957E-2</v>
      </c>
      <c r="O149" s="231">
        <v>4.9941567644862517E-2</v>
      </c>
      <c r="P149" s="231">
        <v>6.9151811560885401E-2</v>
      </c>
      <c r="Q149" s="231">
        <v>6.8716477820419786E-2</v>
      </c>
      <c r="R149" s="231">
        <v>9.6126191755771306E-2</v>
      </c>
      <c r="S149" s="231">
        <v>4.0480322212643478E-2</v>
      </c>
      <c r="T149" s="231">
        <v>5.4088243559720667E-2</v>
      </c>
      <c r="U149" s="231">
        <v>4.5460438824838419E-2</v>
      </c>
      <c r="V149" s="231">
        <v>0.1048457303572624</v>
      </c>
      <c r="W149" s="231">
        <v>0.1037168879537671</v>
      </c>
      <c r="DA149" s="73" t="s">
        <v>782</v>
      </c>
    </row>
    <row r="150" spans="1:105" ht="12" customHeight="1" x14ac:dyDescent="0.25">
      <c r="A150" s="64" t="s">
        <v>160</v>
      </c>
      <c r="B150" s="231">
        <v>0.35901645586306202</v>
      </c>
      <c r="C150" s="231">
        <v>0.37681283279434352</v>
      </c>
      <c r="D150" s="231">
        <v>0.33707038097915237</v>
      </c>
      <c r="E150" s="231">
        <v>0.35482031108984152</v>
      </c>
      <c r="F150" s="231">
        <v>1.7043349400778111E-2</v>
      </c>
      <c r="G150" s="231">
        <v>3.8306968743859519E-2</v>
      </c>
      <c r="H150" s="231">
        <v>3.5319179478668007E-2</v>
      </c>
      <c r="I150" s="231">
        <v>3.765512509539206E-2</v>
      </c>
      <c r="J150" s="231">
        <v>4.0153409224282323E-2</v>
      </c>
      <c r="K150" s="231">
        <v>3.3681507409454657E-2</v>
      </c>
      <c r="L150" s="231">
        <v>5.4388580403673573E-2</v>
      </c>
      <c r="M150" s="231">
        <v>1.9377288753984201E-2</v>
      </c>
      <c r="N150" s="231">
        <v>9.5213617886449095E-2</v>
      </c>
      <c r="O150" s="231">
        <v>8.9794153158434822E-2</v>
      </c>
      <c r="P150" s="231">
        <v>0</v>
      </c>
      <c r="Q150" s="231">
        <v>0</v>
      </c>
      <c r="R150" s="231">
        <v>0</v>
      </c>
      <c r="S150" s="231">
        <v>2.295799177991136E-3</v>
      </c>
      <c r="T150" s="231">
        <v>5.0259203214273937E-4</v>
      </c>
      <c r="U150" s="231">
        <v>9.8392765358135126E-4</v>
      </c>
      <c r="V150" s="231">
        <v>2.8263721006389722E-3</v>
      </c>
      <c r="W150" s="231">
        <v>2.268480771928347E-3</v>
      </c>
      <c r="DA150" s="73" t="s">
        <v>783</v>
      </c>
    </row>
    <row r="151" spans="1:105" ht="12" customHeight="1" x14ac:dyDescent="0.25">
      <c r="A151" s="64" t="s">
        <v>70</v>
      </c>
      <c r="B151" s="231">
        <v>3.0421099806076821</v>
      </c>
      <c r="C151" s="231">
        <v>3.2123150408873098</v>
      </c>
      <c r="D151" s="231">
        <v>3.463578460921795</v>
      </c>
      <c r="E151" s="231">
        <v>3.142433027789064</v>
      </c>
      <c r="F151" s="231">
        <v>3.6180969119576081</v>
      </c>
      <c r="G151" s="231">
        <v>3.025525215447769</v>
      </c>
      <c r="H151" s="231">
        <v>3.1439308079343209</v>
      </c>
      <c r="I151" s="231">
        <v>3.2549056102002858</v>
      </c>
      <c r="J151" s="231">
        <v>3.023863311813153</v>
      </c>
      <c r="K151" s="231">
        <v>1.4665278625923199</v>
      </c>
      <c r="L151" s="231">
        <v>2.1153349262141519</v>
      </c>
      <c r="M151" s="231">
        <v>1.3878343941964051</v>
      </c>
      <c r="N151" s="231">
        <v>0</v>
      </c>
      <c r="O151" s="231">
        <v>0</v>
      </c>
      <c r="P151" s="231">
        <v>0.1088847911913829</v>
      </c>
      <c r="Q151" s="231">
        <v>0</v>
      </c>
      <c r="R151" s="231">
        <v>0</v>
      </c>
      <c r="S151" s="231">
        <v>2.187177981259766E-2</v>
      </c>
      <c r="T151" s="231">
        <v>7.2056359793524254E-5</v>
      </c>
      <c r="U151" s="231">
        <v>0</v>
      </c>
      <c r="V151" s="231">
        <v>0</v>
      </c>
      <c r="W151" s="231">
        <v>0</v>
      </c>
      <c r="DA151" s="73" t="s">
        <v>784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6.5531733219846774E-2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785</v>
      </c>
    </row>
    <row r="153" spans="1:105" ht="12" customHeight="1" x14ac:dyDescent="0.25">
      <c r="A153" s="64" t="s">
        <v>162</v>
      </c>
      <c r="B153" s="231">
        <v>0.63381162609997066</v>
      </c>
      <c r="C153" s="231">
        <v>0.60015554090468459</v>
      </c>
      <c r="D153" s="231">
        <v>0.69479455030569737</v>
      </c>
      <c r="E153" s="231">
        <v>0.8239001319772421</v>
      </c>
      <c r="F153" s="231">
        <v>0.94921609151956376</v>
      </c>
      <c r="G153" s="231">
        <v>1.251989613850697</v>
      </c>
      <c r="H153" s="231">
        <v>0.92942517331595675</v>
      </c>
      <c r="I153" s="231">
        <v>1.106595522844338</v>
      </c>
      <c r="J153" s="231">
        <v>1.2348199474939661</v>
      </c>
      <c r="K153" s="231">
        <v>0.98326396744594446</v>
      </c>
      <c r="L153" s="231">
        <v>1.810665374623704</v>
      </c>
      <c r="M153" s="231">
        <v>3.8963894421015239</v>
      </c>
      <c r="N153" s="231">
        <v>4.2976456676666439</v>
      </c>
      <c r="O153" s="231">
        <v>7.5757498344604457</v>
      </c>
      <c r="P153" s="231">
        <v>5.5096519997862163</v>
      </c>
      <c r="Q153" s="231">
        <v>5.3160258819772288</v>
      </c>
      <c r="R153" s="231">
        <v>5.2997470557530431</v>
      </c>
      <c r="S153" s="231">
        <v>1.1382072261231631</v>
      </c>
      <c r="T153" s="231">
        <v>1.1472454943117389</v>
      </c>
      <c r="U153" s="231">
        <v>0.83560040304029604</v>
      </c>
      <c r="V153" s="231">
        <v>3.738507777032666</v>
      </c>
      <c r="W153" s="231">
        <v>4.2704187978022006</v>
      </c>
      <c r="DA153" s="73" t="s">
        <v>786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787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788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789</v>
      </c>
    </row>
    <row r="157" spans="1:105" ht="12" customHeight="1" x14ac:dyDescent="0.25">
      <c r="A157" s="61" t="s">
        <v>643</v>
      </c>
      <c r="B157" s="265">
        <v>2.1881303725666532</v>
      </c>
      <c r="C157" s="265">
        <v>2.4407982555170049</v>
      </c>
      <c r="D157" s="265">
        <v>2.9164931400414931</v>
      </c>
      <c r="E157" s="265">
        <v>2.2758602932308589</v>
      </c>
      <c r="F157" s="265">
        <v>3.0630764314551659</v>
      </c>
      <c r="G157" s="265">
        <v>3.6281135975487349</v>
      </c>
      <c r="H157" s="265">
        <v>3.109213330673902</v>
      </c>
      <c r="I157" s="265">
        <v>3.6700871288629839</v>
      </c>
      <c r="J157" s="265">
        <v>2.7385119169037022</v>
      </c>
      <c r="K157" s="265">
        <v>2.334479293706182</v>
      </c>
      <c r="L157" s="265">
        <v>4.9533538513975381</v>
      </c>
      <c r="M157" s="265">
        <v>2.476465434536776</v>
      </c>
      <c r="N157" s="265">
        <v>2.4830179925552081</v>
      </c>
      <c r="O157" s="265">
        <v>2.6048688227958272</v>
      </c>
      <c r="P157" s="265">
        <v>2.517473232887248</v>
      </c>
      <c r="Q157" s="265">
        <v>2.568459405636871</v>
      </c>
      <c r="R157" s="265">
        <v>2.6023658741163498</v>
      </c>
      <c r="S157" s="265">
        <v>0.97020410236669485</v>
      </c>
      <c r="T157" s="265">
        <v>1.013708869534814</v>
      </c>
      <c r="U157" s="265">
        <v>0.55371346293434132</v>
      </c>
      <c r="V157" s="265">
        <v>1.0096082921433569</v>
      </c>
      <c r="W157" s="265">
        <v>1.0760132571365431</v>
      </c>
      <c r="DA157" s="74" t="s">
        <v>790</v>
      </c>
    </row>
    <row r="158" spans="1:105" ht="12" hidden="1" customHeight="1" x14ac:dyDescent="0.25">
      <c r="A158" s="11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DA158" s="94"/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342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3">SUM(B$163:B$169)</f>
        <v>1</v>
      </c>
      <c r="C162" s="234">
        <f t="shared" si="3"/>
        <v>1.0000000000000002</v>
      </c>
      <c r="D162" s="234">
        <f t="shared" si="3"/>
        <v>1</v>
      </c>
      <c r="E162" s="234">
        <f t="shared" si="3"/>
        <v>1.0000000000000004</v>
      </c>
      <c r="F162" s="234">
        <f t="shared" si="3"/>
        <v>1</v>
      </c>
      <c r="G162" s="234">
        <f t="shared" si="3"/>
        <v>1.0000000000000004</v>
      </c>
      <c r="H162" s="234">
        <f t="shared" si="3"/>
        <v>1</v>
      </c>
      <c r="I162" s="234">
        <f t="shared" si="3"/>
        <v>1</v>
      </c>
      <c r="J162" s="234">
        <f t="shared" si="3"/>
        <v>0.99999999999999978</v>
      </c>
      <c r="K162" s="234">
        <f t="shared" si="3"/>
        <v>1</v>
      </c>
      <c r="L162" s="234">
        <f t="shared" si="3"/>
        <v>0.99999999999999978</v>
      </c>
      <c r="M162" s="234">
        <f t="shared" si="3"/>
        <v>0.99999999999999978</v>
      </c>
      <c r="N162" s="234">
        <f t="shared" si="3"/>
        <v>1</v>
      </c>
      <c r="O162" s="234">
        <f t="shared" si="3"/>
        <v>1.0000000000000004</v>
      </c>
      <c r="P162" s="234">
        <f t="shared" si="3"/>
        <v>1</v>
      </c>
      <c r="Q162" s="234">
        <f t="shared" si="3"/>
        <v>0.99999999999999989</v>
      </c>
      <c r="R162" s="234">
        <f t="shared" si="3"/>
        <v>1</v>
      </c>
      <c r="S162" s="234">
        <f t="shared" si="3"/>
        <v>1</v>
      </c>
      <c r="T162" s="234">
        <f t="shared" si="3"/>
        <v>1</v>
      </c>
      <c r="U162" s="234">
        <f t="shared" si="3"/>
        <v>1.0000000000000002</v>
      </c>
      <c r="V162" s="234">
        <f t="shared" si="3"/>
        <v>1</v>
      </c>
      <c r="W162" s="234">
        <f t="shared" si="3"/>
        <v>1</v>
      </c>
      <c r="DA162" s="95"/>
    </row>
    <row r="163" spans="1:105" ht="12" customHeight="1" x14ac:dyDescent="0.25">
      <c r="A163" s="55" t="s">
        <v>92</v>
      </c>
      <c r="B163" s="301">
        <f t="shared" ref="B163:W163" si="4">IF(B$6=0,0,B$6/B$5)</f>
        <v>1.6623919598169215E-3</v>
      </c>
      <c r="C163" s="301">
        <f t="shared" si="4"/>
        <v>1.6585424145632299E-3</v>
      </c>
      <c r="D163" s="301">
        <f t="shared" si="4"/>
        <v>1.6563278840631749E-3</v>
      </c>
      <c r="E163" s="301">
        <f t="shared" si="4"/>
        <v>1.6630634237043351E-3</v>
      </c>
      <c r="F163" s="301">
        <f t="shared" si="4"/>
        <v>1.6494149827571056E-3</v>
      </c>
      <c r="G163" s="301">
        <f t="shared" si="4"/>
        <v>1.6210807820555919E-3</v>
      </c>
      <c r="H163" s="301">
        <f t="shared" si="4"/>
        <v>1.6397147373511136E-3</v>
      </c>
      <c r="I163" s="301">
        <f t="shared" si="4"/>
        <v>1.6298375574312731E-3</v>
      </c>
      <c r="J163" s="301">
        <f t="shared" si="4"/>
        <v>1.6388073637486032E-3</v>
      </c>
      <c r="K163" s="301">
        <f t="shared" si="4"/>
        <v>1.5667131448137887E-3</v>
      </c>
      <c r="L163" s="301">
        <f t="shared" si="4"/>
        <v>1.5594128434341025E-3</v>
      </c>
      <c r="M163" s="301">
        <f t="shared" si="4"/>
        <v>1.5766742704890438E-3</v>
      </c>
      <c r="N163" s="301">
        <f t="shared" si="4"/>
        <v>1.5465212762265053E-3</v>
      </c>
      <c r="O163" s="301">
        <f t="shared" si="4"/>
        <v>1.5327481790123323E-3</v>
      </c>
      <c r="P163" s="301">
        <f t="shared" si="4"/>
        <v>1.527410655111419E-3</v>
      </c>
      <c r="Q163" s="301">
        <f t="shared" si="4"/>
        <v>1.5264418877133034E-3</v>
      </c>
      <c r="R163" s="301">
        <f t="shared" si="4"/>
        <v>1.5467737802658641E-3</v>
      </c>
      <c r="S163" s="301">
        <f t="shared" si="4"/>
        <v>1.4375646051059887E-3</v>
      </c>
      <c r="T163" s="301">
        <f t="shared" si="4"/>
        <v>1.4348660454795801E-3</v>
      </c>
      <c r="U163" s="301">
        <f t="shared" si="4"/>
        <v>1.4399111274717511E-3</v>
      </c>
      <c r="V163" s="301">
        <f t="shared" si="4"/>
        <v>1.4662720569913392E-3</v>
      </c>
      <c r="W163" s="301">
        <f t="shared" si="4"/>
        <v>1.4690129903857114E-3</v>
      </c>
      <c r="DA163" s="67"/>
    </row>
    <row r="164" spans="1:105" ht="12" customHeight="1" x14ac:dyDescent="0.25">
      <c r="A164" s="202" t="s">
        <v>93</v>
      </c>
      <c r="B164" s="235">
        <f t="shared" ref="B164:W164" si="5">IF(B$7=0,0,B$7/B$5)</f>
        <v>2.1574970316188028E-4</v>
      </c>
      <c r="C164" s="235">
        <f t="shared" si="5"/>
        <v>2.1525009881713655E-4</v>
      </c>
      <c r="D164" s="235">
        <f t="shared" si="5"/>
        <v>2.1496269108804553E-4</v>
      </c>
      <c r="E164" s="235">
        <f t="shared" si="5"/>
        <v>2.1583684755255078E-4</v>
      </c>
      <c r="F164" s="235">
        <f t="shared" si="5"/>
        <v>2.1406551614926872E-4</v>
      </c>
      <c r="G164" s="235">
        <f t="shared" si="5"/>
        <v>2.1038822731580146E-4</v>
      </c>
      <c r="H164" s="235">
        <f t="shared" si="5"/>
        <v>2.1280659219058296E-4</v>
      </c>
      <c r="I164" s="235">
        <f t="shared" si="5"/>
        <v>2.1152470519443989E-4</v>
      </c>
      <c r="J164" s="235">
        <f t="shared" si="5"/>
        <v>2.1268883080209535E-4</v>
      </c>
      <c r="K164" s="235">
        <f t="shared" si="5"/>
        <v>2.0333224901461687E-4</v>
      </c>
      <c r="L164" s="235">
        <f t="shared" si="5"/>
        <v>2.0238479625153143E-4</v>
      </c>
      <c r="M164" s="235">
        <f t="shared" si="5"/>
        <v>2.0462503071685213E-4</v>
      </c>
      <c r="N164" s="235">
        <f t="shared" si="5"/>
        <v>2.0071169395943615E-4</v>
      </c>
      <c r="O164" s="235">
        <f t="shared" si="5"/>
        <v>1.9892418433029618E-4</v>
      </c>
      <c r="P164" s="235">
        <f t="shared" si="5"/>
        <v>1.9823146611156248E-4</v>
      </c>
      <c r="Q164" s="235">
        <f t="shared" si="5"/>
        <v>1.9810573687102932E-4</v>
      </c>
      <c r="R164" s="235">
        <f t="shared" si="5"/>
        <v>2.0074446461332266E-4</v>
      </c>
      <c r="S164" s="235">
        <f t="shared" si="5"/>
        <v>1.8657100390560131E-4</v>
      </c>
      <c r="T164" s="235">
        <f t="shared" si="5"/>
        <v>1.8622077757364378E-4</v>
      </c>
      <c r="U164" s="235">
        <f t="shared" si="5"/>
        <v>1.8687554189430254E-4</v>
      </c>
      <c r="V164" s="235">
        <f t="shared" si="5"/>
        <v>1.902967342823774E-4</v>
      </c>
      <c r="W164" s="235">
        <f t="shared" si="5"/>
        <v>1.9065245999599762E-4</v>
      </c>
      <c r="DA164" s="174"/>
    </row>
    <row r="165" spans="1:105" ht="12" customHeight="1" x14ac:dyDescent="0.25">
      <c r="A165" s="202" t="s">
        <v>94</v>
      </c>
      <c r="B165" s="235">
        <f t="shared" ref="B165:W165" si="6">IF(B$8=0,0,B$8/B$5)</f>
        <v>3.0051724792453244E-2</v>
      </c>
      <c r="C165" s="235">
        <f t="shared" si="6"/>
        <v>2.9982135022208731E-2</v>
      </c>
      <c r="D165" s="235">
        <f t="shared" si="6"/>
        <v>2.9942102068043389E-2</v>
      </c>
      <c r="E165" s="235">
        <f t="shared" si="6"/>
        <v>3.0063863113884287E-2</v>
      </c>
      <c r="F165" s="235">
        <f t="shared" si="6"/>
        <v>2.9817134784400928E-2</v>
      </c>
      <c r="G165" s="235">
        <f t="shared" si="6"/>
        <v>2.9304926098195676E-2</v>
      </c>
      <c r="H165" s="235">
        <f t="shared" si="6"/>
        <v>2.9641779565892621E-2</v>
      </c>
      <c r="I165" s="235">
        <f t="shared" si="6"/>
        <v>2.9463225831363439E-2</v>
      </c>
      <c r="J165" s="235">
        <f t="shared" si="6"/>
        <v>2.9625376610124245E-2</v>
      </c>
      <c r="K165" s="235">
        <f t="shared" si="6"/>
        <v>2.8322100560356483E-2</v>
      </c>
      <c r="L165" s="235">
        <f t="shared" si="6"/>
        <v>2.8190130090535122E-2</v>
      </c>
      <c r="M165" s="235">
        <f t="shared" si="6"/>
        <v>2.8502171815903678E-2</v>
      </c>
      <c r="N165" s="235">
        <f t="shared" si="6"/>
        <v>2.7957084070564707E-2</v>
      </c>
      <c r="O165" s="235">
        <f t="shared" si="6"/>
        <v>2.7708102279852976E-2</v>
      </c>
      <c r="P165" s="235">
        <f t="shared" si="6"/>
        <v>2.761161372407275E-2</v>
      </c>
      <c r="Q165" s="235">
        <f t="shared" si="6"/>
        <v>2.7594100928089733E-2</v>
      </c>
      <c r="R165" s="235">
        <f t="shared" si="6"/>
        <v>2.7961648687143254E-2</v>
      </c>
      <c r="S165" s="235">
        <f t="shared" si="6"/>
        <v>2.5987430719271905E-2</v>
      </c>
      <c r="T165" s="235">
        <f t="shared" si="6"/>
        <v>2.5938647776867767E-2</v>
      </c>
      <c r="U165" s="235">
        <f t="shared" si="6"/>
        <v>2.6029849743220392E-2</v>
      </c>
      <c r="V165" s="235">
        <f t="shared" si="6"/>
        <v>2.6506386816512777E-2</v>
      </c>
      <c r="W165" s="235">
        <f t="shared" si="6"/>
        <v>2.6555935766479518E-2</v>
      </c>
      <c r="DA165" s="174"/>
    </row>
    <row r="166" spans="1:105" ht="12" customHeight="1" x14ac:dyDescent="0.25">
      <c r="A166" s="202" t="s">
        <v>95</v>
      </c>
      <c r="B166" s="235">
        <f t="shared" ref="B166:W166" si="7">IF(B$9=0,0,B$9/B$5)</f>
        <v>5.4921385959273326E-4</v>
      </c>
      <c r="C166" s="235">
        <f t="shared" si="7"/>
        <v>5.4794206349556703E-4</v>
      </c>
      <c r="D166" s="235">
        <f t="shared" si="7"/>
        <v>5.4721043649512381E-4</v>
      </c>
      <c r="E166" s="235">
        <f t="shared" si="7"/>
        <v>5.49435694925253E-4</v>
      </c>
      <c r="F166" s="235">
        <f t="shared" si="7"/>
        <v>5.4492658208589776E-4</v>
      </c>
      <c r="G166" s="235">
        <f t="shared" si="7"/>
        <v>5.3556565151001423E-4</v>
      </c>
      <c r="H166" s="235">
        <f t="shared" si="7"/>
        <v>5.4172185699867537E-4</v>
      </c>
      <c r="I166" s="235">
        <f t="shared" si="7"/>
        <v>5.3845867705267479E-4</v>
      </c>
      <c r="J166" s="235">
        <f t="shared" si="7"/>
        <v>5.4142208283567837E-4</v>
      </c>
      <c r="K166" s="235">
        <f t="shared" si="7"/>
        <v>5.1760390686238179E-4</v>
      </c>
      <c r="L166" s="235">
        <f t="shared" si="7"/>
        <v>5.1519206489379534E-4</v>
      </c>
      <c r="M166" s="235">
        <f t="shared" si="7"/>
        <v>5.2089482044367528E-4</v>
      </c>
      <c r="N166" s="235">
        <f t="shared" si="7"/>
        <v>5.1093300472421677E-4</v>
      </c>
      <c r="O166" s="235">
        <f t="shared" si="7"/>
        <v>5.0638270848699552E-4</v>
      </c>
      <c r="P166" s="235">
        <f t="shared" si="7"/>
        <v>5.0461932044545792E-4</v>
      </c>
      <c r="Q166" s="235">
        <f t="shared" si="7"/>
        <v>5.0429926326602773E-4</v>
      </c>
      <c r="R166" s="235">
        <f t="shared" si="7"/>
        <v>5.1101642591571143E-4</v>
      </c>
      <c r="S166" s="235">
        <f t="shared" si="7"/>
        <v>4.7493637136642217E-4</v>
      </c>
      <c r="T166" s="235">
        <f t="shared" si="7"/>
        <v>4.7404483291845954E-4</v>
      </c>
      <c r="U166" s="235">
        <f t="shared" si="7"/>
        <v>4.7571160526809663E-4</v>
      </c>
      <c r="V166" s="235">
        <f t="shared" si="7"/>
        <v>4.8442061505270831E-4</v>
      </c>
      <c r="W166" s="235">
        <f t="shared" si="7"/>
        <v>4.8532615276270495E-4</v>
      </c>
      <c r="DA166" s="174"/>
    </row>
    <row r="167" spans="1:105" ht="12" customHeight="1" x14ac:dyDescent="0.25">
      <c r="A167" s="56" t="s">
        <v>96</v>
      </c>
      <c r="B167" s="302">
        <f t="shared" ref="B167:W167" si="8">IF(B$10=0,0,B$10/B$5)</f>
        <v>3.0715233035656748E-3</v>
      </c>
      <c r="C167" s="302">
        <f t="shared" si="8"/>
        <v>3.2096631867158925E-3</v>
      </c>
      <c r="D167" s="302">
        <f t="shared" si="8"/>
        <v>3.3657484379906993E-3</v>
      </c>
      <c r="E167" s="302">
        <f t="shared" si="8"/>
        <v>3.1257044708708714E-3</v>
      </c>
      <c r="F167" s="302">
        <f t="shared" si="8"/>
        <v>3.4361398656065334E-3</v>
      </c>
      <c r="G167" s="302">
        <f t="shared" si="8"/>
        <v>3.7109897792891081E-3</v>
      </c>
      <c r="H167" s="302">
        <f t="shared" si="8"/>
        <v>3.5369472468218307E-3</v>
      </c>
      <c r="I167" s="302">
        <f t="shared" si="8"/>
        <v>3.6454769401632089E-3</v>
      </c>
      <c r="J167" s="302">
        <f t="shared" si="8"/>
        <v>3.2782811782166234E-3</v>
      </c>
      <c r="K167" s="302">
        <f t="shared" si="8"/>
        <v>4.3725297525635852E-3</v>
      </c>
      <c r="L167" s="302">
        <f t="shared" si="8"/>
        <v>4.4378297955220553E-3</v>
      </c>
      <c r="M167" s="302">
        <f t="shared" si="8"/>
        <v>3.5444266418977939E-3</v>
      </c>
      <c r="N167" s="302">
        <f t="shared" si="8"/>
        <v>3.5502133056983937E-3</v>
      </c>
      <c r="O167" s="302">
        <f t="shared" si="8"/>
        <v>3.5248651959103789E-3</v>
      </c>
      <c r="P167" s="302">
        <f t="shared" si="8"/>
        <v>3.6481214311920524E-3</v>
      </c>
      <c r="Q167" s="302">
        <f t="shared" si="8"/>
        <v>3.6671576778915566E-3</v>
      </c>
      <c r="R167" s="302">
        <f t="shared" si="8"/>
        <v>3.5077790874574691E-3</v>
      </c>
      <c r="S167" s="302">
        <f t="shared" si="8"/>
        <v>5.1826848288568485E-3</v>
      </c>
      <c r="T167" s="302">
        <f t="shared" si="8"/>
        <v>5.2701093486674823E-3</v>
      </c>
      <c r="U167" s="302">
        <f t="shared" si="8"/>
        <v>4.7338352318104506E-3</v>
      </c>
      <c r="V167" s="302">
        <f t="shared" si="8"/>
        <v>3.7305746446840925E-3</v>
      </c>
      <c r="W167" s="302">
        <f t="shared" si="8"/>
        <v>3.7015962356654231E-3</v>
      </c>
      <c r="DA167" s="68"/>
    </row>
    <row r="168" spans="1:105" ht="12" customHeight="1" x14ac:dyDescent="0.25">
      <c r="A168" s="203" t="s">
        <v>487</v>
      </c>
      <c r="B168" s="303">
        <f t="shared" ref="B168:W168" si="9">IF(B$16=0,0,B$16/B$5)</f>
        <v>0.65237745307105621</v>
      </c>
      <c r="C168" s="303">
        <f t="shared" si="9"/>
        <v>0.64488964851995922</v>
      </c>
      <c r="D168" s="303">
        <f t="shared" si="9"/>
        <v>0.63762477850504184</v>
      </c>
      <c r="E168" s="303">
        <f t="shared" si="9"/>
        <v>0.64999621939335861</v>
      </c>
      <c r="F168" s="303">
        <f t="shared" si="9"/>
        <v>0.63399314773944293</v>
      </c>
      <c r="G168" s="303">
        <f t="shared" si="9"/>
        <v>0.61772411613351785</v>
      </c>
      <c r="H168" s="303">
        <f t="shared" si="9"/>
        <v>0.62907322914178743</v>
      </c>
      <c r="I168" s="303">
        <f t="shared" si="9"/>
        <v>0.62253770988456747</v>
      </c>
      <c r="J168" s="303">
        <f t="shared" si="9"/>
        <v>0.6436387851251405</v>
      </c>
      <c r="K168" s="303">
        <f t="shared" si="9"/>
        <v>0.56634306786402588</v>
      </c>
      <c r="L168" s="303">
        <f t="shared" si="9"/>
        <v>0.55491609823477162</v>
      </c>
      <c r="M168" s="303">
        <f t="shared" si="9"/>
        <v>0.62453770401653852</v>
      </c>
      <c r="N168" s="303">
        <f t="shared" si="9"/>
        <v>0.61989580666154109</v>
      </c>
      <c r="O168" s="303">
        <f t="shared" si="9"/>
        <v>0.62244331039823619</v>
      </c>
      <c r="P168" s="303">
        <f t="shared" si="9"/>
        <v>0.61118002187886045</v>
      </c>
      <c r="Q168" s="303">
        <f t="shared" si="9"/>
        <v>0.60885711313683277</v>
      </c>
      <c r="R168" s="303">
        <f t="shared" si="9"/>
        <v>0.62404369762314871</v>
      </c>
      <c r="S168" s="303">
        <f t="shared" si="9"/>
        <v>0.46449864829172244</v>
      </c>
      <c r="T168" s="303">
        <f t="shared" si="9"/>
        <v>0.45541197088419233</v>
      </c>
      <c r="U168" s="303">
        <f t="shared" si="9"/>
        <v>0.5081025566785764</v>
      </c>
      <c r="V168" s="303">
        <f t="shared" si="9"/>
        <v>0.60393121761394963</v>
      </c>
      <c r="W168" s="303">
        <f t="shared" si="9"/>
        <v>0.6066136656180493</v>
      </c>
      <c r="DA168" s="175"/>
    </row>
    <row r="169" spans="1:105" ht="12" customHeight="1" x14ac:dyDescent="0.25">
      <c r="A169" s="41" t="s">
        <v>499</v>
      </c>
      <c r="B169" s="237">
        <f t="shared" ref="B169:W169" si="10">IF(B$27=0,0,B$27/B$5)</f>
        <v>0.31207194331035348</v>
      </c>
      <c r="C169" s="237">
        <f t="shared" si="10"/>
        <v>0.31949681869424035</v>
      </c>
      <c r="D169" s="237">
        <f t="shared" si="10"/>
        <v>0.32664886997727766</v>
      </c>
      <c r="E169" s="237">
        <f t="shared" si="10"/>
        <v>0.31438587705570448</v>
      </c>
      <c r="F169" s="237">
        <f t="shared" si="10"/>
        <v>0.33034517052955742</v>
      </c>
      <c r="G169" s="237">
        <f t="shared" si="10"/>
        <v>0.34689293332811633</v>
      </c>
      <c r="H169" s="237">
        <f t="shared" si="10"/>
        <v>0.33535380085895777</v>
      </c>
      <c r="I169" s="237">
        <f t="shared" si="10"/>
        <v>0.3419737664042275</v>
      </c>
      <c r="J169" s="237">
        <f t="shared" si="10"/>
        <v>0.32106463880913211</v>
      </c>
      <c r="K169" s="237">
        <f t="shared" si="10"/>
        <v>0.39867465252236323</v>
      </c>
      <c r="L169" s="237">
        <f t="shared" si="10"/>
        <v>0.4101789521745916</v>
      </c>
      <c r="M169" s="237">
        <f t="shared" si="10"/>
        <v>0.34111350340401031</v>
      </c>
      <c r="N169" s="237">
        <f t="shared" si="10"/>
        <v>0.3463387299872856</v>
      </c>
      <c r="O169" s="237">
        <f t="shared" si="10"/>
        <v>0.34408566705417132</v>
      </c>
      <c r="P169" s="237">
        <f t="shared" si="10"/>
        <v>0.35532998152420631</v>
      </c>
      <c r="Q169" s="237">
        <f t="shared" si="10"/>
        <v>0.35765278136933543</v>
      </c>
      <c r="R169" s="237">
        <f t="shared" si="10"/>
        <v>0.34222833993145568</v>
      </c>
      <c r="S169" s="237">
        <f t="shared" si="10"/>
        <v>0.50223216417977079</v>
      </c>
      <c r="T169" s="237">
        <f t="shared" si="10"/>
        <v>0.5112841403343007</v>
      </c>
      <c r="U169" s="237">
        <f t="shared" si="10"/>
        <v>0.45903126007175882</v>
      </c>
      <c r="V169" s="237">
        <f t="shared" si="10"/>
        <v>0.36369083151852716</v>
      </c>
      <c r="W169" s="237">
        <f t="shared" si="10"/>
        <v>0.36098381077666142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1">SUM(B$172:B$177,B$179:B$180,B$182:B$184)</f>
        <v>0.99999999999999944</v>
      </c>
      <c r="C171" s="234">
        <f t="shared" si="11"/>
        <v>1</v>
      </c>
      <c r="D171" s="234">
        <f t="shared" si="11"/>
        <v>1</v>
      </c>
      <c r="E171" s="234">
        <f t="shared" si="11"/>
        <v>0.99999999999999956</v>
      </c>
      <c r="F171" s="234">
        <f t="shared" si="11"/>
        <v>0.99999999999999967</v>
      </c>
      <c r="G171" s="234">
        <f t="shared" si="11"/>
        <v>0.99999999999999956</v>
      </c>
      <c r="H171" s="234">
        <f t="shared" si="11"/>
        <v>0.99999999999999989</v>
      </c>
      <c r="I171" s="234">
        <f t="shared" si="11"/>
        <v>0.99999999999999978</v>
      </c>
      <c r="J171" s="234">
        <f t="shared" si="11"/>
        <v>0.99999999999999967</v>
      </c>
      <c r="K171" s="234">
        <f t="shared" si="11"/>
        <v>1.0000000000000004</v>
      </c>
      <c r="L171" s="234">
        <f t="shared" si="11"/>
        <v>1.0000000000000002</v>
      </c>
      <c r="M171" s="234">
        <f t="shared" si="11"/>
        <v>0.99999999999999989</v>
      </c>
      <c r="N171" s="234">
        <f t="shared" si="11"/>
        <v>1</v>
      </c>
      <c r="O171" s="234">
        <f t="shared" si="11"/>
        <v>1</v>
      </c>
      <c r="P171" s="234">
        <f t="shared" si="11"/>
        <v>1</v>
      </c>
      <c r="Q171" s="234">
        <f t="shared" si="11"/>
        <v>1</v>
      </c>
      <c r="R171" s="234">
        <f t="shared" si="11"/>
        <v>0.99999999999999989</v>
      </c>
      <c r="S171" s="234">
        <f t="shared" si="11"/>
        <v>1.0000000000000002</v>
      </c>
      <c r="T171" s="234">
        <f t="shared" si="11"/>
        <v>0.99999999999999956</v>
      </c>
      <c r="U171" s="234">
        <f t="shared" si="11"/>
        <v>0.99999999999999956</v>
      </c>
      <c r="V171" s="234">
        <f t="shared" si="11"/>
        <v>0.99999999999999967</v>
      </c>
      <c r="W171" s="234">
        <f t="shared" si="11"/>
        <v>1.0000000000000004</v>
      </c>
      <c r="DA171" s="95"/>
    </row>
    <row r="172" spans="1:105" ht="12" customHeight="1" x14ac:dyDescent="0.25">
      <c r="A172" s="55" t="s">
        <v>92</v>
      </c>
      <c r="B172" s="301">
        <f t="shared" ref="B172:W172" si="12">IF(B$35=0,0,B$35/B$34)</f>
        <v>9.8385202480579187E-4</v>
      </c>
      <c r="C172" s="301">
        <f t="shared" si="12"/>
        <v>9.8107589613611137E-4</v>
      </c>
      <c r="D172" s="301">
        <f t="shared" si="12"/>
        <v>9.7848594851358589E-4</v>
      </c>
      <c r="E172" s="301">
        <f t="shared" si="12"/>
        <v>9.83808045837746E-4</v>
      </c>
      <c r="F172" s="301">
        <f t="shared" si="12"/>
        <v>9.7678313237694507E-4</v>
      </c>
      <c r="G172" s="301">
        <f t="shared" si="12"/>
        <v>9.6969342360012209E-4</v>
      </c>
      <c r="H172" s="301">
        <f t="shared" si="12"/>
        <v>9.7385875170026732E-4</v>
      </c>
      <c r="I172" s="301">
        <f t="shared" si="12"/>
        <v>9.7107272360964986E-4</v>
      </c>
      <c r="J172" s="301">
        <f t="shared" si="12"/>
        <v>9.7696594505156369E-4</v>
      </c>
      <c r="K172" s="301">
        <f t="shared" si="12"/>
        <v>9.60556268692437E-4</v>
      </c>
      <c r="L172" s="301">
        <f t="shared" si="12"/>
        <v>9.5815492178806993E-4</v>
      </c>
      <c r="M172" s="301">
        <f t="shared" si="12"/>
        <v>9.6955213203897843E-4</v>
      </c>
      <c r="N172" s="301">
        <f t="shared" si="12"/>
        <v>9.6398858769299815E-4</v>
      </c>
      <c r="O172" s="301">
        <f t="shared" si="12"/>
        <v>9.6659436451494729E-4</v>
      </c>
      <c r="P172" s="301">
        <f t="shared" si="12"/>
        <v>9.6334775617275704E-4</v>
      </c>
      <c r="Q172" s="301">
        <f t="shared" si="12"/>
        <v>9.6258246243847339E-4</v>
      </c>
      <c r="R172" s="301">
        <f t="shared" si="12"/>
        <v>9.6527295413598581E-4</v>
      </c>
      <c r="S172" s="301">
        <f t="shared" si="12"/>
        <v>9.503171547373719E-4</v>
      </c>
      <c r="T172" s="301">
        <f t="shared" si="12"/>
        <v>9.500156546301124E-4</v>
      </c>
      <c r="U172" s="301">
        <f t="shared" si="12"/>
        <v>9.5193470097546635E-4</v>
      </c>
      <c r="V172" s="301">
        <f t="shared" si="12"/>
        <v>9.6173573676688374E-4</v>
      </c>
      <c r="W172" s="301">
        <f t="shared" si="12"/>
        <v>9.5886956951550311E-4</v>
      </c>
      <c r="DA172" s="67"/>
    </row>
    <row r="173" spans="1:105" ht="12" customHeight="1" x14ac:dyDescent="0.25">
      <c r="A173" s="202" t="s">
        <v>93</v>
      </c>
      <c r="B173" s="235">
        <f t="shared" ref="B173:W173" si="13">IF(B$36=0,0,B$36/B$34)</f>
        <v>1.1864064708864803E-4</v>
      </c>
      <c r="C173" s="235">
        <f t="shared" si="13"/>
        <v>1.18305879569277E-4</v>
      </c>
      <c r="D173" s="235">
        <f t="shared" si="13"/>
        <v>1.1799356323093054E-4</v>
      </c>
      <c r="E173" s="235">
        <f t="shared" si="13"/>
        <v>1.1863534375735853E-4</v>
      </c>
      <c r="F173" s="235">
        <f t="shared" si="13"/>
        <v>1.1778822421324243E-4</v>
      </c>
      <c r="G173" s="235">
        <f t="shared" si="13"/>
        <v>1.1693329113820153E-4</v>
      </c>
      <c r="H173" s="235">
        <f t="shared" si="13"/>
        <v>1.1743557929605274E-4</v>
      </c>
      <c r="I173" s="235">
        <f t="shared" si="13"/>
        <v>1.1709961802632499E-4</v>
      </c>
      <c r="J173" s="235">
        <f t="shared" si="13"/>
        <v>1.1781026920930478E-4</v>
      </c>
      <c r="K173" s="235">
        <f t="shared" si="13"/>
        <v>1.1583146083906601E-4</v>
      </c>
      <c r="L173" s="235">
        <f t="shared" si="13"/>
        <v>1.1554188746478269E-4</v>
      </c>
      <c r="M173" s="235">
        <f t="shared" si="13"/>
        <v>1.1691625308591371E-4</v>
      </c>
      <c r="N173" s="235">
        <f t="shared" si="13"/>
        <v>1.1624535697077508E-4</v>
      </c>
      <c r="O173" s="235">
        <f t="shared" si="13"/>
        <v>1.1655958211899851E-4</v>
      </c>
      <c r="P173" s="235">
        <f t="shared" si="13"/>
        <v>1.1616808044511945E-4</v>
      </c>
      <c r="Q173" s="235">
        <f t="shared" si="13"/>
        <v>1.1607579528275855E-4</v>
      </c>
      <c r="R173" s="235">
        <f t="shared" si="13"/>
        <v>1.164002360197103E-4</v>
      </c>
      <c r="S173" s="235">
        <f t="shared" si="13"/>
        <v>1.1459674761531354E-4</v>
      </c>
      <c r="T173" s="235">
        <f t="shared" si="13"/>
        <v>1.1456039035129339E-4</v>
      </c>
      <c r="U173" s="235">
        <f t="shared" si="13"/>
        <v>1.1479180411521881E-4</v>
      </c>
      <c r="V173" s="235">
        <f t="shared" si="13"/>
        <v>1.1597369041429129E-4</v>
      </c>
      <c r="W173" s="235">
        <f t="shared" si="13"/>
        <v>1.1609185615750027E-4</v>
      </c>
      <c r="DA173" s="174"/>
    </row>
    <row r="174" spans="1:105" ht="12" customHeight="1" x14ac:dyDescent="0.25">
      <c r="A174" s="202" t="s">
        <v>94</v>
      </c>
      <c r="B174" s="235">
        <f t="shared" ref="B174:W174" si="14">IF(B$37=0,0,B$37/B$34)</f>
        <v>1.9063821136940377E-2</v>
      </c>
      <c r="C174" s="235">
        <f t="shared" si="14"/>
        <v>1.9010028880505889E-2</v>
      </c>
      <c r="D174" s="235">
        <f t="shared" si="14"/>
        <v>1.8959844201321421E-2</v>
      </c>
      <c r="E174" s="235">
        <f t="shared" si="14"/>
        <v>1.9062968968972537E-2</v>
      </c>
      <c r="F174" s="235">
        <f t="shared" si="14"/>
        <v>1.8926849216872994E-2</v>
      </c>
      <c r="G174" s="235">
        <f t="shared" si="14"/>
        <v>1.8789473944345568E-2</v>
      </c>
      <c r="H174" s="235">
        <f t="shared" si="14"/>
        <v>1.8870184323422683E-2</v>
      </c>
      <c r="I174" s="235">
        <f t="shared" si="14"/>
        <v>1.8816200248721496E-2</v>
      </c>
      <c r="J174" s="235">
        <f t="shared" si="14"/>
        <v>1.8930391526125429E-2</v>
      </c>
      <c r="K174" s="235">
        <f t="shared" si="14"/>
        <v>1.8612425889893484E-2</v>
      </c>
      <c r="L174" s="235">
        <f t="shared" si="14"/>
        <v>1.8565895673236514E-2</v>
      </c>
      <c r="M174" s="235">
        <f t="shared" si="14"/>
        <v>1.8786736177911319E-2</v>
      </c>
      <c r="N174" s="235">
        <f t="shared" si="14"/>
        <v>1.8678932959922165E-2</v>
      </c>
      <c r="O174" s="235">
        <f t="shared" si="14"/>
        <v>1.8729424357006211E-2</v>
      </c>
      <c r="P174" s="235">
        <f t="shared" si="14"/>
        <v>1.8666515749637715E-2</v>
      </c>
      <c r="Q174" s="235">
        <f t="shared" si="14"/>
        <v>1.8651686870395968E-2</v>
      </c>
      <c r="R174" s="235">
        <f t="shared" si="14"/>
        <v>1.8703819763553262E-2</v>
      </c>
      <c r="S174" s="235">
        <f t="shared" si="14"/>
        <v>1.8414025488086468E-2</v>
      </c>
      <c r="T174" s="235">
        <f t="shared" si="14"/>
        <v>1.8380729717834974E-2</v>
      </c>
      <c r="U174" s="235">
        <f t="shared" si="14"/>
        <v>1.8445368221938992E-2</v>
      </c>
      <c r="V174" s="235">
        <f t="shared" si="14"/>
        <v>1.8635280107642756E-2</v>
      </c>
      <c r="W174" s="235">
        <f t="shared" si="14"/>
        <v>1.8536078856258194E-2</v>
      </c>
      <c r="DA174" s="174"/>
    </row>
    <row r="175" spans="1:105" ht="12" customHeight="1" x14ac:dyDescent="0.25">
      <c r="A175" s="202" t="s">
        <v>95</v>
      </c>
      <c r="B175" s="235">
        <f t="shared" ref="B175:W175" si="15">IF(B$38=0,0,B$38/B$34)</f>
        <v>3.2530183538945863E-4</v>
      </c>
      <c r="C175" s="235">
        <f t="shared" si="15"/>
        <v>3.2438393337903907E-4</v>
      </c>
      <c r="D175" s="235">
        <f t="shared" si="15"/>
        <v>3.2352759045964883E-4</v>
      </c>
      <c r="E175" s="235">
        <f t="shared" si="15"/>
        <v>3.2528729413867767E-4</v>
      </c>
      <c r="F175" s="235">
        <f t="shared" si="15"/>
        <v>3.2296456959816369E-4</v>
      </c>
      <c r="G175" s="235">
        <f t="shared" si="15"/>
        <v>3.2062042106837562E-4</v>
      </c>
      <c r="H175" s="235">
        <f t="shared" si="15"/>
        <v>3.2199764939317815E-4</v>
      </c>
      <c r="I175" s="235">
        <f t="shared" si="15"/>
        <v>3.2107647422813913E-4</v>
      </c>
      <c r="J175" s="235">
        <f t="shared" si="15"/>
        <v>3.2302501496706709E-4</v>
      </c>
      <c r="K175" s="235">
        <f t="shared" si="15"/>
        <v>3.1759930286485901E-4</v>
      </c>
      <c r="L175" s="235">
        <f t="shared" si="15"/>
        <v>3.1680531907898266E-4</v>
      </c>
      <c r="M175" s="235">
        <f t="shared" si="15"/>
        <v>3.2057370428271488E-4</v>
      </c>
      <c r="N175" s="235">
        <f t="shared" si="15"/>
        <v>3.1873416831451341E-4</v>
      </c>
      <c r="O175" s="235">
        <f t="shared" si="15"/>
        <v>3.1959574501652053E-4</v>
      </c>
      <c r="P175" s="235">
        <f t="shared" si="15"/>
        <v>3.185222831280688E-4</v>
      </c>
      <c r="Q175" s="235">
        <f t="shared" si="15"/>
        <v>3.1826924562842687E-4</v>
      </c>
      <c r="R175" s="235">
        <f t="shared" si="15"/>
        <v>3.1915883254315984E-4</v>
      </c>
      <c r="S175" s="235">
        <f t="shared" si="15"/>
        <v>3.1421383179973416E-4</v>
      </c>
      <c r="T175" s="235">
        <f t="shared" si="15"/>
        <v>3.1411414349723666E-4</v>
      </c>
      <c r="U175" s="235">
        <f t="shared" si="15"/>
        <v>3.1474865893512901E-4</v>
      </c>
      <c r="V175" s="235">
        <f t="shared" si="15"/>
        <v>3.1798928339010746E-4</v>
      </c>
      <c r="W175" s="235">
        <f t="shared" si="15"/>
        <v>3.1831328308236563E-4</v>
      </c>
      <c r="DA175" s="174"/>
    </row>
    <row r="176" spans="1:105" ht="12" customHeight="1" x14ac:dyDescent="0.25">
      <c r="A176" s="56" t="s">
        <v>96</v>
      </c>
      <c r="B176" s="302">
        <f t="shared" ref="B176:W176" si="16">IF(B$39=0,0,B$39/B$34)</f>
        <v>2.8240409571710012E-3</v>
      </c>
      <c r="C176" s="302">
        <f t="shared" si="16"/>
        <v>2.8012182842188627E-3</v>
      </c>
      <c r="D176" s="302">
        <f t="shared" si="16"/>
        <v>2.7877719915644782E-3</v>
      </c>
      <c r="E176" s="302">
        <f t="shared" si="16"/>
        <v>2.8386309610562411E-3</v>
      </c>
      <c r="F176" s="302">
        <f t="shared" si="16"/>
        <v>2.7973217705819448E-3</v>
      </c>
      <c r="G176" s="302">
        <f t="shared" si="16"/>
        <v>2.7724045146374828E-3</v>
      </c>
      <c r="H176" s="302">
        <f t="shared" si="16"/>
        <v>2.7863406806213618E-3</v>
      </c>
      <c r="I176" s="302">
        <f t="shared" si="16"/>
        <v>2.7776791969169904E-3</v>
      </c>
      <c r="J176" s="302">
        <f t="shared" si="16"/>
        <v>2.8182041295485502E-3</v>
      </c>
      <c r="K176" s="302">
        <f t="shared" si="16"/>
        <v>2.7341302965890987E-3</v>
      </c>
      <c r="L176" s="302">
        <f t="shared" si="16"/>
        <v>2.733960501192791E-3</v>
      </c>
      <c r="M176" s="302">
        <f t="shared" si="16"/>
        <v>2.8023177947100924E-3</v>
      </c>
      <c r="N176" s="302">
        <f t="shared" si="16"/>
        <v>2.7472640160230845E-3</v>
      </c>
      <c r="O176" s="302">
        <f t="shared" si="16"/>
        <v>2.7970787242229214E-3</v>
      </c>
      <c r="P176" s="302">
        <f t="shared" si="16"/>
        <v>2.7236043268327771E-3</v>
      </c>
      <c r="Q176" s="302">
        <f t="shared" si="16"/>
        <v>2.7119738156558431E-3</v>
      </c>
      <c r="R176" s="302">
        <f t="shared" si="16"/>
        <v>2.7744251034711523E-3</v>
      </c>
      <c r="S176" s="302">
        <f t="shared" si="16"/>
        <v>2.5581317449905093E-3</v>
      </c>
      <c r="T176" s="302">
        <f t="shared" si="16"/>
        <v>2.5633172828768576E-3</v>
      </c>
      <c r="U176" s="302">
        <f t="shared" si="16"/>
        <v>2.5393266117573884E-3</v>
      </c>
      <c r="V176" s="302">
        <f t="shared" si="16"/>
        <v>2.6830151069805364E-3</v>
      </c>
      <c r="W176" s="302">
        <f t="shared" si="16"/>
        <v>2.6973211638667903E-3</v>
      </c>
      <c r="DA176" s="68"/>
    </row>
    <row r="177" spans="1:105" ht="12" customHeight="1" x14ac:dyDescent="0.25">
      <c r="A177" s="203" t="s">
        <v>517</v>
      </c>
      <c r="B177" s="303">
        <f t="shared" ref="B177:W177" si="17">IF(B$45=0,0,B$45/B$34)</f>
        <v>0.82298858079279047</v>
      </c>
      <c r="C177" s="303">
        <f t="shared" si="17"/>
        <v>0.82793159762350743</v>
      </c>
      <c r="D177" s="303">
        <f t="shared" si="17"/>
        <v>0.83279266485087866</v>
      </c>
      <c r="E177" s="303">
        <f t="shared" si="17"/>
        <v>0.82408759225624595</v>
      </c>
      <c r="F177" s="303">
        <f t="shared" si="17"/>
        <v>0.83392116718446974</v>
      </c>
      <c r="G177" s="303">
        <f t="shared" si="17"/>
        <v>0.84066338715725131</v>
      </c>
      <c r="H177" s="303">
        <f t="shared" si="17"/>
        <v>0.83682007331979946</v>
      </c>
      <c r="I177" s="303">
        <f t="shared" si="17"/>
        <v>0.83931269326954394</v>
      </c>
      <c r="J177" s="303">
        <f t="shared" si="17"/>
        <v>0.82940675739450842</v>
      </c>
      <c r="K177" s="303">
        <f t="shared" si="17"/>
        <v>0.8505334948823452</v>
      </c>
      <c r="L177" s="303">
        <f t="shared" si="17"/>
        <v>0.84997041871187362</v>
      </c>
      <c r="M177" s="303">
        <f t="shared" si="17"/>
        <v>0.83589570396026547</v>
      </c>
      <c r="N177" s="303">
        <f t="shared" si="17"/>
        <v>0.83742502478177616</v>
      </c>
      <c r="O177" s="303">
        <f t="shared" si="17"/>
        <v>0.83511595879628031</v>
      </c>
      <c r="P177" s="303">
        <f t="shared" si="17"/>
        <v>0.83984848189510919</v>
      </c>
      <c r="Q177" s="303">
        <f t="shared" si="17"/>
        <v>0.84045068492244102</v>
      </c>
      <c r="R177" s="303">
        <f t="shared" si="17"/>
        <v>0.83575611755623247</v>
      </c>
      <c r="S177" s="303">
        <f t="shared" si="17"/>
        <v>0.85862823953115364</v>
      </c>
      <c r="T177" s="303">
        <f t="shared" si="17"/>
        <v>0.85881239587277047</v>
      </c>
      <c r="U177" s="303">
        <f t="shared" si="17"/>
        <v>0.85686733982914476</v>
      </c>
      <c r="V177" s="303">
        <f t="shared" si="17"/>
        <v>0.84272362312746096</v>
      </c>
      <c r="W177" s="303">
        <f t="shared" si="17"/>
        <v>0.84192854786444138</v>
      </c>
      <c r="DA177" s="175"/>
    </row>
    <row r="178" spans="1:105" ht="12" customHeight="1" x14ac:dyDescent="0.25">
      <c r="A178" s="203" t="s">
        <v>519</v>
      </c>
      <c r="B178" s="303">
        <f t="shared" ref="B178:W178" si="18">IF(B$46=0,0,B$46/B$34)</f>
        <v>9.9727893779967297E-2</v>
      </c>
      <c r="C178" s="303">
        <f t="shared" si="18"/>
        <v>9.6916734957590442E-2</v>
      </c>
      <c r="D178" s="303">
        <f t="shared" si="18"/>
        <v>9.4037592693760816E-2</v>
      </c>
      <c r="E178" s="303">
        <f t="shared" si="18"/>
        <v>9.9235895914761799E-2</v>
      </c>
      <c r="F178" s="303">
        <f t="shared" si="18"/>
        <v>9.3472594919568608E-2</v>
      </c>
      <c r="G178" s="303">
        <f t="shared" si="18"/>
        <v>9.0075573765765485E-2</v>
      </c>
      <c r="H178" s="303">
        <f t="shared" si="18"/>
        <v>9.1823451140398221E-2</v>
      </c>
      <c r="I178" s="303">
        <f t="shared" si="18"/>
        <v>9.0566016862572152E-2</v>
      </c>
      <c r="J178" s="303">
        <f t="shared" si="18"/>
        <v>9.5931993222850412E-2</v>
      </c>
      <c r="K178" s="303">
        <f t="shared" si="18"/>
        <v>8.664625642073924E-2</v>
      </c>
      <c r="L178" s="303">
        <f t="shared" si="18"/>
        <v>8.7829358500918664E-2</v>
      </c>
      <c r="M178" s="303">
        <f t="shared" si="18"/>
        <v>9.3737863204405303E-2</v>
      </c>
      <c r="N178" s="303">
        <f t="shared" si="18"/>
        <v>9.3151908192525196E-2</v>
      </c>
      <c r="O178" s="303">
        <f t="shared" si="18"/>
        <v>9.4901593525033093E-2</v>
      </c>
      <c r="P178" s="303">
        <f t="shared" si="18"/>
        <v>9.2204332506265571E-2</v>
      </c>
      <c r="Q178" s="303">
        <f t="shared" si="18"/>
        <v>9.1931058416194977E-2</v>
      </c>
      <c r="R178" s="303">
        <f t="shared" si="18"/>
        <v>9.4080905055788783E-2</v>
      </c>
      <c r="S178" s="303">
        <f t="shared" si="18"/>
        <v>8.6162318309455518E-2</v>
      </c>
      <c r="T178" s="303">
        <f t="shared" si="18"/>
        <v>8.6435033764375502E-2</v>
      </c>
      <c r="U178" s="303">
        <f t="shared" si="18"/>
        <v>8.5583971067041062E-2</v>
      </c>
      <c r="V178" s="303">
        <f t="shared" si="18"/>
        <v>9.0912684495366908E-2</v>
      </c>
      <c r="W178" s="303">
        <f t="shared" si="18"/>
        <v>9.1427340249835509E-2</v>
      </c>
      <c r="DA178" s="175"/>
    </row>
    <row r="179" spans="1:105" ht="12" customHeight="1" x14ac:dyDescent="0.25">
      <c r="A179" s="62" t="s">
        <v>521</v>
      </c>
      <c r="B179" s="304">
        <f t="shared" ref="B179:W179" si="19">IF(B$47=0,0,B$47/B$34)</f>
        <v>6.4227352706134111E-2</v>
      </c>
      <c r="C179" s="304">
        <f t="shared" si="19"/>
        <v>5.9201428590846893E-2</v>
      </c>
      <c r="D179" s="304">
        <f t="shared" si="19"/>
        <v>5.4746764412156632E-2</v>
      </c>
      <c r="E179" s="304">
        <f t="shared" si="19"/>
        <v>6.5032679525027171E-2</v>
      </c>
      <c r="F179" s="304">
        <f t="shared" si="19"/>
        <v>5.2371792288526196E-2</v>
      </c>
      <c r="G179" s="304">
        <f t="shared" si="19"/>
        <v>3.9633347179345357E-2</v>
      </c>
      <c r="H179" s="304">
        <f t="shared" si="19"/>
        <v>4.6864627972513236E-2</v>
      </c>
      <c r="I179" s="304">
        <f t="shared" si="19"/>
        <v>4.1518808068119334E-2</v>
      </c>
      <c r="J179" s="304">
        <f t="shared" si="19"/>
        <v>5.2940983185117425E-2</v>
      </c>
      <c r="K179" s="304">
        <f t="shared" si="19"/>
        <v>2.4012784217289626E-2</v>
      </c>
      <c r="L179" s="304">
        <f t="shared" si="19"/>
        <v>1.7752577340666178E-2</v>
      </c>
      <c r="M179" s="304">
        <f t="shared" si="19"/>
        <v>4.8432782138475163E-2</v>
      </c>
      <c r="N179" s="304">
        <f t="shared" si="19"/>
        <v>3.8061131960714548E-2</v>
      </c>
      <c r="O179" s="304">
        <f t="shared" si="19"/>
        <v>4.961937638745844E-2</v>
      </c>
      <c r="P179" s="304">
        <f t="shared" si="19"/>
        <v>3.9388544951285714E-2</v>
      </c>
      <c r="Q179" s="304">
        <f t="shared" si="19"/>
        <v>3.720645320485591E-2</v>
      </c>
      <c r="R179" s="304">
        <f t="shared" si="19"/>
        <v>4.2625965607238157E-2</v>
      </c>
      <c r="S179" s="304">
        <f t="shared" si="19"/>
        <v>7.7481300856540479E-3</v>
      </c>
      <c r="T179" s="304">
        <f t="shared" si="19"/>
        <v>6.9102313386510865E-3</v>
      </c>
      <c r="U179" s="304">
        <f t="shared" si="19"/>
        <v>1.2750666281400182E-2</v>
      </c>
      <c r="V179" s="304">
        <f t="shared" si="19"/>
        <v>4.237970701726012E-2</v>
      </c>
      <c r="W179" s="304">
        <f t="shared" si="19"/>
        <v>4.5164237138493185E-2</v>
      </c>
      <c r="DA179" s="72"/>
    </row>
    <row r="180" spans="1:105" ht="12" customHeight="1" x14ac:dyDescent="0.25">
      <c r="A180" s="62" t="s">
        <v>527</v>
      </c>
      <c r="B180" s="304">
        <f t="shared" ref="B180:W180" si="20">IF(B$52=0,0,B$52/B$34)</f>
        <v>3.5500541073833165E-2</v>
      </c>
      <c r="C180" s="304">
        <f t="shared" si="20"/>
        <v>3.7715306366743535E-2</v>
      </c>
      <c r="D180" s="304">
        <f t="shared" si="20"/>
        <v>3.9290828281604219E-2</v>
      </c>
      <c r="E180" s="304">
        <f t="shared" si="20"/>
        <v>3.42032163897346E-2</v>
      </c>
      <c r="F180" s="304">
        <f t="shared" si="20"/>
        <v>4.1100802631042439E-2</v>
      </c>
      <c r="G180" s="304">
        <f t="shared" si="20"/>
        <v>5.0442226586420155E-2</v>
      </c>
      <c r="H180" s="304">
        <f t="shared" si="20"/>
        <v>4.4958823167884979E-2</v>
      </c>
      <c r="I180" s="304">
        <f t="shared" si="20"/>
        <v>4.9047208794452811E-2</v>
      </c>
      <c r="J180" s="304">
        <f t="shared" si="20"/>
        <v>4.2991010037732952E-2</v>
      </c>
      <c r="K180" s="304">
        <f t="shared" si="20"/>
        <v>6.2633472203449628E-2</v>
      </c>
      <c r="L180" s="304">
        <f t="shared" si="20"/>
        <v>7.0076781160252483E-2</v>
      </c>
      <c r="M180" s="304">
        <f t="shared" si="20"/>
        <v>4.530508106593012E-2</v>
      </c>
      <c r="N180" s="304">
        <f t="shared" si="20"/>
        <v>5.5090776231810669E-2</v>
      </c>
      <c r="O180" s="304">
        <f t="shared" si="20"/>
        <v>4.5282217137574625E-2</v>
      </c>
      <c r="P180" s="304">
        <f t="shared" si="20"/>
        <v>5.2815787554979871E-2</v>
      </c>
      <c r="Q180" s="304">
        <f t="shared" si="20"/>
        <v>5.4724605211339025E-2</v>
      </c>
      <c r="R180" s="304">
        <f t="shared" si="20"/>
        <v>5.145493944855066E-2</v>
      </c>
      <c r="S180" s="304">
        <f t="shared" si="20"/>
        <v>7.8414188223801556E-2</v>
      </c>
      <c r="T180" s="304">
        <f t="shared" si="20"/>
        <v>7.9524802425724406E-2</v>
      </c>
      <c r="U180" s="304">
        <f t="shared" si="20"/>
        <v>7.2833304785640846E-2</v>
      </c>
      <c r="V180" s="304">
        <f t="shared" si="20"/>
        <v>4.8532977478106795E-2</v>
      </c>
      <c r="W180" s="304">
        <f t="shared" si="20"/>
        <v>4.6263103111342303E-2</v>
      </c>
      <c r="DA180" s="72"/>
    </row>
    <row r="181" spans="1:105" ht="12" customHeight="1" x14ac:dyDescent="0.25">
      <c r="A181" s="203" t="s">
        <v>529</v>
      </c>
      <c r="B181" s="303">
        <f t="shared" ref="B181:W181" si="21">IF(B$53=0,0,B$53/B$34)</f>
        <v>5.3967868825846539E-2</v>
      </c>
      <c r="C181" s="303">
        <f t="shared" si="21"/>
        <v>5.1916654545093123E-2</v>
      </c>
      <c r="D181" s="303">
        <f t="shared" si="21"/>
        <v>5.0002119160270447E-2</v>
      </c>
      <c r="E181" s="303">
        <f t="shared" si="21"/>
        <v>5.3347181215229342E-2</v>
      </c>
      <c r="F181" s="303">
        <f t="shared" si="21"/>
        <v>4.9464530982318046E-2</v>
      </c>
      <c r="G181" s="303">
        <f t="shared" si="21"/>
        <v>4.6291913482193144E-2</v>
      </c>
      <c r="H181" s="303">
        <f t="shared" si="21"/>
        <v>4.8286658555368588E-2</v>
      </c>
      <c r="I181" s="303">
        <f t="shared" si="21"/>
        <v>4.7118161606381027E-2</v>
      </c>
      <c r="J181" s="303">
        <f t="shared" si="21"/>
        <v>5.1494852497738872E-2</v>
      </c>
      <c r="K181" s="303">
        <f t="shared" si="21"/>
        <v>4.0079705478037124E-2</v>
      </c>
      <c r="L181" s="303">
        <f t="shared" si="21"/>
        <v>3.950986448444694E-2</v>
      </c>
      <c r="M181" s="303">
        <f t="shared" si="21"/>
        <v>4.7370336773300069E-2</v>
      </c>
      <c r="N181" s="303">
        <f t="shared" si="21"/>
        <v>4.6597901936775085E-2</v>
      </c>
      <c r="O181" s="303">
        <f t="shared" si="21"/>
        <v>4.7053194905807082E-2</v>
      </c>
      <c r="P181" s="303">
        <f t="shared" si="21"/>
        <v>4.5159027402408902E-2</v>
      </c>
      <c r="Q181" s="303">
        <f t="shared" si="21"/>
        <v>4.4857668471962354E-2</v>
      </c>
      <c r="R181" s="303">
        <f t="shared" si="21"/>
        <v>4.7283900498255399E-2</v>
      </c>
      <c r="S181" s="303">
        <f t="shared" si="21"/>
        <v>3.2858157192161563E-2</v>
      </c>
      <c r="T181" s="303">
        <f t="shared" si="21"/>
        <v>3.2429833173663249E-2</v>
      </c>
      <c r="U181" s="303">
        <f t="shared" si="21"/>
        <v>3.5182519106091402E-2</v>
      </c>
      <c r="V181" s="303">
        <f t="shared" si="21"/>
        <v>4.3649698451977227E-2</v>
      </c>
      <c r="W181" s="303">
        <f t="shared" si="21"/>
        <v>4.4017437156843267E-2</v>
      </c>
      <c r="DA181" s="175"/>
    </row>
    <row r="182" spans="1:105" ht="12" customHeight="1" x14ac:dyDescent="0.25">
      <c r="A182" s="62" t="s">
        <v>530</v>
      </c>
      <c r="B182" s="304">
        <f t="shared" ref="B182:W182" si="22">IF(B$54=0,0,B$54/B$34)</f>
        <v>7.0448718150118257E-3</v>
      </c>
      <c r="C182" s="304">
        <f t="shared" si="22"/>
        <v>6.2972389011656613E-3</v>
      </c>
      <c r="D182" s="304">
        <f t="shared" si="22"/>
        <v>5.6795362041699811E-3</v>
      </c>
      <c r="E182" s="304">
        <f t="shared" si="22"/>
        <v>7.3633180646365606E-3</v>
      </c>
      <c r="F182" s="304">
        <f t="shared" si="22"/>
        <v>5.2762060388654294E-3</v>
      </c>
      <c r="G182" s="304">
        <f t="shared" si="22"/>
        <v>4.4691422371121994E-3</v>
      </c>
      <c r="H182" s="304">
        <f t="shared" si="22"/>
        <v>4.8670043496969063E-3</v>
      </c>
      <c r="I182" s="304">
        <f t="shared" si="22"/>
        <v>4.3288074043825713E-3</v>
      </c>
      <c r="J182" s="304">
        <f t="shared" si="22"/>
        <v>6.006133483238159E-3</v>
      </c>
      <c r="K182" s="304">
        <f t="shared" si="22"/>
        <v>3.1332571116285896E-3</v>
      </c>
      <c r="L182" s="304">
        <f t="shared" si="22"/>
        <v>2.3544589830049407E-3</v>
      </c>
      <c r="M182" s="304">
        <f t="shared" si="22"/>
        <v>8.0824070379241532E-3</v>
      </c>
      <c r="N182" s="304">
        <f t="shared" si="22"/>
        <v>7.4134294116214756E-3</v>
      </c>
      <c r="O182" s="304">
        <f t="shared" si="22"/>
        <v>9.2831903585769426E-3</v>
      </c>
      <c r="P182" s="304">
        <f t="shared" si="22"/>
        <v>7.6428452541850529E-3</v>
      </c>
      <c r="Q182" s="304">
        <f t="shared" si="22"/>
        <v>7.3453189948370955E-3</v>
      </c>
      <c r="R182" s="304">
        <f t="shared" si="22"/>
        <v>8.1582567220073402E-3</v>
      </c>
      <c r="S182" s="304">
        <f t="shared" si="22"/>
        <v>1.7028198480797333E-3</v>
      </c>
      <c r="T182" s="304">
        <f t="shared" si="22"/>
        <v>1.5421496326415342E-3</v>
      </c>
      <c r="U182" s="304">
        <f t="shared" si="22"/>
        <v>2.8329746553526656E-3</v>
      </c>
      <c r="V182" s="304">
        <f t="shared" si="22"/>
        <v>8.3375346878170904E-3</v>
      </c>
      <c r="W182" s="304">
        <f t="shared" si="22"/>
        <v>8.7916831425589766E-3</v>
      </c>
      <c r="DA182" s="72"/>
    </row>
    <row r="183" spans="1:105" ht="12" customHeight="1" x14ac:dyDescent="0.25">
      <c r="A183" s="62" t="s">
        <v>535</v>
      </c>
      <c r="B183" s="304">
        <f t="shared" ref="B183:W183" si="23">IF(B$58=0,0,B$58/B$34)</f>
        <v>3.55791640458002E-2</v>
      </c>
      <c r="C183" s="304">
        <f t="shared" si="23"/>
        <v>3.3385087420142734E-2</v>
      </c>
      <c r="D183" s="304">
        <f t="shared" si="23"/>
        <v>3.1327115177829296E-2</v>
      </c>
      <c r="E183" s="304">
        <f t="shared" si="23"/>
        <v>3.5014785693005195E-2</v>
      </c>
      <c r="F183" s="304">
        <f t="shared" si="23"/>
        <v>3.0615106654935515E-2</v>
      </c>
      <c r="G183" s="304">
        <f t="shared" si="23"/>
        <v>2.7374173555199399E-2</v>
      </c>
      <c r="H183" s="304">
        <f t="shared" si="23"/>
        <v>2.9395879443420651E-2</v>
      </c>
      <c r="I183" s="304">
        <f t="shared" si="23"/>
        <v>2.8136690610844135E-2</v>
      </c>
      <c r="J183" s="304">
        <f t="shared" si="23"/>
        <v>3.2820717701849619E-2</v>
      </c>
      <c r="K183" s="304">
        <f t="shared" si="23"/>
        <v>2.1006110399321307E-2</v>
      </c>
      <c r="L183" s="304">
        <f t="shared" si="23"/>
        <v>2.0278159685769199E-2</v>
      </c>
      <c r="M183" s="304">
        <f t="shared" si="23"/>
        <v>2.9289346049839557E-2</v>
      </c>
      <c r="N183" s="304">
        <f t="shared" si="23"/>
        <v>2.8454061741588075E-2</v>
      </c>
      <c r="O183" s="304">
        <f t="shared" si="23"/>
        <v>2.9298244679390097E-2</v>
      </c>
      <c r="P183" s="304">
        <f t="shared" si="23"/>
        <v>2.7065964004428639E-2</v>
      </c>
      <c r="Q183" s="304">
        <f t="shared" si="23"/>
        <v>2.670858702412833E-2</v>
      </c>
      <c r="R183" s="304">
        <f t="shared" si="23"/>
        <v>2.9277594596446303E-2</v>
      </c>
      <c r="S183" s="304">
        <f t="shared" si="23"/>
        <v>1.3599789395945748E-2</v>
      </c>
      <c r="T183" s="304">
        <f t="shared" si="23"/>
        <v>1.3139135823724826E-2</v>
      </c>
      <c r="U183" s="304">
        <f t="shared" si="23"/>
        <v>1.6167260170874546E-2</v>
      </c>
      <c r="V183" s="304">
        <f t="shared" si="23"/>
        <v>2.5764070780365796E-2</v>
      </c>
      <c r="W183" s="304">
        <f t="shared" si="23"/>
        <v>2.6220165311451916E-2</v>
      </c>
      <c r="DA183" s="72"/>
    </row>
    <row r="184" spans="1:105" ht="12" customHeight="1" x14ac:dyDescent="0.25">
      <c r="A184" s="63" t="s">
        <v>547</v>
      </c>
      <c r="B184" s="305">
        <f t="shared" ref="B184:W184" si="24">IF(B$69=0,0,B$69/B$34)</f>
        <v>1.1343832965034509E-2</v>
      </c>
      <c r="C184" s="305">
        <f t="shared" si="24"/>
        <v>1.2234328223784731E-2</v>
      </c>
      <c r="D184" s="305">
        <f t="shared" si="24"/>
        <v>1.299546777827117E-2</v>
      </c>
      <c r="E184" s="305">
        <f t="shared" si="24"/>
        <v>1.0969077457587578E-2</v>
      </c>
      <c r="F184" s="305">
        <f t="shared" si="24"/>
        <v>1.3573218288517106E-2</v>
      </c>
      <c r="G184" s="305">
        <f t="shared" si="24"/>
        <v>1.4448597689881543E-2</v>
      </c>
      <c r="H184" s="305">
        <f t="shared" si="24"/>
        <v>1.4023774762251036E-2</v>
      </c>
      <c r="I184" s="305">
        <f t="shared" si="24"/>
        <v>1.4652663591154321E-2</v>
      </c>
      <c r="J184" s="305">
        <f t="shared" si="24"/>
        <v>1.2668001312651098E-2</v>
      </c>
      <c r="K184" s="305">
        <f t="shared" si="24"/>
        <v>1.5940337967087232E-2</v>
      </c>
      <c r="L184" s="305">
        <f t="shared" si="24"/>
        <v>1.6877245815672803E-2</v>
      </c>
      <c r="M184" s="305">
        <f t="shared" si="24"/>
        <v>9.9985836855363639E-3</v>
      </c>
      <c r="N184" s="305">
        <f t="shared" si="24"/>
        <v>1.073041078356554E-2</v>
      </c>
      <c r="O184" s="305">
        <f t="shared" si="24"/>
        <v>8.47175986784004E-3</v>
      </c>
      <c r="P184" s="305">
        <f t="shared" si="24"/>
        <v>1.0450218143795209E-2</v>
      </c>
      <c r="Q184" s="305">
        <f t="shared" si="24"/>
        <v>1.0803762452996923E-2</v>
      </c>
      <c r="R184" s="305">
        <f t="shared" si="24"/>
        <v>9.8480491798017527E-3</v>
      </c>
      <c r="S184" s="305">
        <f t="shared" si="24"/>
        <v>1.7555547948136081E-2</v>
      </c>
      <c r="T184" s="305">
        <f t="shared" si="24"/>
        <v>1.7748547717296892E-2</v>
      </c>
      <c r="U184" s="305">
        <f t="shared" si="24"/>
        <v>1.6182284279864189E-2</v>
      </c>
      <c r="V184" s="305">
        <f t="shared" si="24"/>
        <v>9.5480929837943353E-3</v>
      </c>
      <c r="W184" s="305">
        <f t="shared" si="24"/>
        <v>9.0055887028323723E-3</v>
      </c>
      <c r="DA184" s="74"/>
    </row>
    <row r="185" spans="1:105" ht="12" hidden="1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DA185" s="121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5">SUM(B$188:B$193,B$197:B$198,B$200:B$202)</f>
        <v>1</v>
      </c>
      <c r="C187" s="234">
        <f t="shared" si="25"/>
        <v>1.0000000000000002</v>
      </c>
      <c r="D187" s="234">
        <f t="shared" si="25"/>
        <v>0.99999999999999978</v>
      </c>
      <c r="E187" s="234">
        <f t="shared" si="25"/>
        <v>0.99999999999999978</v>
      </c>
      <c r="F187" s="234">
        <f t="shared" si="25"/>
        <v>1.0000000000000002</v>
      </c>
      <c r="G187" s="234">
        <f t="shared" si="25"/>
        <v>1.0000000000000002</v>
      </c>
      <c r="H187" s="234">
        <f t="shared" si="25"/>
        <v>1</v>
      </c>
      <c r="I187" s="234">
        <f t="shared" si="25"/>
        <v>0</v>
      </c>
      <c r="J187" s="234">
        <f t="shared" si="25"/>
        <v>0</v>
      </c>
      <c r="K187" s="234">
        <f t="shared" si="25"/>
        <v>0</v>
      </c>
      <c r="L187" s="234">
        <f t="shared" si="25"/>
        <v>0</v>
      </c>
      <c r="M187" s="234">
        <f t="shared" si="25"/>
        <v>0</v>
      </c>
      <c r="N187" s="234">
        <f t="shared" si="25"/>
        <v>0</v>
      </c>
      <c r="O187" s="234">
        <f t="shared" si="25"/>
        <v>0</v>
      </c>
      <c r="P187" s="234">
        <f t="shared" si="25"/>
        <v>0</v>
      </c>
      <c r="Q187" s="234">
        <f t="shared" si="25"/>
        <v>0</v>
      </c>
      <c r="R187" s="234">
        <f t="shared" si="25"/>
        <v>0</v>
      </c>
      <c r="S187" s="234">
        <f t="shared" si="25"/>
        <v>0</v>
      </c>
      <c r="T187" s="234">
        <f t="shared" si="25"/>
        <v>0</v>
      </c>
      <c r="U187" s="234">
        <f t="shared" si="25"/>
        <v>0</v>
      </c>
      <c r="V187" s="234">
        <f t="shared" si="25"/>
        <v>0</v>
      </c>
      <c r="W187" s="234">
        <f t="shared" si="25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6">IF(B$73=0,0,B$73/B$72)</f>
        <v>1.6947610271304109E-3</v>
      </c>
      <c r="C188" s="301">
        <f t="shared" si="26"/>
        <v>1.6829169066264619E-3</v>
      </c>
      <c r="D188" s="301">
        <f t="shared" si="26"/>
        <v>1.6718720824169528E-3</v>
      </c>
      <c r="E188" s="301">
        <f t="shared" si="26"/>
        <v>1.6972275955261411E-3</v>
      </c>
      <c r="F188" s="301">
        <f t="shared" si="26"/>
        <v>1.6590886971536655E-3</v>
      </c>
      <c r="G188" s="301">
        <f t="shared" si="26"/>
        <v>1.6063112500221606E-3</v>
      </c>
      <c r="H188" s="301">
        <f t="shared" si="26"/>
        <v>1.6383327080189648E-3</v>
      </c>
      <c r="I188" s="301">
        <f t="shared" si="26"/>
        <v>0</v>
      </c>
      <c r="J188" s="301">
        <f t="shared" si="26"/>
        <v>0</v>
      </c>
      <c r="K188" s="301">
        <f t="shared" si="26"/>
        <v>0</v>
      </c>
      <c r="L188" s="301">
        <f t="shared" si="26"/>
        <v>0</v>
      </c>
      <c r="M188" s="301">
        <f t="shared" si="26"/>
        <v>0</v>
      </c>
      <c r="N188" s="301">
        <f t="shared" si="26"/>
        <v>0</v>
      </c>
      <c r="O188" s="301">
        <f t="shared" si="26"/>
        <v>0</v>
      </c>
      <c r="P188" s="301">
        <f t="shared" si="26"/>
        <v>0</v>
      </c>
      <c r="Q188" s="301">
        <f t="shared" si="26"/>
        <v>0</v>
      </c>
      <c r="R188" s="301">
        <f t="shared" si="26"/>
        <v>0</v>
      </c>
      <c r="S188" s="301">
        <f t="shared" si="26"/>
        <v>0</v>
      </c>
      <c r="T188" s="301">
        <f t="shared" si="26"/>
        <v>0</v>
      </c>
      <c r="U188" s="301">
        <f t="shared" si="26"/>
        <v>0</v>
      </c>
      <c r="V188" s="301">
        <f t="shared" si="26"/>
        <v>0</v>
      </c>
      <c r="W188" s="301">
        <f t="shared" si="26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27">IF(B$74=0,0,B$74/B$72)</f>
        <v>2.2880473542055465E-4</v>
      </c>
      <c r="C189" s="235">
        <f t="shared" si="27"/>
        <v>2.2720569531117489E-4</v>
      </c>
      <c r="D189" s="235">
        <f t="shared" si="27"/>
        <v>2.2571456585954822E-4</v>
      </c>
      <c r="E189" s="235">
        <f t="shared" si="27"/>
        <v>2.2913773961415318E-4</v>
      </c>
      <c r="F189" s="235">
        <f t="shared" si="27"/>
        <v>2.2398871835885479E-4</v>
      </c>
      <c r="G189" s="235">
        <f t="shared" si="27"/>
        <v>2.1686338939873418E-4</v>
      </c>
      <c r="H189" s="235">
        <f t="shared" si="27"/>
        <v>2.2118651289960005E-4</v>
      </c>
      <c r="I189" s="235">
        <f t="shared" si="27"/>
        <v>0</v>
      </c>
      <c r="J189" s="235">
        <f t="shared" si="27"/>
        <v>0</v>
      </c>
      <c r="K189" s="235">
        <f t="shared" si="27"/>
        <v>0</v>
      </c>
      <c r="L189" s="235">
        <f t="shared" si="27"/>
        <v>0</v>
      </c>
      <c r="M189" s="235">
        <f t="shared" si="27"/>
        <v>0</v>
      </c>
      <c r="N189" s="235">
        <f t="shared" si="27"/>
        <v>0</v>
      </c>
      <c r="O189" s="235">
        <f t="shared" si="27"/>
        <v>0</v>
      </c>
      <c r="P189" s="235">
        <f t="shared" si="27"/>
        <v>0</v>
      </c>
      <c r="Q189" s="235">
        <f t="shared" si="27"/>
        <v>0</v>
      </c>
      <c r="R189" s="235">
        <f t="shared" si="27"/>
        <v>0</v>
      </c>
      <c r="S189" s="235">
        <f t="shared" si="27"/>
        <v>0</v>
      </c>
      <c r="T189" s="235">
        <f t="shared" si="27"/>
        <v>0</v>
      </c>
      <c r="U189" s="235">
        <f t="shared" si="27"/>
        <v>0</v>
      </c>
      <c r="V189" s="235">
        <f t="shared" si="27"/>
        <v>0</v>
      </c>
      <c r="W189" s="235">
        <f t="shared" si="27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28">IF(B$75=0,0,B$75/B$72)</f>
        <v>2.9455027683329936E-2</v>
      </c>
      <c r="C190" s="235">
        <f t="shared" si="28"/>
        <v>2.9249176302667025E-2</v>
      </c>
      <c r="D190" s="235">
        <f t="shared" si="28"/>
        <v>2.9057216729818303E-2</v>
      </c>
      <c r="E190" s="235">
        <f t="shared" si="28"/>
        <v>2.9497896759982049E-2</v>
      </c>
      <c r="F190" s="235">
        <f t="shared" si="28"/>
        <v>2.88350408827289E-2</v>
      </c>
      <c r="G190" s="235">
        <f t="shared" si="28"/>
        <v>2.7917766328129222E-2</v>
      </c>
      <c r="H190" s="235">
        <f t="shared" si="28"/>
        <v>2.8474300799159323E-2</v>
      </c>
      <c r="I190" s="235">
        <f t="shared" si="28"/>
        <v>0</v>
      </c>
      <c r="J190" s="235">
        <f t="shared" si="28"/>
        <v>0</v>
      </c>
      <c r="K190" s="235">
        <f t="shared" si="28"/>
        <v>0</v>
      </c>
      <c r="L190" s="235">
        <f t="shared" si="28"/>
        <v>0</v>
      </c>
      <c r="M190" s="235">
        <f t="shared" si="28"/>
        <v>0</v>
      </c>
      <c r="N190" s="235">
        <f t="shared" si="28"/>
        <v>0</v>
      </c>
      <c r="O190" s="235">
        <f t="shared" si="28"/>
        <v>0</v>
      </c>
      <c r="P190" s="235">
        <f t="shared" si="28"/>
        <v>0</v>
      </c>
      <c r="Q190" s="235">
        <f t="shared" si="28"/>
        <v>0</v>
      </c>
      <c r="R190" s="235">
        <f t="shared" si="28"/>
        <v>0</v>
      </c>
      <c r="S190" s="235">
        <f t="shared" si="28"/>
        <v>0</v>
      </c>
      <c r="T190" s="235">
        <f t="shared" si="28"/>
        <v>0</v>
      </c>
      <c r="U190" s="235">
        <f t="shared" si="28"/>
        <v>0</v>
      </c>
      <c r="V190" s="235">
        <f t="shared" si="28"/>
        <v>0</v>
      </c>
      <c r="W190" s="235">
        <f t="shared" si="28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29">IF(B$76=0,0,B$76/B$72)</f>
        <v>5.5966093182453303E-4</v>
      </c>
      <c r="C191" s="235">
        <f t="shared" si="29"/>
        <v>5.5574964792564274E-4</v>
      </c>
      <c r="D191" s="235">
        <f t="shared" si="29"/>
        <v>5.521023156410444E-4</v>
      </c>
      <c r="E191" s="235">
        <f t="shared" si="29"/>
        <v>5.6047546670270432E-4</v>
      </c>
      <c r="F191" s="235">
        <f t="shared" si="29"/>
        <v>5.4788085834187711E-4</v>
      </c>
      <c r="G191" s="235">
        <f t="shared" si="29"/>
        <v>5.3045216204305394E-4</v>
      </c>
      <c r="H191" s="235">
        <f t="shared" si="29"/>
        <v>5.4102660807643687E-4</v>
      </c>
      <c r="I191" s="235">
        <f t="shared" si="29"/>
        <v>0</v>
      </c>
      <c r="J191" s="235">
        <f t="shared" si="29"/>
        <v>0</v>
      </c>
      <c r="K191" s="235">
        <f t="shared" si="29"/>
        <v>0</v>
      </c>
      <c r="L191" s="235">
        <f t="shared" si="29"/>
        <v>0</v>
      </c>
      <c r="M191" s="235">
        <f t="shared" si="29"/>
        <v>0</v>
      </c>
      <c r="N191" s="235">
        <f t="shared" si="29"/>
        <v>0</v>
      </c>
      <c r="O191" s="235">
        <f t="shared" si="29"/>
        <v>0</v>
      </c>
      <c r="P191" s="235">
        <f t="shared" si="29"/>
        <v>0</v>
      </c>
      <c r="Q191" s="235">
        <f t="shared" si="29"/>
        <v>0</v>
      </c>
      <c r="R191" s="235">
        <f t="shared" si="29"/>
        <v>0</v>
      </c>
      <c r="S191" s="235">
        <f t="shared" si="29"/>
        <v>0</v>
      </c>
      <c r="T191" s="235">
        <f t="shared" si="29"/>
        <v>0</v>
      </c>
      <c r="U191" s="235">
        <f t="shared" si="29"/>
        <v>0</v>
      </c>
      <c r="V191" s="235">
        <f t="shared" si="29"/>
        <v>0</v>
      </c>
      <c r="W191" s="235">
        <f t="shared" si="29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0">IF(B$77=0,0,B$77/B$72)</f>
        <v>3.5914294379273222E-3</v>
      </c>
      <c r="C192" s="302">
        <f t="shared" si="30"/>
        <v>3.6941117329177494E-3</v>
      </c>
      <c r="D192" s="302">
        <f t="shared" si="30"/>
        <v>3.8158223745891361E-3</v>
      </c>
      <c r="E192" s="302">
        <f t="shared" si="30"/>
        <v>3.6376120800156514E-3</v>
      </c>
      <c r="F192" s="302">
        <f t="shared" si="30"/>
        <v>3.865450196364723E-3</v>
      </c>
      <c r="G192" s="302">
        <f t="shared" si="30"/>
        <v>4.0552549346319529E-3</v>
      </c>
      <c r="H192" s="302">
        <f t="shared" si="30"/>
        <v>3.9444678252700737E-3</v>
      </c>
      <c r="I192" s="302">
        <f t="shared" si="30"/>
        <v>0</v>
      </c>
      <c r="J192" s="302">
        <f t="shared" si="30"/>
        <v>0</v>
      </c>
      <c r="K192" s="302">
        <f t="shared" si="30"/>
        <v>0</v>
      </c>
      <c r="L192" s="302">
        <f t="shared" si="30"/>
        <v>0</v>
      </c>
      <c r="M192" s="302">
        <f t="shared" si="30"/>
        <v>0</v>
      </c>
      <c r="N192" s="302">
        <f t="shared" si="30"/>
        <v>0</v>
      </c>
      <c r="O192" s="302">
        <f t="shared" si="30"/>
        <v>0</v>
      </c>
      <c r="P192" s="302">
        <f t="shared" si="30"/>
        <v>0</v>
      </c>
      <c r="Q192" s="302">
        <f t="shared" si="30"/>
        <v>0</v>
      </c>
      <c r="R192" s="302">
        <f t="shared" si="30"/>
        <v>0</v>
      </c>
      <c r="S192" s="302">
        <f t="shared" si="30"/>
        <v>0</v>
      </c>
      <c r="T192" s="302">
        <f t="shared" si="30"/>
        <v>0</v>
      </c>
      <c r="U192" s="302">
        <f t="shared" si="30"/>
        <v>0</v>
      </c>
      <c r="V192" s="302">
        <f t="shared" si="30"/>
        <v>0</v>
      </c>
      <c r="W192" s="302">
        <f t="shared" si="30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1">IF(B$83=0,0,B$83/B$72)</f>
        <v>0.21776941921926971</v>
      </c>
      <c r="C193" s="303">
        <f t="shared" si="31"/>
        <v>0.21945513542559134</v>
      </c>
      <c r="D193" s="303">
        <f t="shared" si="31"/>
        <v>0.22101222738687401</v>
      </c>
      <c r="E193" s="303">
        <f t="shared" si="31"/>
        <v>0.21835349204451507</v>
      </c>
      <c r="F193" s="303">
        <f t="shared" si="31"/>
        <v>0.22178177500519697</v>
      </c>
      <c r="G193" s="303">
        <f t="shared" si="31"/>
        <v>0.22623120046067446</v>
      </c>
      <c r="H193" s="303">
        <f t="shared" si="31"/>
        <v>0.22319872658057413</v>
      </c>
      <c r="I193" s="303">
        <f t="shared" si="31"/>
        <v>0</v>
      </c>
      <c r="J193" s="303">
        <f t="shared" si="31"/>
        <v>0</v>
      </c>
      <c r="K193" s="303">
        <f t="shared" si="31"/>
        <v>0</v>
      </c>
      <c r="L193" s="303">
        <f t="shared" si="31"/>
        <v>0</v>
      </c>
      <c r="M193" s="303">
        <f t="shared" si="31"/>
        <v>0</v>
      </c>
      <c r="N193" s="303">
        <f t="shared" si="31"/>
        <v>0</v>
      </c>
      <c r="O193" s="303">
        <f t="shared" si="31"/>
        <v>0</v>
      </c>
      <c r="P193" s="303">
        <f t="shared" si="31"/>
        <v>0</v>
      </c>
      <c r="Q193" s="303">
        <f t="shared" si="31"/>
        <v>0</v>
      </c>
      <c r="R193" s="303">
        <f t="shared" si="31"/>
        <v>0</v>
      </c>
      <c r="S193" s="303">
        <f t="shared" si="31"/>
        <v>0</v>
      </c>
      <c r="T193" s="303">
        <f t="shared" si="31"/>
        <v>0</v>
      </c>
      <c r="U193" s="303">
        <f t="shared" si="31"/>
        <v>0</v>
      </c>
      <c r="V193" s="303">
        <f t="shared" si="31"/>
        <v>0</v>
      </c>
      <c r="W193" s="303">
        <f t="shared" si="31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2">IF(B$84=0,0,B$84/B$72)</f>
        <v>0.14024915965502507</v>
      </c>
      <c r="C194" s="304">
        <f t="shared" si="32"/>
        <v>0.13405380953534954</v>
      </c>
      <c r="D194" s="304">
        <f t="shared" si="32"/>
        <v>0.12866880146920184</v>
      </c>
      <c r="E194" s="304">
        <f t="shared" si="32"/>
        <v>0.14309451776904034</v>
      </c>
      <c r="F194" s="304">
        <f t="shared" si="32"/>
        <v>0.12426218683612458</v>
      </c>
      <c r="G194" s="304">
        <f t="shared" si="32"/>
        <v>9.9541966104752702E-2</v>
      </c>
      <c r="H194" s="304">
        <f t="shared" si="32"/>
        <v>0.11391561910631912</v>
      </c>
      <c r="I194" s="304">
        <f t="shared" si="32"/>
        <v>0</v>
      </c>
      <c r="J194" s="304">
        <f t="shared" si="32"/>
        <v>0</v>
      </c>
      <c r="K194" s="304">
        <f t="shared" si="32"/>
        <v>0</v>
      </c>
      <c r="L194" s="304">
        <f t="shared" si="32"/>
        <v>0</v>
      </c>
      <c r="M194" s="304">
        <f t="shared" si="32"/>
        <v>0</v>
      </c>
      <c r="N194" s="304">
        <f t="shared" si="32"/>
        <v>0</v>
      </c>
      <c r="O194" s="304">
        <f t="shared" si="32"/>
        <v>0</v>
      </c>
      <c r="P194" s="304">
        <f t="shared" si="32"/>
        <v>0</v>
      </c>
      <c r="Q194" s="304">
        <f t="shared" si="32"/>
        <v>0</v>
      </c>
      <c r="R194" s="304">
        <f t="shared" si="32"/>
        <v>0</v>
      </c>
      <c r="S194" s="304">
        <f t="shared" si="32"/>
        <v>0</v>
      </c>
      <c r="T194" s="304">
        <f t="shared" si="32"/>
        <v>0</v>
      </c>
      <c r="U194" s="304">
        <f t="shared" si="32"/>
        <v>0</v>
      </c>
      <c r="V194" s="304">
        <f t="shared" si="32"/>
        <v>0</v>
      </c>
      <c r="W194" s="304">
        <f t="shared" si="32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3">IF(B$89=0,0,B$89/B$72)</f>
        <v>7.752025956424459E-2</v>
      </c>
      <c r="C195" s="304">
        <f t="shared" si="33"/>
        <v>8.5401325890241811E-2</v>
      </c>
      <c r="D195" s="304">
        <f t="shared" si="33"/>
        <v>9.2343425917672167E-2</v>
      </c>
      <c r="E195" s="304">
        <f t="shared" si="33"/>
        <v>7.5258974275474733E-2</v>
      </c>
      <c r="F195" s="304">
        <f t="shared" si="33"/>
        <v>9.7519588169072385E-2</v>
      </c>
      <c r="G195" s="304">
        <f t="shared" si="33"/>
        <v>0.12668923435592172</v>
      </c>
      <c r="H195" s="304">
        <f t="shared" si="33"/>
        <v>0.10928310747425501</v>
      </c>
      <c r="I195" s="304">
        <f t="shared" si="33"/>
        <v>0</v>
      </c>
      <c r="J195" s="304">
        <f t="shared" si="33"/>
        <v>0</v>
      </c>
      <c r="K195" s="304">
        <f t="shared" si="33"/>
        <v>0</v>
      </c>
      <c r="L195" s="304">
        <f t="shared" si="33"/>
        <v>0</v>
      </c>
      <c r="M195" s="304">
        <f t="shared" si="33"/>
        <v>0</v>
      </c>
      <c r="N195" s="304">
        <f t="shared" si="33"/>
        <v>0</v>
      </c>
      <c r="O195" s="304">
        <f t="shared" si="33"/>
        <v>0</v>
      </c>
      <c r="P195" s="304">
        <f t="shared" si="33"/>
        <v>0</v>
      </c>
      <c r="Q195" s="304">
        <f t="shared" si="33"/>
        <v>0</v>
      </c>
      <c r="R195" s="304">
        <f t="shared" si="33"/>
        <v>0</v>
      </c>
      <c r="S195" s="304">
        <f t="shared" si="33"/>
        <v>0</v>
      </c>
      <c r="T195" s="304">
        <f t="shared" si="33"/>
        <v>0</v>
      </c>
      <c r="U195" s="304">
        <f t="shared" si="33"/>
        <v>0</v>
      </c>
      <c r="V195" s="304">
        <f t="shared" si="33"/>
        <v>0</v>
      </c>
      <c r="W195" s="304">
        <f t="shared" si="33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4">IF(B$90=0,0,B$90/B$72)</f>
        <v>0.42995085934008526</v>
      </c>
      <c r="C196" s="303">
        <f t="shared" si="34"/>
        <v>0.43327903615255936</v>
      </c>
      <c r="D196" s="303">
        <f t="shared" si="34"/>
        <v>0.43635326498241622</v>
      </c>
      <c r="E196" s="303">
        <f t="shared" si="34"/>
        <v>0.43110401763950007</v>
      </c>
      <c r="F196" s="303">
        <f t="shared" si="34"/>
        <v>0.43787261357133783</v>
      </c>
      <c r="G196" s="303">
        <f t="shared" si="34"/>
        <v>0.44665729190225617</v>
      </c>
      <c r="H196" s="303">
        <f t="shared" si="34"/>
        <v>0.4406701576418543</v>
      </c>
      <c r="I196" s="303">
        <f t="shared" si="34"/>
        <v>0</v>
      </c>
      <c r="J196" s="303">
        <f t="shared" si="34"/>
        <v>0</v>
      </c>
      <c r="K196" s="303">
        <f t="shared" si="34"/>
        <v>0</v>
      </c>
      <c r="L196" s="303">
        <f t="shared" si="34"/>
        <v>0</v>
      </c>
      <c r="M196" s="303">
        <f t="shared" si="34"/>
        <v>0</v>
      </c>
      <c r="N196" s="303">
        <f t="shared" si="34"/>
        <v>0</v>
      </c>
      <c r="O196" s="303">
        <f t="shared" si="34"/>
        <v>0</v>
      </c>
      <c r="P196" s="303">
        <f t="shared" si="34"/>
        <v>0</v>
      </c>
      <c r="Q196" s="303">
        <f t="shared" si="34"/>
        <v>0</v>
      </c>
      <c r="R196" s="303">
        <f t="shared" si="34"/>
        <v>0</v>
      </c>
      <c r="S196" s="303">
        <f t="shared" si="34"/>
        <v>0</v>
      </c>
      <c r="T196" s="303">
        <f t="shared" si="34"/>
        <v>0</v>
      </c>
      <c r="U196" s="303">
        <f t="shared" si="34"/>
        <v>0</v>
      </c>
      <c r="V196" s="303">
        <f t="shared" si="34"/>
        <v>0</v>
      </c>
      <c r="W196" s="303">
        <f t="shared" si="34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5">IF(B$91=0,0,B$91/B$72)</f>
        <v>0.27689951569686283</v>
      </c>
      <c r="C197" s="304">
        <f t="shared" si="35"/>
        <v>0.26466778859111545</v>
      </c>
      <c r="D197" s="304">
        <f t="shared" si="35"/>
        <v>0.25403595215653213</v>
      </c>
      <c r="E197" s="304">
        <f t="shared" si="35"/>
        <v>0.28251721982922934</v>
      </c>
      <c r="F197" s="304">
        <f t="shared" si="35"/>
        <v>0.24533579694160504</v>
      </c>
      <c r="G197" s="304">
        <f t="shared" si="35"/>
        <v>0.19652967813652059</v>
      </c>
      <c r="H197" s="304">
        <f t="shared" si="35"/>
        <v>0.22490815516068502</v>
      </c>
      <c r="I197" s="304">
        <f t="shared" si="35"/>
        <v>0</v>
      </c>
      <c r="J197" s="304">
        <f t="shared" si="35"/>
        <v>0</v>
      </c>
      <c r="K197" s="304">
        <f t="shared" si="35"/>
        <v>0</v>
      </c>
      <c r="L197" s="304">
        <f t="shared" si="35"/>
        <v>0</v>
      </c>
      <c r="M197" s="304">
        <f t="shared" si="35"/>
        <v>0</v>
      </c>
      <c r="N197" s="304">
        <f t="shared" si="35"/>
        <v>0</v>
      </c>
      <c r="O197" s="304">
        <f t="shared" si="35"/>
        <v>0</v>
      </c>
      <c r="P197" s="304">
        <f t="shared" si="35"/>
        <v>0</v>
      </c>
      <c r="Q197" s="304">
        <f t="shared" si="35"/>
        <v>0</v>
      </c>
      <c r="R197" s="304">
        <f t="shared" si="35"/>
        <v>0</v>
      </c>
      <c r="S197" s="304">
        <f t="shared" si="35"/>
        <v>0</v>
      </c>
      <c r="T197" s="304">
        <f t="shared" si="35"/>
        <v>0</v>
      </c>
      <c r="U197" s="304">
        <f t="shared" si="35"/>
        <v>0</v>
      </c>
      <c r="V197" s="304">
        <f t="shared" si="35"/>
        <v>0</v>
      </c>
      <c r="W197" s="304">
        <f t="shared" si="35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6">IF(B$96=0,0,B$96/B$72)</f>
        <v>0.15305134364322256</v>
      </c>
      <c r="C198" s="304">
        <f t="shared" si="36"/>
        <v>0.16861124756144391</v>
      </c>
      <c r="D198" s="304">
        <f t="shared" si="36"/>
        <v>0.18231731282588401</v>
      </c>
      <c r="E198" s="304">
        <f t="shared" si="36"/>
        <v>0.14858679781027087</v>
      </c>
      <c r="F198" s="304">
        <f t="shared" si="36"/>
        <v>0.19253681662973265</v>
      </c>
      <c r="G198" s="304">
        <f t="shared" si="36"/>
        <v>0.25012761376573539</v>
      </c>
      <c r="H198" s="304">
        <f t="shared" si="36"/>
        <v>0.21576200248116936</v>
      </c>
      <c r="I198" s="304">
        <f t="shared" si="36"/>
        <v>0</v>
      </c>
      <c r="J198" s="304">
        <f t="shared" si="36"/>
        <v>0</v>
      </c>
      <c r="K198" s="304">
        <f t="shared" si="36"/>
        <v>0</v>
      </c>
      <c r="L198" s="304">
        <f t="shared" si="36"/>
        <v>0</v>
      </c>
      <c r="M198" s="304">
        <f t="shared" si="36"/>
        <v>0</v>
      </c>
      <c r="N198" s="304">
        <f t="shared" si="36"/>
        <v>0</v>
      </c>
      <c r="O198" s="304">
        <f t="shared" si="36"/>
        <v>0</v>
      </c>
      <c r="P198" s="304">
        <f t="shared" si="36"/>
        <v>0</v>
      </c>
      <c r="Q198" s="304">
        <f t="shared" si="36"/>
        <v>0</v>
      </c>
      <c r="R198" s="304">
        <f t="shared" si="36"/>
        <v>0</v>
      </c>
      <c r="S198" s="304">
        <f t="shared" si="36"/>
        <v>0</v>
      </c>
      <c r="T198" s="304">
        <f t="shared" si="36"/>
        <v>0</v>
      </c>
      <c r="U198" s="304">
        <f t="shared" si="36"/>
        <v>0</v>
      </c>
      <c r="V198" s="304">
        <f t="shared" si="36"/>
        <v>0</v>
      </c>
      <c r="W198" s="304">
        <f t="shared" si="36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37">IF(B$97=0,0,B$97/B$72)</f>
        <v>0.31675003762501214</v>
      </c>
      <c r="C199" s="303">
        <f t="shared" si="37"/>
        <v>0.31185666813640128</v>
      </c>
      <c r="D199" s="303">
        <f t="shared" si="37"/>
        <v>0.30731177956238465</v>
      </c>
      <c r="E199" s="303">
        <f t="shared" si="37"/>
        <v>0.31492014067414376</v>
      </c>
      <c r="F199" s="303">
        <f t="shared" si="37"/>
        <v>0.30521416207051749</v>
      </c>
      <c r="G199" s="303">
        <f t="shared" si="37"/>
        <v>0.29278485957284467</v>
      </c>
      <c r="H199" s="303">
        <f t="shared" si="37"/>
        <v>0.30131180132414714</v>
      </c>
      <c r="I199" s="303">
        <f t="shared" si="37"/>
        <v>0</v>
      </c>
      <c r="J199" s="303">
        <f t="shared" si="37"/>
        <v>0</v>
      </c>
      <c r="K199" s="303">
        <f t="shared" si="37"/>
        <v>0</v>
      </c>
      <c r="L199" s="303">
        <f t="shared" si="37"/>
        <v>0</v>
      </c>
      <c r="M199" s="303">
        <f t="shared" si="37"/>
        <v>0</v>
      </c>
      <c r="N199" s="303">
        <f t="shared" si="37"/>
        <v>0</v>
      </c>
      <c r="O199" s="303">
        <f t="shared" si="37"/>
        <v>0</v>
      </c>
      <c r="P199" s="303">
        <f t="shared" si="37"/>
        <v>0</v>
      </c>
      <c r="Q199" s="303">
        <f t="shared" si="37"/>
        <v>0</v>
      </c>
      <c r="R199" s="303">
        <f t="shared" si="37"/>
        <v>0</v>
      </c>
      <c r="S199" s="303">
        <f t="shared" si="37"/>
        <v>0</v>
      </c>
      <c r="T199" s="303">
        <f t="shared" si="37"/>
        <v>0</v>
      </c>
      <c r="U199" s="303">
        <f t="shared" si="37"/>
        <v>0</v>
      </c>
      <c r="V199" s="303">
        <f t="shared" si="37"/>
        <v>0</v>
      </c>
      <c r="W199" s="303">
        <f t="shared" si="37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38">IF(B$98=0,0,B$98/B$72)</f>
        <v>4.5812995326632223E-2</v>
      </c>
      <c r="C200" s="304">
        <f t="shared" si="38"/>
        <v>4.077999281422004E-2</v>
      </c>
      <c r="D200" s="304">
        <f t="shared" si="38"/>
        <v>3.6635171789644705E-2</v>
      </c>
      <c r="E200" s="304">
        <f t="shared" si="38"/>
        <v>4.7955694253795887E-2</v>
      </c>
      <c r="F200" s="304">
        <f t="shared" si="38"/>
        <v>3.3832189721654762E-2</v>
      </c>
      <c r="G200" s="304">
        <f t="shared" si="38"/>
        <v>2.7948360425933783E-2</v>
      </c>
      <c r="H200" s="304">
        <f t="shared" si="38"/>
        <v>3.0910410470561457E-2</v>
      </c>
      <c r="I200" s="304">
        <f t="shared" si="38"/>
        <v>0</v>
      </c>
      <c r="J200" s="304">
        <f t="shared" si="38"/>
        <v>0</v>
      </c>
      <c r="K200" s="304">
        <f t="shared" si="38"/>
        <v>0</v>
      </c>
      <c r="L200" s="304">
        <f t="shared" si="38"/>
        <v>0</v>
      </c>
      <c r="M200" s="304">
        <f t="shared" si="38"/>
        <v>0</v>
      </c>
      <c r="N200" s="304">
        <f t="shared" si="38"/>
        <v>0</v>
      </c>
      <c r="O200" s="304">
        <f t="shared" si="38"/>
        <v>0</v>
      </c>
      <c r="P200" s="304">
        <f t="shared" si="38"/>
        <v>0</v>
      </c>
      <c r="Q200" s="304">
        <f t="shared" si="38"/>
        <v>0</v>
      </c>
      <c r="R200" s="304">
        <f t="shared" si="38"/>
        <v>0</v>
      </c>
      <c r="S200" s="304">
        <f t="shared" si="38"/>
        <v>0</v>
      </c>
      <c r="T200" s="304">
        <f t="shared" si="38"/>
        <v>0</v>
      </c>
      <c r="U200" s="304">
        <f t="shared" si="38"/>
        <v>0</v>
      </c>
      <c r="V200" s="304">
        <f t="shared" si="38"/>
        <v>0</v>
      </c>
      <c r="W200" s="304">
        <f t="shared" si="38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39">IF(B$102=0,0,B$102/B$72)</f>
        <v>0.19716778428210036</v>
      </c>
      <c r="C201" s="304">
        <f t="shared" si="39"/>
        <v>0.19184896538721302</v>
      </c>
      <c r="D201" s="304">
        <f t="shared" si="39"/>
        <v>0.18685089077243189</v>
      </c>
      <c r="E201" s="304">
        <f t="shared" si="39"/>
        <v>0.19552522293649335</v>
      </c>
      <c r="F201" s="304">
        <f t="shared" si="39"/>
        <v>0.18434752128915929</v>
      </c>
      <c r="G201" s="304">
        <f t="shared" si="39"/>
        <v>0.17448032016186821</v>
      </c>
      <c r="H201" s="304">
        <f t="shared" si="39"/>
        <v>0.18133620761106914</v>
      </c>
      <c r="I201" s="304">
        <f t="shared" si="39"/>
        <v>0</v>
      </c>
      <c r="J201" s="304">
        <f t="shared" si="39"/>
        <v>0</v>
      </c>
      <c r="K201" s="304">
        <f t="shared" si="39"/>
        <v>0</v>
      </c>
      <c r="L201" s="304">
        <f t="shared" si="39"/>
        <v>0</v>
      </c>
      <c r="M201" s="304">
        <f t="shared" si="39"/>
        <v>0</v>
      </c>
      <c r="N201" s="304">
        <f t="shared" si="39"/>
        <v>0</v>
      </c>
      <c r="O201" s="304">
        <f t="shared" si="39"/>
        <v>0</v>
      </c>
      <c r="P201" s="304">
        <f t="shared" si="39"/>
        <v>0</v>
      </c>
      <c r="Q201" s="304">
        <f t="shared" si="39"/>
        <v>0</v>
      </c>
      <c r="R201" s="304">
        <f t="shared" si="39"/>
        <v>0</v>
      </c>
      <c r="S201" s="304">
        <f t="shared" si="39"/>
        <v>0</v>
      </c>
      <c r="T201" s="304">
        <f t="shared" si="39"/>
        <v>0</v>
      </c>
      <c r="U201" s="304">
        <f t="shared" si="39"/>
        <v>0</v>
      </c>
      <c r="V201" s="304">
        <f t="shared" si="39"/>
        <v>0</v>
      </c>
      <c r="W201" s="304">
        <f t="shared" si="39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0">IF(B$113=0,0,B$113/B$72)</f>
        <v>7.3769258016279537E-2</v>
      </c>
      <c r="C202" s="305">
        <f t="shared" si="40"/>
        <v>7.9227709934968207E-2</v>
      </c>
      <c r="D202" s="305">
        <f t="shared" si="40"/>
        <v>8.3825717000308039E-2</v>
      </c>
      <c r="E202" s="305">
        <f t="shared" si="40"/>
        <v>7.1439223483854522E-2</v>
      </c>
      <c r="F202" s="305">
        <f t="shared" si="40"/>
        <v>8.7034451059703463E-2</v>
      </c>
      <c r="G202" s="305">
        <f t="shared" si="40"/>
        <v>9.035617898504264E-2</v>
      </c>
      <c r="H202" s="305">
        <f t="shared" si="40"/>
        <v>8.9065183242516555E-2</v>
      </c>
      <c r="I202" s="305">
        <f t="shared" si="40"/>
        <v>0</v>
      </c>
      <c r="J202" s="305">
        <f t="shared" si="40"/>
        <v>0</v>
      </c>
      <c r="K202" s="305">
        <f t="shared" si="40"/>
        <v>0</v>
      </c>
      <c r="L202" s="305">
        <f t="shared" si="40"/>
        <v>0</v>
      </c>
      <c r="M202" s="305">
        <f t="shared" si="40"/>
        <v>0</v>
      </c>
      <c r="N202" s="305">
        <f t="shared" si="40"/>
        <v>0</v>
      </c>
      <c r="O202" s="305">
        <f t="shared" si="40"/>
        <v>0</v>
      </c>
      <c r="P202" s="305">
        <f t="shared" si="40"/>
        <v>0</v>
      </c>
      <c r="Q202" s="305">
        <f t="shared" si="40"/>
        <v>0</v>
      </c>
      <c r="R202" s="305">
        <f t="shared" si="40"/>
        <v>0</v>
      </c>
      <c r="S202" s="305">
        <f t="shared" si="40"/>
        <v>0</v>
      </c>
      <c r="T202" s="305">
        <f t="shared" si="40"/>
        <v>0</v>
      </c>
      <c r="U202" s="305">
        <f t="shared" si="40"/>
        <v>0</v>
      </c>
      <c r="V202" s="305">
        <f t="shared" si="40"/>
        <v>0</v>
      </c>
      <c r="W202" s="305">
        <f t="shared" si="40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1">SUM(B$205:B$210,B$214:B$215,B$217:B$219)</f>
        <v>1.0000000000000002</v>
      </c>
      <c r="C204" s="234">
        <f t="shared" si="41"/>
        <v>1.0000000000000002</v>
      </c>
      <c r="D204" s="234">
        <f t="shared" si="41"/>
        <v>0.99999999999999978</v>
      </c>
      <c r="E204" s="234">
        <f t="shared" si="41"/>
        <v>0.99999999999999989</v>
      </c>
      <c r="F204" s="234">
        <f t="shared" si="41"/>
        <v>1.0000000000000002</v>
      </c>
      <c r="G204" s="234">
        <f t="shared" si="41"/>
        <v>1.0000000000000002</v>
      </c>
      <c r="H204" s="234">
        <f t="shared" si="41"/>
        <v>0.99999999999999989</v>
      </c>
      <c r="I204" s="234">
        <f t="shared" si="41"/>
        <v>1</v>
      </c>
      <c r="J204" s="234">
        <f t="shared" si="41"/>
        <v>0.99999999999999989</v>
      </c>
      <c r="K204" s="234">
        <f t="shared" si="41"/>
        <v>1</v>
      </c>
      <c r="L204" s="234">
        <f t="shared" si="41"/>
        <v>1.0000000000000002</v>
      </c>
      <c r="M204" s="234">
        <f t="shared" si="41"/>
        <v>1</v>
      </c>
      <c r="N204" s="234">
        <f t="shared" si="41"/>
        <v>1</v>
      </c>
      <c r="O204" s="234">
        <f t="shared" si="41"/>
        <v>1</v>
      </c>
      <c r="P204" s="234">
        <f t="shared" si="41"/>
        <v>0.99999999999999989</v>
      </c>
      <c r="Q204" s="234">
        <f t="shared" si="41"/>
        <v>1</v>
      </c>
      <c r="R204" s="234">
        <f t="shared" si="41"/>
        <v>0.99999999999999978</v>
      </c>
      <c r="S204" s="234">
        <f t="shared" si="41"/>
        <v>0.99999999999999978</v>
      </c>
      <c r="T204" s="234">
        <f t="shared" si="41"/>
        <v>0.99999999999999967</v>
      </c>
      <c r="U204" s="234">
        <f t="shared" si="41"/>
        <v>1.0000000000000004</v>
      </c>
      <c r="V204" s="234">
        <f t="shared" si="41"/>
        <v>1</v>
      </c>
      <c r="W204" s="234">
        <f t="shared" si="41"/>
        <v>1.0000000000000002</v>
      </c>
      <c r="DA204" s="95"/>
    </row>
    <row r="205" spans="1:105" ht="12" customHeight="1" x14ac:dyDescent="0.25">
      <c r="A205" s="55" t="s">
        <v>92</v>
      </c>
      <c r="B205" s="301">
        <f t="shared" ref="B205:W205" si="42">IF(B$116=0,0,B$116/B$115)</f>
        <v>2.0309152352393986E-3</v>
      </c>
      <c r="C205" s="301">
        <f t="shared" si="42"/>
        <v>2.0110813671084518E-3</v>
      </c>
      <c r="D205" s="301">
        <f t="shared" si="42"/>
        <v>1.9992890913525575E-3</v>
      </c>
      <c r="E205" s="301">
        <f t="shared" si="42"/>
        <v>2.0347430758904279E-3</v>
      </c>
      <c r="F205" s="301">
        <f t="shared" si="42"/>
        <v>1.9796793454856564E-3</v>
      </c>
      <c r="G205" s="301">
        <f t="shared" si="42"/>
        <v>1.9144489488331013E-3</v>
      </c>
      <c r="H205" s="301">
        <f t="shared" si="42"/>
        <v>1.9576583254335171E-3</v>
      </c>
      <c r="I205" s="301">
        <f t="shared" si="42"/>
        <v>1.9317647358463193E-3</v>
      </c>
      <c r="J205" s="301">
        <f t="shared" si="42"/>
        <v>1.9751860004474883E-3</v>
      </c>
      <c r="K205" s="301">
        <f t="shared" si="42"/>
        <v>1.7794233441585563E-3</v>
      </c>
      <c r="L205" s="301">
        <f t="shared" si="42"/>
        <v>1.755480401772888E-3</v>
      </c>
      <c r="M205" s="301">
        <f t="shared" si="42"/>
        <v>1.8901261285659617E-3</v>
      </c>
      <c r="N205" s="301">
        <f t="shared" si="42"/>
        <v>1.843025151414585E-3</v>
      </c>
      <c r="O205" s="301">
        <f t="shared" si="42"/>
        <v>1.8434871850215367E-3</v>
      </c>
      <c r="P205" s="301">
        <f t="shared" si="42"/>
        <v>1.8112579092472195E-3</v>
      </c>
      <c r="Q205" s="301">
        <f t="shared" si="42"/>
        <v>1.8067598836312335E-3</v>
      </c>
      <c r="R205" s="301">
        <f t="shared" si="42"/>
        <v>1.854476231818371E-3</v>
      </c>
      <c r="S205" s="301">
        <f t="shared" si="42"/>
        <v>1.6313081835656177E-3</v>
      </c>
      <c r="T205" s="301">
        <f t="shared" si="42"/>
        <v>1.62780086523411E-3</v>
      </c>
      <c r="U205" s="301">
        <f t="shared" si="42"/>
        <v>1.6481179274632836E-3</v>
      </c>
      <c r="V205" s="301">
        <f t="shared" si="42"/>
        <v>1.7431169647641796E-3</v>
      </c>
      <c r="W205" s="301">
        <f t="shared" si="42"/>
        <v>1.7517056408133747E-3</v>
      </c>
      <c r="DA205" s="67"/>
    </row>
    <row r="206" spans="1:105" ht="12" customHeight="1" x14ac:dyDescent="0.25">
      <c r="A206" s="202" t="s">
        <v>93</v>
      </c>
      <c r="B206" s="235">
        <f t="shared" ref="B206:W206" si="43">IF(B$117=0,0,B$117/B$115)</f>
        <v>2.6307552487369202E-4</v>
      </c>
      <c r="C206" s="235">
        <f t="shared" si="43"/>
        <v>2.6050633578185407E-4</v>
      </c>
      <c r="D206" s="235">
        <f t="shared" si="43"/>
        <v>2.5897881800065456E-4</v>
      </c>
      <c r="E206" s="235">
        <f t="shared" si="43"/>
        <v>2.6357136594619445E-4</v>
      </c>
      <c r="F206" s="235">
        <f t="shared" si="43"/>
        <v>2.5643866068780324E-4</v>
      </c>
      <c r="G206" s="235">
        <f t="shared" si="43"/>
        <v>2.4798901171214465E-4</v>
      </c>
      <c r="H206" s="235">
        <f t="shared" si="43"/>
        <v>2.5358615788121129E-4</v>
      </c>
      <c r="I206" s="235">
        <f t="shared" si="43"/>
        <v>2.5023202002586511E-4</v>
      </c>
      <c r="J206" s="235">
        <f t="shared" si="43"/>
        <v>2.558566132030813E-4</v>
      </c>
      <c r="K206" s="235">
        <f t="shared" si="43"/>
        <v>2.3049840885251487E-4</v>
      </c>
      <c r="L206" s="235">
        <f t="shared" si="43"/>
        <v>2.2739694896593935E-4</v>
      </c>
      <c r="M206" s="235">
        <f t="shared" si="43"/>
        <v>2.4483834417213181E-4</v>
      </c>
      <c r="N206" s="235">
        <f t="shared" si="43"/>
        <v>2.3873709776304599E-4</v>
      </c>
      <c r="O206" s="235">
        <f t="shared" si="43"/>
        <v>2.3891767205863398E-4</v>
      </c>
      <c r="P206" s="235">
        <f t="shared" si="43"/>
        <v>2.3462211366033215E-4</v>
      </c>
      <c r="Q206" s="235">
        <f t="shared" si="43"/>
        <v>2.3403945987484251E-4</v>
      </c>
      <c r="R206" s="235">
        <f t="shared" si="43"/>
        <v>2.402204186497701E-4</v>
      </c>
      <c r="S206" s="235">
        <f t="shared" si="43"/>
        <v>2.1131224443825004E-4</v>
      </c>
      <c r="T206" s="235">
        <f t="shared" si="43"/>
        <v>2.1085792236958357E-4</v>
      </c>
      <c r="U206" s="235">
        <f t="shared" si="43"/>
        <v>2.1348970222779171E-4</v>
      </c>
      <c r="V206" s="235">
        <f t="shared" si="43"/>
        <v>2.2579544555315642E-4</v>
      </c>
      <c r="W206" s="235">
        <f t="shared" si="43"/>
        <v>2.2690798359531936E-4</v>
      </c>
      <c r="DA206" s="174"/>
    </row>
    <row r="207" spans="1:105" ht="12" customHeight="1" x14ac:dyDescent="0.25">
      <c r="A207" s="202" t="s">
        <v>94</v>
      </c>
      <c r="B207" s="235">
        <f t="shared" ref="B207:W207" si="44">IF(B$118=0,0,B$118/B$115)</f>
        <v>3.6754076995486891E-2</v>
      </c>
      <c r="C207" s="235">
        <f t="shared" si="44"/>
        <v>3.6395137585434514E-2</v>
      </c>
      <c r="D207" s="235">
        <f t="shared" si="44"/>
        <v>3.6181729264120194E-2</v>
      </c>
      <c r="E207" s="235">
        <f t="shared" si="44"/>
        <v>3.6823350566127955E-2</v>
      </c>
      <c r="F207" s="235">
        <f t="shared" si="44"/>
        <v>3.5826845861333056E-2</v>
      </c>
      <c r="G207" s="235">
        <f t="shared" si="44"/>
        <v>3.4646351973939685E-2</v>
      </c>
      <c r="H207" s="235">
        <f t="shared" si="44"/>
        <v>3.5428324912515553E-2</v>
      </c>
      <c r="I207" s="235">
        <f t="shared" si="44"/>
        <v>3.4959720921140622E-2</v>
      </c>
      <c r="J207" s="235">
        <f t="shared" si="44"/>
        <v>3.5745528459880466E-2</v>
      </c>
      <c r="K207" s="235">
        <f t="shared" si="44"/>
        <v>3.2202753450249748E-2</v>
      </c>
      <c r="L207" s="235">
        <f t="shared" si="44"/>
        <v>3.1769450901392951E-2</v>
      </c>
      <c r="M207" s="235">
        <f t="shared" si="44"/>
        <v>3.4206174662088244E-2</v>
      </c>
      <c r="N207" s="235">
        <f t="shared" si="44"/>
        <v>3.3353774271000378E-2</v>
      </c>
      <c r="O207" s="235">
        <f t="shared" si="44"/>
        <v>3.325429591339911E-2</v>
      </c>
      <c r="P207" s="235">
        <f t="shared" si="44"/>
        <v>3.2778873042089179E-2</v>
      </c>
      <c r="Q207" s="235">
        <f t="shared" si="44"/>
        <v>3.2697470934827839E-2</v>
      </c>
      <c r="R207" s="235">
        <f t="shared" si="44"/>
        <v>3.3561007878557939E-2</v>
      </c>
      <c r="S207" s="235">
        <f t="shared" si="44"/>
        <v>2.9522269340340513E-2</v>
      </c>
      <c r="T207" s="235">
        <f t="shared" si="44"/>
        <v>2.9458796357437457E-2</v>
      </c>
      <c r="U207" s="235">
        <f t="shared" si="44"/>
        <v>2.9826480274784753E-2</v>
      </c>
      <c r="V207" s="235">
        <f t="shared" si="44"/>
        <v>3.1545706105026119E-2</v>
      </c>
      <c r="W207" s="235">
        <f t="shared" si="44"/>
        <v>3.1701137929714837E-2</v>
      </c>
      <c r="DA207" s="174"/>
    </row>
    <row r="208" spans="1:105" ht="12" customHeight="1" x14ac:dyDescent="0.25">
      <c r="A208" s="202" t="s">
        <v>95</v>
      </c>
      <c r="B208" s="235">
        <f t="shared" ref="B208:W208" si="45">IF(B$119=0,0,B$119/B$115)</f>
        <v>6.7077339136403325E-4</v>
      </c>
      <c r="C208" s="235">
        <f t="shared" si="45"/>
        <v>6.6422263495666668E-4</v>
      </c>
      <c r="D208" s="235">
        <f t="shared" si="45"/>
        <v>6.6032786639940171E-4</v>
      </c>
      <c r="E208" s="235">
        <f t="shared" si="45"/>
        <v>6.7203765567725544E-4</v>
      </c>
      <c r="F208" s="235">
        <f t="shared" si="45"/>
        <v>6.5385113339218824E-4</v>
      </c>
      <c r="G208" s="235">
        <f t="shared" si="45"/>
        <v>6.3230675102533959E-4</v>
      </c>
      <c r="H208" s="235">
        <f t="shared" si="45"/>
        <v>6.4657800153253774E-4</v>
      </c>
      <c r="I208" s="235">
        <f t="shared" si="45"/>
        <v>6.3802583224421903E-4</v>
      </c>
      <c r="J208" s="235">
        <f t="shared" si="45"/>
        <v>6.5236706540277981E-4</v>
      </c>
      <c r="K208" s="235">
        <f t="shared" si="45"/>
        <v>5.8771031430706971E-4</v>
      </c>
      <c r="L208" s="235">
        <f t="shared" si="45"/>
        <v>5.7980240737693408E-4</v>
      </c>
      <c r="M208" s="235">
        <f t="shared" si="45"/>
        <v>6.2427337752208581E-4</v>
      </c>
      <c r="N208" s="235">
        <f t="shared" si="45"/>
        <v>6.0871680399691595E-4</v>
      </c>
      <c r="O208" s="235">
        <f t="shared" si="45"/>
        <v>6.0917722095399677E-4</v>
      </c>
      <c r="P208" s="235">
        <f t="shared" si="45"/>
        <v>5.9822467690409133E-4</v>
      </c>
      <c r="Q208" s="235">
        <f t="shared" si="45"/>
        <v>5.9673906300720134E-4</v>
      </c>
      <c r="R208" s="235">
        <f t="shared" si="45"/>
        <v>6.1249888209842995E-4</v>
      </c>
      <c r="S208" s="235">
        <f t="shared" si="45"/>
        <v>5.387906416100247E-4</v>
      </c>
      <c r="T208" s="235">
        <f t="shared" si="45"/>
        <v>5.3763223983579154E-4</v>
      </c>
      <c r="U208" s="235">
        <f t="shared" si="45"/>
        <v>5.4434258623407947E-4</v>
      </c>
      <c r="V208" s="235">
        <f t="shared" si="45"/>
        <v>5.7571899491965883E-4</v>
      </c>
      <c r="W208" s="235">
        <f t="shared" si="45"/>
        <v>5.7855567429498803E-4</v>
      </c>
      <c r="DA208" s="174"/>
    </row>
    <row r="209" spans="1:105" ht="12" customHeight="1" x14ac:dyDescent="0.25">
      <c r="A209" s="56" t="s">
        <v>96</v>
      </c>
      <c r="B209" s="302">
        <f t="shared" ref="B209:W209" si="46">IF(B$120=0,0,B$120/B$115)</f>
        <v>4.0626058733425584E-3</v>
      </c>
      <c r="C209" s="302">
        <f t="shared" si="46"/>
        <v>4.2005273372443652E-3</v>
      </c>
      <c r="D209" s="302">
        <f t="shared" si="46"/>
        <v>4.3437727131655076E-3</v>
      </c>
      <c r="E209" s="302">
        <f t="shared" si="46"/>
        <v>4.1092439647961556E-3</v>
      </c>
      <c r="F209" s="302">
        <f t="shared" si="46"/>
        <v>4.4177161350603296E-3</v>
      </c>
      <c r="G209" s="302">
        <f t="shared" si="46"/>
        <v>4.6507367325785863E-3</v>
      </c>
      <c r="H209" s="302">
        <f t="shared" si="46"/>
        <v>4.5089914477040704E-3</v>
      </c>
      <c r="I209" s="302">
        <f t="shared" si="46"/>
        <v>4.6008535380168102E-3</v>
      </c>
      <c r="J209" s="302">
        <f t="shared" si="46"/>
        <v>4.2909270102000586E-3</v>
      </c>
      <c r="K209" s="302">
        <f t="shared" si="46"/>
        <v>5.0123233897315222E-3</v>
      </c>
      <c r="L209" s="302">
        <f t="shared" si="46"/>
        <v>5.0101671276513342E-3</v>
      </c>
      <c r="M209" s="302">
        <f t="shared" si="46"/>
        <v>4.5162395996898533E-3</v>
      </c>
      <c r="N209" s="302">
        <f t="shared" si="46"/>
        <v>4.5016811154796697E-3</v>
      </c>
      <c r="O209" s="302">
        <f t="shared" si="46"/>
        <v>4.4942895856141052E-3</v>
      </c>
      <c r="P209" s="302">
        <f t="shared" si="46"/>
        <v>4.5609601664967775E-3</v>
      </c>
      <c r="Q209" s="302">
        <f t="shared" si="46"/>
        <v>4.566529981830483E-3</v>
      </c>
      <c r="R209" s="302">
        <f t="shared" si="46"/>
        <v>4.4768780670407932E-3</v>
      </c>
      <c r="S209" s="302">
        <f t="shared" si="46"/>
        <v>4.8803293204337777E-3</v>
      </c>
      <c r="T209" s="302">
        <f t="shared" si="46"/>
        <v>4.8885845963286476E-3</v>
      </c>
      <c r="U209" s="302">
        <f t="shared" si="46"/>
        <v>4.8094013888726993E-3</v>
      </c>
      <c r="V209" s="302">
        <f t="shared" si="46"/>
        <v>4.5835747595013802E-3</v>
      </c>
      <c r="W209" s="302">
        <f t="shared" si="46"/>
        <v>4.5747116299190045E-3</v>
      </c>
      <c r="DA209" s="68"/>
    </row>
    <row r="210" spans="1:105" ht="12" customHeight="1" x14ac:dyDescent="0.25">
      <c r="A210" s="203" t="s">
        <v>604</v>
      </c>
      <c r="B210" s="303">
        <f t="shared" ref="B210:W210" si="47">IF(B$126=0,0,B$126/B$115)</f>
        <v>0.47421425459241395</v>
      </c>
      <c r="C210" s="303">
        <f t="shared" si="47"/>
        <v>0.47216553734376121</v>
      </c>
      <c r="D210" s="303">
        <f t="shared" si="47"/>
        <v>0.47167207820873047</v>
      </c>
      <c r="E210" s="303">
        <f t="shared" si="47"/>
        <v>0.47462324386306404</v>
      </c>
      <c r="F210" s="303">
        <f t="shared" si="47"/>
        <v>0.47020694626269149</v>
      </c>
      <c r="G210" s="303">
        <f t="shared" si="47"/>
        <v>0.46802265257734937</v>
      </c>
      <c r="H210" s="303">
        <f t="shared" si="47"/>
        <v>0.4696526889251576</v>
      </c>
      <c r="I210" s="303">
        <f t="shared" si="47"/>
        <v>0.46870842858494399</v>
      </c>
      <c r="J210" s="303">
        <f t="shared" si="47"/>
        <v>0.4707236916112042</v>
      </c>
      <c r="K210" s="303">
        <f t="shared" si="47"/>
        <v>0.47010607774165697</v>
      </c>
      <c r="L210" s="303">
        <f t="shared" si="47"/>
        <v>0.46959332298032408</v>
      </c>
      <c r="M210" s="303">
        <f t="shared" si="47"/>
        <v>0.46672503316551089</v>
      </c>
      <c r="N210" s="303">
        <f t="shared" si="47"/>
        <v>0.46612649108730048</v>
      </c>
      <c r="O210" s="303">
        <f t="shared" si="47"/>
        <v>0.46541675584907644</v>
      </c>
      <c r="P210" s="303">
        <f t="shared" si="47"/>
        <v>0.46574371769214429</v>
      </c>
      <c r="Q210" s="303">
        <f t="shared" si="47"/>
        <v>0.46588354579642066</v>
      </c>
      <c r="R210" s="303">
        <f t="shared" si="47"/>
        <v>0.46630949396712817</v>
      </c>
      <c r="S210" s="303">
        <f t="shared" si="47"/>
        <v>0.4957255621251383</v>
      </c>
      <c r="T210" s="303">
        <f t="shared" si="47"/>
        <v>0.49712807660606223</v>
      </c>
      <c r="U210" s="303">
        <f t="shared" si="47"/>
        <v>0.48883535718391224</v>
      </c>
      <c r="V210" s="303">
        <f t="shared" si="47"/>
        <v>0.4683854543049864</v>
      </c>
      <c r="W210" s="303">
        <f t="shared" si="47"/>
        <v>0.4676326925772194</v>
      </c>
      <c r="DA210" s="175"/>
    </row>
    <row r="211" spans="1:105" ht="12" customHeight="1" x14ac:dyDescent="0.25">
      <c r="A211" s="62" t="s">
        <v>606</v>
      </c>
      <c r="B211" s="304">
        <f t="shared" ref="B211:W211" si="48">IF(B$127=0,0,B$127/B$115)</f>
        <v>0.37126505954305877</v>
      </c>
      <c r="C211" s="304">
        <f t="shared" si="48"/>
        <v>0.3543928486439738</v>
      </c>
      <c r="D211" s="304">
        <f t="shared" si="48"/>
        <v>0.34503187967549226</v>
      </c>
      <c r="E211" s="304">
        <f t="shared" si="48"/>
        <v>0.37594693022823061</v>
      </c>
      <c r="F211" s="304">
        <f t="shared" si="48"/>
        <v>0.33178238874875132</v>
      </c>
      <c r="G211" s="304">
        <f t="shared" si="48"/>
        <v>0.28558770628390234</v>
      </c>
      <c r="H211" s="304">
        <f t="shared" si="48"/>
        <v>0.31631219119248583</v>
      </c>
      <c r="I211" s="304">
        <f t="shared" si="48"/>
        <v>0.29676270257841486</v>
      </c>
      <c r="J211" s="304">
        <f t="shared" si="48"/>
        <v>0.33491897779866464</v>
      </c>
      <c r="K211" s="304">
        <f t="shared" si="48"/>
        <v>0.17360495150662011</v>
      </c>
      <c r="L211" s="304">
        <f t="shared" si="48"/>
        <v>0.15249414747613019</v>
      </c>
      <c r="M211" s="304">
        <f t="shared" si="48"/>
        <v>0.30301157400208495</v>
      </c>
      <c r="N211" s="304">
        <f t="shared" si="48"/>
        <v>0.27398120466350401</v>
      </c>
      <c r="O211" s="304">
        <f t="shared" si="48"/>
        <v>0.29447110811863542</v>
      </c>
      <c r="P211" s="304">
        <f t="shared" si="48"/>
        <v>0.25374367595917324</v>
      </c>
      <c r="Q211" s="304">
        <f t="shared" si="48"/>
        <v>0.24810726411305109</v>
      </c>
      <c r="R211" s="304">
        <f t="shared" si="48"/>
        <v>0.2895092239525045</v>
      </c>
      <c r="S211" s="304">
        <f t="shared" si="48"/>
        <v>4.4578026885658158E-2</v>
      </c>
      <c r="T211" s="304">
        <f t="shared" si="48"/>
        <v>3.9743954096798276E-2</v>
      </c>
      <c r="U211" s="304">
        <f t="shared" si="48"/>
        <v>7.282878357115033E-2</v>
      </c>
      <c r="V211" s="304">
        <f t="shared" si="48"/>
        <v>0.21834179063982198</v>
      </c>
      <c r="W211" s="304">
        <f t="shared" si="48"/>
        <v>0.23100610565238025</v>
      </c>
      <c r="DA211" s="72"/>
    </row>
    <row r="212" spans="1:105" ht="12" customHeight="1" x14ac:dyDescent="0.25">
      <c r="A212" s="62" t="s">
        <v>613</v>
      </c>
      <c r="B212" s="304">
        <f t="shared" ref="B212:W212" si="49">IF(B$133=0,0,B$133/B$115)</f>
        <v>0.1029491950493551</v>
      </c>
      <c r="C212" s="304">
        <f t="shared" si="49"/>
        <v>0.11777268869978751</v>
      </c>
      <c r="D212" s="304">
        <f t="shared" si="49"/>
        <v>0.1266401985332383</v>
      </c>
      <c r="E212" s="304">
        <f t="shared" si="49"/>
        <v>9.8676313634833451E-2</v>
      </c>
      <c r="F212" s="304">
        <f t="shared" si="49"/>
        <v>0.13842455751394006</v>
      </c>
      <c r="G212" s="304">
        <f t="shared" si="49"/>
        <v>0.182434946293447</v>
      </c>
      <c r="H212" s="304">
        <f t="shared" si="49"/>
        <v>0.15334049773267175</v>
      </c>
      <c r="I212" s="304">
        <f t="shared" si="49"/>
        <v>0.17194572600652913</v>
      </c>
      <c r="J212" s="304">
        <f t="shared" si="49"/>
        <v>0.1358047138125397</v>
      </c>
      <c r="K212" s="304">
        <f t="shared" si="49"/>
        <v>0.29650112623503677</v>
      </c>
      <c r="L212" s="304">
        <f t="shared" si="49"/>
        <v>0.31709917550419375</v>
      </c>
      <c r="M212" s="304">
        <f t="shared" si="49"/>
        <v>0.16371345916342592</v>
      </c>
      <c r="N212" s="304">
        <f t="shared" si="49"/>
        <v>0.1921452864237965</v>
      </c>
      <c r="O212" s="304">
        <f t="shared" si="49"/>
        <v>0.17094564773044099</v>
      </c>
      <c r="P212" s="304">
        <f t="shared" si="49"/>
        <v>0.21200004173297105</v>
      </c>
      <c r="Q212" s="304">
        <f t="shared" si="49"/>
        <v>0.21777628168336957</v>
      </c>
      <c r="R212" s="304">
        <f t="shared" si="49"/>
        <v>0.1768002700146237</v>
      </c>
      <c r="S212" s="304">
        <f t="shared" si="49"/>
        <v>0.45114753523948015</v>
      </c>
      <c r="T212" s="304">
        <f t="shared" si="49"/>
        <v>0.45738412250926397</v>
      </c>
      <c r="U212" s="304">
        <f t="shared" si="49"/>
        <v>0.41600657361276194</v>
      </c>
      <c r="V212" s="304">
        <f t="shared" si="49"/>
        <v>0.25004366366516428</v>
      </c>
      <c r="W212" s="304">
        <f t="shared" si="49"/>
        <v>0.23662658692483912</v>
      </c>
      <c r="DA212" s="72"/>
    </row>
    <row r="213" spans="1:105" ht="12" customHeight="1" x14ac:dyDescent="0.25">
      <c r="A213" s="203" t="s">
        <v>615</v>
      </c>
      <c r="B213" s="303">
        <f t="shared" ref="B213:W213" si="50">IF(B$134=0,0,B$134/B$115)</f>
        <v>0.29560274753296639</v>
      </c>
      <c r="C213" s="303">
        <f t="shared" si="50"/>
        <v>0.29944271795763627</v>
      </c>
      <c r="D213" s="303">
        <f t="shared" si="50"/>
        <v>0.30190441465901574</v>
      </c>
      <c r="E213" s="303">
        <f t="shared" si="50"/>
        <v>0.29599195278212015</v>
      </c>
      <c r="F213" s="303">
        <f t="shared" si="50"/>
        <v>0.30415698803378399</v>
      </c>
      <c r="G213" s="303">
        <f t="shared" si="50"/>
        <v>0.31133669723223384</v>
      </c>
      <c r="H213" s="303">
        <f t="shared" si="50"/>
        <v>0.30616597564600051</v>
      </c>
      <c r="I213" s="303">
        <f t="shared" si="50"/>
        <v>0.30908626610137779</v>
      </c>
      <c r="J213" s="303">
        <f t="shared" si="50"/>
        <v>0.30095410166421849</v>
      </c>
      <c r="K213" s="303">
        <f t="shared" si="50"/>
        <v>0.32728627870642574</v>
      </c>
      <c r="L213" s="303">
        <f t="shared" si="50"/>
        <v>0.3316330510052139</v>
      </c>
      <c r="M213" s="303">
        <f t="shared" si="50"/>
        <v>0.31126676895962135</v>
      </c>
      <c r="N213" s="303">
        <f t="shared" si="50"/>
        <v>0.31450257390110831</v>
      </c>
      <c r="O213" s="303">
        <f t="shared" si="50"/>
        <v>0.31418683674776526</v>
      </c>
      <c r="P213" s="303">
        <f t="shared" si="50"/>
        <v>0.3181425153423128</v>
      </c>
      <c r="Q213" s="303">
        <f t="shared" si="50"/>
        <v>0.31894896700407843</v>
      </c>
      <c r="R213" s="303">
        <f t="shared" si="50"/>
        <v>0.31279648612155186</v>
      </c>
      <c r="S213" s="303">
        <f t="shared" si="50"/>
        <v>0.33868948663552212</v>
      </c>
      <c r="T213" s="303">
        <f t="shared" si="50"/>
        <v>0.3396477122059498</v>
      </c>
      <c r="U213" s="303">
        <f t="shared" si="50"/>
        <v>0.33398196264915903</v>
      </c>
      <c r="V213" s="303">
        <f t="shared" si="50"/>
        <v>0.32001018544622883</v>
      </c>
      <c r="W213" s="303">
        <f t="shared" si="50"/>
        <v>0.31949588377890448</v>
      </c>
      <c r="DA213" s="175"/>
    </row>
    <row r="214" spans="1:105" ht="12" customHeight="1" x14ac:dyDescent="0.25">
      <c r="A214" s="62" t="s">
        <v>617</v>
      </c>
      <c r="B214" s="304">
        <f t="shared" ref="B214:W214" si="51">IF(B$135=0,0,B$135/B$115)</f>
        <v>0.19037584377938493</v>
      </c>
      <c r="C214" s="304">
        <f t="shared" si="51"/>
        <v>0.18291409313340384</v>
      </c>
      <c r="D214" s="304">
        <f t="shared" si="51"/>
        <v>0.17576257952660015</v>
      </c>
      <c r="E214" s="304">
        <f t="shared" si="51"/>
        <v>0.19397365872325645</v>
      </c>
      <c r="F214" s="304">
        <f t="shared" si="51"/>
        <v>0.17041622321618327</v>
      </c>
      <c r="G214" s="304">
        <f t="shared" si="51"/>
        <v>0.13698847418017321</v>
      </c>
      <c r="H214" s="304">
        <f t="shared" si="51"/>
        <v>0.15626024036662153</v>
      </c>
      <c r="I214" s="304">
        <f t="shared" si="51"/>
        <v>0.14169656349387449</v>
      </c>
      <c r="J214" s="304">
        <f t="shared" si="51"/>
        <v>0.16608438436888867</v>
      </c>
      <c r="K214" s="304">
        <f t="shared" si="51"/>
        <v>9.0702762156219391E-2</v>
      </c>
      <c r="L214" s="304">
        <f t="shared" si="51"/>
        <v>6.7031588152036539E-2</v>
      </c>
      <c r="M214" s="304">
        <f t="shared" si="51"/>
        <v>0.16082632025753216</v>
      </c>
      <c r="N214" s="304">
        <f t="shared" si="51"/>
        <v>0.12850326095837289</v>
      </c>
      <c r="O214" s="304">
        <f t="shared" si="51"/>
        <v>0.16427284652981172</v>
      </c>
      <c r="P214" s="304">
        <f t="shared" si="51"/>
        <v>0.13590652874824791</v>
      </c>
      <c r="Q214" s="304">
        <f t="shared" si="51"/>
        <v>0.12908542575295576</v>
      </c>
      <c r="R214" s="304">
        <f t="shared" si="51"/>
        <v>0.14172113088809846</v>
      </c>
      <c r="S214" s="304">
        <f t="shared" si="51"/>
        <v>3.0456587665973072E-2</v>
      </c>
      <c r="T214" s="304">
        <f t="shared" si="51"/>
        <v>2.7153853741583689E-2</v>
      </c>
      <c r="U214" s="304">
        <f t="shared" si="51"/>
        <v>4.9758062130707326E-2</v>
      </c>
      <c r="V214" s="304">
        <f t="shared" si="51"/>
        <v>0.14917542009708659</v>
      </c>
      <c r="W214" s="304">
        <f t="shared" si="51"/>
        <v>0.15782793002981249</v>
      </c>
      <c r="DA214" s="72"/>
    </row>
    <row r="215" spans="1:105" ht="12" customHeight="1" x14ac:dyDescent="0.25">
      <c r="A215" s="62" t="s">
        <v>623</v>
      </c>
      <c r="B215" s="304">
        <f t="shared" ref="B215:W215" si="52">IF(B$140=0,0,B$140/B$115)</f>
        <v>0.10522690375358144</v>
      </c>
      <c r="C215" s="304">
        <f t="shared" si="52"/>
        <v>0.11652862482423246</v>
      </c>
      <c r="D215" s="304">
        <f t="shared" si="52"/>
        <v>0.12614183513241553</v>
      </c>
      <c r="E215" s="304">
        <f t="shared" si="52"/>
        <v>0.1020182940588638</v>
      </c>
      <c r="F215" s="304">
        <f t="shared" si="52"/>
        <v>0.13374076481760072</v>
      </c>
      <c r="G215" s="304">
        <f t="shared" si="52"/>
        <v>0.17434822305206066</v>
      </c>
      <c r="H215" s="304">
        <f t="shared" si="52"/>
        <v>0.14990573527937887</v>
      </c>
      <c r="I215" s="304">
        <f t="shared" si="52"/>
        <v>0.16738970260750327</v>
      </c>
      <c r="J215" s="304">
        <f t="shared" si="52"/>
        <v>0.13486971729532979</v>
      </c>
      <c r="K215" s="304">
        <f t="shared" si="52"/>
        <v>0.23658351655020635</v>
      </c>
      <c r="L215" s="304">
        <f t="shared" si="52"/>
        <v>0.26460146285317732</v>
      </c>
      <c r="M215" s="304">
        <f t="shared" si="52"/>
        <v>0.1504404487020892</v>
      </c>
      <c r="N215" s="304">
        <f t="shared" si="52"/>
        <v>0.18599931294273533</v>
      </c>
      <c r="O215" s="304">
        <f t="shared" si="52"/>
        <v>0.14991399021795354</v>
      </c>
      <c r="P215" s="304">
        <f t="shared" si="52"/>
        <v>0.18223598659406487</v>
      </c>
      <c r="Q215" s="304">
        <f t="shared" si="52"/>
        <v>0.18986354125112256</v>
      </c>
      <c r="R215" s="304">
        <f t="shared" si="52"/>
        <v>0.1710753552334533</v>
      </c>
      <c r="S215" s="304">
        <f t="shared" si="52"/>
        <v>0.30823289896954897</v>
      </c>
      <c r="T215" s="304">
        <f t="shared" si="52"/>
        <v>0.31249385846436606</v>
      </c>
      <c r="U215" s="304">
        <f t="shared" si="52"/>
        <v>0.28422390051845176</v>
      </c>
      <c r="V215" s="304">
        <f t="shared" si="52"/>
        <v>0.1708347653491421</v>
      </c>
      <c r="W215" s="304">
        <f t="shared" si="52"/>
        <v>0.1616679537490919</v>
      </c>
      <c r="DA215" s="72"/>
    </row>
    <row r="216" spans="1:105" ht="12" customHeight="1" x14ac:dyDescent="0.25">
      <c r="A216" s="203" t="s">
        <v>625</v>
      </c>
      <c r="B216" s="303">
        <f t="shared" ref="B216:W216" si="53">IF(B$141=0,0,B$141/B$115)</f>
        <v>0.18640155085431323</v>
      </c>
      <c r="C216" s="303">
        <f t="shared" si="53"/>
        <v>0.18486026943807668</v>
      </c>
      <c r="D216" s="303">
        <f t="shared" si="53"/>
        <v>0.18297940937921531</v>
      </c>
      <c r="E216" s="303">
        <f t="shared" si="53"/>
        <v>0.18548185672637763</v>
      </c>
      <c r="F216" s="303">
        <f t="shared" si="53"/>
        <v>0.18250153456756557</v>
      </c>
      <c r="G216" s="303">
        <f t="shared" si="53"/>
        <v>0.17854881677232806</v>
      </c>
      <c r="H216" s="303">
        <f t="shared" si="53"/>
        <v>0.18138619658377497</v>
      </c>
      <c r="I216" s="303">
        <f t="shared" si="53"/>
        <v>0.17982470826640434</v>
      </c>
      <c r="J216" s="303">
        <f t="shared" si="53"/>
        <v>0.18540234157544336</v>
      </c>
      <c r="K216" s="303">
        <f t="shared" si="53"/>
        <v>0.16279493464461794</v>
      </c>
      <c r="L216" s="303">
        <f t="shared" si="53"/>
        <v>0.15943132822730208</v>
      </c>
      <c r="M216" s="303">
        <f t="shared" si="53"/>
        <v>0.18052654576282939</v>
      </c>
      <c r="N216" s="303">
        <f t="shared" si="53"/>
        <v>0.17882500057193673</v>
      </c>
      <c r="O216" s="303">
        <f t="shared" si="53"/>
        <v>0.17995623982611081</v>
      </c>
      <c r="P216" s="303">
        <f t="shared" si="53"/>
        <v>0.17612982905714528</v>
      </c>
      <c r="Q216" s="303">
        <f t="shared" si="53"/>
        <v>0.17526594787632932</v>
      </c>
      <c r="R216" s="303">
        <f t="shared" si="53"/>
        <v>0.18014893843315452</v>
      </c>
      <c r="S216" s="303">
        <f t="shared" si="53"/>
        <v>0.12880094150895124</v>
      </c>
      <c r="T216" s="303">
        <f t="shared" si="53"/>
        <v>0.1265005392067822</v>
      </c>
      <c r="U216" s="303">
        <f t="shared" si="53"/>
        <v>0.14014084828734658</v>
      </c>
      <c r="V216" s="303">
        <f t="shared" si="53"/>
        <v>0.1729304479790203</v>
      </c>
      <c r="W216" s="303">
        <f t="shared" si="53"/>
        <v>0.17403840478553878</v>
      </c>
      <c r="DA216" s="175"/>
    </row>
    <row r="217" spans="1:105" ht="12" customHeight="1" x14ac:dyDescent="0.25">
      <c r="A217" s="62" t="s">
        <v>626</v>
      </c>
      <c r="B217" s="304">
        <f t="shared" ref="B217:W217" si="54">IF(B$142=0,0,B$142/B$115)</f>
        <v>1.9765393784053925E-2</v>
      </c>
      <c r="C217" s="304">
        <f t="shared" si="54"/>
        <v>1.8011431020106442E-2</v>
      </c>
      <c r="D217" s="304">
        <f t="shared" si="54"/>
        <v>1.6548939639929938E-2</v>
      </c>
      <c r="E217" s="304">
        <f t="shared" si="54"/>
        <v>2.0877102863823268E-2</v>
      </c>
      <c r="F217" s="304">
        <f t="shared" si="54"/>
        <v>1.5439048640580494E-2</v>
      </c>
      <c r="G217" s="304">
        <f t="shared" si="54"/>
        <v>1.3607777966052392E-2</v>
      </c>
      <c r="H217" s="304">
        <f t="shared" si="54"/>
        <v>1.4452128881587293E-2</v>
      </c>
      <c r="I217" s="304">
        <f t="shared" si="54"/>
        <v>1.3016225815315087E-2</v>
      </c>
      <c r="J217" s="304">
        <f t="shared" si="54"/>
        <v>1.7298356747158558E-2</v>
      </c>
      <c r="K217" s="304">
        <f t="shared" si="54"/>
        <v>1.0080927422043503E-2</v>
      </c>
      <c r="L217" s="304">
        <f t="shared" si="54"/>
        <v>7.535882065027256E-3</v>
      </c>
      <c r="M217" s="304">
        <f t="shared" si="54"/>
        <v>2.5122523826005747E-2</v>
      </c>
      <c r="N217" s="304">
        <f t="shared" si="54"/>
        <v>2.289009921452731E-2</v>
      </c>
      <c r="O217" s="304">
        <f t="shared" si="54"/>
        <v>2.9261683534539149E-2</v>
      </c>
      <c r="P217" s="304">
        <f t="shared" si="54"/>
        <v>2.3972763569209948E-2</v>
      </c>
      <c r="Q217" s="304">
        <f t="shared" si="54"/>
        <v>2.2993799383751228E-2</v>
      </c>
      <c r="R217" s="304">
        <f t="shared" si="54"/>
        <v>2.5244579185227406E-2</v>
      </c>
      <c r="S217" s="304">
        <f t="shared" si="54"/>
        <v>5.3462994690232557E-3</v>
      </c>
      <c r="T217" s="304">
        <f t="shared" si="54"/>
        <v>4.8366417948008571E-3</v>
      </c>
      <c r="U217" s="304">
        <f t="shared" si="54"/>
        <v>8.8633313302723046E-3</v>
      </c>
      <c r="V217" s="304">
        <f t="shared" si="54"/>
        <v>2.6572400894147235E-2</v>
      </c>
      <c r="W217" s="304">
        <f t="shared" si="54"/>
        <v>2.8113659920086936E-2</v>
      </c>
      <c r="DA217" s="72"/>
    </row>
    <row r="218" spans="1:105" ht="12" customHeight="1" x14ac:dyDescent="0.25">
      <c r="A218" s="62" t="s">
        <v>631</v>
      </c>
      <c r="B218" s="304">
        <f t="shared" ref="B218:W218" si="55">IF(B$146=0,0,B$146/B$115)</f>
        <v>0.13480941394958795</v>
      </c>
      <c r="C218" s="304">
        <f t="shared" si="55"/>
        <v>0.1318560801093645</v>
      </c>
      <c r="D218" s="304">
        <f t="shared" si="55"/>
        <v>0.12856448841190804</v>
      </c>
      <c r="E218" s="304">
        <f t="shared" si="55"/>
        <v>0.13350429665113497</v>
      </c>
      <c r="F218" s="304">
        <f t="shared" si="55"/>
        <v>0.12734501169986132</v>
      </c>
      <c r="G218" s="304">
        <f t="shared" si="55"/>
        <v>0.12094751636878662</v>
      </c>
      <c r="H218" s="304">
        <f t="shared" si="55"/>
        <v>0.12529173790171713</v>
      </c>
      <c r="I218" s="304">
        <f t="shared" si="55"/>
        <v>0.12274960889039001</v>
      </c>
      <c r="J218" s="304">
        <f t="shared" si="55"/>
        <v>0.13161868083174985</v>
      </c>
      <c r="K218" s="304">
        <f t="shared" si="55"/>
        <v>0.10142763511711822</v>
      </c>
      <c r="L218" s="304">
        <f t="shared" si="55"/>
        <v>9.7876694947054282E-2</v>
      </c>
      <c r="M218" s="304">
        <f t="shared" si="55"/>
        <v>0.12432545144568517</v>
      </c>
      <c r="N218" s="304">
        <f t="shared" si="55"/>
        <v>0.1228031139199505</v>
      </c>
      <c r="O218" s="304">
        <f t="shared" si="55"/>
        <v>0.12399059497461921</v>
      </c>
      <c r="P218" s="304">
        <f t="shared" si="55"/>
        <v>0.11937861708605367</v>
      </c>
      <c r="Q218" s="304">
        <f t="shared" si="55"/>
        <v>0.11845203167960845</v>
      </c>
      <c r="R218" s="304">
        <f t="shared" si="55"/>
        <v>0.12443095471912867</v>
      </c>
      <c r="S218" s="304">
        <f t="shared" si="55"/>
        <v>6.8335941856009663E-2</v>
      </c>
      <c r="T218" s="304">
        <f t="shared" si="55"/>
        <v>6.5999151352641297E-2</v>
      </c>
      <c r="U218" s="304">
        <f t="shared" si="55"/>
        <v>8.0649126412846647E-2</v>
      </c>
      <c r="V218" s="304">
        <f t="shared" si="55"/>
        <v>0.11592749848269331</v>
      </c>
      <c r="W218" s="304">
        <f t="shared" si="55"/>
        <v>0.11712706709815308</v>
      </c>
      <c r="DA218" s="72"/>
    </row>
    <row r="219" spans="1:105" ht="12" customHeight="1" x14ac:dyDescent="0.25">
      <c r="A219" s="63" t="s">
        <v>643</v>
      </c>
      <c r="B219" s="305">
        <f t="shared" ref="B219:W219" si="56">IF(B$157=0,0,B$157/B$115)</f>
        <v>3.1826743120671352E-2</v>
      </c>
      <c r="C219" s="305">
        <f t="shared" si="56"/>
        <v>3.4992758308605751E-2</v>
      </c>
      <c r="D219" s="305">
        <f t="shared" si="56"/>
        <v>3.7865981327377334E-2</v>
      </c>
      <c r="E219" s="305">
        <f t="shared" si="56"/>
        <v>3.110045721141939E-2</v>
      </c>
      <c r="F219" s="305">
        <f t="shared" si="56"/>
        <v>3.9717474227123767E-2</v>
      </c>
      <c r="G219" s="305">
        <f t="shared" si="56"/>
        <v>4.3993522437489059E-2</v>
      </c>
      <c r="H219" s="305">
        <f t="shared" si="56"/>
        <v>4.1642329800470543E-2</v>
      </c>
      <c r="I219" s="305">
        <f t="shared" si="56"/>
        <v>4.4058873560699263E-2</v>
      </c>
      <c r="J219" s="305">
        <f t="shared" si="56"/>
        <v>3.6485303996534948E-2</v>
      </c>
      <c r="K219" s="305">
        <f t="shared" si="56"/>
        <v>5.1286372105456217E-2</v>
      </c>
      <c r="L219" s="305">
        <f t="shared" si="56"/>
        <v>5.4018751215220533E-2</v>
      </c>
      <c r="M219" s="305">
        <f t="shared" si="56"/>
        <v>3.1078570491138491E-2</v>
      </c>
      <c r="N219" s="305">
        <f t="shared" si="56"/>
        <v>3.3131787437458933E-2</v>
      </c>
      <c r="O219" s="305">
        <f t="shared" si="56"/>
        <v>2.6703961316952445E-2</v>
      </c>
      <c r="P219" s="305">
        <f t="shared" si="56"/>
        <v>3.2778448401881641E-2</v>
      </c>
      <c r="Q219" s="305">
        <f t="shared" si="56"/>
        <v>3.3820116812969661E-2</v>
      </c>
      <c r="R219" s="305">
        <f t="shared" si="56"/>
        <v>3.0473404528798473E-2</v>
      </c>
      <c r="S219" s="305">
        <f t="shared" si="56"/>
        <v>5.5118700183918352E-2</v>
      </c>
      <c r="T219" s="305">
        <f t="shared" si="56"/>
        <v>5.5664746059340034E-2</v>
      </c>
      <c r="U219" s="305">
        <f t="shared" si="56"/>
        <v>5.062839054422761E-2</v>
      </c>
      <c r="V219" s="305">
        <f t="shared" si="56"/>
        <v>3.0430548602179749E-2</v>
      </c>
      <c r="W219" s="305">
        <f t="shared" si="56"/>
        <v>2.879767776729877E-2</v>
      </c>
      <c r="DA219" s="74"/>
    </row>
    <row r="220" spans="1:105" ht="12" hidden="1" customHeight="1" x14ac:dyDescent="0.25">
      <c r="A220" s="44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DA220" s="94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343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306">
        <f>IF(B$5=0,0,B$5/NFM_fec!B$5)</f>
        <v>0.32430713810227324</v>
      </c>
      <c r="C224" s="306">
        <f>IF(C$5=0,0,C$5/NFM_fec!C$5)</f>
        <v>0.32505986832695927</v>
      </c>
      <c r="D224" s="306">
        <f>IF(D$5=0,0,D$5/NFM_fec!D$5)</f>
        <v>0.32549447731932007</v>
      </c>
      <c r="E224" s="306">
        <f>IF(E$5=0,0,E$5/NFM_fec!E$5)</f>
        <v>0.32534831354730875</v>
      </c>
      <c r="F224" s="306">
        <f>IF(F$5=0,0,F$5/NFM_fec!F$5)</f>
        <v>0.32804047852152085</v>
      </c>
      <c r="G224" s="306">
        <f>IF(G$5=0,0,G$5/NFM_fec!G$5)</f>
        <v>0.33377416240671226</v>
      </c>
      <c r="H224" s="306">
        <f>IF(H$5=0,0,H$5/NFM_fec!H$5)</f>
        <v>0.33232118973082087</v>
      </c>
      <c r="I224" s="306">
        <f>IF(I$5=0,0,I$5/NFM_fec!I$5)</f>
        <v>0.33433513042507207</v>
      </c>
      <c r="J224" s="306">
        <f>IF(J$5=0,0,J$5/NFM_fec!J$5)</f>
        <v>0.3325051890718822</v>
      </c>
      <c r="K224" s="306">
        <f>IF(K$5=0,0,K$5/NFM_fec!K$5)</f>
        <v>0.34780582146712014</v>
      </c>
      <c r="L224" s="306">
        <f>IF(L$5=0,0,L$5/NFM_fec!L$5)</f>
        <v>0.34943405438111952</v>
      </c>
      <c r="M224" s="306">
        <f>IF(M$5=0,0,M$5/NFM_fec!M$5)</f>
        <v>0.34560845098747534</v>
      </c>
      <c r="N224" s="306">
        <f>IF(N$5=0,0,N$5/NFM_fec!N$5)</f>
        <v>0.35234688375265938</v>
      </c>
      <c r="O224" s="306">
        <f>IF(O$5=0,0,O$5/NFM_fec!O$5)</f>
        <v>0.36164976481563621</v>
      </c>
      <c r="P224" s="306">
        <f>IF(P$5=0,0,P$5/NFM_fec!P$5)</f>
        <v>0.36291354692729305</v>
      </c>
      <c r="Q224" s="306">
        <f>IF(Q$5=0,0,Q$5/NFM_fec!Q$5)</f>
        <v>0.36314387263806652</v>
      </c>
      <c r="R224" s="306">
        <f>IF(R$5=0,0,R$5/NFM_fec!R$5)</f>
        <v>0.36560095966812811</v>
      </c>
      <c r="S224" s="306">
        <f>IF(S$5=0,0,S$5/NFM_fec!S$5)</f>
        <v>0.39337500133728009</v>
      </c>
      <c r="T224" s="306">
        <f>IF(T$5=0,0,T$5/NFM_fec!T$5)</f>
        <v>0.39411482363652989</v>
      </c>
      <c r="U224" s="306">
        <f>IF(U$5=0,0,U$5/NFM_fec!U$5)</f>
        <v>0.39273394563552644</v>
      </c>
      <c r="V224" s="306">
        <f>IF(V$5=0,0,V$5/NFM_fec!V$5)</f>
        <v>0.39512301099467312</v>
      </c>
      <c r="W224" s="306">
        <f>IF(W$5=0,0,W$5/NFM_fec!W$5)</f>
        <v>0.40293679946696526</v>
      </c>
      <c r="DA224" s="111"/>
    </row>
    <row r="225" spans="1:105" ht="12" customHeight="1" x14ac:dyDescent="0.25">
      <c r="A225" s="55" t="s">
        <v>92</v>
      </c>
      <c r="B225" s="307">
        <f>IF(B$6=0,0,B$6/NFM_fec!B$6)</f>
        <v>0.35941705259541823</v>
      </c>
      <c r="C225" s="307">
        <f>IF(C$6=0,0,C$6/NFM_fec!C$6)</f>
        <v>0.35941705259541795</v>
      </c>
      <c r="D225" s="307">
        <f>IF(D$6=0,0,D$6/NFM_fec!D$6)</f>
        <v>0.35941705259541812</v>
      </c>
      <c r="E225" s="307">
        <f>IF(E$6=0,0,E$6/NFM_fec!E$6)</f>
        <v>0.36071658681658469</v>
      </c>
      <c r="F225" s="307">
        <f>IF(F$6=0,0,F$6/NFM_fec!F$6)</f>
        <v>0.36071658681658469</v>
      </c>
      <c r="G225" s="307">
        <f>IF(G$6=0,0,G$6/NFM_fec!G$6)</f>
        <v>0.36071658681658464</v>
      </c>
      <c r="H225" s="307">
        <f>IF(H$6=0,0,H$6/NFM_fec!H$6)</f>
        <v>0.36327463489077172</v>
      </c>
      <c r="I225" s="307">
        <f>IF(I$6=0,0,I$6/NFM_fec!I$6)</f>
        <v>0.36327463489077161</v>
      </c>
      <c r="J225" s="307">
        <f>IF(J$6=0,0,J$6/NFM_fec!J$6)</f>
        <v>0.36327463489077172</v>
      </c>
      <c r="K225" s="307">
        <f>IF(K$6=0,0,K$6/NFM_fec!K$6)</f>
        <v>0.36327463489077166</v>
      </c>
      <c r="L225" s="307">
        <f>IF(L$6=0,0,L$6/NFM_fec!L$6)</f>
        <v>0.3632746348907715</v>
      </c>
      <c r="M225" s="307">
        <f>IF(M$6=0,0,M$6/NFM_fec!M$6)</f>
        <v>0.36327463489077161</v>
      </c>
      <c r="N225" s="307">
        <f>IF(N$6=0,0,N$6/NFM_fec!N$6)</f>
        <v>0.36327463489077155</v>
      </c>
      <c r="O225" s="307">
        <f>IF(O$6=0,0,O$6/NFM_fec!O$6)</f>
        <v>0.36954534564124947</v>
      </c>
      <c r="P225" s="307">
        <f>IF(P$6=0,0,P$6/NFM_fec!P$6)</f>
        <v>0.36954534564124941</v>
      </c>
      <c r="Q225" s="307">
        <f>IF(Q$6=0,0,Q$6/NFM_fec!Q$6)</f>
        <v>0.36954534564124941</v>
      </c>
      <c r="R225" s="307">
        <f>IF(R$6=0,0,R$6/NFM_fec!R$6)</f>
        <v>0.37700131897014777</v>
      </c>
      <c r="S225" s="307">
        <f>IF(S$6=0,0,S$6/NFM_fec!S$6)</f>
        <v>0.37700131897014799</v>
      </c>
      <c r="T225" s="307">
        <f>IF(T$6=0,0,T$6/NFM_fec!T$6)</f>
        <v>0.37700131897014794</v>
      </c>
      <c r="U225" s="307">
        <f>IF(U$6=0,0,U$6/NFM_fec!U$6)</f>
        <v>0.37700131897014794</v>
      </c>
      <c r="V225" s="307">
        <f>IF(V$6=0,0,V$6/NFM_fec!V$6)</f>
        <v>0.38623855339776453</v>
      </c>
      <c r="W225" s="307">
        <f>IF(W$6=0,0,W$6/NFM_fec!W$6)</f>
        <v>0.39461292848163387</v>
      </c>
      <c r="DA225" s="76"/>
    </row>
    <row r="226" spans="1:105" ht="12" customHeight="1" x14ac:dyDescent="0.25">
      <c r="A226" s="202" t="s">
        <v>93</v>
      </c>
      <c r="B226" s="308">
        <f>IF(B$7=0,0,B$7/NFM_fec!B$7)</f>
        <v>9.329222503857551E-2</v>
      </c>
      <c r="C226" s="308">
        <f>IF(C$7=0,0,C$7/NFM_fec!C$7)</f>
        <v>9.3292225038575552E-2</v>
      </c>
      <c r="D226" s="308">
        <f>IF(D$7=0,0,D$7/NFM_fec!D$7)</f>
        <v>9.3292225038575524E-2</v>
      </c>
      <c r="E226" s="308">
        <f>IF(E$7=0,0,E$7/NFM_fec!E$7)</f>
        <v>9.3629539136865919E-2</v>
      </c>
      <c r="F226" s="308">
        <f>IF(F$7=0,0,F$7/NFM_fec!F$7)</f>
        <v>9.3629539136865905E-2</v>
      </c>
      <c r="G226" s="308">
        <f>IF(G$7=0,0,G$7/NFM_fec!G$7)</f>
        <v>9.3629539136865905E-2</v>
      </c>
      <c r="H226" s="308">
        <f>IF(H$7=0,0,H$7/NFM_fec!H$7)</f>
        <v>9.4293519865863692E-2</v>
      </c>
      <c r="I226" s="308">
        <f>IF(I$7=0,0,I$7/NFM_fec!I$7)</f>
        <v>9.4293519865863679E-2</v>
      </c>
      <c r="J226" s="308">
        <f>IF(J$7=0,0,J$7/NFM_fec!J$7)</f>
        <v>9.4293519865863665E-2</v>
      </c>
      <c r="K226" s="308">
        <f>IF(K$7=0,0,K$7/NFM_fec!K$7)</f>
        <v>9.4293519865863706E-2</v>
      </c>
      <c r="L226" s="308">
        <f>IF(L$7=0,0,L$7/NFM_fec!L$7)</f>
        <v>9.4293519865863679E-2</v>
      </c>
      <c r="M226" s="308">
        <f>IF(M$7=0,0,M$7/NFM_fec!M$7)</f>
        <v>9.4293519865863679E-2</v>
      </c>
      <c r="N226" s="308">
        <f>IF(N$7=0,0,N$7/NFM_fec!N$7)</f>
        <v>9.429351986586372E-2</v>
      </c>
      <c r="O226" s="308">
        <f>IF(O$7=0,0,O$7/NFM_fec!O$7)</f>
        <v>9.5921179305673079E-2</v>
      </c>
      <c r="P226" s="308">
        <f>IF(P$7=0,0,P$7/NFM_fec!P$7)</f>
        <v>9.5921179305673024E-2</v>
      </c>
      <c r="Q226" s="308">
        <f>IF(Q$7=0,0,Q$7/NFM_fec!Q$7)</f>
        <v>9.5921179305673107E-2</v>
      </c>
      <c r="R226" s="308">
        <f>IF(R$7=0,0,R$7/NFM_fec!R$7)</f>
        <v>9.7856491881017665E-2</v>
      </c>
      <c r="S226" s="308">
        <f>IF(S$7=0,0,S$7/NFM_fec!S$7)</f>
        <v>9.7856491881017707E-2</v>
      </c>
      <c r="T226" s="308">
        <f>IF(T$7=0,0,T$7/NFM_fec!T$7)</f>
        <v>9.7856491881017679E-2</v>
      </c>
      <c r="U226" s="308">
        <f>IF(U$7=0,0,U$7/NFM_fec!U$7)</f>
        <v>9.7856491881017665E-2</v>
      </c>
      <c r="V226" s="308">
        <f>IF(V$7=0,0,V$7/NFM_fec!V$7)</f>
        <v>0.10025415817629317</v>
      </c>
      <c r="W226" s="308">
        <f>IF(W$7=0,0,W$7/NFM_fec!W$7)</f>
        <v>0.10242785605523393</v>
      </c>
      <c r="DA226" s="77"/>
    </row>
    <row r="227" spans="1:105" ht="12" customHeight="1" x14ac:dyDescent="0.25">
      <c r="A227" s="202" t="s">
        <v>94</v>
      </c>
      <c r="B227" s="308">
        <f>IF(B$8=0,0,B$8/NFM_fec!B$8)</f>
        <v>0.51294678223630563</v>
      </c>
      <c r="C227" s="308">
        <f>IF(C$8=0,0,C$8/NFM_fec!C$8)</f>
        <v>0.51294678223630552</v>
      </c>
      <c r="D227" s="308">
        <f>IF(D$8=0,0,D$8/NFM_fec!D$8)</f>
        <v>0.5129467822363053</v>
      </c>
      <c r="E227" s="308">
        <f>IF(E$8=0,0,E$8/NFM_fec!E$8)</f>
        <v>0.51480142962250985</v>
      </c>
      <c r="F227" s="308">
        <f>IF(F$8=0,0,F$8/NFM_fec!F$8)</f>
        <v>0.51480142962250974</v>
      </c>
      <c r="G227" s="308">
        <f>IF(G$8=0,0,G$8/NFM_fec!G$8)</f>
        <v>0.51480142962250997</v>
      </c>
      <c r="H227" s="308">
        <f>IF(H$8=0,0,H$8/NFM_fec!H$8)</f>
        <v>0.51845218163604023</v>
      </c>
      <c r="I227" s="308">
        <f>IF(I$8=0,0,I$8/NFM_fec!I$8)</f>
        <v>0.51845218163604023</v>
      </c>
      <c r="J227" s="308">
        <f>IF(J$8=0,0,J$8/NFM_fec!J$8)</f>
        <v>0.51845218163604012</v>
      </c>
      <c r="K227" s="308">
        <f>IF(K$8=0,0,K$8/NFM_fec!K$8)</f>
        <v>0.51845218163604045</v>
      </c>
      <c r="L227" s="308">
        <f>IF(L$8=0,0,L$8/NFM_fec!L$8)</f>
        <v>0.51845218163604023</v>
      </c>
      <c r="M227" s="308">
        <f>IF(M$8=0,0,M$8/NFM_fec!M$8)</f>
        <v>0.51845218163604045</v>
      </c>
      <c r="N227" s="308">
        <f>IF(N$8=0,0,N$8/NFM_fec!N$8)</f>
        <v>0.51845218163604012</v>
      </c>
      <c r="O227" s="308">
        <f>IF(O$8=0,0,O$8/NFM_fec!O$8)</f>
        <v>0.52740150910552197</v>
      </c>
      <c r="P227" s="308">
        <f>IF(P$8=0,0,P$8/NFM_fec!P$8)</f>
        <v>0.52740150910552197</v>
      </c>
      <c r="Q227" s="308">
        <f>IF(Q$8=0,0,Q$8/NFM_fec!Q$8)</f>
        <v>0.52740150910552186</v>
      </c>
      <c r="R227" s="308">
        <f>IF(R$8=0,0,R$8/NFM_fec!R$8)</f>
        <v>0.53804239968063672</v>
      </c>
      <c r="S227" s="308">
        <f>IF(S$8=0,0,S$8/NFM_fec!S$8)</f>
        <v>0.53804239968063683</v>
      </c>
      <c r="T227" s="308">
        <f>IF(T$8=0,0,T$8/NFM_fec!T$8)</f>
        <v>0.53804239968063672</v>
      </c>
      <c r="U227" s="308">
        <f>IF(U$8=0,0,U$8/NFM_fec!U$8)</f>
        <v>0.53804239968063683</v>
      </c>
      <c r="V227" s="308">
        <f>IF(V$8=0,0,V$8/NFM_fec!V$8)</f>
        <v>0.55122544050241451</v>
      </c>
      <c r="W227" s="308">
        <f>IF(W$8=0,0,W$8/NFM_fec!W$8)</f>
        <v>0.56317704024285864</v>
      </c>
      <c r="DA227" s="77"/>
    </row>
    <row r="228" spans="1:105" ht="12" customHeight="1" x14ac:dyDescent="0.25">
      <c r="A228" s="202" t="s">
        <v>95</v>
      </c>
      <c r="B228" s="308">
        <f>IF(B$9=0,0,B$9/NFM_fec!B$9)</f>
        <v>0.35622795002168922</v>
      </c>
      <c r="C228" s="308">
        <f>IF(C$9=0,0,C$9/NFM_fec!C$9)</f>
        <v>0.35622795002168911</v>
      </c>
      <c r="D228" s="308">
        <f>IF(D$9=0,0,D$9/NFM_fec!D$9)</f>
        <v>0.35622795002168917</v>
      </c>
      <c r="E228" s="308">
        <f>IF(E$9=0,0,E$9/NFM_fec!E$9)</f>
        <v>0.35751595349355081</v>
      </c>
      <c r="F228" s="308">
        <f>IF(F$9=0,0,F$9/NFM_fec!F$9)</f>
        <v>0.35751595349355098</v>
      </c>
      <c r="G228" s="308">
        <f>IF(G$9=0,0,G$9/NFM_fec!G$9)</f>
        <v>0.35751595349355103</v>
      </c>
      <c r="H228" s="308">
        <f>IF(H$9=0,0,H$9/NFM_fec!H$9)</f>
        <v>0.36005130404229135</v>
      </c>
      <c r="I228" s="308">
        <f>IF(I$9=0,0,I$9/NFM_fec!I$9)</f>
        <v>0.36005130404229146</v>
      </c>
      <c r="J228" s="308">
        <f>IF(J$9=0,0,J$9/NFM_fec!J$9)</f>
        <v>0.36005130404229135</v>
      </c>
      <c r="K228" s="308">
        <f>IF(K$9=0,0,K$9/NFM_fec!K$9)</f>
        <v>0.36005130404229158</v>
      </c>
      <c r="L228" s="308">
        <f>IF(L$9=0,0,L$9/NFM_fec!L$9)</f>
        <v>0.36005130404229163</v>
      </c>
      <c r="M228" s="308">
        <f>IF(M$9=0,0,M$9/NFM_fec!M$9)</f>
        <v>0.3600513040422913</v>
      </c>
      <c r="N228" s="308">
        <f>IF(N$9=0,0,N$9/NFM_fec!N$9)</f>
        <v>0.36005130404229158</v>
      </c>
      <c r="O228" s="308">
        <f>IF(O$9=0,0,O$9/NFM_fec!O$9)</f>
        <v>0.36626637486236269</v>
      </c>
      <c r="P228" s="308">
        <f>IF(P$9=0,0,P$9/NFM_fec!P$9)</f>
        <v>0.36626637486236258</v>
      </c>
      <c r="Q228" s="308">
        <f>IF(Q$9=0,0,Q$9/NFM_fec!Q$9)</f>
        <v>0.36626637486236246</v>
      </c>
      <c r="R228" s="308">
        <f>IF(R$9=0,0,R$9/NFM_fec!R$9)</f>
        <v>0.37365619144226658</v>
      </c>
      <c r="S228" s="308">
        <f>IF(S$9=0,0,S$9/NFM_fec!S$9)</f>
        <v>0.37365619144226642</v>
      </c>
      <c r="T228" s="308">
        <f>IF(T$9=0,0,T$9/NFM_fec!T$9)</f>
        <v>0.37365619144226647</v>
      </c>
      <c r="U228" s="308">
        <f>IF(U$9=0,0,U$9/NFM_fec!U$9)</f>
        <v>0.37365619144226675</v>
      </c>
      <c r="V228" s="308">
        <f>IF(V$9=0,0,V$9/NFM_fec!V$9)</f>
        <v>0.38281146401561261</v>
      </c>
      <c r="W228" s="308">
        <f>IF(W$9=0,0,W$9/NFM_fec!W$9)</f>
        <v>0.39111153338432292</v>
      </c>
      <c r="DA228" s="77"/>
    </row>
    <row r="229" spans="1:105" ht="12" customHeight="1" x14ac:dyDescent="0.25">
      <c r="A229" s="56" t="s">
        <v>96</v>
      </c>
      <c r="B229" s="309">
        <f>IF(B$10=0,0,B$10/NFM_fec!B$10)</f>
        <v>0.58916013904469489</v>
      </c>
      <c r="C229" s="309">
        <f>IF(C$10=0,0,C$10/NFM_fec!C$10)</f>
        <v>0.59458898191170639</v>
      </c>
      <c r="D229" s="309">
        <f>IF(D$10=0,0,D$10/NFM_fec!D$10)</f>
        <v>0.59893991888928622</v>
      </c>
      <c r="E229" s="309">
        <f>IF(E$10=0,0,E$10/NFM_fec!E$10)</f>
        <v>0.5868405211715797</v>
      </c>
      <c r="F229" s="309">
        <f>IF(F$10=0,0,F$10/NFM_fec!F$10)</f>
        <v>0.61016961622006116</v>
      </c>
      <c r="G229" s="309">
        <f>IF(G$10=0,0,G$10/NFM_fec!G$10)</f>
        <v>0.61325406581515318</v>
      </c>
      <c r="H229" s="309">
        <f>IF(H$10=0,0,H$10/NFM_fec!H$10)</f>
        <v>0.61649352596457785</v>
      </c>
      <c r="I229" s="309">
        <f>IF(I$10=0,0,I$10/NFM_fec!I$10)</f>
        <v>0.61853167720480817</v>
      </c>
      <c r="J229" s="309">
        <f>IF(J$10=0,0,J$10/NFM_fec!J$10)</f>
        <v>0.60701089468082037</v>
      </c>
      <c r="K229" s="309">
        <f>IF(K$10=0,0,K$10/NFM_fec!K$10)</f>
        <v>0.62561876557210416</v>
      </c>
      <c r="L229" s="309">
        <f>IF(L$10=0,0,L$10/NFM_fec!L$10)</f>
        <v>0.62920008568095931</v>
      </c>
      <c r="M229" s="309">
        <f>IF(M$10=0,0,M$10/NFM_fec!M$10)</f>
        <v>0.58289336954038695</v>
      </c>
      <c r="N229" s="309">
        <f>IF(N$10=0,0,N$10/NFM_fec!N$10)</f>
        <v>0.58471247709853547</v>
      </c>
      <c r="O229" s="309">
        <f>IF(O$10=0,0,O$10/NFM_fec!O$10)</f>
        <v>0.57978584932429811</v>
      </c>
      <c r="P229" s="309">
        <f>IF(P$10=0,0,P$10/NFM_fec!P$10)</f>
        <v>0.59336266481394517</v>
      </c>
      <c r="Q229" s="309">
        <f>IF(Q$10=0,0,Q$10/NFM_fec!Q$10)</f>
        <v>0.59571926756753268</v>
      </c>
      <c r="R229" s="309">
        <f>IF(R$10=0,0,R$10/NFM_fec!R$10)</f>
        <v>0.60141229549180308</v>
      </c>
      <c r="S229" s="309">
        <f>IF(S$10=0,0,S$10/NFM_fec!S$10)</f>
        <v>0.65390765467258583</v>
      </c>
      <c r="T229" s="309">
        <f>IF(T$10=0,0,T$10/NFM_fec!T$10)</f>
        <v>0.65533966096550411</v>
      </c>
      <c r="U229" s="309">
        <f>IF(U$10=0,0,U$10/NFM_fec!U$10)</f>
        <v>0.64511085339119922</v>
      </c>
      <c r="V229" s="309">
        <f>IF(V$10=0,0,V$10/NFM_fec!V$10)</f>
        <v>0.61467135132850848</v>
      </c>
      <c r="W229" s="309">
        <f>IF(W$10=0,0,W$10/NFM_fec!W$10)</f>
        <v>0.62404518699321421</v>
      </c>
      <c r="DA229" s="78"/>
    </row>
    <row r="230" spans="1:105" ht="12" customHeight="1" x14ac:dyDescent="0.25">
      <c r="A230" s="203" t="s">
        <v>487</v>
      </c>
      <c r="B230" s="310">
        <f>IF(B$16=0,0,B$16/NFM_fec!B$16)</f>
        <v>0.33615488961265189</v>
      </c>
      <c r="C230" s="310">
        <f>IF(C$16=0,0,C$16/NFM_fec!C$16)</f>
        <v>0.33627798561804478</v>
      </c>
      <c r="D230" s="310">
        <f>IF(D$16=0,0,D$16/NFM_fec!D$16)</f>
        <v>0.33582939655019667</v>
      </c>
      <c r="E230" s="310">
        <f>IF(E$16=0,0,E$16/NFM_fec!E$16)</f>
        <v>0.33767194678390111</v>
      </c>
      <c r="F230" s="310">
        <f>IF(F$16=0,0,F$16/NFM_fec!F$16)</f>
        <v>0.33781587558717879</v>
      </c>
      <c r="G230" s="310">
        <f>IF(G$16=0,0,G$16/NFM_fec!G$16)</f>
        <v>0.33920851730866769</v>
      </c>
      <c r="H230" s="310">
        <f>IF(H$16=0,0,H$16/NFM_fec!H$16)</f>
        <v>0.34018523296075526</v>
      </c>
      <c r="I230" s="310">
        <f>IF(I$16=0,0,I$16/NFM_fec!I$16)</f>
        <v>0.34022832146788545</v>
      </c>
      <c r="J230" s="310">
        <f>IF(J$16=0,0,J$16/NFM_fec!J$16)</f>
        <v>0.34135629502542869</v>
      </c>
      <c r="K230" s="310">
        <f>IF(K$16=0,0,K$16/NFM_fec!K$16)</f>
        <v>0.35005956674109989</v>
      </c>
      <c r="L230" s="310">
        <f>IF(L$16=0,0,L$16/NFM_fec!L$16)</f>
        <v>0.34651895231852403</v>
      </c>
      <c r="M230" s="310">
        <f>IF(M$16=0,0,M$16/NFM_fec!M$16)</f>
        <v>0.35550119996929064</v>
      </c>
      <c r="N230" s="310">
        <f>IF(N$16=0,0,N$16/NFM_fec!N$16)</f>
        <v>0.35723526926312643</v>
      </c>
      <c r="O230" s="310">
        <f>IF(O$16=0,0,O$16/NFM_fec!O$16)</f>
        <v>0.37427091197313023</v>
      </c>
      <c r="P230" s="310">
        <f>IF(P$16=0,0,P$16/NFM_fec!P$16)</f>
        <v>0.37253519597010426</v>
      </c>
      <c r="Q230" s="310">
        <f>IF(Q$16=0,0,Q$16/NFM_fec!Q$16)</f>
        <v>0.37152890939682298</v>
      </c>
      <c r="R230" s="310">
        <f>IF(R$16=0,0,R$16/NFM_fec!R$16)</f>
        <v>0.37244794912702212</v>
      </c>
      <c r="S230" s="310">
        <f>IF(S$16=0,0,S$16/NFM_fec!S$16)</f>
        <v>0.40935782125551062</v>
      </c>
      <c r="T230" s="310">
        <f>IF(T$16=0,0,T$16/NFM_fec!T$16)</f>
        <v>0.4105246849234766</v>
      </c>
      <c r="U230" s="310">
        <f>IF(U$16=0,0,U$16/NFM_fec!U$16)</f>
        <v>0.41042433188103272</v>
      </c>
      <c r="V230" s="310">
        <f>IF(V$16=0,0,V$16/NFM_fec!V$16)</f>
        <v>0.42082294480681759</v>
      </c>
      <c r="W230" s="310">
        <f>IF(W$16=0,0,W$16/NFM_fec!W$16)</f>
        <v>0.43000267915959722</v>
      </c>
      <c r="DA230" s="79"/>
    </row>
    <row r="231" spans="1:105" ht="12" customHeight="1" x14ac:dyDescent="0.25">
      <c r="A231" s="41" t="s">
        <v>499</v>
      </c>
      <c r="B231" s="311">
        <f>IF(B$27=0,0,B$27/NFM_fec!B$27)</f>
        <v>0.29151643472477567</v>
      </c>
      <c r="C231" s="311">
        <f>IF(C$27=0,0,C$27/NFM_fec!C$27)</f>
        <v>0.29410938815496063</v>
      </c>
      <c r="D231" s="311">
        <f>IF(D$27=0,0,D$27/NFM_fec!D$27)</f>
        <v>0.29664312317624353</v>
      </c>
      <c r="E231" s="311">
        <f>IF(E$27=0,0,E$27/NFM_fec!E$27)</f>
        <v>0.2920398131835325</v>
      </c>
      <c r="F231" s="311">
        <f>IF(F$27=0,0,F$27/NFM_fec!F$27)</f>
        <v>0.30038798193767102</v>
      </c>
      <c r="G231" s="311">
        <f>IF(G$27=0,0,G$27/NFM_fec!G$27)</f>
        <v>0.31428642411536239</v>
      </c>
      <c r="H231" s="311">
        <f>IF(H$27=0,0,H$27/NFM_fec!H$27)</f>
        <v>0.30801919809531297</v>
      </c>
      <c r="I231" s="311">
        <f>IF(I$27=0,0,I$27/NFM_fec!I$27)</f>
        <v>0.31365162642571887</v>
      </c>
      <c r="J231" s="311">
        <f>IF(J$27=0,0,J$27/NFM_fec!J$27)</f>
        <v>0.30544858288955068</v>
      </c>
      <c r="K231" s="311">
        <f>IF(K$27=0,0,K$27/NFM_fec!K$27)</f>
        <v>0.33564242020647983</v>
      </c>
      <c r="L231" s="311">
        <f>IF(L$27=0,0,L$27/NFM_fec!L$27)</f>
        <v>0.34437802333616702</v>
      </c>
      <c r="M231" s="311">
        <f>IF(M$27=0,0,M$27/NFM_fec!M$27)</f>
        <v>0.31949827295858219</v>
      </c>
      <c r="N231" s="311">
        <f>IF(N$27=0,0,N$27/NFM_fec!N$27)</f>
        <v>0.33460988050488805</v>
      </c>
      <c r="O231" s="311">
        <f>IF(O$27=0,0,O$27/NFM_fec!O$27)</f>
        <v>0.33219210255401238</v>
      </c>
      <c r="P231" s="311">
        <f>IF(P$27=0,0,P$27/NFM_fec!P$27)</f>
        <v>0.33879650184508825</v>
      </c>
      <c r="Q231" s="311">
        <f>IF(Q$27=0,0,Q$27/NFM_fec!Q$27)</f>
        <v>0.34098149284096596</v>
      </c>
      <c r="R231" s="311">
        <f>IF(R$27=0,0,R$27/NFM_fec!R$27)</f>
        <v>0.34416263798251867</v>
      </c>
      <c r="S231" s="311">
        <f>IF(S$27=0,0,S$27/NFM_fec!S$27)</f>
        <v>0.37363285083402664</v>
      </c>
      <c r="T231" s="311">
        <f>IF(T$27=0,0,T$27/NFM_fec!T$27)</f>
        <v>0.37463256882251594</v>
      </c>
      <c r="U231" s="311">
        <f>IF(U$27=0,0,U$27/NFM_fec!U$27)</f>
        <v>0.36853973656697347</v>
      </c>
      <c r="V231" s="311">
        <f>IF(V$27=0,0,V$27/NFM_fec!V$27)</f>
        <v>0.35152030766580572</v>
      </c>
      <c r="W231" s="311">
        <f>IF(W$27=0,0,W$27/NFM_fec!W$27)</f>
        <v>0.35700399664521093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44</v>
      </c>
      <c r="B233" s="306">
        <f>IF(B$34=0,0,B$34/NFM_fec!B$34)</f>
        <v>0.49810770567296403</v>
      </c>
      <c r="C233" s="306">
        <f>IF(C$34=0,0,C$34/NFM_fec!C$34)</f>
        <v>0.49951718998255085</v>
      </c>
      <c r="D233" s="306">
        <f>IF(D$34=0,0,D$34/NFM_fec!D$34)</f>
        <v>0.50222824234889052</v>
      </c>
      <c r="E233" s="306">
        <f>IF(E$34=0,0,E$34/NFM_fec!E$34)</f>
        <v>0.4995113428518736</v>
      </c>
      <c r="F233" s="306">
        <f>IF(F$34=0,0,F$34/NFM_fec!F$34)</f>
        <v>0.50310377175463639</v>
      </c>
      <c r="G233" s="306">
        <f>IF(G$34=0,0,G$34/NFM_fec!G$34)</f>
        <v>0.50678210878301777</v>
      </c>
      <c r="H233" s="306">
        <f>IF(H$34=0,0,H$34/NFM_fec!H$34)</f>
        <v>0.50880467259569129</v>
      </c>
      <c r="I233" s="306">
        <f>IF(I$34=0,0,I$34/NFM_fec!I$34)</f>
        <v>0.51026444391487691</v>
      </c>
      <c r="J233" s="306">
        <f>IF(J$34=0,0,J$34/NFM_fec!J$34)</f>
        <v>0.50718644372718602</v>
      </c>
      <c r="K233" s="306">
        <f>IF(K$34=0,0,K$34/NFM_fec!K$34)</f>
        <v>0.51585097038418737</v>
      </c>
      <c r="L233" s="306">
        <f>IF(L$34=0,0,L$34/NFM_fec!L$34)</f>
        <v>0.51714380633667512</v>
      </c>
      <c r="M233" s="306">
        <f>IF(M$34=0,0,M$34/NFM_fec!M$34)</f>
        <v>0.51881873898176112</v>
      </c>
      <c r="N233" s="306">
        <f>IF(N$34=0,0,N$34/NFM_fec!N$34)</f>
        <v>0.52181303901657394</v>
      </c>
      <c r="O233" s="306">
        <f>IF(O$34=0,0,O$34/NFM_fec!O$34)</f>
        <v>0.52040631829434669</v>
      </c>
      <c r="P233" s="306">
        <f>IF(P$34=0,0,P$34/NFM_fec!P$34)</f>
        <v>0.53177680076637635</v>
      </c>
      <c r="Q233" s="306">
        <f>IF(Q$34=0,0,Q$34/NFM_fec!Q$34)</f>
        <v>0.54102259950395759</v>
      </c>
      <c r="R233" s="306">
        <f>IF(R$34=0,0,R$34/NFM_fec!R$34)</f>
        <v>0.53951461483903829</v>
      </c>
      <c r="S233" s="306">
        <f>IF(S$34=0,0,S$34/NFM_fec!S$34)</f>
        <v>0.54800533008144336</v>
      </c>
      <c r="T233" s="306">
        <f>IF(T$34=0,0,T$34/NFM_fec!T$34)</f>
        <v>0.55886563745139695</v>
      </c>
      <c r="U233" s="306">
        <f>IF(U$34=0,0,U$34/NFM_fec!U$34)</f>
        <v>0.55773899603547372</v>
      </c>
      <c r="V233" s="306">
        <f>IF(V$34=0,0,V$34/NFM_fec!V$34)</f>
        <v>0.55205508552711824</v>
      </c>
      <c r="W233" s="306">
        <f>IF(W$34=0,0,W$34/NFM_fec!W$34)</f>
        <v>0.56373322781748247</v>
      </c>
      <c r="DA233" s="111"/>
    </row>
    <row r="234" spans="1:105" ht="12" customHeight="1" x14ac:dyDescent="0.25">
      <c r="A234" s="55" t="s">
        <v>92</v>
      </c>
      <c r="B234" s="307">
        <f>IF(B$35=0,0,B$35/NFM_fec!B$35)</f>
        <v>0.42982168976022206</v>
      </c>
      <c r="C234" s="307">
        <f>IF(C$35=0,0,C$35/NFM_fec!C$35)</f>
        <v>0.42982168976022234</v>
      </c>
      <c r="D234" s="307">
        <f>IF(D$35=0,0,D$35/NFM_fec!D$35)</f>
        <v>0.43101363359171041</v>
      </c>
      <c r="E234" s="307">
        <f>IF(E$35=0,0,E$35/NFM_fec!E$35)</f>
        <v>0.4310136335917103</v>
      </c>
      <c r="F234" s="307">
        <f>IF(F$35=0,0,F$35/NFM_fec!F$35)</f>
        <v>0.43101363359171052</v>
      </c>
      <c r="G234" s="307">
        <f>IF(G$35=0,0,G$35/NFM_fec!G$35)</f>
        <v>0.43101363359171047</v>
      </c>
      <c r="H234" s="307">
        <f>IF(H$35=0,0,H$35/NFM_fec!H$35)</f>
        <v>0.43459261848150776</v>
      </c>
      <c r="I234" s="307">
        <f>IF(I$35=0,0,I$35/NFM_fec!I$35)</f>
        <v>0.4345926184815076</v>
      </c>
      <c r="J234" s="307">
        <f>IF(J$35=0,0,J$35/NFM_fec!J$35)</f>
        <v>0.43459261848150776</v>
      </c>
      <c r="K234" s="307">
        <f>IF(K$35=0,0,K$35/NFM_fec!K$35)</f>
        <v>0.43459261848150754</v>
      </c>
      <c r="L234" s="307">
        <f>IF(L$35=0,0,L$35/NFM_fec!L$35)</f>
        <v>0.43459261848150793</v>
      </c>
      <c r="M234" s="307">
        <f>IF(M$35=0,0,M$35/NFM_fec!M$35)</f>
        <v>0.44118638599636156</v>
      </c>
      <c r="N234" s="307">
        <f>IF(N$35=0,0,N$35/NFM_fec!N$35)</f>
        <v>0.44118638599636145</v>
      </c>
      <c r="O234" s="307">
        <f>IF(O$35=0,0,O$35/NFM_fec!O$35)</f>
        <v>0.44118638599636167</v>
      </c>
      <c r="P234" s="307">
        <f>IF(P$35=0,0,P$35/NFM_fec!P$35)</f>
        <v>0.44931173366767346</v>
      </c>
      <c r="Q234" s="307">
        <f>IF(Q$35=0,0,Q$35/NFM_fec!Q$35)</f>
        <v>0.45676060001738072</v>
      </c>
      <c r="R234" s="307">
        <f>IF(R$35=0,0,R$35/NFM_fec!R$35)</f>
        <v>0.45676060001738095</v>
      </c>
      <c r="S234" s="307">
        <f>IF(S$35=0,0,S$35/NFM_fec!S$35)</f>
        <v>0.45676060001738072</v>
      </c>
      <c r="T234" s="307">
        <f>IF(T$35=0,0,T$35/NFM_fec!T$35)</f>
        <v>0.46566484476003267</v>
      </c>
      <c r="U234" s="307">
        <f>IF(U$35=0,0,U$35/NFM_fec!U$35)</f>
        <v>0.46566484476003278</v>
      </c>
      <c r="V234" s="307">
        <f>IF(V$35=0,0,V$35/NFM_fec!V$35)</f>
        <v>0.46566484476003284</v>
      </c>
      <c r="W234" s="307">
        <f>IF(W$35=0,0,W$35/NFM_fec!W$35)</f>
        <v>0.47409836028402957</v>
      </c>
      <c r="DA234" s="76"/>
    </row>
    <row r="235" spans="1:105" ht="12" customHeight="1" x14ac:dyDescent="0.25">
      <c r="A235" s="202" t="s">
        <v>93</v>
      </c>
      <c r="B235" s="308">
        <f>IF(B$36=0,0,B$36/NFM_fec!B$36)</f>
        <v>0.11153081584982959</v>
      </c>
      <c r="C235" s="308">
        <f>IF(C$36=0,0,C$36/NFM_fec!C$36)</f>
        <v>0.11153081584982955</v>
      </c>
      <c r="D235" s="308">
        <f>IF(D$36=0,0,D$36/NFM_fec!D$36)</f>
        <v>0.11184010333145292</v>
      </c>
      <c r="E235" s="308">
        <f>IF(E$36=0,0,E$36/NFM_fec!E$36)</f>
        <v>0.11184010333145294</v>
      </c>
      <c r="F235" s="308">
        <f>IF(F$36=0,0,F$36/NFM_fec!F$36)</f>
        <v>0.11184010333145296</v>
      </c>
      <c r="G235" s="308">
        <f>IF(G$36=0,0,G$36/NFM_fec!G$36)</f>
        <v>0.11184010333145293</v>
      </c>
      <c r="H235" s="308">
        <f>IF(H$36=0,0,H$36/NFM_fec!H$36)</f>
        <v>0.11276878402436068</v>
      </c>
      <c r="I235" s="308">
        <f>IF(I$36=0,0,I$36/NFM_fec!I$36)</f>
        <v>0.11276878402436075</v>
      </c>
      <c r="J235" s="308">
        <f>IF(J$36=0,0,J$36/NFM_fec!J$36)</f>
        <v>0.11276878402436072</v>
      </c>
      <c r="K235" s="308">
        <f>IF(K$36=0,0,K$36/NFM_fec!K$36)</f>
        <v>0.11276878402436066</v>
      </c>
      <c r="L235" s="308">
        <f>IF(L$36=0,0,L$36/NFM_fec!L$36)</f>
        <v>0.11276878402436069</v>
      </c>
      <c r="M235" s="308">
        <f>IF(M$36=0,0,M$36/NFM_fec!M$36)</f>
        <v>0.11447974530894826</v>
      </c>
      <c r="N235" s="308">
        <f>IF(N$36=0,0,N$36/NFM_fec!N$36)</f>
        <v>0.11447974530894831</v>
      </c>
      <c r="O235" s="308">
        <f>IF(O$36=0,0,O$36/NFM_fec!O$36)</f>
        <v>0.11447974530894825</v>
      </c>
      <c r="P235" s="308">
        <f>IF(P$36=0,0,P$36/NFM_fec!P$36)</f>
        <v>0.11658812344908003</v>
      </c>
      <c r="Q235" s="308">
        <f>IF(Q$36=0,0,Q$36/NFM_fec!Q$36)</f>
        <v>0.11852096713968722</v>
      </c>
      <c r="R235" s="308">
        <f>IF(R$36=0,0,R$36/NFM_fec!R$36)</f>
        <v>0.11852096713968721</v>
      </c>
      <c r="S235" s="308">
        <f>IF(S$36=0,0,S$36/NFM_fec!S$36)</f>
        <v>0.11852096713968721</v>
      </c>
      <c r="T235" s="308">
        <f>IF(T$36=0,0,T$36/NFM_fec!T$36)</f>
        <v>0.12083145473101499</v>
      </c>
      <c r="U235" s="308">
        <f>IF(U$36=0,0,U$36/NFM_fec!U$36)</f>
        <v>0.12083145473101499</v>
      </c>
      <c r="V235" s="308">
        <f>IF(V$36=0,0,V$36/NFM_fec!V$36)</f>
        <v>0.12083145473101495</v>
      </c>
      <c r="W235" s="308">
        <f>IF(W$36=0,0,W$36/NFM_fec!W$36)</f>
        <v>0.12351323624188026</v>
      </c>
      <c r="DA235" s="77"/>
    </row>
    <row r="236" spans="1:105" ht="12" customHeight="1" x14ac:dyDescent="0.25">
      <c r="A236" s="202" t="s">
        <v>94</v>
      </c>
      <c r="B236" s="308">
        <f>IF(B$37=0,0,B$37/NFM_fec!B$37)</f>
        <v>0.6111296052120595</v>
      </c>
      <c r="C236" s="308">
        <f>IF(C$37=0,0,C$37/NFM_fec!C$37)</f>
        <v>0.6111296052120595</v>
      </c>
      <c r="D236" s="308">
        <f>IF(D$37=0,0,D$37/NFM_fec!D$37)</f>
        <v>0.61282433626106414</v>
      </c>
      <c r="E236" s="308">
        <f>IF(E$37=0,0,E$37/NFM_fec!E$37)</f>
        <v>0.61282433626106392</v>
      </c>
      <c r="F236" s="308">
        <f>IF(F$37=0,0,F$37/NFM_fec!F$37)</f>
        <v>0.61282433626106425</v>
      </c>
      <c r="G236" s="308">
        <f>IF(G$37=0,0,G$37/NFM_fec!G$37)</f>
        <v>0.61282433626106414</v>
      </c>
      <c r="H236" s="308">
        <f>IF(H$37=0,0,H$37/NFM_fec!H$37)</f>
        <v>0.61791301297252077</v>
      </c>
      <c r="I236" s="308">
        <f>IF(I$37=0,0,I$37/NFM_fec!I$37)</f>
        <v>0.61791301297252077</v>
      </c>
      <c r="J236" s="308">
        <f>IF(J$37=0,0,J$37/NFM_fec!J$37)</f>
        <v>0.61791301297252088</v>
      </c>
      <c r="K236" s="308">
        <f>IF(K$37=0,0,K$37/NFM_fec!K$37)</f>
        <v>0.61791301297252077</v>
      </c>
      <c r="L236" s="308">
        <f>IF(L$37=0,0,L$37/NFM_fec!L$37)</f>
        <v>0.61791301297252077</v>
      </c>
      <c r="M236" s="308">
        <f>IF(M$37=0,0,M$37/NFM_fec!M$37)</f>
        <v>0.62728817163531581</v>
      </c>
      <c r="N236" s="308">
        <f>IF(N$37=0,0,N$37/NFM_fec!N$37)</f>
        <v>0.62728817163531569</v>
      </c>
      <c r="O236" s="308">
        <f>IF(O$37=0,0,O$37/NFM_fec!O$37)</f>
        <v>0.62728817163531558</v>
      </c>
      <c r="P236" s="308">
        <f>IF(P$37=0,0,P$37/NFM_fec!P$37)</f>
        <v>0.63884096348569819</v>
      </c>
      <c r="Q236" s="308">
        <f>IF(Q$37=0,0,Q$37/NFM_fec!Q$37)</f>
        <v>0.64943191982881232</v>
      </c>
      <c r="R236" s="308">
        <f>IF(R$37=0,0,R$37/NFM_fec!R$37)</f>
        <v>0.64943191982881221</v>
      </c>
      <c r="S236" s="308">
        <f>IF(S$37=0,0,S$37/NFM_fec!S$37)</f>
        <v>0.64943191982881232</v>
      </c>
      <c r="T236" s="308">
        <f>IF(T$37=0,0,T$37/NFM_fec!T$37)</f>
        <v>0.66110472976166434</v>
      </c>
      <c r="U236" s="308">
        <f>IF(U$37=0,0,U$37/NFM_fec!U$37)</f>
        <v>0.66209216407410398</v>
      </c>
      <c r="V236" s="308">
        <f>IF(V$37=0,0,V$37/NFM_fec!V$37)</f>
        <v>0.66209216407410409</v>
      </c>
      <c r="W236" s="308">
        <f>IF(W$37=0,0,W$37/NFM_fec!W$37)</f>
        <v>0.67249894958242673</v>
      </c>
      <c r="DA236" s="77"/>
    </row>
    <row r="237" spans="1:105" ht="12" customHeight="1" x14ac:dyDescent="0.25">
      <c r="A237" s="202" t="s">
        <v>95</v>
      </c>
      <c r="B237" s="308">
        <f>IF(B$38=0,0,B$38/NFM_fec!B$38)</f>
        <v>0.4263500436362842</v>
      </c>
      <c r="C237" s="308">
        <f>IF(C$38=0,0,C$38/NFM_fec!C$38)</f>
        <v>0.42635004363628454</v>
      </c>
      <c r="D237" s="308">
        <f>IF(D$38=0,0,D$38/NFM_fec!D$38)</f>
        <v>0.42753236020306928</v>
      </c>
      <c r="E237" s="308">
        <f>IF(E$38=0,0,E$38/NFM_fec!E$38)</f>
        <v>0.42753236020306912</v>
      </c>
      <c r="F237" s="308">
        <f>IF(F$38=0,0,F$38/NFM_fec!F$38)</f>
        <v>0.42753236020306917</v>
      </c>
      <c r="G237" s="308">
        <f>IF(G$38=0,0,G$38/NFM_fec!G$38)</f>
        <v>0.42753236020306934</v>
      </c>
      <c r="H237" s="308">
        <f>IF(H$38=0,0,H$38/NFM_fec!H$38)</f>
        <v>0.43108243782895617</v>
      </c>
      <c r="I237" s="308">
        <f>IF(I$38=0,0,I$38/NFM_fec!I$38)</f>
        <v>0.43108243782895622</v>
      </c>
      <c r="J237" s="308">
        <f>IF(J$38=0,0,J$38/NFM_fec!J$38)</f>
        <v>0.43108243782895617</v>
      </c>
      <c r="K237" s="308">
        <f>IF(K$38=0,0,K$38/NFM_fec!K$38)</f>
        <v>0.43108243782895617</v>
      </c>
      <c r="L237" s="308">
        <f>IF(L$38=0,0,L$38/NFM_fec!L$38)</f>
        <v>0.43108243782895622</v>
      </c>
      <c r="M237" s="308">
        <f>IF(M$38=0,0,M$38/NFM_fec!M$38)</f>
        <v>0.43762294784661881</v>
      </c>
      <c r="N237" s="308">
        <f>IF(N$38=0,0,N$38/NFM_fec!N$38)</f>
        <v>0.43762294784661859</v>
      </c>
      <c r="O237" s="308">
        <f>IF(O$38=0,0,O$38/NFM_fec!O$38)</f>
        <v>0.43762294784661904</v>
      </c>
      <c r="P237" s="308">
        <f>IF(P$38=0,0,P$38/NFM_fec!P$38)</f>
        <v>0.44568266753213859</v>
      </c>
      <c r="Q237" s="308">
        <f>IF(Q$38=0,0,Q$38/NFM_fec!Q$38)</f>
        <v>0.45307136979844392</v>
      </c>
      <c r="R237" s="308">
        <f>IF(R$38=0,0,R$38/NFM_fec!R$38)</f>
        <v>0.45307136979844403</v>
      </c>
      <c r="S237" s="308">
        <f>IF(S$38=0,0,S$38/NFM_fec!S$38)</f>
        <v>0.45307136979844398</v>
      </c>
      <c r="T237" s="308">
        <f>IF(T$38=0,0,T$38/NFM_fec!T$38)</f>
        <v>0.46190369544654142</v>
      </c>
      <c r="U237" s="308">
        <f>IF(U$38=0,0,U$38/NFM_fec!U$38)</f>
        <v>0.46190369544654136</v>
      </c>
      <c r="V237" s="308">
        <f>IF(V$38=0,0,V$38/NFM_fec!V$38)</f>
        <v>0.46190369544654142</v>
      </c>
      <c r="W237" s="308">
        <f>IF(W$38=0,0,W$38/NFM_fec!W$38)</f>
        <v>0.47215537033538879</v>
      </c>
      <c r="DA237" s="77"/>
    </row>
    <row r="238" spans="1:105" ht="12" customHeight="1" x14ac:dyDescent="0.25">
      <c r="A238" s="56" t="s">
        <v>96</v>
      </c>
      <c r="B238" s="309">
        <f>IF(B$39=0,0,B$39/NFM_fec!B$39)</f>
        <v>0.70132899214223854</v>
      </c>
      <c r="C238" s="309">
        <f>IF(C$39=0,0,C$39/NFM_fec!C$39)</f>
        <v>0.70779142000199402</v>
      </c>
      <c r="D238" s="309">
        <f>IF(D$39=0,0,D$39/NFM_fec!D$39)</f>
        <v>0.71494786983861924</v>
      </c>
      <c r="E238" s="309">
        <f>IF(E$39=0,0,E$39/NFM_fec!E$39)</f>
        <v>0.6979812828873051</v>
      </c>
      <c r="F238" s="309">
        <f>IF(F$39=0,0,F$39/NFM_fec!F$39)</f>
        <v>0.72572863690101719</v>
      </c>
      <c r="G238" s="309">
        <f>IF(G$39=0,0,G$39/NFM_fec!G$39)</f>
        <v>0.72939724533501782</v>
      </c>
      <c r="H238" s="309">
        <f>IF(H$39=0,0,H$39/NFM_fec!H$39)</f>
        <v>0.73413271633577759</v>
      </c>
      <c r="I238" s="309">
        <f>IF(I$39=0,0,I$39/NFM_fec!I$39)</f>
        <v>0.73655978725100291</v>
      </c>
      <c r="J238" s="309">
        <f>IF(J$39=0,0,J$39/NFM_fec!J$39)</f>
        <v>0.72284061095403274</v>
      </c>
      <c r="K238" s="309">
        <f>IF(K$39=0,0,K$39/NFM_fec!K$39)</f>
        <v>0.74499923262207046</v>
      </c>
      <c r="L238" s="309">
        <f>IF(L$39=0,0,L$39/NFM_fec!L$39)</f>
        <v>0.74926393962847071</v>
      </c>
      <c r="M238" s="309">
        <f>IF(M$39=0,0,M$39/NFM_fec!M$39)</f>
        <v>0.70465239223940757</v>
      </c>
      <c r="N238" s="309">
        <f>IF(N$39=0,0,N$39/NFM_fec!N$39)</f>
        <v>0.70685148826549693</v>
      </c>
      <c r="O238" s="309">
        <f>IF(O$39=0,0,O$39/NFM_fec!O$39)</f>
        <v>0.68900244818993783</v>
      </c>
      <c r="P238" s="309">
        <f>IF(P$39=0,0,P$39/NFM_fec!P$39)</f>
        <v>0.71812331607751156</v>
      </c>
      <c r="Q238" s="309">
        <f>IF(Q$39=0,0,Q$39/NFM_fec!Q$39)</f>
        <v>0.73292803258710992</v>
      </c>
      <c r="R238" s="309">
        <f>IF(R$39=0,0,R$39/NFM_fec!R$39)</f>
        <v>0.72529862754407759</v>
      </c>
      <c r="S238" s="309">
        <f>IF(S$39=0,0,S$39/NFM_fec!S$39)</f>
        <v>0.78860762912529692</v>
      </c>
      <c r="T238" s="309">
        <f>IF(T$39=0,0,T$39/NFM_fec!T$39)</f>
        <v>0.80574166658317992</v>
      </c>
      <c r="U238" s="309">
        <f>IF(U$39=0,0,U$39/NFM_fec!U$39)</f>
        <v>0.79316532342406709</v>
      </c>
      <c r="V238" s="309">
        <f>IF(V$39=0,0,V$39/NFM_fec!V$39)</f>
        <v>0.73766570003257137</v>
      </c>
      <c r="W238" s="309">
        <f>IF(W$39=0,0,W$39/NFM_fec!W$39)</f>
        <v>0.74929091212950116</v>
      </c>
      <c r="DA238" s="78"/>
    </row>
    <row r="239" spans="1:105" ht="12" customHeight="1" x14ac:dyDescent="0.25">
      <c r="A239" s="203" t="s">
        <v>517</v>
      </c>
      <c r="B239" s="310">
        <f>IF(B$45=0,0,B$45/NFM_fec!B$45)</f>
        <v>0.51991703419063617</v>
      </c>
      <c r="C239" s="310">
        <f>IF(C$45=0,0,C$45/NFM_fec!C$45)</f>
        <v>0.51991703419063606</v>
      </c>
      <c r="D239" s="310">
        <f>IF(D$45=0,0,D$45/NFM_fec!D$45)</f>
        <v>0.52135882253346</v>
      </c>
      <c r="E239" s="310">
        <f>IF(E$45=0,0,E$45/NFM_fec!E$45)</f>
        <v>0.52135882253345978</v>
      </c>
      <c r="F239" s="310">
        <f>IF(F$45=0,0,F$45/NFM_fec!F$45)</f>
        <v>0.52135882253345978</v>
      </c>
      <c r="G239" s="310">
        <f>IF(G$45=0,0,G$45/NFM_fec!G$45)</f>
        <v>0.52135882253346</v>
      </c>
      <c r="H239" s="310">
        <f>IF(H$45=0,0,H$45/NFM_fec!H$45)</f>
        <v>0.52568800194354182</v>
      </c>
      <c r="I239" s="310">
        <f>IF(I$45=0,0,I$45/NFM_fec!I$45)</f>
        <v>0.52568800194354193</v>
      </c>
      <c r="J239" s="310">
        <f>IF(J$45=0,0,J$45/NFM_fec!J$45)</f>
        <v>0.52568800194354182</v>
      </c>
      <c r="K239" s="310">
        <f>IF(K$45=0,0,K$45/NFM_fec!K$45)</f>
        <v>0.52568800194354193</v>
      </c>
      <c r="L239" s="310">
        <f>IF(L$45=0,0,L$45/NFM_fec!L$45)</f>
        <v>0.52568800194354182</v>
      </c>
      <c r="M239" s="310">
        <f>IF(M$45=0,0,M$45/NFM_fec!M$45)</f>
        <v>0.53366389551089011</v>
      </c>
      <c r="N239" s="310">
        <f>IF(N$45=0,0,N$45/NFM_fec!N$45)</f>
        <v>0.53366389551089011</v>
      </c>
      <c r="O239" s="310">
        <f>IF(O$45=0,0,O$45/NFM_fec!O$45)</f>
        <v>0.53366389551089022</v>
      </c>
      <c r="P239" s="310">
        <f>IF(P$45=0,0,P$45/NFM_fec!P$45)</f>
        <v>0.5434924052480159</v>
      </c>
      <c r="Q239" s="310">
        <f>IF(Q$45=0,0,Q$45/NFM_fec!Q$45)</f>
        <v>0.55250263575263003</v>
      </c>
      <c r="R239" s="310">
        <f>IF(R$45=0,0,R$45/NFM_fec!R$45)</f>
        <v>0.55250263575262981</v>
      </c>
      <c r="S239" s="310">
        <f>IF(S$45=0,0,S$45/NFM_fec!S$45)</f>
        <v>0.55250263575263003</v>
      </c>
      <c r="T239" s="310">
        <f>IF(T$45=0,0,T$45/NFM_fec!T$45)</f>
        <v>0.56327330793739028</v>
      </c>
      <c r="U239" s="310">
        <f>IF(U$45=0,0,U$45/NFM_fec!U$45)</f>
        <v>0.56327330793739028</v>
      </c>
      <c r="V239" s="310">
        <f>IF(V$45=0,0,V$45/NFM_fec!V$45)</f>
        <v>0.56327330793739017</v>
      </c>
      <c r="W239" s="310">
        <f>IF(W$45=0,0,W$45/NFM_fec!W$45)</f>
        <v>0.57577482044630712</v>
      </c>
      <c r="DA239" s="79"/>
    </row>
    <row r="240" spans="1:105" ht="12" customHeight="1" x14ac:dyDescent="0.25">
      <c r="A240" s="203" t="s">
        <v>519</v>
      </c>
      <c r="B240" s="310">
        <f>IF(B$46=0,0,B$46/NFM_fec!B$46)</f>
        <v>0.38323004421711226</v>
      </c>
      <c r="C240" s="310">
        <f>IF(C$46=0,0,C$46/NFM_fec!C$46)</f>
        <v>0.3866387633812341</v>
      </c>
      <c r="D240" s="310">
        <f>IF(D$46=0,0,D$46/NFM_fec!D$46)</f>
        <v>0.3910510631117759</v>
      </c>
      <c r="E240" s="310">
        <f>IF(E$46=0,0,E$46/NFM_fec!E$46)</f>
        <v>0.38359577351970342</v>
      </c>
      <c r="F240" s="310">
        <f>IF(F$46=0,0,F$46/NFM_fec!F$46)</f>
        <v>0.39456113545377741</v>
      </c>
      <c r="G240" s="310">
        <f>IF(G$46=0,0,G$46/NFM_fec!G$46)</f>
        <v>0.41281680963652934</v>
      </c>
      <c r="H240" s="310">
        <f>IF(H$46=0,0,H$46/NFM_fec!H$46)</f>
        <v>0.4050717098472662</v>
      </c>
      <c r="I240" s="310">
        <f>IF(I$46=0,0,I$46/NFM_fec!I$46)</f>
        <v>0.41247883702796756</v>
      </c>
      <c r="J240" s="310">
        <f>IF(J$46=0,0,J$46/NFM_fec!J$46)</f>
        <v>0.40169112998991835</v>
      </c>
      <c r="K240" s="310">
        <f>IF(K$46=0,0,K$46/NFM_fec!K$46)</f>
        <v>0.441398620251723</v>
      </c>
      <c r="L240" s="310">
        <f>IF(L$46=0,0,L$46/NFM_fec!L$46)</f>
        <v>0.45288668891163358</v>
      </c>
      <c r="M240" s="310">
        <f>IF(M$46=0,0,M$46/NFM_fec!M$46)</f>
        <v>0.42654258763270064</v>
      </c>
      <c r="N240" s="310">
        <f>IF(N$46=0,0,N$46/NFM_fec!N$46)</f>
        <v>0.44671716988130866</v>
      </c>
      <c r="O240" s="310">
        <f>IF(O$46=0,0,O$46/NFM_fec!O$46)</f>
        <v>0.43596389695215138</v>
      </c>
      <c r="P240" s="310">
        <f>IF(P$46=0,0,P$46/NFM_fec!P$46)</f>
        <v>0.45282020564266806</v>
      </c>
      <c r="Q240" s="310">
        <f>IF(Q$46=0,0,Q$46/NFM_fec!Q$46)</f>
        <v>0.46329601265326958</v>
      </c>
      <c r="R240" s="310">
        <f>IF(R$46=0,0,R$46/NFM_fec!R$46)</f>
        <v>0.45837016687440663</v>
      </c>
      <c r="S240" s="310">
        <f>IF(S$46=0,0,S$46/NFM_fec!S$46)</f>
        <v>0.49761982645905939</v>
      </c>
      <c r="T240" s="310">
        <f>IF(T$46=0,0,T$46/NFM_fec!T$46)</f>
        <v>0.50867801689755543</v>
      </c>
      <c r="U240" s="310">
        <f>IF(U$46=0,0,U$46/NFM_fec!U$46)</f>
        <v>0.50040513811720877</v>
      </c>
      <c r="V240" s="310">
        <f>IF(V$46=0,0,V$46/NFM_fec!V$46)</f>
        <v>0.46588111558856216</v>
      </c>
      <c r="W240" s="310">
        <f>IF(W$46=0,0,W$46/NFM_fec!W$46)</f>
        <v>0.47338617908556319</v>
      </c>
      <c r="DA240" s="79"/>
    </row>
    <row r="241" spans="1:105" ht="12" customHeight="1" x14ac:dyDescent="0.25">
      <c r="A241" s="41" t="s">
        <v>529</v>
      </c>
      <c r="B241" s="311">
        <f>IF(B$53=0,0,B$53/NFM_fec!B$53)</f>
        <v>0.43136896419759529</v>
      </c>
      <c r="C241" s="311">
        <f>IF(C$53=0,0,C$53/NFM_fec!C$53)</f>
        <v>0.43383219855938743</v>
      </c>
      <c r="D241" s="311">
        <f>IF(D$53=0,0,D$53/NFM_fec!D$53)</f>
        <v>0.43714772163075544</v>
      </c>
      <c r="E241" s="311">
        <f>IF(E$53=0,0,E$53/NFM_fec!E$53)</f>
        <v>0.43256973603583515</v>
      </c>
      <c r="F241" s="311">
        <f>IF(F$53=0,0,F$53/NFM_fec!F$53)</f>
        <v>0.43995841522575768</v>
      </c>
      <c r="G241" s="311">
        <f>IF(G$53=0,0,G$53/NFM_fec!G$53)</f>
        <v>0.44475683140466443</v>
      </c>
      <c r="H241" s="311">
        <f>IF(H$53=0,0,H$53/NFM_fec!H$53)</f>
        <v>0.44509478834539384</v>
      </c>
      <c r="I241" s="311">
        <f>IF(I$53=0,0,I$53/NFM_fec!I$53)</f>
        <v>0.44719270803041794</v>
      </c>
      <c r="J241" s="311">
        <f>IF(J$53=0,0,J$53/NFM_fec!J$53)</f>
        <v>0.44197944400821215</v>
      </c>
      <c r="K241" s="311">
        <f>IF(K$53=0,0,K$53/NFM_fec!K$53)</f>
        <v>0.46315663518489919</v>
      </c>
      <c r="L241" s="311">
        <f>IF(L$53=0,0,L$53/NFM_fec!L$53)</f>
        <v>0.4635447340772611</v>
      </c>
      <c r="M241" s="311">
        <f>IF(M$53=0,0,M$53/NFM_fec!M$53)</f>
        <v>0.45776244740251282</v>
      </c>
      <c r="N241" s="311">
        <f>IF(N$53=0,0,N$53/NFM_fec!N$53)</f>
        <v>0.46101045510599808</v>
      </c>
      <c r="O241" s="311">
        <f>IF(O$53=0,0,O$53/NFM_fec!O$53)</f>
        <v>0.46511815000967061</v>
      </c>
      <c r="P241" s="311">
        <f>IF(P$53=0,0,P$53/NFM_fec!P$53)</f>
        <v>0.47677509478305169</v>
      </c>
      <c r="Q241" s="311">
        <f>IF(Q$53=0,0,Q$53/NFM_fec!Q$53)</f>
        <v>0.48472042017986366</v>
      </c>
      <c r="R241" s="311">
        <f>IF(R$53=0,0,R$53/NFM_fec!R$53)</f>
        <v>0.47680556998854501</v>
      </c>
      <c r="S241" s="311">
        <f>IF(S$53=0,0,S$53/NFM_fec!S$53)</f>
        <v>0.52791686025594253</v>
      </c>
      <c r="T241" s="311">
        <f>IF(T$53=0,0,T$53/NFM_fec!T$53)</f>
        <v>0.53974340881260563</v>
      </c>
      <c r="U241" s="311">
        <f>IF(U$53=0,0,U$53/NFM_fec!U$53)</f>
        <v>0.5333981772950066</v>
      </c>
      <c r="V241" s="311">
        <f>IF(V$53=0,0,V$53/NFM_fec!V$53)</f>
        <v>0.51560771782870563</v>
      </c>
      <c r="W241" s="311">
        <f>IF(W$53=0,0,W$53/NFM_fec!W$53)</f>
        <v>0.52588691153629286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306">
        <f>IF(B$72=0,0,B$72/NFM_fec!B$72)</f>
        <v>0.46046375816368806</v>
      </c>
      <c r="C243" s="306">
        <f>IF(C$72=0,0,C$72/NFM_fec!C$72)</f>
        <v>0.46370443405092454</v>
      </c>
      <c r="D243" s="306">
        <f>IF(D$72=0,0,D$72/NFM_fec!D$72)</f>
        <v>0.46676778681167563</v>
      </c>
      <c r="E243" s="306">
        <f>IF(E$72=0,0,E$72/NFM_fec!E$72)</f>
        <v>0.46164673564162056</v>
      </c>
      <c r="F243" s="306">
        <f>IF(F$72=0,0,F$72/NFM_fec!F$72)</f>
        <v>0.47225900607946503</v>
      </c>
      <c r="G243" s="306">
        <f>IF(G$72=0,0,G$72/NFM_fec!G$72)</f>
        <v>0.49091757278331583</v>
      </c>
      <c r="H243" s="306">
        <f>IF(H$72=0,0,H$72/NFM_fec!H$72)</f>
        <v>0.48132251534483378</v>
      </c>
      <c r="I243" s="306">
        <f>IF(I$72=0,0,I$72/NFM_fec!I$72)</f>
        <v>0</v>
      </c>
      <c r="J243" s="306">
        <f>IF(J$72=0,0,J$72/NFM_fec!J$72)</f>
        <v>0</v>
      </c>
      <c r="K243" s="306">
        <f>IF(K$72=0,0,K$72/NFM_fec!K$72)</f>
        <v>0</v>
      </c>
      <c r="L243" s="306">
        <f>IF(L$72=0,0,L$72/NFM_fec!L$72)</f>
        <v>0</v>
      </c>
      <c r="M243" s="306">
        <f>IF(M$72=0,0,M$72/NFM_fec!M$72)</f>
        <v>0</v>
      </c>
      <c r="N243" s="306">
        <f>IF(N$72=0,0,N$72/NFM_fec!N$72)</f>
        <v>0</v>
      </c>
      <c r="O243" s="306">
        <f>IF(O$72=0,0,O$72/NFM_fec!O$72)</f>
        <v>0</v>
      </c>
      <c r="P243" s="306">
        <f>IF(P$72=0,0,P$72/NFM_fec!P$72)</f>
        <v>0</v>
      </c>
      <c r="Q243" s="306">
        <f>IF(Q$72=0,0,Q$72/NFM_fec!Q$72)</f>
        <v>0</v>
      </c>
      <c r="R243" s="306">
        <f>IF(R$72=0,0,R$72/NFM_fec!R$72)</f>
        <v>0</v>
      </c>
      <c r="S243" s="306">
        <f>IF(S$72=0,0,S$72/NFM_fec!S$72)</f>
        <v>0</v>
      </c>
      <c r="T243" s="306">
        <f>IF(T$72=0,0,T$72/NFM_fec!T$72)</f>
        <v>0</v>
      </c>
      <c r="U243" s="306">
        <f>IF(U$72=0,0,U$72/NFM_fec!U$72)</f>
        <v>0</v>
      </c>
      <c r="V243" s="306">
        <f>IF(V$72=0,0,V$72/NFM_fec!V$72)</f>
        <v>0</v>
      </c>
      <c r="W243" s="306">
        <f>IF(W$72=0,0,W$72/NFM_fec!W$72)</f>
        <v>0</v>
      </c>
      <c r="DA243" s="111"/>
    </row>
    <row r="244" spans="1:105" ht="12" customHeight="1" x14ac:dyDescent="0.25">
      <c r="A244" s="55" t="s">
        <v>92</v>
      </c>
      <c r="B244" s="307">
        <f>IF(B$73=0,0,B$73/NFM_fec!B$73)</f>
        <v>0.45458874033205626</v>
      </c>
      <c r="C244" s="307">
        <f>IF(C$73=0,0,C$73/NFM_fec!C$73)</f>
        <v>0.45458874033205621</v>
      </c>
      <c r="D244" s="307">
        <f>IF(D$73=0,0,D$73/NFM_fec!D$73)</f>
        <v>0.45458874033205621</v>
      </c>
      <c r="E244" s="307">
        <f>IF(E$73=0,0,E$73/NFM_fec!E$73)</f>
        <v>0.45641993604102377</v>
      </c>
      <c r="F244" s="307">
        <f>IF(F$73=0,0,F$73/NFM_fec!F$73)</f>
        <v>0.45641993604102377</v>
      </c>
      <c r="G244" s="307">
        <f>IF(G$73=0,0,G$73/NFM_fec!G$73)</f>
        <v>0.45935984826906584</v>
      </c>
      <c r="H244" s="307">
        <f>IF(H$73=0,0,H$73/NFM_fec!H$73)</f>
        <v>0.45935984826906584</v>
      </c>
      <c r="I244" s="307">
        <f>IF(I$73=0,0,I$73/NFM_fec!I$73)</f>
        <v>0</v>
      </c>
      <c r="J244" s="307">
        <f>IF(J$73=0,0,J$73/NFM_fec!J$73)</f>
        <v>0</v>
      </c>
      <c r="K244" s="307">
        <f>IF(K$73=0,0,K$73/NFM_fec!K$73)</f>
        <v>0</v>
      </c>
      <c r="L244" s="307">
        <f>IF(L$73=0,0,L$73/NFM_fec!L$73)</f>
        <v>0</v>
      </c>
      <c r="M244" s="307">
        <f>IF(M$73=0,0,M$73/NFM_fec!M$73)</f>
        <v>0</v>
      </c>
      <c r="N244" s="307">
        <f>IF(N$73=0,0,N$73/NFM_fec!N$73)</f>
        <v>0</v>
      </c>
      <c r="O244" s="307">
        <f>IF(O$73=0,0,O$73/NFM_fec!O$73)</f>
        <v>0</v>
      </c>
      <c r="P244" s="307">
        <f>IF(P$73=0,0,P$73/NFM_fec!P$73)</f>
        <v>0</v>
      </c>
      <c r="Q244" s="307">
        <f>IF(Q$73=0,0,Q$73/NFM_fec!Q$73)</f>
        <v>0</v>
      </c>
      <c r="R244" s="307">
        <f>IF(R$73=0,0,R$73/NFM_fec!R$73)</f>
        <v>0</v>
      </c>
      <c r="S244" s="307">
        <f>IF(S$73=0,0,S$73/NFM_fec!S$73)</f>
        <v>0</v>
      </c>
      <c r="T244" s="307">
        <f>IF(T$73=0,0,T$73/NFM_fec!T$73)</f>
        <v>0</v>
      </c>
      <c r="U244" s="307">
        <f>IF(U$73=0,0,U$73/NFM_fec!U$73)</f>
        <v>0</v>
      </c>
      <c r="V244" s="307">
        <f>IF(V$73=0,0,V$73/NFM_fec!V$73)</f>
        <v>0</v>
      </c>
      <c r="W244" s="307">
        <f>IF(W$73=0,0,W$73/NFM_fec!W$73)</f>
        <v>0</v>
      </c>
      <c r="DA244" s="76"/>
    </row>
    <row r="245" spans="1:105" ht="12" customHeight="1" x14ac:dyDescent="0.25">
      <c r="A245" s="202" t="s">
        <v>93</v>
      </c>
      <c r="B245" s="308">
        <f>IF(B$74=0,0,B$74/NFM_fec!B$74)</f>
        <v>0.11798611526521634</v>
      </c>
      <c r="C245" s="308">
        <f>IF(C$74=0,0,C$74/NFM_fec!C$74)</f>
        <v>0.11798611526521635</v>
      </c>
      <c r="D245" s="308">
        <f>IF(D$74=0,0,D$74/NFM_fec!D$74)</f>
        <v>0.11798611526521632</v>
      </c>
      <c r="E245" s="308">
        <f>IF(E$74=0,0,E$74/NFM_fec!E$74)</f>
        <v>0.11846139247475211</v>
      </c>
      <c r="F245" s="308">
        <f>IF(F$74=0,0,F$74/NFM_fec!F$74)</f>
        <v>0.11846139247475214</v>
      </c>
      <c r="G245" s="308">
        <f>IF(G$74=0,0,G$74/NFM_fec!G$74)</f>
        <v>0.11922443122215715</v>
      </c>
      <c r="H245" s="308">
        <f>IF(H$74=0,0,H$74/NFM_fec!H$74)</f>
        <v>0.11922443122215712</v>
      </c>
      <c r="I245" s="308">
        <f>IF(I$74=0,0,I$74/NFM_fec!I$74)</f>
        <v>0</v>
      </c>
      <c r="J245" s="308">
        <f>IF(J$74=0,0,J$74/NFM_fec!J$74)</f>
        <v>0</v>
      </c>
      <c r="K245" s="308">
        <f>IF(K$74=0,0,K$74/NFM_fec!K$74)</f>
        <v>0</v>
      </c>
      <c r="L245" s="308">
        <f>IF(L$74=0,0,L$74/NFM_fec!L$74)</f>
        <v>0</v>
      </c>
      <c r="M245" s="308">
        <f>IF(M$74=0,0,M$74/NFM_fec!M$74)</f>
        <v>0</v>
      </c>
      <c r="N245" s="308">
        <f>IF(N$74=0,0,N$74/NFM_fec!N$74)</f>
        <v>0</v>
      </c>
      <c r="O245" s="308">
        <f>IF(O$74=0,0,O$74/NFM_fec!O$74)</f>
        <v>0</v>
      </c>
      <c r="P245" s="308">
        <f>IF(P$74=0,0,P$74/NFM_fec!P$74)</f>
        <v>0</v>
      </c>
      <c r="Q245" s="308">
        <f>IF(Q$74=0,0,Q$74/NFM_fec!Q$74)</f>
        <v>0</v>
      </c>
      <c r="R245" s="308">
        <f>IF(R$74=0,0,R$74/NFM_fec!R$74)</f>
        <v>0</v>
      </c>
      <c r="S245" s="308">
        <f>IF(S$74=0,0,S$74/NFM_fec!S$74)</f>
        <v>0</v>
      </c>
      <c r="T245" s="308">
        <f>IF(T$74=0,0,T$74/NFM_fec!T$74)</f>
        <v>0</v>
      </c>
      <c r="U245" s="308">
        <f>IF(U$74=0,0,U$74/NFM_fec!U$74)</f>
        <v>0</v>
      </c>
      <c r="V245" s="308">
        <f>IF(V$74=0,0,V$74/NFM_fec!V$74)</f>
        <v>0</v>
      </c>
      <c r="W245" s="308">
        <f>IF(W$74=0,0,W$74/NFM_fec!W$74)</f>
        <v>0</v>
      </c>
      <c r="DA245" s="77"/>
    </row>
    <row r="246" spans="1:105" ht="12" customHeight="1" x14ac:dyDescent="0.25">
      <c r="A246" s="202" t="s">
        <v>94</v>
      </c>
      <c r="B246" s="308">
        <f>IF(B$75=0,0,B$75/NFM_fec!B$75)</f>
        <v>0.64890572800126911</v>
      </c>
      <c r="C246" s="308">
        <f>IF(C$75=0,0,C$75/NFM_fec!C$75)</f>
        <v>0.64890572800126911</v>
      </c>
      <c r="D246" s="308">
        <f>IF(D$75=0,0,D$75/NFM_fec!D$75)</f>
        <v>0.64890572800126933</v>
      </c>
      <c r="E246" s="308">
        <f>IF(E$75=0,0,E$75/NFM_fec!E$75)</f>
        <v>0.6515196805240977</v>
      </c>
      <c r="F246" s="308">
        <f>IF(F$75=0,0,F$75/NFM_fec!F$75)</f>
        <v>0.65151968052409748</v>
      </c>
      <c r="G246" s="308">
        <f>IF(G$75=0,0,G$75/NFM_fec!G$75)</f>
        <v>0.65571627783357767</v>
      </c>
      <c r="H246" s="308">
        <f>IF(H$75=0,0,H$75/NFM_fec!H$75)</f>
        <v>0.65571627783357789</v>
      </c>
      <c r="I246" s="308">
        <f>IF(I$75=0,0,I$75/NFM_fec!I$75)</f>
        <v>0</v>
      </c>
      <c r="J246" s="308">
        <f>IF(J$75=0,0,J$75/NFM_fec!J$75)</f>
        <v>0</v>
      </c>
      <c r="K246" s="308">
        <f>IF(K$75=0,0,K$75/NFM_fec!K$75)</f>
        <v>0</v>
      </c>
      <c r="L246" s="308">
        <f>IF(L$75=0,0,L$75/NFM_fec!L$75)</f>
        <v>0</v>
      </c>
      <c r="M246" s="308">
        <f>IF(M$75=0,0,M$75/NFM_fec!M$75)</f>
        <v>0</v>
      </c>
      <c r="N246" s="308">
        <f>IF(N$75=0,0,N$75/NFM_fec!N$75)</f>
        <v>0</v>
      </c>
      <c r="O246" s="308">
        <f>IF(O$75=0,0,O$75/NFM_fec!O$75)</f>
        <v>0</v>
      </c>
      <c r="P246" s="308">
        <f>IF(P$75=0,0,P$75/NFM_fec!P$75)</f>
        <v>0</v>
      </c>
      <c r="Q246" s="308">
        <f>IF(Q$75=0,0,Q$75/NFM_fec!Q$75)</f>
        <v>0</v>
      </c>
      <c r="R246" s="308">
        <f>IF(R$75=0,0,R$75/NFM_fec!R$75)</f>
        <v>0</v>
      </c>
      <c r="S246" s="308">
        <f>IF(S$75=0,0,S$75/NFM_fec!S$75)</f>
        <v>0</v>
      </c>
      <c r="T246" s="308">
        <f>IF(T$75=0,0,T$75/NFM_fec!T$75)</f>
        <v>0</v>
      </c>
      <c r="U246" s="308">
        <f>IF(U$75=0,0,U$75/NFM_fec!U$75)</f>
        <v>0</v>
      </c>
      <c r="V246" s="308">
        <f>IF(V$75=0,0,V$75/NFM_fec!V$75)</f>
        <v>0</v>
      </c>
      <c r="W246" s="308">
        <f>IF(W$75=0,0,W$75/NFM_fec!W$75)</f>
        <v>0</v>
      </c>
      <c r="DA246" s="77"/>
    </row>
    <row r="247" spans="1:105" ht="12" customHeight="1" x14ac:dyDescent="0.25">
      <c r="A247" s="202" t="s">
        <v>95</v>
      </c>
      <c r="B247" s="308">
        <f>IF(B$76=0,0,B$76/NFM_fec!B$76)</f>
        <v>0.45035651741760674</v>
      </c>
      <c r="C247" s="308">
        <f>IF(C$76=0,0,C$76/NFM_fec!C$76)</f>
        <v>0.45035651741760679</v>
      </c>
      <c r="D247" s="308">
        <f>IF(D$76=0,0,D$76/NFM_fec!D$76)</f>
        <v>0.45035651741760679</v>
      </c>
      <c r="E247" s="308">
        <f>IF(E$76=0,0,E$76/NFM_fec!E$76)</f>
        <v>0.4521706646875065</v>
      </c>
      <c r="F247" s="308">
        <f>IF(F$76=0,0,F$76/NFM_fec!F$76)</f>
        <v>0.45217066468750661</v>
      </c>
      <c r="G247" s="308">
        <f>IF(G$76=0,0,G$76/NFM_fec!G$76)</f>
        <v>0.45508320632144028</v>
      </c>
      <c r="H247" s="308">
        <f>IF(H$76=0,0,H$76/NFM_fec!H$76)</f>
        <v>0.45508320632144006</v>
      </c>
      <c r="I247" s="308">
        <f>IF(I$76=0,0,I$76/NFM_fec!I$76)</f>
        <v>0</v>
      </c>
      <c r="J247" s="308">
        <f>IF(J$76=0,0,J$76/NFM_fec!J$76)</f>
        <v>0</v>
      </c>
      <c r="K247" s="308">
        <f>IF(K$76=0,0,K$76/NFM_fec!K$76)</f>
        <v>0</v>
      </c>
      <c r="L247" s="308">
        <f>IF(L$76=0,0,L$76/NFM_fec!L$76)</f>
        <v>0</v>
      </c>
      <c r="M247" s="308">
        <f>IF(M$76=0,0,M$76/NFM_fec!M$76)</f>
        <v>0</v>
      </c>
      <c r="N247" s="308">
        <f>IF(N$76=0,0,N$76/NFM_fec!N$76)</f>
        <v>0</v>
      </c>
      <c r="O247" s="308">
        <f>IF(O$76=0,0,O$76/NFM_fec!O$76)</f>
        <v>0</v>
      </c>
      <c r="P247" s="308">
        <f>IF(P$76=0,0,P$76/NFM_fec!P$76)</f>
        <v>0</v>
      </c>
      <c r="Q247" s="308">
        <f>IF(Q$76=0,0,Q$76/NFM_fec!Q$76)</f>
        <v>0</v>
      </c>
      <c r="R247" s="308">
        <f>IF(R$76=0,0,R$76/NFM_fec!R$76)</f>
        <v>0</v>
      </c>
      <c r="S247" s="308">
        <f>IF(S$76=0,0,S$76/NFM_fec!S$76)</f>
        <v>0</v>
      </c>
      <c r="T247" s="308">
        <f>IF(T$76=0,0,T$76/NFM_fec!T$76)</f>
        <v>0</v>
      </c>
      <c r="U247" s="308">
        <f>IF(U$76=0,0,U$76/NFM_fec!U$76)</f>
        <v>0</v>
      </c>
      <c r="V247" s="308">
        <f>IF(V$76=0,0,V$76/NFM_fec!V$76)</f>
        <v>0</v>
      </c>
      <c r="W247" s="308">
        <f>IF(W$76=0,0,W$76/NFM_fec!W$76)</f>
        <v>0</v>
      </c>
      <c r="DA247" s="77"/>
    </row>
    <row r="248" spans="1:105" ht="12" customHeight="1" x14ac:dyDescent="0.25">
      <c r="A248" s="56" t="s">
        <v>96</v>
      </c>
      <c r="B248" s="309">
        <f>IF(B$77=0,0,B$77/NFM_fec!B$77)</f>
        <v>0.74472856194948045</v>
      </c>
      <c r="C248" s="309">
        <f>IF(C$77=0,0,C$77/NFM_fec!C$77)</f>
        <v>0.75159089711688531</v>
      </c>
      <c r="D248" s="309">
        <f>IF(D$77=0,0,D$77/NFM_fec!D$77)</f>
        <v>0.75709070408566603</v>
      </c>
      <c r="E248" s="309">
        <f>IF(E$77=0,0,E$77/NFM_fec!E$77)</f>
        <v>0.74210139022682953</v>
      </c>
      <c r="F248" s="309">
        <f>IF(F$77=0,0,F$77/NFM_fec!F$77)</f>
        <v>0.77160268273070931</v>
      </c>
      <c r="G248" s="309">
        <f>IF(G$77=0,0,G$77/NFM_fec!G$77)</f>
        <v>0.78049839298327783</v>
      </c>
      <c r="H248" s="309">
        <f>IF(H$77=0,0,H$77/NFM_fec!H$77)</f>
        <v>0.77909628809606568</v>
      </c>
      <c r="I248" s="309">
        <f>IF(I$77=0,0,I$77/NFM_fec!I$77)</f>
        <v>0</v>
      </c>
      <c r="J248" s="309">
        <f>IF(J$77=0,0,J$77/NFM_fec!J$77)</f>
        <v>0</v>
      </c>
      <c r="K248" s="309">
        <f>IF(K$77=0,0,K$77/NFM_fec!K$77)</f>
        <v>0</v>
      </c>
      <c r="L248" s="309">
        <f>IF(L$77=0,0,L$77/NFM_fec!L$77)</f>
        <v>0</v>
      </c>
      <c r="M248" s="309">
        <f>IF(M$77=0,0,M$77/NFM_fec!M$77)</f>
        <v>0</v>
      </c>
      <c r="N248" s="309">
        <f>IF(N$77=0,0,N$77/NFM_fec!N$77)</f>
        <v>0</v>
      </c>
      <c r="O248" s="309">
        <f>IF(O$77=0,0,O$77/NFM_fec!O$77)</f>
        <v>0</v>
      </c>
      <c r="P248" s="309">
        <f>IF(P$77=0,0,P$77/NFM_fec!P$77)</f>
        <v>0</v>
      </c>
      <c r="Q248" s="309">
        <f>IF(Q$77=0,0,Q$77/NFM_fec!Q$77)</f>
        <v>0</v>
      </c>
      <c r="R248" s="309">
        <f>IF(R$77=0,0,R$77/NFM_fec!R$77)</f>
        <v>0</v>
      </c>
      <c r="S248" s="309">
        <f>IF(S$77=0,0,S$77/NFM_fec!S$77)</f>
        <v>0</v>
      </c>
      <c r="T248" s="309">
        <f>IF(T$77=0,0,T$77/NFM_fec!T$77)</f>
        <v>0</v>
      </c>
      <c r="U248" s="309">
        <f>IF(U$77=0,0,U$77/NFM_fec!U$77)</f>
        <v>0</v>
      </c>
      <c r="V248" s="309">
        <f>IF(V$77=0,0,V$77/NFM_fec!V$77)</f>
        <v>0</v>
      </c>
      <c r="W248" s="309">
        <f>IF(W$77=0,0,W$77/NFM_fec!W$77)</f>
        <v>0</v>
      </c>
      <c r="DA248" s="78"/>
    </row>
    <row r="249" spans="1:105" ht="12" customHeight="1" x14ac:dyDescent="0.25">
      <c r="A249" s="203" t="s">
        <v>560</v>
      </c>
      <c r="B249" s="310">
        <f>IF(B$83=0,0,B$83/NFM_fec!B$83)</f>
        <v>0.43419123469362864</v>
      </c>
      <c r="C249" s="310">
        <f>IF(C$83=0,0,C$83/NFM_fec!C$83)</f>
        <v>0.43805323874296503</v>
      </c>
      <c r="D249" s="310">
        <f>IF(D$83=0,0,D$83/NFM_fec!D$83)</f>
        <v>0.4418270415418224</v>
      </c>
      <c r="E249" s="310">
        <f>IF(E$83=0,0,E$83/NFM_fec!E$83)</f>
        <v>0.4351495779844467</v>
      </c>
      <c r="F249" s="310">
        <f>IF(F$83=0,0,F$83/NFM_fec!F$83)</f>
        <v>0.44758864261302023</v>
      </c>
      <c r="G249" s="310">
        <f>IF(G$83=0,0,G$83/NFM_fec!G$83)</f>
        <v>0.47131423007745454</v>
      </c>
      <c r="H249" s="310">
        <f>IF(H$83=0,0,H$83/NFM_fec!H$83)</f>
        <v>0.45866304979067379</v>
      </c>
      <c r="I249" s="310">
        <f>IF(I$83=0,0,I$83/NFM_fec!I$83)</f>
        <v>0</v>
      </c>
      <c r="J249" s="310">
        <f>IF(J$83=0,0,J$83/NFM_fec!J$83)</f>
        <v>0</v>
      </c>
      <c r="K249" s="310">
        <f>IF(K$83=0,0,K$83/NFM_fec!K$83)</f>
        <v>0</v>
      </c>
      <c r="L249" s="310">
        <f>IF(L$83=0,0,L$83/NFM_fec!L$83)</f>
        <v>0</v>
      </c>
      <c r="M249" s="310">
        <f>IF(M$83=0,0,M$83/NFM_fec!M$83)</f>
        <v>0</v>
      </c>
      <c r="N249" s="310">
        <f>IF(N$83=0,0,N$83/NFM_fec!N$83)</f>
        <v>0</v>
      </c>
      <c r="O249" s="310">
        <f>IF(O$83=0,0,O$83/NFM_fec!O$83)</f>
        <v>0</v>
      </c>
      <c r="P249" s="310">
        <f>IF(P$83=0,0,P$83/NFM_fec!P$83)</f>
        <v>0</v>
      </c>
      <c r="Q249" s="310">
        <f>IF(Q$83=0,0,Q$83/NFM_fec!Q$83)</f>
        <v>0</v>
      </c>
      <c r="R249" s="310">
        <f>IF(R$83=0,0,R$83/NFM_fec!R$83)</f>
        <v>0</v>
      </c>
      <c r="S249" s="310">
        <f>IF(S$83=0,0,S$83/NFM_fec!S$83)</f>
        <v>0</v>
      </c>
      <c r="T249" s="310">
        <f>IF(T$83=0,0,T$83/NFM_fec!T$83)</f>
        <v>0</v>
      </c>
      <c r="U249" s="310">
        <f>IF(U$83=0,0,U$83/NFM_fec!U$83)</f>
        <v>0</v>
      </c>
      <c r="V249" s="310">
        <f>IF(V$83=0,0,V$83/NFM_fec!V$83)</f>
        <v>0</v>
      </c>
      <c r="W249" s="310">
        <f>IF(W$83=0,0,W$83/NFM_fec!W$83)</f>
        <v>0</v>
      </c>
      <c r="DA249" s="79"/>
    </row>
    <row r="250" spans="1:105" ht="12" customHeight="1" x14ac:dyDescent="0.25">
      <c r="A250" s="203" t="s">
        <v>519</v>
      </c>
      <c r="B250" s="310">
        <f>IF(B$90=0,0,B$90/NFM_fec!B$90)</f>
        <v>0.44696156512579416</v>
      </c>
      <c r="C250" s="310">
        <f>IF(C$90=0,0,C$90/NFM_fec!C$90)</f>
        <v>0.45093715752952279</v>
      </c>
      <c r="D250" s="310">
        <f>IF(D$90=0,0,D$90/NFM_fec!D$90)</f>
        <v>0.45482195452834656</v>
      </c>
      <c r="E250" s="310">
        <f>IF(E$90=0,0,E$90/NFM_fec!E$90)</f>
        <v>0.44794809498398935</v>
      </c>
      <c r="F250" s="310">
        <f>IF(F$90=0,0,F$90/NFM_fec!F$90)</f>
        <v>0.46075301445457978</v>
      </c>
      <c r="G250" s="310">
        <f>IF(G$90=0,0,G$90/NFM_fec!G$90)</f>
        <v>0.48517641331502698</v>
      </c>
      <c r="H250" s="310">
        <f>IF(H$90=0,0,H$90/NFM_fec!H$90)</f>
        <v>0.47215313949039939</v>
      </c>
      <c r="I250" s="310">
        <f>IF(I$90=0,0,I$90/NFM_fec!I$90)</f>
        <v>0</v>
      </c>
      <c r="J250" s="310">
        <f>IF(J$90=0,0,J$90/NFM_fec!J$90)</f>
        <v>0</v>
      </c>
      <c r="K250" s="310">
        <f>IF(K$90=0,0,K$90/NFM_fec!K$90)</f>
        <v>0</v>
      </c>
      <c r="L250" s="310">
        <f>IF(L$90=0,0,L$90/NFM_fec!L$90)</f>
        <v>0</v>
      </c>
      <c r="M250" s="310">
        <f>IF(M$90=0,0,M$90/NFM_fec!M$90)</f>
        <v>0</v>
      </c>
      <c r="N250" s="310">
        <f>IF(N$90=0,0,N$90/NFM_fec!N$90)</f>
        <v>0</v>
      </c>
      <c r="O250" s="310">
        <f>IF(O$90=0,0,O$90/NFM_fec!O$90)</f>
        <v>0</v>
      </c>
      <c r="P250" s="310">
        <f>IF(P$90=0,0,P$90/NFM_fec!P$90)</f>
        <v>0</v>
      </c>
      <c r="Q250" s="310">
        <f>IF(Q$90=0,0,Q$90/NFM_fec!Q$90)</f>
        <v>0</v>
      </c>
      <c r="R250" s="310">
        <f>IF(R$90=0,0,R$90/NFM_fec!R$90)</f>
        <v>0</v>
      </c>
      <c r="S250" s="310">
        <f>IF(S$90=0,0,S$90/NFM_fec!S$90)</f>
        <v>0</v>
      </c>
      <c r="T250" s="310">
        <f>IF(T$90=0,0,T$90/NFM_fec!T$90)</f>
        <v>0</v>
      </c>
      <c r="U250" s="310">
        <f>IF(U$90=0,0,U$90/NFM_fec!U$90)</f>
        <v>0</v>
      </c>
      <c r="V250" s="310">
        <f>IF(V$90=0,0,V$90/NFM_fec!V$90)</f>
        <v>0</v>
      </c>
      <c r="W250" s="310">
        <f>IF(W$90=0,0,W$90/NFM_fec!W$90)</f>
        <v>0</v>
      </c>
      <c r="DA250" s="79"/>
    </row>
    <row r="251" spans="1:105" ht="12" customHeight="1" x14ac:dyDescent="0.25">
      <c r="A251" s="41" t="s">
        <v>529</v>
      </c>
      <c r="B251" s="311">
        <f>IF(B$97=0,0,B$97/NFM_fec!B$97)</f>
        <v>0.48648007860482534</v>
      </c>
      <c r="C251" s="311">
        <f>IF(C$97=0,0,C$97/NFM_fec!C$97)</f>
        <v>0.48889922163608718</v>
      </c>
      <c r="D251" s="311">
        <f>IF(D$97=0,0,D$97/NFM_fec!D$97)</f>
        <v>0.4908034118504721</v>
      </c>
      <c r="E251" s="311">
        <f>IF(E$97=0,0,E$97/NFM_fec!E$97)</f>
        <v>0.48832242406520987</v>
      </c>
      <c r="F251" s="311">
        <f>IF(F$97=0,0,F$97/NFM_fec!F$97)</f>
        <v>0.49577371786045638</v>
      </c>
      <c r="G251" s="311">
        <f>IF(G$97=0,0,G$97/NFM_fec!G$97)</f>
        <v>0.50294585115161938</v>
      </c>
      <c r="H251" s="311">
        <f>IF(H$97=0,0,H$97/NFM_fec!H$97)</f>
        <v>0.50005159133702637</v>
      </c>
      <c r="I251" s="311">
        <f>IF(I$97=0,0,I$97/NFM_fec!I$97)</f>
        <v>0</v>
      </c>
      <c r="J251" s="311">
        <f>IF(J$97=0,0,J$97/NFM_fec!J$97)</f>
        <v>0</v>
      </c>
      <c r="K251" s="311">
        <f>IF(K$97=0,0,K$97/NFM_fec!K$97)</f>
        <v>0</v>
      </c>
      <c r="L251" s="311">
        <f>IF(L$97=0,0,L$97/NFM_fec!L$97)</f>
        <v>0</v>
      </c>
      <c r="M251" s="311">
        <f>IF(M$97=0,0,M$97/NFM_fec!M$97)</f>
        <v>0</v>
      </c>
      <c r="N251" s="311">
        <f>IF(N$97=0,0,N$97/NFM_fec!N$97)</f>
        <v>0</v>
      </c>
      <c r="O251" s="311">
        <f>IF(O$97=0,0,O$97/NFM_fec!O$97)</f>
        <v>0</v>
      </c>
      <c r="P251" s="311">
        <f>IF(P$97=0,0,P$97/NFM_fec!P$97)</f>
        <v>0</v>
      </c>
      <c r="Q251" s="311">
        <f>IF(Q$97=0,0,Q$97/NFM_fec!Q$97)</f>
        <v>0</v>
      </c>
      <c r="R251" s="311">
        <f>IF(R$97=0,0,R$97/NFM_fec!R$97)</f>
        <v>0</v>
      </c>
      <c r="S251" s="311">
        <f>IF(S$97=0,0,S$97/NFM_fec!S$97)</f>
        <v>0</v>
      </c>
      <c r="T251" s="311">
        <f>IF(T$97=0,0,T$97/NFM_fec!T$97)</f>
        <v>0</v>
      </c>
      <c r="U251" s="311">
        <f>IF(U$97=0,0,U$97/NFM_fec!U$97)</f>
        <v>0</v>
      </c>
      <c r="V251" s="311">
        <f>IF(V$97=0,0,V$97/NFM_fec!V$97)</f>
        <v>0</v>
      </c>
      <c r="W251" s="311">
        <f>IF(W$97=0,0,W$97/NFM_fec!W$97)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45</v>
      </c>
      <c r="B253" s="306">
        <f>IF(B$115=0,0,B$115/NFM_fec!B$115)</f>
        <v>0.29245811582657333</v>
      </c>
      <c r="C253" s="306">
        <f>IF(C$115=0,0,C$115/NFM_fec!C$115)</f>
        <v>0.29534242264684551</v>
      </c>
      <c r="D253" s="306">
        <f>IF(D$115=0,0,D$115/NFM_fec!D$115)</f>
        <v>0.29708442149299968</v>
      </c>
      <c r="E253" s="306">
        <f>IF(E$115=0,0,E$115/NFM_fec!E$115)</f>
        <v>0.29190793183647845</v>
      </c>
      <c r="F253" s="306">
        <f>IF(F$115=0,0,F$115/NFM_fec!F$115)</f>
        <v>0.30002719604875266</v>
      </c>
      <c r="G253" s="306">
        <f>IF(G$115=0,0,G$115/NFM_fec!G$115)</f>
        <v>0.31024992516192657</v>
      </c>
      <c r="H253" s="306">
        <f>IF(H$115=0,0,H$115/NFM_fec!H$115)</f>
        <v>0.30340209799905454</v>
      </c>
      <c r="I253" s="306">
        <f>IF(I$115=0,0,I$115/NFM_fec!I$115)</f>
        <v>0.30746893349905768</v>
      </c>
      <c r="J253" s="306">
        <f>IF(J$115=0,0,J$115/NFM_fec!J$115)</f>
        <v>0.3007097270673198</v>
      </c>
      <c r="K253" s="306">
        <f>IF(K$115=0,0,K$115/NFM_fec!K$115)</f>
        <v>0.33379220580187435</v>
      </c>
      <c r="L253" s="306">
        <f>IF(L$115=0,0,L$115/NFM_fec!L$115)</f>
        <v>0.33834478727432543</v>
      </c>
      <c r="M253" s="306">
        <f>IF(M$115=0,0,M$115/NFM_fec!M$115)</f>
        <v>0.31424233236350063</v>
      </c>
      <c r="N253" s="306">
        <f>IF(N$115=0,0,N$115/NFM_fec!N$115)</f>
        <v>0.32227321620975274</v>
      </c>
      <c r="O253" s="306">
        <f>IF(O$115=0,0,O$115/NFM_fec!O$115)</f>
        <v>0.33663427156229903</v>
      </c>
      <c r="P253" s="306">
        <f>IF(P$115=0,0,P$115/NFM_fec!P$115)</f>
        <v>0.34279751060993952</v>
      </c>
      <c r="Q253" s="306">
        <f>IF(Q$115=0,0,Q$115/NFM_fec!Q$115)</f>
        <v>0.34365092339481829</v>
      </c>
      <c r="R253" s="306">
        <f>IF(R$115=0,0,R$115/NFM_fec!R$115)</f>
        <v>0.34244279740572892</v>
      </c>
      <c r="S253" s="306">
        <f>IF(S$115=0,0,S$115/NFM_fec!S$115)</f>
        <v>0.38929004031490921</v>
      </c>
      <c r="T253" s="306">
        <f>IF(T$115=0,0,T$115/NFM_fec!T$115)</f>
        <v>0.39012881864690019</v>
      </c>
      <c r="U253" s="306">
        <f>IF(U$115=0,0,U$115/NFM_fec!U$115)</f>
        <v>0.38531953203356911</v>
      </c>
      <c r="V253" s="306">
        <f>IF(V$115=0,0,V$115/NFM_fec!V$115)</f>
        <v>0.36431980261990737</v>
      </c>
      <c r="W253" s="306">
        <f>IF(W$115=0,0,W$115/NFM_fec!W$115)</f>
        <v>0.36253352946408479</v>
      </c>
      <c r="DA253" s="111"/>
    </row>
    <row r="254" spans="1:105" ht="12" customHeight="1" x14ac:dyDescent="0.25">
      <c r="A254" s="55" t="s">
        <v>92</v>
      </c>
      <c r="B254" s="307">
        <f>IF(B$116=0,0,B$116/NFM_fec!B$116)</f>
        <v>0.37977234539856236</v>
      </c>
      <c r="C254" s="307">
        <f>IF(C$116=0,0,C$116/NFM_fec!C$116)</f>
        <v>0.37977234539856247</v>
      </c>
      <c r="D254" s="307">
        <f>IF(D$116=0,0,D$116/NFM_fec!D$116)</f>
        <v>0.37977234539856236</v>
      </c>
      <c r="E254" s="307">
        <f>IF(E$116=0,0,E$116/NFM_fec!E$116)</f>
        <v>0.37977234539856242</v>
      </c>
      <c r="F254" s="307">
        <f>IF(F$116=0,0,F$116/NFM_fec!F$116)</f>
        <v>0.37977234539856242</v>
      </c>
      <c r="G254" s="307">
        <f>IF(G$116=0,0,G$116/NFM_fec!G$116)</f>
        <v>0.37977234539856258</v>
      </c>
      <c r="H254" s="307">
        <f>IF(H$116=0,0,H$116/NFM_fec!H$116)</f>
        <v>0.37977234539856236</v>
      </c>
      <c r="I254" s="307">
        <f>IF(I$116=0,0,I$116/NFM_fec!I$116)</f>
        <v>0.37977234539856236</v>
      </c>
      <c r="J254" s="307">
        <f>IF(J$116=0,0,J$116/NFM_fec!J$116)</f>
        <v>0.37977234539856236</v>
      </c>
      <c r="K254" s="307">
        <f>IF(K$116=0,0,K$116/NFM_fec!K$116)</f>
        <v>0.37977234539856236</v>
      </c>
      <c r="L254" s="307">
        <f>IF(L$116=0,0,L$116/NFM_fec!L$116)</f>
        <v>0.37977234539856253</v>
      </c>
      <c r="M254" s="307">
        <f>IF(M$116=0,0,M$116/NFM_fec!M$116)</f>
        <v>0.37977234539856258</v>
      </c>
      <c r="N254" s="307">
        <f>IF(N$116=0,0,N$116/NFM_fec!N$116)</f>
        <v>0.37977234539856258</v>
      </c>
      <c r="O254" s="307">
        <f>IF(O$116=0,0,O$116/NFM_fec!O$116)</f>
        <v>0.39679511085870628</v>
      </c>
      <c r="P254" s="307">
        <f>IF(P$116=0,0,P$116/NFM_fec!P$116)</f>
        <v>0.39699571190020583</v>
      </c>
      <c r="Q254" s="307">
        <f>IF(Q$116=0,0,Q$116/NFM_fec!Q$116)</f>
        <v>0.39699571190020599</v>
      </c>
      <c r="R254" s="307">
        <f>IF(R$116=0,0,R$116/NFM_fec!R$116)</f>
        <v>0.40604780682954084</v>
      </c>
      <c r="S254" s="307">
        <f>IF(S$116=0,0,S$116/NFM_fec!S$116)</f>
        <v>0.40604780682954095</v>
      </c>
      <c r="T254" s="307">
        <f>IF(T$116=0,0,T$116/NFM_fec!T$116)</f>
        <v>0.40604780682954084</v>
      </c>
      <c r="U254" s="307">
        <f>IF(U$116=0,0,U$116/NFM_fec!U$116)</f>
        <v>0.40604780682954095</v>
      </c>
      <c r="V254" s="307">
        <f>IF(V$116=0,0,V$116/NFM_fec!V$116)</f>
        <v>0.40604780682954089</v>
      </c>
      <c r="W254" s="307">
        <f>IF(W$116=0,0,W$116/NFM_fec!W$116)</f>
        <v>0.40604780682954073</v>
      </c>
      <c r="DA254" s="76"/>
    </row>
    <row r="255" spans="1:105" ht="12" customHeight="1" x14ac:dyDescent="0.25">
      <c r="A255" s="202" t="s">
        <v>93</v>
      </c>
      <c r="B255" s="308">
        <f>IF(B$117=0,0,B$117/NFM_fec!B$117)</f>
        <v>9.8557310116179048E-2</v>
      </c>
      <c r="C255" s="308">
        <f>IF(C$117=0,0,C$117/NFM_fec!C$117)</f>
        <v>9.8557310116179089E-2</v>
      </c>
      <c r="D255" s="308">
        <f>IF(D$117=0,0,D$117/NFM_fec!D$117)</f>
        <v>9.8557310116179062E-2</v>
      </c>
      <c r="E255" s="308">
        <f>IF(E$117=0,0,E$117/NFM_fec!E$117)</f>
        <v>9.8557310116179103E-2</v>
      </c>
      <c r="F255" s="308">
        <f>IF(F$117=0,0,F$117/NFM_fec!F$117)</f>
        <v>9.8557310116179062E-2</v>
      </c>
      <c r="G255" s="308">
        <f>IF(G$117=0,0,G$117/NFM_fec!G$117)</f>
        <v>9.8557310116179117E-2</v>
      </c>
      <c r="H255" s="308">
        <f>IF(H$117=0,0,H$117/NFM_fec!H$117)</f>
        <v>9.8557310116179075E-2</v>
      </c>
      <c r="I255" s="308">
        <f>IF(I$117=0,0,I$117/NFM_fec!I$117)</f>
        <v>9.8557310116179075E-2</v>
      </c>
      <c r="J255" s="308">
        <f>IF(J$117=0,0,J$117/NFM_fec!J$117)</f>
        <v>9.8557310116179103E-2</v>
      </c>
      <c r="K255" s="308">
        <f>IF(K$117=0,0,K$117/NFM_fec!K$117)</f>
        <v>9.8557310116179089E-2</v>
      </c>
      <c r="L255" s="308">
        <f>IF(L$117=0,0,L$117/NFM_fec!L$117)</f>
        <v>9.8557310116179062E-2</v>
      </c>
      <c r="M255" s="308">
        <f>IF(M$117=0,0,M$117/NFM_fec!M$117)</f>
        <v>9.8557310116179131E-2</v>
      </c>
      <c r="N255" s="308">
        <f>IF(N$117=0,0,N$117/NFM_fec!N$117)</f>
        <v>9.8557310116179089E-2</v>
      </c>
      <c r="O255" s="308">
        <f>IF(O$117=0,0,O$117/NFM_fec!O$117)</f>
        <v>0.10302706336207597</v>
      </c>
      <c r="P255" s="308">
        <f>IF(P$117=0,0,P$117/NFM_fec!P$117)</f>
        <v>0.10302706336207595</v>
      </c>
      <c r="Q255" s="308">
        <f>IF(Q$117=0,0,Q$117/NFM_fec!Q$117)</f>
        <v>0.10302706336207594</v>
      </c>
      <c r="R255" s="308">
        <f>IF(R$117=0,0,R$117/NFM_fec!R$117)</f>
        <v>0.10537623422183212</v>
      </c>
      <c r="S255" s="308">
        <f>IF(S$117=0,0,S$117/NFM_fec!S$117)</f>
        <v>0.10537623422183208</v>
      </c>
      <c r="T255" s="308">
        <f>IF(T$117=0,0,T$117/NFM_fec!T$117)</f>
        <v>0.10537623422183211</v>
      </c>
      <c r="U255" s="308">
        <f>IF(U$117=0,0,U$117/NFM_fec!U$117)</f>
        <v>0.10537623422183211</v>
      </c>
      <c r="V255" s="308">
        <f>IF(V$117=0,0,V$117/NFM_fec!V$117)</f>
        <v>0.10537623422183209</v>
      </c>
      <c r="W255" s="308">
        <f>IF(W$117=0,0,W$117/NFM_fec!W$117)</f>
        <v>0.10537623422183209</v>
      </c>
      <c r="DA255" s="77"/>
    </row>
    <row r="256" spans="1:105" ht="12" customHeight="1" x14ac:dyDescent="0.25">
      <c r="A256" s="202" t="s">
        <v>94</v>
      </c>
      <c r="B256" s="308">
        <f>IF(B$118=0,0,B$118/NFM_fec!B$118)</f>
        <v>0.54166136083153049</v>
      </c>
      <c r="C256" s="308">
        <f>IF(C$118=0,0,C$118/NFM_fec!C$118)</f>
        <v>0.54166136083153027</v>
      </c>
      <c r="D256" s="308">
        <f>IF(D$118=0,0,D$118/NFM_fec!D$118)</f>
        <v>0.54166136083153038</v>
      </c>
      <c r="E256" s="308">
        <f>IF(E$118=0,0,E$118/NFM_fec!E$118)</f>
        <v>0.54166136083153038</v>
      </c>
      <c r="F256" s="308">
        <f>IF(F$118=0,0,F$118/NFM_fec!F$118)</f>
        <v>0.54166136083153049</v>
      </c>
      <c r="G256" s="308">
        <f>IF(G$118=0,0,G$118/NFM_fec!G$118)</f>
        <v>0.54166136083153038</v>
      </c>
      <c r="H256" s="308">
        <f>IF(H$118=0,0,H$118/NFM_fec!H$118)</f>
        <v>0.54166136083153027</v>
      </c>
      <c r="I256" s="308">
        <f>IF(I$118=0,0,I$118/NFM_fec!I$118)</f>
        <v>0.5416613608315306</v>
      </c>
      <c r="J256" s="308">
        <f>IF(J$118=0,0,J$118/NFM_fec!J$118)</f>
        <v>0.54166136083153027</v>
      </c>
      <c r="K256" s="308">
        <f>IF(K$118=0,0,K$118/NFM_fec!K$118)</f>
        <v>0.5416613608315306</v>
      </c>
      <c r="L256" s="308">
        <f>IF(L$118=0,0,L$118/NFM_fec!L$118)</f>
        <v>0.5416613608315306</v>
      </c>
      <c r="M256" s="308">
        <f>IF(M$118=0,0,M$118/NFM_fec!M$118)</f>
        <v>0.54166136083153049</v>
      </c>
      <c r="N256" s="308">
        <f>IF(N$118=0,0,N$118/NFM_fec!N$118)</f>
        <v>0.5416613608315306</v>
      </c>
      <c r="O256" s="308">
        <f>IF(O$118=0,0,O$118/NFM_fec!O$118)</f>
        <v>0.5641112266641104</v>
      </c>
      <c r="P256" s="308">
        <f>IF(P$118=0,0,P$118/NFM_fec!P$118)</f>
        <v>0.56622668858753022</v>
      </c>
      <c r="Q256" s="308">
        <f>IF(Q$118=0,0,Q$118/NFM_fec!Q$118)</f>
        <v>0.56622668858753011</v>
      </c>
      <c r="R256" s="308">
        <f>IF(R$118=0,0,R$118/NFM_fec!R$118)</f>
        <v>0.57913750244011342</v>
      </c>
      <c r="S256" s="308">
        <f>IF(S$118=0,0,S$118/NFM_fec!S$118)</f>
        <v>0.57913750244011308</v>
      </c>
      <c r="T256" s="308">
        <f>IF(T$118=0,0,T$118/NFM_fec!T$118)</f>
        <v>0.57913750244011308</v>
      </c>
      <c r="U256" s="308">
        <f>IF(U$118=0,0,U$118/NFM_fec!U$118)</f>
        <v>0.57913750244011319</v>
      </c>
      <c r="V256" s="308">
        <f>IF(V$118=0,0,V$118/NFM_fec!V$118)</f>
        <v>0.57913750244011331</v>
      </c>
      <c r="W256" s="308">
        <f>IF(W$118=0,0,W$118/NFM_fec!W$118)</f>
        <v>0.57913750244011286</v>
      </c>
      <c r="DA256" s="77"/>
    </row>
    <row r="257" spans="1:105" ht="12" customHeight="1" x14ac:dyDescent="0.25">
      <c r="A257" s="202" t="s">
        <v>95</v>
      </c>
      <c r="B257" s="308">
        <f>IF(B$119=0,0,B$119/NFM_fec!B$119)</f>
        <v>0.37629514956970389</v>
      </c>
      <c r="C257" s="308">
        <f>IF(C$119=0,0,C$119/NFM_fec!C$119)</f>
        <v>0.37629514956970411</v>
      </c>
      <c r="D257" s="308">
        <f>IF(D$119=0,0,D$119/NFM_fec!D$119)</f>
        <v>0.37629514956970384</v>
      </c>
      <c r="E257" s="308">
        <f>IF(E$119=0,0,E$119/NFM_fec!E$119)</f>
        <v>0.37629514956970389</v>
      </c>
      <c r="F257" s="308">
        <f>IF(F$119=0,0,F$119/NFM_fec!F$119)</f>
        <v>0.37629514956970395</v>
      </c>
      <c r="G257" s="308">
        <f>IF(G$119=0,0,G$119/NFM_fec!G$119)</f>
        <v>0.37629514956970395</v>
      </c>
      <c r="H257" s="308">
        <f>IF(H$119=0,0,H$119/NFM_fec!H$119)</f>
        <v>0.376295149569704</v>
      </c>
      <c r="I257" s="308">
        <f>IF(I$119=0,0,I$119/NFM_fec!I$119)</f>
        <v>0.37629514956970384</v>
      </c>
      <c r="J257" s="308">
        <f>IF(J$119=0,0,J$119/NFM_fec!J$119)</f>
        <v>0.37629514956970384</v>
      </c>
      <c r="K257" s="308">
        <f>IF(K$119=0,0,K$119/NFM_fec!K$119)</f>
        <v>0.37629514956970389</v>
      </c>
      <c r="L257" s="308">
        <f>IF(L$119=0,0,L$119/NFM_fec!L$119)</f>
        <v>0.37629514956970389</v>
      </c>
      <c r="M257" s="308">
        <f>IF(M$119=0,0,M$119/NFM_fec!M$119)</f>
        <v>0.37629514956970406</v>
      </c>
      <c r="N257" s="308">
        <f>IF(N$119=0,0,N$119/NFM_fec!N$119)</f>
        <v>0.37629514956970384</v>
      </c>
      <c r="O257" s="308">
        <f>IF(O$119=0,0,O$119/NFM_fec!O$119)</f>
        <v>0.39336081891702829</v>
      </c>
      <c r="P257" s="308">
        <f>IF(P$119=0,0,P$119/NFM_fec!P$119)</f>
        <v>0.39336081891702829</v>
      </c>
      <c r="Q257" s="308">
        <f>IF(Q$119=0,0,Q$119/NFM_fec!Q$119)</f>
        <v>0.39336081891702851</v>
      </c>
      <c r="R257" s="308">
        <f>IF(R$119=0,0,R$119/NFM_fec!R$119)</f>
        <v>0.4023300328596035</v>
      </c>
      <c r="S257" s="308">
        <f>IF(S$119=0,0,S$119/NFM_fec!S$119)</f>
        <v>0.4023300328596035</v>
      </c>
      <c r="T257" s="308">
        <f>IF(T$119=0,0,T$119/NFM_fec!T$119)</f>
        <v>0.40233003285960356</v>
      </c>
      <c r="U257" s="308">
        <f>IF(U$119=0,0,U$119/NFM_fec!U$119)</f>
        <v>0.40233003285960345</v>
      </c>
      <c r="V257" s="308">
        <f>IF(V$119=0,0,V$119/NFM_fec!V$119)</f>
        <v>0.40233003285960356</v>
      </c>
      <c r="W257" s="308">
        <f>IF(W$119=0,0,W$119/NFM_fec!W$119)</f>
        <v>0.40233003285960356</v>
      </c>
      <c r="DA257" s="77"/>
    </row>
    <row r="258" spans="1:105" ht="12" customHeight="1" x14ac:dyDescent="0.25">
      <c r="A258" s="56" t="s">
        <v>96</v>
      </c>
      <c r="B258" s="309">
        <f>IF(B$120=0,0,B$120/NFM_fec!B$120)</f>
        <v>0.62183626941282832</v>
      </c>
      <c r="C258" s="309">
        <f>IF(C$120=0,0,C$120/NFM_fec!C$120)</f>
        <v>0.62756620796760698</v>
      </c>
      <c r="D258" s="309">
        <f>IF(D$120=0,0,D$120/NFM_fec!D$120)</f>
        <v>0.6321584575773237</v>
      </c>
      <c r="E258" s="309">
        <f>IF(E$120=0,0,E$120/NFM_fec!E$120)</f>
        <v>0.61715656458627888</v>
      </c>
      <c r="F258" s="309">
        <f>IF(F$120=0,0,F$120/NFM_fec!F$120)</f>
        <v>0.64169083520256809</v>
      </c>
      <c r="G258" s="309">
        <f>IF(G$120=0,0,G$120/NFM_fec!G$120)</f>
        <v>0.64493462673888868</v>
      </c>
      <c r="H258" s="309">
        <f>IF(H$120=0,0,H$120/NFM_fec!H$120)</f>
        <v>0.64377605165377383</v>
      </c>
      <c r="I258" s="309">
        <f>IF(I$120=0,0,I$120/NFM_fec!I$120)</f>
        <v>0.64590439997025551</v>
      </c>
      <c r="J258" s="309">
        <f>IF(J$120=0,0,J$120/NFM_fec!J$120)</f>
        <v>0.63387377260292033</v>
      </c>
      <c r="K258" s="309">
        <f>IF(K$120=0,0,K$120/NFM_fec!K$120)</f>
        <v>0.65330512288892817</v>
      </c>
      <c r="L258" s="309">
        <f>IF(L$120=0,0,L$120/NFM_fec!L$120)</f>
        <v>0.65704493202281933</v>
      </c>
      <c r="M258" s="309">
        <f>IF(M$120=0,0,M$120/NFM_fec!M$120)</f>
        <v>0.60868894185181655</v>
      </c>
      <c r="N258" s="309">
        <f>IF(N$120=0,0,N$120/NFM_fec!N$120)</f>
        <v>0.61058855284851943</v>
      </c>
      <c r="O258" s="309">
        <f>IF(O$120=0,0,O$120/NFM_fec!O$120)</f>
        <v>0.62216234868745224</v>
      </c>
      <c r="P258" s="309">
        <f>IF(P$120=0,0,P$120/NFM_fec!P$120)</f>
        <v>0.63673149248870142</v>
      </c>
      <c r="Q258" s="309">
        <f>IF(Q$120=0,0,Q$120/NFM_fec!Q$120)</f>
        <v>0.63926033914096803</v>
      </c>
      <c r="R258" s="309">
        <f>IF(R$120=0,0,R$120/NFM_fec!R$120)</f>
        <v>0.64703032725924026</v>
      </c>
      <c r="S258" s="309">
        <f>IF(S$120=0,0,S$120/NFM_fec!S$120)</f>
        <v>0.70350753879106875</v>
      </c>
      <c r="T258" s="309">
        <f>IF(T$120=0,0,T$120/NFM_fec!T$120)</f>
        <v>0.70504816492606781</v>
      </c>
      <c r="U258" s="309">
        <f>IF(U$120=0,0,U$120/NFM_fec!U$120)</f>
        <v>0.69404348683437334</v>
      </c>
      <c r="V258" s="309">
        <f>IF(V$120=0,0,V$120/NFM_fec!V$120)</f>
        <v>0.64547964900754773</v>
      </c>
      <c r="W258" s="309">
        <f>IF(W$120=0,0,W$120/NFM_fec!W$120)</f>
        <v>0.64141621155900741</v>
      </c>
      <c r="DA258" s="78"/>
    </row>
    <row r="259" spans="1:105" ht="12" customHeight="1" x14ac:dyDescent="0.25">
      <c r="A259" s="203" t="s">
        <v>604</v>
      </c>
      <c r="B259" s="310">
        <f>IF(B$126=0,0,B$126/NFM_fec!B$126)</f>
        <v>0.23893340260436954</v>
      </c>
      <c r="C259" s="310">
        <f>IF(C$126=0,0,C$126/NFM_fec!C$126)</f>
        <v>0.24155768951871606</v>
      </c>
      <c r="D259" s="310">
        <f>IF(D$126=0,0,D$126/NFM_fec!D$126)</f>
        <v>0.24287547920276961</v>
      </c>
      <c r="E259" s="310">
        <f>IF(E$126=0,0,E$126/NFM_fec!E$126)</f>
        <v>0.23840431570689277</v>
      </c>
      <c r="F259" s="310">
        <f>IF(F$126=0,0,F$126/NFM_fec!F$126)</f>
        <v>0.24555331198414984</v>
      </c>
      <c r="G259" s="310">
        <f>IF(G$126=0,0,G$126/NFM_fec!G$126)</f>
        <v>0.25425586108291848</v>
      </c>
      <c r="H259" s="310">
        <f>IF(H$126=0,0,H$126/NFM_fec!H$126)</f>
        <v>0.24816372153639604</v>
      </c>
      <c r="I259" s="310">
        <f>IF(I$126=0,0,I$126/NFM_fec!I$126)</f>
        <v>0.25159942684277586</v>
      </c>
      <c r="J259" s="310">
        <f>IF(J$126=0,0,J$126/NFM_fec!J$126)</f>
        <v>0.24563572739525358</v>
      </c>
      <c r="K259" s="310">
        <f>IF(K$126=0,0,K$126/NFM_fec!K$126)</f>
        <v>0.27993168860393697</v>
      </c>
      <c r="L259" s="310">
        <f>IF(L$126=0,0,L$126/NFM_fec!L$126)</f>
        <v>0.28319018755236602</v>
      </c>
      <c r="M259" s="310">
        <f>IF(M$126=0,0,M$126/NFM_fec!M$126)</f>
        <v>0.25785764116966525</v>
      </c>
      <c r="N259" s="310">
        <f>IF(N$126=0,0,N$126/NFM_fec!N$126)</f>
        <v>0.26346503834817403</v>
      </c>
      <c r="O259" s="310">
        <f>IF(O$126=0,0,O$126/NFM_fec!O$126)</f>
        <v>0.27714434037597879</v>
      </c>
      <c r="P259" s="310">
        <f>IF(P$126=0,0,P$126/NFM_fec!P$126)</f>
        <v>0.28335127905633384</v>
      </c>
      <c r="Q259" s="310">
        <f>IF(Q$126=0,0,Q$126/NFM_fec!Q$126)</f>
        <v>0.28381400303897059</v>
      </c>
      <c r="R259" s="310">
        <f>IF(R$126=0,0,R$126/NFM_fec!R$126)</f>
        <v>0.27978224017578551</v>
      </c>
      <c r="S259" s="310">
        <f>IF(S$126=0,0,S$126/NFM_fec!S$126)</f>
        <v>0.33578796150923373</v>
      </c>
      <c r="T259" s="310">
        <f>IF(T$126=0,0,T$126/NFM_fec!T$126)</f>
        <v>0.33668641908513874</v>
      </c>
      <c r="U259" s="310">
        <f>IF(U$126=0,0,U$126/NFM_fec!U$126)</f>
        <v>0.33121072357726417</v>
      </c>
      <c r="V259" s="310">
        <f>IF(V$126=0,0,V$126/NFM_fec!V$126)</f>
        <v>0.30835978618374704</v>
      </c>
      <c r="W259" s="310">
        <f>IF(W$126=0,0,W$126/NFM_fec!W$126)</f>
        <v>0.30652415674757211</v>
      </c>
      <c r="DA259" s="79"/>
    </row>
    <row r="260" spans="1:105" ht="12" customHeight="1" x14ac:dyDescent="0.25">
      <c r="A260" s="203" t="s">
        <v>615</v>
      </c>
      <c r="B260" s="310">
        <f>IF(B$134=0,0,B$134/NFM_fec!B$134)</f>
        <v>0.34269850326757784</v>
      </c>
      <c r="C260" s="310">
        <f>IF(C$134=0,0,C$134/NFM_fec!C$134)</f>
        <v>0.34574670622877945</v>
      </c>
      <c r="D260" s="310">
        <f>IF(D$134=0,0,D$134/NFM_fec!D$134)</f>
        <v>0.34872529369775024</v>
      </c>
      <c r="E260" s="310">
        <f>IF(E$134=0,0,E$134/NFM_fec!E$134)</f>
        <v>0.34207693419219315</v>
      </c>
      <c r="F260" s="310">
        <f>IF(F$134=0,0,F$134/NFM_fec!F$134)</f>
        <v>0.35185545015001624</v>
      </c>
      <c r="G260" s="310">
        <f>IF(G$134=0,0,G$134/NFM_fec!G$134)</f>
        <v>0.36813520474362771</v>
      </c>
      <c r="H260" s="310">
        <f>IF(H$134=0,0,H$134/NFM_fec!H$134)</f>
        <v>0.35825359169672882</v>
      </c>
      <c r="I260" s="310">
        <f>IF(I$134=0,0,I$134/NFM_fec!I$134)</f>
        <v>0.36480460439924828</v>
      </c>
      <c r="J260" s="310">
        <f>IF(J$134=0,0,J$134/NFM_fec!J$134)</f>
        <v>0.35526373867448435</v>
      </c>
      <c r="K260" s="310">
        <f>IF(K$134=0,0,K$134/NFM_fec!K$134)</f>
        <v>0.39038184408085386</v>
      </c>
      <c r="L260" s="310">
        <f>IF(L$134=0,0,L$134/NFM_fec!L$134)</f>
        <v>0.40054212375238002</v>
      </c>
      <c r="M260" s="310">
        <f>IF(M$134=0,0,M$134/NFM_fec!M$134)</f>
        <v>0.37160477183274504</v>
      </c>
      <c r="N260" s="310">
        <f>IF(N$134=0,0,N$134/NFM_fec!N$134)</f>
        <v>0.38918090901267588</v>
      </c>
      <c r="O260" s="310">
        <f>IF(O$134=0,0,O$134/NFM_fec!O$134)</f>
        <v>0.39703782945759297</v>
      </c>
      <c r="P260" s="310">
        <f>IF(P$134=0,0,P$134/NFM_fec!P$134)</f>
        <v>0.40493144384288282</v>
      </c>
      <c r="Q260" s="310">
        <f>IF(Q$134=0,0,Q$134/NFM_fec!Q$134)</f>
        <v>0.4075429571080022</v>
      </c>
      <c r="R260" s="310">
        <f>IF(R$134=0,0,R$134/NFM_fec!R$134)</f>
        <v>0.41240367516872467</v>
      </c>
      <c r="S260" s="310">
        <f>IF(S$134=0,0,S$134/NFM_fec!S$134)</f>
        <v>0.44771728201231165</v>
      </c>
      <c r="T260" s="310">
        <f>IF(T$134=0,0,T$134/NFM_fec!T$134)</f>
        <v>0.44891522544685203</v>
      </c>
      <c r="U260" s="310">
        <f>IF(U$134=0,0,U$134/NFM_fec!U$134)</f>
        <v>0.44161429810301905</v>
      </c>
      <c r="V260" s="310">
        <f>IF(V$134=0,0,V$134/NFM_fec!V$134)</f>
        <v>0.41114638157832956</v>
      </c>
      <c r="W260" s="310">
        <f>IF(W$134=0,0,W$134/NFM_fec!W$134)</f>
        <v>0.40869887566342972</v>
      </c>
      <c r="DA260" s="79"/>
    </row>
    <row r="261" spans="1:105" ht="12" customHeight="1" x14ac:dyDescent="0.25">
      <c r="A261" s="41" t="s">
        <v>625</v>
      </c>
      <c r="B261" s="311">
        <f>IF(B$141=0,0,B$141/NFM_fec!B$141)</f>
        <v>0.38211211235530618</v>
      </c>
      <c r="C261" s="311">
        <f>IF(C$141=0,0,C$141/NFM_fec!C$141)</f>
        <v>0.38387306225540935</v>
      </c>
      <c r="D261" s="311">
        <f>IF(D$141=0,0,D$141/NFM_fec!D$141)</f>
        <v>0.3852514344394336</v>
      </c>
      <c r="E261" s="311">
        <f>IF(E$141=0,0,E$141/NFM_fec!E$141)</f>
        <v>0.3823052611110308</v>
      </c>
      <c r="F261" s="311">
        <f>IF(F$141=0,0,F$141/NFM_fec!F$141)</f>
        <v>0.38737219269984846</v>
      </c>
      <c r="G261" s="311">
        <f>IF(G$141=0,0,G$141/NFM_fec!G$141)</f>
        <v>0.39127259792041963</v>
      </c>
      <c r="H261" s="311">
        <f>IF(H$141=0,0,H$141/NFM_fec!H$141)</f>
        <v>0.38842310920127054</v>
      </c>
      <c r="I261" s="311">
        <f>IF(I$141=0,0,I$141/NFM_fec!I$141)</f>
        <v>0.3899106861325784</v>
      </c>
      <c r="J261" s="311">
        <f>IF(J$141=0,0,J$141/NFM_fec!J$141)</f>
        <v>0.38649937210700847</v>
      </c>
      <c r="K261" s="311">
        <f>IF(K$141=0,0,K$141/NFM_fec!K$141)</f>
        <v>0.40452885431066793</v>
      </c>
      <c r="L261" s="311">
        <f>IF(L$141=0,0,L$141/NFM_fec!L$141)</f>
        <v>0.40400121602628447</v>
      </c>
      <c r="M261" s="311">
        <f>IF(M$141=0,0,M$141/NFM_fec!M$141)</f>
        <v>0.39682436075754679</v>
      </c>
      <c r="N261" s="311">
        <f>IF(N$141=0,0,N$141/NFM_fec!N$141)</f>
        <v>0.39935464655329073</v>
      </c>
      <c r="O261" s="311">
        <f>IF(O$141=0,0,O$141/NFM_fec!O$141)</f>
        <v>0.42318874709741544</v>
      </c>
      <c r="P261" s="311">
        <f>IF(P$141=0,0,P$141/NFM_fec!P$141)</f>
        <v>0.42503077124552752</v>
      </c>
      <c r="Q261" s="311">
        <f>IF(Q$141=0,0,Q$141/NFM_fec!Q$141)</f>
        <v>0.42480915070230796</v>
      </c>
      <c r="R261" s="311">
        <f>IF(R$141=0,0,R$141/NFM_fec!R$141)</f>
        <v>0.42709704803251219</v>
      </c>
      <c r="S261" s="311">
        <f>IF(S$141=0,0,S$141/NFM_fec!S$141)</f>
        <v>0.47577651403922894</v>
      </c>
      <c r="T261" s="311">
        <f>IF(T$141=0,0,T$141/NFM_fec!T$141)</f>
        <v>0.47739405048986516</v>
      </c>
      <c r="U261" s="311">
        <f>IF(U$141=0,0,U$141/NFM_fec!U$141)</f>
        <v>0.47153706695319964</v>
      </c>
      <c r="V261" s="311">
        <f>IF(V$141=0,0,V$141/NFM_fec!V$141)</f>
        <v>0.45735561771815819</v>
      </c>
      <c r="W261" s="311">
        <f>IF(W$141=0,0,W$141/NFM_fec!W$141)</f>
        <v>0.4564915413725516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DA26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Non-ferrous metals / CO2 emissions"</f>
        <v>EL: Non-ferrous metals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58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105" ht="15" customHeight="1" x14ac:dyDescent="0.25">
      <c r="A3" s="32" t="s">
        <v>344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58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105" ht="15" customHeight="1" x14ac:dyDescent="0.25">
      <c r="A5" s="34" t="s">
        <v>43</v>
      </c>
      <c r="B5" s="225">
        <v>914.93705244862986</v>
      </c>
      <c r="C5" s="225">
        <v>862.43770728598565</v>
      </c>
      <c r="D5" s="225">
        <v>907.45471662349473</v>
      </c>
      <c r="E5" s="225">
        <v>943.01241655517003</v>
      </c>
      <c r="F5" s="225">
        <v>922.37139593491759</v>
      </c>
      <c r="G5" s="225">
        <v>855.49091374556122</v>
      </c>
      <c r="H5" s="225">
        <v>870.1862294771779</v>
      </c>
      <c r="I5" s="225">
        <v>887.45397771446778</v>
      </c>
      <c r="J5" s="225">
        <v>664.0130020460125</v>
      </c>
      <c r="K5" s="225">
        <v>598.51941992797822</v>
      </c>
      <c r="L5" s="225">
        <v>616.22344804227532</v>
      </c>
      <c r="M5" s="225">
        <v>721.71634127454399</v>
      </c>
      <c r="N5" s="225">
        <v>691.44654450299163</v>
      </c>
      <c r="O5" s="225">
        <v>665.76297269629458</v>
      </c>
      <c r="P5" s="225">
        <v>638.44349101684725</v>
      </c>
      <c r="Q5" s="225">
        <v>640.162926400998</v>
      </c>
      <c r="R5" s="225">
        <v>629.49077214348688</v>
      </c>
      <c r="S5" s="225">
        <v>290.36019649265722</v>
      </c>
      <c r="T5" s="225">
        <v>291.56258675144431</v>
      </c>
      <c r="U5" s="225">
        <v>322.43801218947061</v>
      </c>
      <c r="V5" s="225">
        <v>439.91371368367612</v>
      </c>
      <c r="W5" s="225">
        <v>479.37038108554151</v>
      </c>
      <c r="DA5" s="89" t="s">
        <v>791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792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793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794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795</v>
      </c>
    </row>
    <row r="10" spans="1:105" ht="12" customHeight="1" x14ac:dyDescent="0.25">
      <c r="A10" s="56" t="s">
        <v>96</v>
      </c>
      <c r="B10" s="262">
        <v>0.41997652642288158</v>
      </c>
      <c r="C10" s="262">
        <v>0.38220110951262121</v>
      </c>
      <c r="D10" s="262">
        <v>0.38350208913649331</v>
      </c>
      <c r="E10" s="262">
        <v>0.50576129519677293</v>
      </c>
      <c r="F10" s="262">
        <v>0.30926994711194239</v>
      </c>
      <c r="G10" s="262">
        <v>0.29416438960330821</v>
      </c>
      <c r="H10" s="262">
        <v>0.27774149930067032</v>
      </c>
      <c r="I10" s="262">
        <v>0.2781786408248666</v>
      </c>
      <c r="J10" s="262">
        <v>0.2671857026995158</v>
      </c>
      <c r="K10" s="262">
        <v>0.2086737887242833</v>
      </c>
      <c r="L10" s="262">
        <v>0.1761067824360539</v>
      </c>
      <c r="M10" s="262">
        <v>0.66176577091787603</v>
      </c>
      <c r="N10" s="262">
        <v>0.65356104098784473</v>
      </c>
      <c r="O10" s="262">
        <v>0.85639046603336055</v>
      </c>
      <c r="P10" s="262">
        <v>0.70569067056394885</v>
      </c>
      <c r="Q10" s="262">
        <v>0.68434366003011871</v>
      </c>
      <c r="R10" s="262">
        <v>0.66096395362208171</v>
      </c>
      <c r="S10" s="262">
        <v>0.18461916511166029</v>
      </c>
      <c r="T10" s="262">
        <v>0.17514103086997199</v>
      </c>
      <c r="U10" s="262">
        <v>0.27481777866532392</v>
      </c>
      <c r="V10" s="262">
        <v>0.69088863218585472</v>
      </c>
      <c r="W10" s="262">
        <v>0.78062827467042162</v>
      </c>
      <c r="DA10" s="68" t="s">
        <v>796</v>
      </c>
    </row>
    <row r="11" spans="1:105" ht="12" customHeight="1" x14ac:dyDescent="0.25">
      <c r="A11" s="37" t="s">
        <v>160</v>
      </c>
      <c r="B11" s="228">
        <v>0.18576435930303031</v>
      </c>
      <c r="C11" s="228">
        <v>0.17881017843085659</v>
      </c>
      <c r="D11" s="228">
        <v>0.1551321714033905</v>
      </c>
      <c r="E11" s="228">
        <v>0.19025626728397199</v>
      </c>
      <c r="F11" s="228">
        <v>7.5847733955060762E-3</v>
      </c>
      <c r="G11" s="228">
        <v>1.208501465097212E-2</v>
      </c>
      <c r="H11" s="228">
        <v>1.4032035589540481E-2</v>
      </c>
      <c r="I11" s="228">
        <v>1.2651524262930621E-2</v>
      </c>
      <c r="J11" s="228">
        <v>1.163572435101007E-2</v>
      </c>
      <c r="K11" s="228">
        <v>9.5508384968973903E-3</v>
      </c>
      <c r="L11" s="228">
        <v>7.1080702192510533E-3</v>
      </c>
      <c r="M11" s="228">
        <v>4.5763580823963996E-3</v>
      </c>
      <c r="N11" s="228">
        <v>1.966461957514351E-2</v>
      </c>
      <c r="O11" s="228">
        <v>1.3981197096125881E-2</v>
      </c>
      <c r="P11" s="228">
        <v>0</v>
      </c>
      <c r="Q11" s="228">
        <v>0</v>
      </c>
      <c r="R11" s="228">
        <v>0</v>
      </c>
      <c r="S11" s="228">
        <v>5.1995202880820047E-4</v>
      </c>
      <c r="T11" s="228">
        <v>1.011197481526693E-4</v>
      </c>
      <c r="U11" s="228">
        <v>4.2357097433877948E-4</v>
      </c>
      <c r="V11" s="228">
        <v>6.8629745487506827E-4</v>
      </c>
      <c r="W11" s="228">
        <v>5.4491699073015254E-4</v>
      </c>
      <c r="DA11" s="69" t="s">
        <v>797</v>
      </c>
    </row>
    <row r="12" spans="1:105" ht="12" customHeight="1" x14ac:dyDescent="0.25">
      <c r="A12" s="37" t="s">
        <v>162</v>
      </c>
      <c r="B12" s="228">
        <v>0.23421216711985129</v>
      </c>
      <c r="C12" s="228">
        <v>0.20339093108176459</v>
      </c>
      <c r="D12" s="228">
        <v>0.22836991773310281</v>
      </c>
      <c r="E12" s="228">
        <v>0.31550502791280099</v>
      </c>
      <c r="F12" s="228">
        <v>0.30168517371643638</v>
      </c>
      <c r="G12" s="228">
        <v>0.28207937495233609</v>
      </c>
      <c r="H12" s="228">
        <v>0.2637094637111298</v>
      </c>
      <c r="I12" s="228">
        <v>0.26552711656193589</v>
      </c>
      <c r="J12" s="228">
        <v>0.25554997834850568</v>
      </c>
      <c r="K12" s="228">
        <v>0.19912295022738591</v>
      </c>
      <c r="L12" s="228">
        <v>0.16899871221680279</v>
      </c>
      <c r="M12" s="228">
        <v>0.6571894128354796</v>
      </c>
      <c r="N12" s="228">
        <v>0.63389642141270119</v>
      </c>
      <c r="O12" s="228">
        <v>0.84240926893723467</v>
      </c>
      <c r="P12" s="228">
        <v>0.70569067056394885</v>
      </c>
      <c r="Q12" s="228">
        <v>0.68434366003011871</v>
      </c>
      <c r="R12" s="228">
        <v>0.66096395362208171</v>
      </c>
      <c r="S12" s="228">
        <v>0.1840992130828521</v>
      </c>
      <c r="T12" s="228">
        <v>0.17503991112181941</v>
      </c>
      <c r="U12" s="228">
        <v>0.2743942076909851</v>
      </c>
      <c r="V12" s="228">
        <v>0.69020233473097969</v>
      </c>
      <c r="W12" s="228">
        <v>0.7800833576796915</v>
      </c>
      <c r="DA12" s="69" t="s">
        <v>798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799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800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801</v>
      </c>
    </row>
    <row r="16" spans="1:105" ht="12" customHeight="1" x14ac:dyDescent="0.25">
      <c r="A16" s="57" t="s">
        <v>487</v>
      </c>
      <c r="B16" s="296">
        <v>696.41443062743997</v>
      </c>
      <c r="C16" s="296">
        <v>650.19785101528828</v>
      </c>
      <c r="D16" s="296">
        <v>685.70396274768655</v>
      </c>
      <c r="E16" s="296">
        <v>705.11540681725091</v>
      </c>
      <c r="F16" s="296">
        <v>702.77705434784411</v>
      </c>
      <c r="G16" s="296">
        <v>681.72771676725029</v>
      </c>
      <c r="H16" s="296">
        <v>680.71511189622424</v>
      </c>
      <c r="I16" s="296">
        <v>705.80064170932405</v>
      </c>
      <c r="J16" s="296">
        <v>519.15208390251746</v>
      </c>
      <c r="K16" s="296">
        <v>492.15436536609047</v>
      </c>
      <c r="L16" s="296">
        <v>534.22456312693157</v>
      </c>
      <c r="M16" s="296">
        <v>563.19342113456878</v>
      </c>
      <c r="N16" s="296">
        <v>577.93206766174308</v>
      </c>
      <c r="O16" s="296">
        <v>518.46734847573407</v>
      </c>
      <c r="P16" s="296">
        <v>513.86815419191669</v>
      </c>
      <c r="Q16" s="296">
        <v>521.83666672271818</v>
      </c>
      <c r="R16" s="296">
        <v>514.84267804050683</v>
      </c>
      <c r="S16" s="296">
        <v>256.80935813492141</v>
      </c>
      <c r="T16" s="296">
        <v>260.17690103533442</v>
      </c>
      <c r="U16" s="296">
        <v>273.04417973074959</v>
      </c>
      <c r="V16" s="296">
        <v>319.39392392755468</v>
      </c>
      <c r="W16" s="296">
        <v>343.60058572989402</v>
      </c>
      <c r="DA16" s="70" t="s">
        <v>802</v>
      </c>
    </row>
    <row r="17" spans="1:105" ht="12" customHeight="1" x14ac:dyDescent="0.25">
      <c r="A17" s="46" t="s">
        <v>30</v>
      </c>
      <c r="B17" s="231">
        <v>429.05232776344462</v>
      </c>
      <c r="C17" s="231">
        <v>375.29320863078033</v>
      </c>
      <c r="D17" s="231">
        <v>399.87507249973493</v>
      </c>
      <c r="E17" s="231">
        <v>423.73911263975452</v>
      </c>
      <c r="F17" s="231">
        <v>401.88872159610622</v>
      </c>
      <c r="G17" s="231">
        <v>416.33746444663518</v>
      </c>
      <c r="H17" s="231">
        <v>415.98825891554418</v>
      </c>
      <c r="I17" s="231">
        <v>439.680174976572</v>
      </c>
      <c r="J17" s="231">
        <v>321.60705280404238</v>
      </c>
      <c r="K17" s="231">
        <v>224.1275462297678</v>
      </c>
      <c r="L17" s="231">
        <v>317.14715599820221</v>
      </c>
      <c r="M17" s="231">
        <v>320.35635736291272</v>
      </c>
      <c r="N17" s="231">
        <v>398.02989136813238</v>
      </c>
      <c r="O17" s="231">
        <v>276.67487388798901</v>
      </c>
      <c r="P17" s="231">
        <v>277.02864029992639</v>
      </c>
      <c r="Q17" s="231">
        <v>300.19576013202521</v>
      </c>
      <c r="R17" s="231">
        <v>340.53038620482528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803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804</v>
      </c>
    </row>
    <row r="19" spans="1:105" ht="12" customHeight="1" x14ac:dyDescent="0.25">
      <c r="A19" s="46" t="s">
        <v>33</v>
      </c>
      <c r="B19" s="231">
        <v>28.473352858789308</v>
      </c>
      <c r="C19" s="231">
        <v>27.892805018613021</v>
      </c>
      <c r="D19" s="231">
        <v>25.655701514103331</v>
      </c>
      <c r="E19" s="231">
        <v>26.00963429623425</v>
      </c>
      <c r="F19" s="231">
        <v>29.517500436400681</v>
      </c>
      <c r="G19" s="231">
        <v>30.595212891088131</v>
      </c>
      <c r="H19" s="231">
        <v>28.171442311989541</v>
      </c>
      <c r="I19" s="231">
        <v>26.815672986517878</v>
      </c>
      <c r="J19" s="231">
        <v>21.16683884248712</v>
      </c>
      <c r="K19" s="231">
        <v>41.908780237360872</v>
      </c>
      <c r="L19" s="231">
        <v>30.79772559347807</v>
      </c>
      <c r="M19" s="231">
        <v>18.242515234594581</v>
      </c>
      <c r="N19" s="231">
        <v>3.9091248177406088</v>
      </c>
      <c r="O19" s="231">
        <v>1.807524062509394</v>
      </c>
      <c r="P19" s="231">
        <v>3.2254535604263102</v>
      </c>
      <c r="Q19" s="231">
        <v>3.2784160284133388</v>
      </c>
      <c r="R19" s="231">
        <v>3.5964387522647931</v>
      </c>
      <c r="S19" s="231">
        <v>9.8660625505030577</v>
      </c>
      <c r="T19" s="231">
        <v>13.4987775442172</v>
      </c>
      <c r="U19" s="231">
        <v>16.204633477129398</v>
      </c>
      <c r="V19" s="231">
        <v>10.065893597810179</v>
      </c>
      <c r="W19" s="231">
        <v>9.420385604408942</v>
      </c>
      <c r="DA19" s="73" t="s">
        <v>805</v>
      </c>
    </row>
    <row r="20" spans="1:105" ht="12" customHeight="1" x14ac:dyDescent="0.25">
      <c r="A20" s="46" t="s">
        <v>160</v>
      </c>
      <c r="B20" s="231">
        <v>19.817569190926459</v>
      </c>
      <c r="C20" s="231">
        <v>20.600475872420041</v>
      </c>
      <c r="D20" s="231">
        <v>18.132398930712199</v>
      </c>
      <c r="E20" s="231">
        <v>19.80427894626537</v>
      </c>
      <c r="F20" s="231">
        <v>0.94839573436937941</v>
      </c>
      <c r="G20" s="231">
        <v>2.0306196602911819</v>
      </c>
      <c r="H20" s="231">
        <v>1.9282876829510609</v>
      </c>
      <c r="I20" s="231">
        <v>1.9632092499893119</v>
      </c>
      <c r="J20" s="231">
        <v>1.6033947783124201</v>
      </c>
      <c r="K20" s="231">
        <v>3.1329865844281239</v>
      </c>
      <c r="L20" s="231">
        <v>2.6715191237193672</v>
      </c>
      <c r="M20" s="231">
        <v>0.98772617852991851</v>
      </c>
      <c r="N20" s="231">
        <v>5.2953529786761004</v>
      </c>
      <c r="O20" s="231">
        <v>3.9179288262494918</v>
      </c>
      <c r="P20" s="231">
        <v>0</v>
      </c>
      <c r="Q20" s="231">
        <v>0</v>
      </c>
      <c r="R20" s="231">
        <v>0</v>
      </c>
      <c r="S20" s="231">
        <v>0.67455966033094472</v>
      </c>
      <c r="T20" s="231">
        <v>0.1424080686570352</v>
      </c>
      <c r="U20" s="231">
        <v>0.3958614955106719</v>
      </c>
      <c r="V20" s="231">
        <v>0.30727244601661591</v>
      </c>
      <c r="W20" s="231">
        <v>0.2332742419442361</v>
      </c>
      <c r="DA20" s="73" t="s">
        <v>806</v>
      </c>
    </row>
    <row r="21" spans="1:105" ht="12" customHeight="1" x14ac:dyDescent="0.25">
      <c r="A21" s="46" t="s">
        <v>70</v>
      </c>
      <c r="B21" s="231">
        <v>194.0851401944912</v>
      </c>
      <c r="C21" s="231">
        <v>202.9789707582957</v>
      </c>
      <c r="D21" s="231">
        <v>215.34810307896871</v>
      </c>
      <c r="E21" s="231">
        <v>202.7206266478268</v>
      </c>
      <c r="F21" s="231">
        <v>232.69989472564029</v>
      </c>
      <c r="G21" s="231">
        <v>185.36721413202241</v>
      </c>
      <c r="H21" s="231">
        <v>198.38806789591021</v>
      </c>
      <c r="I21" s="231">
        <v>196.13822587132691</v>
      </c>
      <c r="J21" s="231">
        <v>139.5601869797672</v>
      </c>
      <c r="K21" s="231">
        <v>157.66622905971599</v>
      </c>
      <c r="L21" s="231">
        <v>120.0911630509508</v>
      </c>
      <c r="M21" s="231">
        <v>81.76407849474792</v>
      </c>
      <c r="N21" s="231">
        <v>0</v>
      </c>
      <c r="O21" s="231">
        <v>0</v>
      </c>
      <c r="P21" s="231">
        <v>7.0765628372364846</v>
      </c>
      <c r="Q21" s="231">
        <v>0</v>
      </c>
      <c r="R21" s="231">
        <v>0</v>
      </c>
      <c r="S21" s="231">
        <v>7.4276587404602319</v>
      </c>
      <c r="T21" s="231">
        <v>2.5057156947237591E-2</v>
      </c>
      <c r="U21" s="231">
        <v>0</v>
      </c>
      <c r="V21" s="231">
        <v>0</v>
      </c>
      <c r="W21" s="231">
        <v>0</v>
      </c>
      <c r="DA21" s="73" t="s">
        <v>807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5.2793971484474849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808</v>
      </c>
    </row>
    <row r="23" spans="1:105" ht="12" customHeight="1" x14ac:dyDescent="0.25">
      <c r="A23" s="46" t="s">
        <v>162</v>
      </c>
      <c r="B23" s="231">
        <v>24.986040619788419</v>
      </c>
      <c r="C23" s="231">
        <v>23.43239073517918</v>
      </c>
      <c r="D23" s="231">
        <v>26.692686724167402</v>
      </c>
      <c r="E23" s="231">
        <v>32.841754287170033</v>
      </c>
      <c r="F23" s="231">
        <v>37.722541855327627</v>
      </c>
      <c r="G23" s="231">
        <v>47.397205637213311</v>
      </c>
      <c r="H23" s="231">
        <v>36.239055089829222</v>
      </c>
      <c r="I23" s="231">
        <v>41.203358624918067</v>
      </c>
      <c r="J23" s="231">
        <v>35.214610497908268</v>
      </c>
      <c r="K23" s="231">
        <v>65.318823254817687</v>
      </c>
      <c r="L23" s="231">
        <v>63.516999360581067</v>
      </c>
      <c r="M23" s="231">
        <v>141.84274386378371</v>
      </c>
      <c r="N23" s="231">
        <v>170.69769849719401</v>
      </c>
      <c r="O23" s="231">
        <v>236.06702169898631</v>
      </c>
      <c r="P23" s="231">
        <v>221.25810034588</v>
      </c>
      <c r="Q23" s="231">
        <v>218.36249056227959</v>
      </c>
      <c r="R23" s="231">
        <v>170.71585308341679</v>
      </c>
      <c r="S23" s="231">
        <v>238.84107718362711</v>
      </c>
      <c r="T23" s="231">
        <v>246.51065826551289</v>
      </c>
      <c r="U23" s="231">
        <v>256.44368475810961</v>
      </c>
      <c r="V23" s="231">
        <v>309.02075788372792</v>
      </c>
      <c r="W23" s="231">
        <v>333.94692588354081</v>
      </c>
      <c r="DA23" s="73" t="s">
        <v>809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810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811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812</v>
      </c>
    </row>
    <row r="27" spans="1:105" ht="12" customHeight="1" x14ac:dyDescent="0.25">
      <c r="A27" s="57" t="s">
        <v>499</v>
      </c>
      <c r="B27" s="263">
        <v>218.10264529476689</v>
      </c>
      <c r="C27" s="263">
        <v>211.85765516118471</v>
      </c>
      <c r="D27" s="263">
        <v>221.3672517866718</v>
      </c>
      <c r="E27" s="263">
        <v>237.39124844272229</v>
      </c>
      <c r="F27" s="263">
        <v>219.2850716399615</v>
      </c>
      <c r="G27" s="263">
        <v>173.46903258870771</v>
      </c>
      <c r="H27" s="263">
        <v>189.1933760816529</v>
      </c>
      <c r="I27" s="263">
        <v>181.37515736431871</v>
      </c>
      <c r="J27" s="263">
        <v>144.59373244079549</v>
      </c>
      <c r="K27" s="263">
        <v>106.15638077316351</v>
      </c>
      <c r="L27" s="263">
        <v>81.822778132907729</v>
      </c>
      <c r="M27" s="263">
        <v>157.8611543690572</v>
      </c>
      <c r="N27" s="263">
        <v>112.8609158002606</v>
      </c>
      <c r="O27" s="263">
        <v>146.43923375452709</v>
      </c>
      <c r="P27" s="263">
        <v>123.86964615436661</v>
      </c>
      <c r="Q27" s="263">
        <v>117.6419160182498</v>
      </c>
      <c r="R27" s="263">
        <v>113.9871301493579</v>
      </c>
      <c r="S27" s="263">
        <v>33.36621919262415</v>
      </c>
      <c r="T27" s="263">
        <v>31.210544685239899</v>
      </c>
      <c r="U27" s="263">
        <v>49.119014680055628</v>
      </c>
      <c r="V27" s="263">
        <v>119.82890112393559</v>
      </c>
      <c r="W27" s="263">
        <v>134.9891670809771</v>
      </c>
      <c r="DA27" s="70" t="s">
        <v>813</v>
      </c>
    </row>
    <row r="28" spans="1:105" ht="12" customHeight="1" x14ac:dyDescent="0.25">
      <c r="A28" s="18" t="s">
        <v>33</v>
      </c>
      <c r="B28" s="297">
        <v>23.227351641800521</v>
      </c>
      <c r="C28" s="297">
        <v>21.495832939940531</v>
      </c>
      <c r="D28" s="297">
        <v>19.869692430004129</v>
      </c>
      <c r="E28" s="297">
        <v>21.943780214927251</v>
      </c>
      <c r="F28" s="297">
        <v>21.512124244343369</v>
      </c>
      <c r="G28" s="297">
        <v>19.998179796185191</v>
      </c>
      <c r="H28" s="297">
        <v>20.133394931732919</v>
      </c>
      <c r="I28" s="297">
        <v>18.2762978265933</v>
      </c>
      <c r="J28" s="297">
        <v>15.493137008757939</v>
      </c>
      <c r="K28" s="297">
        <v>16.598653996461959</v>
      </c>
      <c r="L28" s="297">
        <v>11.60855706526368</v>
      </c>
      <c r="M28" s="297">
        <v>11.858916710655521</v>
      </c>
      <c r="N28" s="297">
        <v>2.4523739289717579</v>
      </c>
      <c r="O28" s="297">
        <v>1.0947091680915411</v>
      </c>
      <c r="P28" s="297">
        <v>1.725408489320474</v>
      </c>
      <c r="Q28" s="297">
        <v>1.740108128143171</v>
      </c>
      <c r="R28" s="297">
        <v>2.3518004829805439</v>
      </c>
      <c r="S28" s="297">
        <v>1.281858293712473</v>
      </c>
      <c r="T28" s="297">
        <v>1.6192990156443099</v>
      </c>
      <c r="U28" s="297">
        <v>2.915116632161638</v>
      </c>
      <c r="V28" s="297">
        <v>3.7764806350218509</v>
      </c>
      <c r="W28" s="297">
        <v>3.7009541285253782</v>
      </c>
      <c r="DA28" s="122" t="s">
        <v>814</v>
      </c>
    </row>
    <row r="29" spans="1:105" ht="12" customHeight="1" x14ac:dyDescent="0.25">
      <c r="A29" s="18" t="s">
        <v>160</v>
      </c>
      <c r="B29" s="297">
        <v>16.166331045248519</v>
      </c>
      <c r="C29" s="297">
        <v>15.87593601795581</v>
      </c>
      <c r="D29" s="297">
        <v>14.04308471445745</v>
      </c>
      <c r="E29" s="297">
        <v>16.70845270496088</v>
      </c>
      <c r="F29" s="297">
        <v>0.69118341895236535</v>
      </c>
      <c r="G29" s="297">
        <v>1.327289246482092</v>
      </c>
      <c r="H29" s="297">
        <v>1.3780969051175329</v>
      </c>
      <c r="I29" s="297">
        <v>1.3380308212576659</v>
      </c>
      <c r="J29" s="297">
        <v>1.173610058846297</v>
      </c>
      <c r="K29" s="297">
        <v>1.240870290090657</v>
      </c>
      <c r="L29" s="297">
        <v>1.0069731319772171</v>
      </c>
      <c r="M29" s="297">
        <v>0.64209141850721807</v>
      </c>
      <c r="N29" s="297">
        <v>3.322018660205881</v>
      </c>
      <c r="O29" s="297">
        <v>2.372855053487378</v>
      </c>
      <c r="P29" s="297">
        <v>0</v>
      </c>
      <c r="Q29" s="297">
        <v>0</v>
      </c>
      <c r="R29" s="297">
        <v>0</v>
      </c>
      <c r="S29" s="297">
        <v>8.7642855574131789E-2</v>
      </c>
      <c r="T29" s="297">
        <v>1.708312064857552E-2</v>
      </c>
      <c r="U29" s="297">
        <v>7.1213115139211636E-2</v>
      </c>
      <c r="V29" s="297">
        <v>0.115281214805409</v>
      </c>
      <c r="W29" s="297">
        <v>9.1645640110325027E-2</v>
      </c>
      <c r="DA29" s="122" t="s">
        <v>815</v>
      </c>
    </row>
    <row r="30" spans="1:105" ht="12" customHeight="1" x14ac:dyDescent="0.25">
      <c r="A30" s="18" t="s">
        <v>70</v>
      </c>
      <c r="B30" s="297">
        <v>158.32641214060669</v>
      </c>
      <c r="C30" s="297">
        <v>156.42751035006381</v>
      </c>
      <c r="D30" s="297">
        <v>166.781663374582</v>
      </c>
      <c r="E30" s="297">
        <v>171.0311196815365</v>
      </c>
      <c r="F30" s="297">
        <v>169.58986950027821</v>
      </c>
      <c r="G30" s="297">
        <v>121.16297048581529</v>
      </c>
      <c r="H30" s="297">
        <v>141.78277691490061</v>
      </c>
      <c r="I30" s="297">
        <v>133.678563018212</v>
      </c>
      <c r="J30" s="297">
        <v>102.15153589705061</v>
      </c>
      <c r="K30" s="297">
        <v>62.446274223846153</v>
      </c>
      <c r="L30" s="297">
        <v>45.265846501537361</v>
      </c>
      <c r="M30" s="297">
        <v>53.152396164862772</v>
      </c>
      <c r="N30" s="297">
        <v>0</v>
      </c>
      <c r="O30" s="297">
        <v>0</v>
      </c>
      <c r="P30" s="297">
        <v>3.7855022141332002</v>
      </c>
      <c r="Q30" s="297">
        <v>0</v>
      </c>
      <c r="R30" s="297">
        <v>0</v>
      </c>
      <c r="S30" s="297">
        <v>0.96504617830944261</v>
      </c>
      <c r="T30" s="297">
        <v>3.0058299313843362E-3</v>
      </c>
      <c r="U30" s="297">
        <v>0</v>
      </c>
      <c r="V30" s="297">
        <v>0</v>
      </c>
      <c r="W30" s="297">
        <v>0</v>
      </c>
      <c r="DA30" s="122" t="s">
        <v>816</v>
      </c>
    </row>
    <row r="31" spans="1:105" ht="12" customHeight="1" x14ac:dyDescent="0.25">
      <c r="A31" s="18" t="s">
        <v>162</v>
      </c>
      <c r="B31" s="297">
        <v>20.382550467111169</v>
      </c>
      <c r="C31" s="297">
        <v>18.05837585322455</v>
      </c>
      <c r="D31" s="297">
        <v>20.672811267628191</v>
      </c>
      <c r="E31" s="297">
        <v>27.70789584129772</v>
      </c>
      <c r="F31" s="297">
        <v>27.491894476387561</v>
      </c>
      <c r="G31" s="297">
        <v>30.980593060225111</v>
      </c>
      <c r="H31" s="297">
        <v>25.899107329901909</v>
      </c>
      <c r="I31" s="297">
        <v>28.08226569825576</v>
      </c>
      <c r="J31" s="297">
        <v>25.775449476140661</v>
      </c>
      <c r="K31" s="297">
        <v>25.87058226276471</v>
      </c>
      <c r="L31" s="297">
        <v>23.941401434129471</v>
      </c>
      <c r="M31" s="297">
        <v>92.207750075031711</v>
      </c>
      <c r="N31" s="297">
        <v>107.086523211083</v>
      </c>
      <c r="O31" s="297">
        <v>142.9716695329482</v>
      </c>
      <c r="P31" s="297">
        <v>118.358735450913</v>
      </c>
      <c r="Q31" s="297">
        <v>115.9018078901066</v>
      </c>
      <c r="R31" s="297">
        <v>111.6353296663774</v>
      </c>
      <c r="S31" s="297">
        <v>31.031671865028109</v>
      </c>
      <c r="T31" s="297">
        <v>29.571156719015629</v>
      </c>
      <c r="U31" s="297">
        <v>46.132684932754778</v>
      </c>
      <c r="V31" s="297">
        <v>115.9371392741083</v>
      </c>
      <c r="W31" s="297">
        <v>131.19656731234139</v>
      </c>
      <c r="DA31" s="122" t="s">
        <v>817</v>
      </c>
    </row>
    <row r="32" spans="1:105" ht="12" customHeight="1" x14ac:dyDescent="0.25">
      <c r="A32" s="47" t="s">
        <v>38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298">
        <v>0</v>
      </c>
      <c r="L32" s="298">
        <v>0</v>
      </c>
      <c r="M32" s="298">
        <v>0</v>
      </c>
      <c r="N32" s="298">
        <v>0</v>
      </c>
      <c r="O32" s="298">
        <v>0</v>
      </c>
      <c r="P32" s="298">
        <v>0</v>
      </c>
      <c r="Q32" s="298">
        <v>0</v>
      </c>
      <c r="R32" s="298">
        <v>0</v>
      </c>
      <c r="S32" s="298">
        <v>0</v>
      </c>
      <c r="T32" s="298">
        <v>0</v>
      </c>
      <c r="U32" s="298">
        <v>0</v>
      </c>
      <c r="V32" s="298">
        <v>0</v>
      </c>
      <c r="W32" s="298">
        <v>0</v>
      </c>
      <c r="DA32" s="123" t="s">
        <v>818</v>
      </c>
    </row>
    <row r="33" spans="1:105" ht="12" customHeight="1" x14ac:dyDescent="0.25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DA33" s="124"/>
    </row>
    <row r="34" spans="1:105" ht="15" customHeight="1" x14ac:dyDescent="0.25">
      <c r="A34" s="34" t="s">
        <v>44</v>
      </c>
      <c r="B34" s="225">
        <f t="shared" ref="B34:W34" si="0">B35+B36+B37+B38+B39+B45+B46+B53+B70</f>
        <v>381.32840392058654</v>
      </c>
      <c r="C34" s="225">
        <f t="shared" si="0"/>
        <v>364.42787352464859</v>
      </c>
      <c r="D34" s="225">
        <f t="shared" si="0"/>
        <v>351.33759287354331</v>
      </c>
      <c r="E34" s="225">
        <f t="shared" si="0"/>
        <v>378.17724668576579</v>
      </c>
      <c r="F34" s="225">
        <f t="shared" si="0"/>
        <v>357.70495280660504</v>
      </c>
      <c r="G34" s="225">
        <f t="shared" si="0"/>
        <v>330.44013736250434</v>
      </c>
      <c r="H34" s="225">
        <f t="shared" si="0"/>
        <v>338.80631608468605</v>
      </c>
      <c r="I34" s="225">
        <f t="shared" si="0"/>
        <v>336.83009766617414</v>
      </c>
      <c r="J34" s="225">
        <f t="shared" si="0"/>
        <v>357.38869159715534</v>
      </c>
      <c r="K34" s="225">
        <f t="shared" si="0"/>
        <v>232.58693037422717</v>
      </c>
      <c r="L34" s="225">
        <f t="shared" si="0"/>
        <v>243.51383705578337</v>
      </c>
      <c r="M34" s="225">
        <f t="shared" si="0"/>
        <v>324.84296551101494</v>
      </c>
      <c r="N34" s="225">
        <f t="shared" si="0"/>
        <v>340.45108076851284</v>
      </c>
      <c r="O34" s="225">
        <f t="shared" si="0"/>
        <v>358.90225559133455</v>
      </c>
      <c r="P34" s="225">
        <f t="shared" si="0"/>
        <v>343.94675376275893</v>
      </c>
      <c r="Q34" s="225">
        <f t="shared" si="0"/>
        <v>351.08780228308251</v>
      </c>
      <c r="R34" s="225">
        <f t="shared" si="0"/>
        <v>361.13583540182088</v>
      </c>
      <c r="S34" s="225">
        <f t="shared" si="0"/>
        <v>303.80138596458153</v>
      </c>
      <c r="T34" s="225">
        <f t="shared" si="0"/>
        <v>304.92226317645998</v>
      </c>
      <c r="U34" s="225">
        <f t="shared" si="0"/>
        <v>312.73787753236661</v>
      </c>
      <c r="V34" s="225">
        <f t="shared" si="0"/>
        <v>349.00310787741716</v>
      </c>
      <c r="W34" s="225">
        <f t="shared" si="0"/>
        <v>357.79672181619657</v>
      </c>
      <c r="DA34" s="89"/>
    </row>
    <row r="35" spans="1:105" ht="12" customHeight="1" x14ac:dyDescent="0.25">
      <c r="A35" s="55" t="s">
        <v>92</v>
      </c>
      <c r="B35" s="261">
        <v>0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0</v>
      </c>
      <c r="W35" s="261">
        <v>0</v>
      </c>
      <c r="DA35" s="67" t="s">
        <v>819</v>
      </c>
    </row>
    <row r="36" spans="1:105" ht="12" customHeight="1" x14ac:dyDescent="0.25">
      <c r="A36" s="202" t="s">
        <v>93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820</v>
      </c>
    </row>
    <row r="37" spans="1:105" ht="12" customHeight="1" x14ac:dyDescent="0.25">
      <c r="A37" s="202" t="s">
        <v>94</v>
      </c>
      <c r="B37" s="226">
        <v>0</v>
      </c>
      <c r="C37" s="226">
        <v>0</v>
      </c>
      <c r="D37" s="226">
        <v>0</v>
      </c>
      <c r="E37" s="226">
        <v>0</v>
      </c>
      <c r="F37" s="226">
        <v>0</v>
      </c>
      <c r="G37" s="226">
        <v>0</v>
      </c>
      <c r="H37" s="226">
        <v>0</v>
      </c>
      <c r="I37" s="226">
        <v>0</v>
      </c>
      <c r="J37" s="226">
        <v>0</v>
      </c>
      <c r="K37" s="226">
        <v>0</v>
      </c>
      <c r="L37" s="226">
        <v>0</v>
      </c>
      <c r="M37" s="226">
        <v>0</v>
      </c>
      <c r="N37" s="226">
        <v>0</v>
      </c>
      <c r="O37" s="226">
        <v>0</v>
      </c>
      <c r="P37" s="226">
        <v>0</v>
      </c>
      <c r="Q37" s="226">
        <v>0</v>
      </c>
      <c r="R37" s="226">
        <v>0</v>
      </c>
      <c r="S37" s="226">
        <v>0</v>
      </c>
      <c r="T37" s="226">
        <v>0</v>
      </c>
      <c r="U37" s="226">
        <v>0</v>
      </c>
      <c r="V37" s="226">
        <v>0</v>
      </c>
      <c r="W37" s="226">
        <v>0</v>
      </c>
      <c r="DA37" s="174" t="s">
        <v>821</v>
      </c>
    </row>
    <row r="38" spans="1:105" ht="12" customHeight="1" x14ac:dyDescent="0.25">
      <c r="A38" s="202" t="s">
        <v>95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DA38" s="174" t="s">
        <v>822</v>
      </c>
    </row>
    <row r="39" spans="1:105" ht="12" customHeight="1" x14ac:dyDescent="0.25">
      <c r="A39" s="56" t="s">
        <v>96</v>
      </c>
      <c r="B39" s="262">
        <v>0.5004810378505864</v>
      </c>
      <c r="C39" s="262">
        <v>0.42002853889360198</v>
      </c>
      <c r="D39" s="262">
        <v>0.34967719687481869</v>
      </c>
      <c r="E39" s="262">
        <v>0.52868399629848517</v>
      </c>
      <c r="F39" s="262">
        <v>0.28863165204949742</v>
      </c>
      <c r="G39" s="262">
        <v>0.2434349959729652</v>
      </c>
      <c r="H39" s="262">
        <v>0.2454874201198218</v>
      </c>
      <c r="I39" s="262">
        <v>0.23921566932796531</v>
      </c>
      <c r="J39" s="262">
        <v>0.36138446731200757</v>
      </c>
      <c r="K39" s="262">
        <v>0.12894254412051659</v>
      </c>
      <c r="L39" s="262">
        <v>0.108142760676755</v>
      </c>
      <c r="M39" s="262">
        <v>0.61348668094392578</v>
      </c>
      <c r="N39" s="262">
        <v>0.603654145038238</v>
      </c>
      <c r="O39" s="262">
        <v>0.83278016567737223</v>
      </c>
      <c r="P39" s="262">
        <v>0.6225971571885055</v>
      </c>
      <c r="Q39" s="262">
        <v>0.59250275380352679</v>
      </c>
      <c r="R39" s="262">
        <v>0.63798727485357665</v>
      </c>
      <c r="S39" s="262">
        <v>0.10526888947014031</v>
      </c>
      <c r="T39" s="262">
        <v>0.1001400514567934</v>
      </c>
      <c r="U39" s="262">
        <v>0.1700693683110438</v>
      </c>
      <c r="V39" s="262">
        <v>0.59710952298982289</v>
      </c>
      <c r="W39" s="262">
        <v>0.65507308015854848</v>
      </c>
      <c r="DA39" s="68" t="s">
        <v>823</v>
      </c>
    </row>
    <row r="40" spans="1:105" ht="12" customHeight="1" x14ac:dyDescent="0.25">
      <c r="A40" s="37" t="s">
        <v>160</v>
      </c>
      <c r="B40" s="228">
        <v>0.2213731803810749</v>
      </c>
      <c r="C40" s="228">
        <v>0.1965074828835284</v>
      </c>
      <c r="D40" s="228">
        <v>0.14144951064956149</v>
      </c>
      <c r="E40" s="228">
        <v>0.19887928290239959</v>
      </c>
      <c r="F40" s="228">
        <v>7.0786240176566361E-3</v>
      </c>
      <c r="G40" s="228">
        <v>1.000092328259008E-2</v>
      </c>
      <c r="H40" s="228">
        <v>1.240249737464243E-2</v>
      </c>
      <c r="I40" s="228">
        <v>1.0879493966904911E-2</v>
      </c>
      <c r="J40" s="228">
        <v>1.5738005454237019E-2</v>
      </c>
      <c r="K40" s="228">
        <v>5.9016008757155902E-3</v>
      </c>
      <c r="L40" s="228">
        <v>4.3648877457241253E-3</v>
      </c>
      <c r="M40" s="228">
        <v>4.2424900987039528E-3</v>
      </c>
      <c r="N40" s="228">
        <v>1.8162999892394501E-2</v>
      </c>
      <c r="O40" s="228">
        <v>1.35957417742039E-2</v>
      </c>
      <c r="P40" s="228">
        <v>0</v>
      </c>
      <c r="Q40" s="228">
        <v>0</v>
      </c>
      <c r="R40" s="228">
        <v>0</v>
      </c>
      <c r="S40" s="228">
        <v>2.964739474218794E-4</v>
      </c>
      <c r="T40" s="228">
        <v>5.781704454408584E-5</v>
      </c>
      <c r="U40" s="228">
        <v>2.6212440981999329E-4</v>
      </c>
      <c r="V40" s="228">
        <v>5.931415380407408E-4</v>
      </c>
      <c r="W40" s="228">
        <v>4.5727327990910372E-4</v>
      </c>
      <c r="DA40" s="69" t="s">
        <v>824</v>
      </c>
    </row>
    <row r="41" spans="1:105" ht="12" customHeight="1" x14ac:dyDescent="0.25">
      <c r="A41" s="37" t="s">
        <v>162</v>
      </c>
      <c r="B41" s="228">
        <v>0.27910785746951139</v>
      </c>
      <c r="C41" s="228">
        <v>0.22352105601007369</v>
      </c>
      <c r="D41" s="228">
        <v>0.20822768622525711</v>
      </c>
      <c r="E41" s="228">
        <v>0.32980471339608552</v>
      </c>
      <c r="F41" s="228">
        <v>0.28155302803184068</v>
      </c>
      <c r="G41" s="228">
        <v>0.23343407269037511</v>
      </c>
      <c r="H41" s="228">
        <v>0.23308492274517939</v>
      </c>
      <c r="I41" s="228">
        <v>0.22833617536106041</v>
      </c>
      <c r="J41" s="228">
        <v>0.34564646185777059</v>
      </c>
      <c r="K41" s="228">
        <v>0.1230409432448011</v>
      </c>
      <c r="L41" s="228">
        <v>0.1037778729310309</v>
      </c>
      <c r="M41" s="228">
        <v>0.60924419084522186</v>
      </c>
      <c r="N41" s="228">
        <v>0.58549114514584355</v>
      </c>
      <c r="O41" s="228">
        <v>0.81918442390316837</v>
      </c>
      <c r="P41" s="228">
        <v>0.6225971571885055</v>
      </c>
      <c r="Q41" s="228">
        <v>0.59250275380352679</v>
      </c>
      <c r="R41" s="228">
        <v>0.63798727485357665</v>
      </c>
      <c r="S41" s="228">
        <v>0.1049724155227184</v>
      </c>
      <c r="T41" s="228">
        <v>0.1000822344122493</v>
      </c>
      <c r="U41" s="228">
        <v>0.16980724390122379</v>
      </c>
      <c r="V41" s="228">
        <v>0.59651638145178221</v>
      </c>
      <c r="W41" s="228">
        <v>0.65461580687863941</v>
      </c>
      <c r="DA41" s="69" t="s">
        <v>825</v>
      </c>
    </row>
    <row r="42" spans="1:105" ht="12" customHeight="1" x14ac:dyDescent="0.25">
      <c r="A42" s="37" t="s">
        <v>97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826</v>
      </c>
    </row>
    <row r="43" spans="1:105" ht="12" customHeight="1" x14ac:dyDescent="0.25">
      <c r="A43" s="37" t="s">
        <v>78</v>
      </c>
      <c r="B43" s="228">
        <v>0</v>
      </c>
      <c r="C43" s="228">
        <v>0</v>
      </c>
      <c r="D43" s="228">
        <v>0</v>
      </c>
      <c r="E43" s="228">
        <v>0</v>
      </c>
      <c r="F43" s="228">
        <v>0</v>
      </c>
      <c r="G43" s="228">
        <v>0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28">
        <v>0</v>
      </c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DA43" s="69" t="s">
        <v>827</v>
      </c>
    </row>
    <row r="44" spans="1:105" ht="12" customHeight="1" x14ac:dyDescent="0.25">
      <c r="A44" s="37" t="s">
        <v>38</v>
      </c>
      <c r="B44" s="228">
        <v>0</v>
      </c>
      <c r="C44" s="228">
        <v>0</v>
      </c>
      <c r="D44" s="228">
        <v>0</v>
      </c>
      <c r="E44" s="228">
        <v>0</v>
      </c>
      <c r="F44" s="228">
        <v>0</v>
      </c>
      <c r="G44" s="228">
        <v>0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0</v>
      </c>
      <c r="V44" s="228">
        <v>0</v>
      </c>
      <c r="W44" s="228">
        <v>0</v>
      </c>
      <c r="DA44" s="69" t="s">
        <v>828</v>
      </c>
    </row>
    <row r="45" spans="1:105" ht="12" customHeight="1" x14ac:dyDescent="0.25">
      <c r="A45" s="57" t="s">
        <v>517</v>
      </c>
      <c r="B45" s="263">
        <v>0</v>
      </c>
      <c r="C45" s="263">
        <v>0</v>
      </c>
      <c r="D45" s="263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DA45" s="70" t="s">
        <v>829</v>
      </c>
    </row>
    <row r="46" spans="1:105" ht="12" customHeight="1" x14ac:dyDescent="0.25">
      <c r="A46" s="57" t="s">
        <v>519</v>
      </c>
      <c r="B46" s="296">
        <v>81.801302670816625</v>
      </c>
      <c r="C46" s="296">
        <v>73.277002179897082</v>
      </c>
      <c r="D46" s="296">
        <v>63.525724635632457</v>
      </c>
      <c r="E46" s="296">
        <v>78.100165510278671</v>
      </c>
      <c r="F46" s="296">
        <v>64.409804130449942</v>
      </c>
      <c r="G46" s="296">
        <v>45.180553532006918</v>
      </c>
      <c r="H46" s="296">
        <v>52.62972123531155</v>
      </c>
      <c r="I46" s="296">
        <v>49.08856330007238</v>
      </c>
      <c r="J46" s="296">
        <v>61.552034440429438</v>
      </c>
      <c r="K46" s="296">
        <v>20.644820611270021</v>
      </c>
      <c r="L46" s="296">
        <v>15.813655268278961</v>
      </c>
      <c r="M46" s="296">
        <v>46.058818055604931</v>
      </c>
      <c r="N46" s="296">
        <v>32.808190468880007</v>
      </c>
      <c r="O46" s="296">
        <v>44.818020754197263</v>
      </c>
      <c r="P46" s="296">
        <v>34.394922142928777</v>
      </c>
      <c r="Q46" s="296">
        <v>32.056410478132669</v>
      </c>
      <c r="R46" s="296">
        <v>34.627946429632253</v>
      </c>
      <c r="S46" s="296">
        <v>5.9877951416050621</v>
      </c>
      <c r="T46" s="296">
        <v>5.6163987366435117</v>
      </c>
      <c r="U46" s="296">
        <v>9.5668198592028748</v>
      </c>
      <c r="V46" s="296">
        <v>32.594491021363083</v>
      </c>
      <c r="W46" s="296">
        <v>35.651767788483689</v>
      </c>
      <c r="DA46" s="70" t="s">
        <v>830</v>
      </c>
    </row>
    <row r="47" spans="1:105" ht="12" customHeight="1" x14ac:dyDescent="0.25">
      <c r="A47" s="60" t="s">
        <v>521</v>
      </c>
      <c r="B47" s="264">
        <v>81.801302670816625</v>
      </c>
      <c r="C47" s="264">
        <v>73.277002179897082</v>
      </c>
      <c r="D47" s="264">
        <v>63.525724635632457</v>
      </c>
      <c r="E47" s="264">
        <v>78.100165510278671</v>
      </c>
      <c r="F47" s="264">
        <v>64.409804130449942</v>
      </c>
      <c r="G47" s="264">
        <v>45.180553532006918</v>
      </c>
      <c r="H47" s="264">
        <v>52.62972123531155</v>
      </c>
      <c r="I47" s="264">
        <v>49.08856330007238</v>
      </c>
      <c r="J47" s="264">
        <v>61.552034440429438</v>
      </c>
      <c r="K47" s="264">
        <v>20.644820611270021</v>
      </c>
      <c r="L47" s="264">
        <v>15.813655268278961</v>
      </c>
      <c r="M47" s="264">
        <v>46.058818055604931</v>
      </c>
      <c r="N47" s="264">
        <v>32.808190468880007</v>
      </c>
      <c r="O47" s="264">
        <v>44.818020754197263</v>
      </c>
      <c r="P47" s="264">
        <v>34.394922142928777</v>
      </c>
      <c r="Q47" s="264">
        <v>32.056410478132669</v>
      </c>
      <c r="R47" s="264">
        <v>34.627946429632253</v>
      </c>
      <c r="S47" s="264">
        <v>5.9877951416050621</v>
      </c>
      <c r="T47" s="264">
        <v>5.6163987366435117</v>
      </c>
      <c r="U47" s="264">
        <v>9.5668198592028748</v>
      </c>
      <c r="V47" s="264">
        <v>32.594491021363083</v>
      </c>
      <c r="W47" s="264">
        <v>35.651767788483689</v>
      </c>
      <c r="DA47" s="72" t="s">
        <v>831</v>
      </c>
    </row>
    <row r="48" spans="1:105" ht="12" customHeight="1" x14ac:dyDescent="0.25">
      <c r="A48" s="59" t="s">
        <v>33</v>
      </c>
      <c r="B48" s="299">
        <v>8.7116211695851558</v>
      </c>
      <c r="C48" s="299">
        <v>7.434945864950345</v>
      </c>
      <c r="D48" s="299">
        <v>5.7020024403589344</v>
      </c>
      <c r="E48" s="299">
        <v>7.2193599298607056</v>
      </c>
      <c r="F48" s="299">
        <v>6.3186777770400511</v>
      </c>
      <c r="G48" s="299">
        <v>5.2085886416770251</v>
      </c>
      <c r="H48" s="299">
        <v>5.6006979986457042</v>
      </c>
      <c r="I48" s="299">
        <v>4.9464172259800057</v>
      </c>
      <c r="J48" s="299">
        <v>6.5952658296847666</v>
      </c>
      <c r="K48" s="299">
        <v>3.2280323768547929</v>
      </c>
      <c r="L48" s="299">
        <v>2.243552758548951</v>
      </c>
      <c r="M48" s="299">
        <v>3.460051266543374</v>
      </c>
      <c r="N48" s="299">
        <v>0.71289471994905851</v>
      </c>
      <c r="O48" s="299">
        <v>0.33503793319199848</v>
      </c>
      <c r="P48" s="299">
        <v>0.47909469750942751</v>
      </c>
      <c r="Q48" s="299">
        <v>0.47416450122623949</v>
      </c>
      <c r="R48" s="299">
        <v>0.71444926309772738</v>
      </c>
      <c r="S48" s="299">
        <v>0.2300381957873856</v>
      </c>
      <c r="T48" s="299">
        <v>0.29139603417475191</v>
      </c>
      <c r="U48" s="299">
        <v>0.5677718877325203</v>
      </c>
      <c r="V48" s="299">
        <v>1.027235191143582</v>
      </c>
      <c r="W48" s="299">
        <v>0.97745293225541208</v>
      </c>
      <c r="DA48" s="71" t="s">
        <v>832</v>
      </c>
    </row>
    <row r="49" spans="1:105" ht="12" customHeight="1" x14ac:dyDescent="0.25">
      <c r="A49" s="59" t="s">
        <v>160</v>
      </c>
      <c r="B49" s="299">
        <v>6.06332370302857</v>
      </c>
      <c r="C49" s="299">
        <v>5.4911445012952971</v>
      </c>
      <c r="D49" s="299">
        <v>4.0299417615085336</v>
      </c>
      <c r="E49" s="299">
        <v>5.4969714774172136</v>
      </c>
      <c r="F49" s="299">
        <v>0.2030187841789392</v>
      </c>
      <c r="G49" s="299">
        <v>0.34569664659007859</v>
      </c>
      <c r="H49" s="299">
        <v>0.38335832603504588</v>
      </c>
      <c r="I49" s="299">
        <v>0.3621334455127323</v>
      </c>
      <c r="J49" s="299">
        <v>0.49959348543215598</v>
      </c>
      <c r="K49" s="299">
        <v>0.24131893301370319</v>
      </c>
      <c r="L49" s="299">
        <v>0.19461482898614199</v>
      </c>
      <c r="M49" s="299">
        <v>0.18734166703829769</v>
      </c>
      <c r="N49" s="299">
        <v>0.96569676200480059</v>
      </c>
      <c r="O49" s="299">
        <v>0.72621704107087692</v>
      </c>
      <c r="P49" s="299">
        <v>0</v>
      </c>
      <c r="Q49" s="299">
        <v>0</v>
      </c>
      <c r="R49" s="299">
        <v>0</v>
      </c>
      <c r="S49" s="299">
        <v>1.5728106974708979E-2</v>
      </c>
      <c r="T49" s="299">
        <v>3.0741410698276882E-3</v>
      </c>
      <c r="U49" s="299">
        <v>1.387004703956613E-2</v>
      </c>
      <c r="V49" s="299">
        <v>3.1357481255881878E-2</v>
      </c>
      <c r="W49" s="299">
        <v>2.4204379882426089E-2</v>
      </c>
      <c r="DA49" s="71" t="s">
        <v>833</v>
      </c>
    </row>
    <row r="50" spans="1:105" ht="12" customHeight="1" x14ac:dyDescent="0.25">
      <c r="A50" s="59" t="s">
        <v>70</v>
      </c>
      <c r="B50" s="299">
        <v>59.381704164085058</v>
      </c>
      <c r="C50" s="299">
        <v>54.104908355549448</v>
      </c>
      <c r="D50" s="299">
        <v>47.861307109764418</v>
      </c>
      <c r="E50" s="299">
        <v>56.268117894662772</v>
      </c>
      <c r="F50" s="299">
        <v>49.813013696418373</v>
      </c>
      <c r="G50" s="299">
        <v>31.557275626887339</v>
      </c>
      <c r="H50" s="299">
        <v>39.441063844534938</v>
      </c>
      <c r="I50" s="299">
        <v>36.179643882548334</v>
      </c>
      <c r="J50" s="299">
        <v>43.484836787462569</v>
      </c>
      <c r="K50" s="299">
        <v>12.144273568898731</v>
      </c>
      <c r="L50" s="299">
        <v>8.7484012195163174</v>
      </c>
      <c r="M50" s="299">
        <v>15.5081631954461</v>
      </c>
      <c r="N50" s="299">
        <v>0</v>
      </c>
      <c r="O50" s="299">
        <v>0</v>
      </c>
      <c r="P50" s="299">
        <v>1.0511215456669489</v>
      </c>
      <c r="Q50" s="299">
        <v>0</v>
      </c>
      <c r="R50" s="299">
        <v>0</v>
      </c>
      <c r="S50" s="299">
        <v>0.1731841052936316</v>
      </c>
      <c r="T50" s="299">
        <v>5.4090499218926004E-4</v>
      </c>
      <c r="U50" s="299">
        <v>0</v>
      </c>
      <c r="V50" s="299">
        <v>0</v>
      </c>
      <c r="W50" s="299">
        <v>0</v>
      </c>
      <c r="DA50" s="71" t="s">
        <v>834</v>
      </c>
    </row>
    <row r="51" spans="1:105" ht="12" customHeight="1" x14ac:dyDescent="0.25">
      <c r="A51" s="59" t="s">
        <v>162</v>
      </c>
      <c r="B51" s="299">
        <v>7.6446536341178426</v>
      </c>
      <c r="C51" s="299">
        <v>6.2460034581019812</v>
      </c>
      <c r="D51" s="299">
        <v>5.9324733240005711</v>
      </c>
      <c r="E51" s="299">
        <v>9.1157162083379877</v>
      </c>
      <c r="F51" s="299">
        <v>8.0750938728125838</v>
      </c>
      <c r="G51" s="299">
        <v>8.0689926168524675</v>
      </c>
      <c r="H51" s="299">
        <v>7.2046010660958606</v>
      </c>
      <c r="I51" s="299">
        <v>7.600368746031311</v>
      </c>
      <c r="J51" s="299">
        <v>10.972338337849949</v>
      </c>
      <c r="K51" s="299">
        <v>5.0311957325027903</v>
      </c>
      <c r="L51" s="299">
        <v>4.6270864612275497</v>
      </c>
      <c r="M51" s="299">
        <v>26.903261926577159</v>
      </c>
      <c r="N51" s="299">
        <v>31.129598986926158</v>
      </c>
      <c r="O51" s="299">
        <v>43.756765779934383</v>
      </c>
      <c r="P51" s="299">
        <v>32.864705899752408</v>
      </c>
      <c r="Q51" s="299">
        <v>31.582245976906432</v>
      </c>
      <c r="R51" s="299">
        <v>33.913497166534519</v>
      </c>
      <c r="S51" s="299">
        <v>5.5688447335493363</v>
      </c>
      <c r="T51" s="299">
        <v>5.3213876564067428</v>
      </c>
      <c r="U51" s="299">
        <v>8.9851779244307881</v>
      </c>
      <c r="V51" s="299">
        <v>31.53589834896362</v>
      </c>
      <c r="W51" s="299">
        <v>34.650110476345851</v>
      </c>
      <c r="DA51" s="71" t="s">
        <v>835</v>
      </c>
    </row>
    <row r="52" spans="1:105" ht="12" customHeight="1" x14ac:dyDescent="0.25">
      <c r="A52" s="60" t="s">
        <v>527</v>
      </c>
      <c r="B52" s="264">
        <v>0</v>
      </c>
      <c r="C52" s="264">
        <v>0</v>
      </c>
      <c r="D52" s="264">
        <v>0</v>
      </c>
      <c r="E52" s="264">
        <v>0</v>
      </c>
      <c r="F52" s="264">
        <v>0</v>
      </c>
      <c r="G52" s="264">
        <v>0</v>
      </c>
      <c r="H52" s="264">
        <v>0</v>
      </c>
      <c r="I52" s="264">
        <v>0</v>
      </c>
      <c r="J52" s="264">
        <v>0</v>
      </c>
      <c r="K52" s="264">
        <v>0</v>
      </c>
      <c r="L52" s="264">
        <v>0</v>
      </c>
      <c r="M52" s="264">
        <v>0</v>
      </c>
      <c r="N52" s="264">
        <v>0</v>
      </c>
      <c r="O52" s="264">
        <v>0</v>
      </c>
      <c r="P52" s="264">
        <v>0</v>
      </c>
      <c r="Q52" s="264">
        <v>0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DA52" s="72" t="s">
        <v>836</v>
      </c>
    </row>
    <row r="53" spans="1:105" ht="12" customHeight="1" x14ac:dyDescent="0.25">
      <c r="A53" s="57" t="s">
        <v>529</v>
      </c>
      <c r="B53" s="296">
        <f t="shared" ref="B53:W53" si="1">B54+B58+B69</f>
        <v>54.167959473886981</v>
      </c>
      <c r="C53" s="296">
        <f t="shared" si="1"/>
        <v>46.685480854237774</v>
      </c>
      <c r="D53" s="296">
        <f t="shared" si="1"/>
        <v>40.609282519890535</v>
      </c>
      <c r="E53" s="296">
        <f t="shared" si="1"/>
        <v>48.697196232547277</v>
      </c>
      <c r="F53" s="296">
        <f t="shared" si="1"/>
        <v>42.034278765850686</v>
      </c>
      <c r="G53" s="296">
        <f t="shared" si="1"/>
        <v>35.931392166892181</v>
      </c>
      <c r="H53" s="296">
        <f t="shared" si="1"/>
        <v>38.275885115485394</v>
      </c>
      <c r="I53" s="296">
        <f t="shared" si="1"/>
        <v>38.34142354691889</v>
      </c>
      <c r="J53" s="296">
        <f t="shared" si="1"/>
        <v>45.152007145784594</v>
      </c>
      <c r="K53" s="296">
        <f t="shared" si="1"/>
        <v>19.423864684575239</v>
      </c>
      <c r="L53" s="296">
        <f t="shared" si="1"/>
        <v>20.370992896690574</v>
      </c>
      <c r="M53" s="296">
        <f t="shared" si="1"/>
        <v>36.136670680061279</v>
      </c>
      <c r="N53" s="296">
        <f t="shared" si="1"/>
        <v>36.48270775944485</v>
      </c>
      <c r="O53" s="296">
        <f t="shared" si="1"/>
        <v>36.621688670082023</v>
      </c>
      <c r="P53" s="296">
        <f t="shared" si="1"/>
        <v>32.062845920433546</v>
      </c>
      <c r="Q53" s="296">
        <f t="shared" si="1"/>
        <v>31.725982268675178</v>
      </c>
      <c r="R53" s="296">
        <f t="shared" si="1"/>
        <v>34.588722382400952</v>
      </c>
      <c r="S53" s="296">
        <f t="shared" si="1"/>
        <v>9.5923219335063479</v>
      </c>
      <c r="T53" s="296">
        <f t="shared" si="1"/>
        <v>9.6812419981605533</v>
      </c>
      <c r="U53" s="296">
        <f t="shared" si="1"/>
        <v>11.643072764798926</v>
      </c>
      <c r="V53" s="296">
        <f t="shared" si="1"/>
        <v>21.728573946848254</v>
      </c>
      <c r="W53" s="296">
        <f t="shared" si="1"/>
        <v>22.919253802367709</v>
      </c>
      <c r="DA53" s="70"/>
    </row>
    <row r="54" spans="1:105" ht="12" customHeight="1" x14ac:dyDescent="0.25">
      <c r="A54" s="60" t="s">
        <v>530</v>
      </c>
      <c r="B54" s="264">
        <v>6.5983770594322522</v>
      </c>
      <c r="C54" s="264">
        <v>5.7281776853895989</v>
      </c>
      <c r="D54" s="264">
        <v>4.7719889659029766</v>
      </c>
      <c r="E54" s="264">
        <v>6.4488469922822222</v>
      </c>
      <c r="F54" s="264">
        <v>4.4399118858545981</v>
      </c>
      <c r="G54" s="264">
        <v>3.594160887049282</v>
      </c>
      <c r="H54" s="264">
        <v>3.7890909287636312</v>
      </c>
      <c r="I54" s="264">
        <v>3.552029949673837</v>
      </c>
      <c r="J54" s="264">
        <v>4.9034945227649143</v>
      </c>
      <c r="K54" s="264">
        <v>1.9926102482363091</v>
      </c>
      <c r="L54" s="264">
        <v>1.5672549893395971</v>
      </c>
      <c r="M54" s="264">
        <v>6.2100707161387101</v>
      </c>
      <c r="N54" s="264">
        <v>5.8857821249863713</v>
      </c>
      <c r="O54" s="264">
        <v>7.7229473728097648</v>
      </c>
      <c r="P54" s="264">
        <v>6.0766069220283452</v>
      </c>
      <c r="Q54" s="264">
        <v>5.8289687588959387</v>
      </c>
      <c r="R54" s="264">
        <v>6.1042782532921356</v>
      </c>
      <c r="S54" s="264">
        <v>1.1990156576851849</v>
      </c>
      <c r="T54" s="264">
        <v>1.1544118504842571</v>
      </c>
      <c r="U54" s="264">
        <v>1.957770832964977</v>
      </c>
      <c r="V54" s="264">
        <v>5.9062028011417436</v>
      </c>
      <c r="W54" s="264">
        <v>6.3920897667652312</v>
      </c>
      <c r="DA54" s="72" t="s">
        <v>837</v>
      </c>
    </row>
    <row r="55" spans="1:105" ht="12" customHeight="1" x14ac:dyDescent="0.25">
      <c r="A55" s="59" t="s">
        <v>33</v>
      </c>
      <c r="B55" s="232">
        <v>2.5639424924846761</v>
      </c>
      <c r="C55" s="232">
        <v>2.2213896607162789</v>
      </c>
      <c r="D55" s="232">
        <v>1.737051038381132</v>
      </c>
      <c r="E55" s="232">
        <v>2.1324865349132121</v>
      </c>
      <c r="F55" s="232">
        <v>1.921954877132324</v>
      </c>
      <c r="G55" s="232">
        <v>1.3741557430616329</v>
      </c>
      <c r="H55" s="232">
        <v>1.6090761441914621</v>
      </c>
      <c r="I55" s="232">
        <v>1.361060640475628</v>
      </c>
      <c r="J55" s="232">
        <v>1.789975982618822</v>
      </c>
      <c r="K55" s="232">
        <v>0.75668193631514347</v>
      </c>
      <c r="L55" s="232">
        <v>0.49767768156875603</v>
      </c>
      <c r="M55" s="232">
        <v>0.70332904957533726</v>
      </c>
      <c r="N55" s="232">
        <v>0.12789315532819059</v>
      </c>
      <c r="O55" s="232">
        <v>5.7733034221383761E-2</v>
      </c>
      <c r="P55" s="232">
        <v>8.7310687535479478E-2</v>
      </c>
      <c r="Q55" s="232">
        <v>8.6219574275498381E-2</v>
      </c>
      <c r="R55" s="232">
        <v>0.1259444335999097</v>
      </c>
      <c r="S55" s="232">
        <v>4.7435571681798162E-2</v>
      </c>
      <c r="T55" s="232">
        <v>5.9900204941002587E-2</v>
      </c>
      <c r="U55" s="232">
        <v>0.1161898371600374</v>
      </c>
      <c r="V55" s="232">
        <v>0.18613757028410491</v>
      </c>
      <c r="W55" s="232">
        <v>0.17524984799723509</v>
      </c>
      <c r="DA55" s="71" t="s">
        <v>838</v>
      </c>
    </row>
    <row r="56" spans="1:105" ht="12" customHeight="1" x14ac:dyDescent="0.25">
      <c r="A56" s="59" t="s">
        <v>160</v>
      </c>
      <c r="B56" s="232">
        <v>1.7845143843215101</v>
      </c>
      <c r="C56" s="232">
        <v>1.6406268239530599</v>
      </c>
      <c r="D56" s="232">
        <v>1.2276765214788701</v>
      </c>
      <c r="E56" s="232">
        <v>1.623719799577906</v>
      </c>
      <c r="F56" s="232">
        <v>6.1752308975149342E-2</v>
      </c>
      <c r="G56" s="232">
        <v>9.1203407477376375E-2</v>
      </c>
      <c r="H56" s="232">
        <v>0.11013854652568759</v>
      </c>
      <c r="I56" s="232">
        <v>9.964496660298465E-2</v>
      </c>
      <c r="J56" s="232">
        <v>0.135591250313428</v>
      </c>
      <c r="K56" s="232">
        <v>5.6567486377020103E-2</v>
      </c>
      <c r="L56" s="232">
        <v>4.3170572441258603E-2</v>
      </c>
      <c r="M56" s="232">
        <v>3.8081180443183898E-2</v>
      </c>
      <c r="N56" s="232">
        <v>0.17324578584596059</v>
      </c>
      <c r="O56" s="232">
        <v>0.12514019796161491</v>
      </c>
      <c r="P56" s="232">
        <v>0</v>
      </c>
      <c r="Q56" s="232">
        <v>0</v>
      </c>
      <c r="R56" s="232">
        <v>0</v>
      </c>
      <c r="S56" s="232">
        <v>3.2432515968233342E-3</v>
      </c>
      <c r="T56" s="232">
        <v>6.3192925951010279E-4</v>
      </c>
      <c r="U56" s="232">
        <v>2.838390807556958E-3</v>
      </c>
      <c r="V56" s="232">
        <v>5.6820535564998734E-3</v>
      </c>
      <c r="W56" s="232">
        <v>4.339660514880021E-3</v>
      </c>
      <c r="DA56" s="71" t="s">
        <v>839</v>
      </c>
    </row>
    <row r="57" spans="1:105" ht="12" customHeight="1" x14ac:dyDescent="0.25">
      <c r="A57" s="59" t="s">
        <v>162</v>
      </c>
      <c r="B57" s="232">
        <v>2.2499201826260671</v>
      </c>
      <c r="C57" s="232">
        <v>1.8661612007202599</v>
      </c>
      <c r="D57" s="232">
        <v>1.807261406042975</v>
      </c>
      <c r="E57" s="232">
        <v>2.6926406577911051</v>
      </c>
      <c r="F57" s="232">
        <v>2.4562046997471252</v>
      </c>
      <c r="G57" s="232">
        <v>2.1288017365102729</v>
      </c>
      <c r="H57" s="232">
        <v>2.069876238046481</v>
      </c>
      <c r="I57" s="232">
        <v>2.0913243425952239</v>
      </c>
      <c r="J57" s="232">
        <v>2.9779272898326639</v>
      </c>
      <c r="K57" s="232">
        <v>1.179360825544145</v>
      </c>
      <c r="L57" s="232">
        <v>1.026406735329582</v>
      </c>
      <c r="M57" s="232">
        <v>5.4686604861201893</v>
      </c>
      <c r="N57" s="232">
        <v>5.5846431838122204</v>
      </c>
      <c r="O57" s="232">
        <v>7.540074140626766</v>
      </c>
      <c r="P57" s="232">
        <v>5.9892962344928664</v>
      </c>
      <c r="Q57" s="232">
        <v>5.7427491846204406</v>
      </c>
      <c r="R57" s="232">
        <v>5.9783338196922271</v>
      </c>
      <c r="S57" s="232">
        <v>1.148336834406563</v>
      </c>
      <c r="T57" s="232">
        <v>1.0938797162837439</v>
      </c>
      <c r="U57" s="232">
        <v>1.838742604997383</v>
      </c>
      <c r="V57" s="232">
        <v>5.7143831773011389</v>
      </c>
      <c r="W57" s="232">
        <v>6.2125002582531161</v>
      </c>
      <c r="DA57" s="71" t="s">
        <v>840</v>
      </c>
    </row>
    <row r="58" spans="1:105" ht="12" customHeight="1" x14ac:dyDescent="0.25">
      <c r="A58" s="60" t="s">
        <v>535</v>
      </c>
      <c r="B58" s="264">
        <v>47.569582414454729</v>
      </c>
      <c r="C58" s="264">
        <v>40.957303168848178</v>
      </c>
      <c r="D58" s="264">
        <v>35.837293553987557</v>
      </c>
      <c r="E58" s="264">
        <v>42.248349240265057</v>
      </c>
      <c r="F58" s="264">
        <v>37.594366879996088</v>
      </c>
      <c r="G58" s="264">
        <v>32.337231279842896</v>
      </c>
      <c r="H58" s="264">
        <v>34.48679418672176</v>
      </c>
      <c r="I58" s="264">
        <v>34.789393597245052</v>
      </c>
      <c r="J58" s="264">
        <v>40.248512623019678</v>
      </c>
      <c r="K58" s="264">
        <v>17.431254436338929</v>
      </c>
      <c r="L58" s="264">
        <v>18.803737907350978</v>
      </c>
      <c r="M58" s="264">
        <v>29.92659996392257</v>
      </c>
      <c r="N58" s="264">
        <v>30.596925634458479</v>
      </c>
      <c r="O58" s="264">
        <v>28.898741297272259</v>
      </c>
      <c r="P58" s="264">
        <v>25.986238998405199</v>
      </c>
      <c r="Q58" s="264">
        <v>25.897013509779239</v>
      </c>
      <c r="R58" s="264">
        <v>28.48444412910882</v>
      </c>
      <c r="S58" s="264">
        <v>8.3933062758211623</v>
      </c>
      <c r="T58" s="264">
        <v>8.5268301476762964</v>
      </c>
      <c r="U58" s="264">
        <v>9.6853019318339495</v>
      </c>
      <c r="V58" s="264">
        <v>15.82237114570651</v>
      </c>
      <c r="W58" s="264">
        <v>16.527164035602478</v>
      </c>
      <c r="DA58" s="72" t="s">
        <v>841</v>
      </c>
    </row>
    <row r="59" spans="1:105" ht="12" customHeight="1" x14ac:dyDescent="0.25">
      <c r="A59" s="64" t="s">
        <v>30</v>
      </c>
      <c r="B59" s="231">
        <v>29.307032089022648</v>
      </c>
      <c r="C59" s="231">
        <v>23.640492965485421</v>
      </c>
      <c r="D59" s="231">
        <v>20.89887347401568</v>
      </c>
      <c r="E59" s="231">
        <v>25.389146009972531</v>
      </c>
      <c r="F59" s="231">
        <v>21.49864164053718</v>
      </c>
      <c r="G59" s="231">
        <v>19.748648246424029</v>
      </c>
      <c r="H59" s="231">
        <v>21.075044785402351</v>
      </c>
      <c r="I59" s="231">
        <v>21.67213482141478</v>
      </c>
      <c r="J59" s="231">
        <v>24.933359464018299</v>
      </c>
      <c r="K59" s="231">
        <v>7.9382091462651063</v>
      </c>
      <c r="L59" s="231">
        <v>11.163005992360199</v>
      </c>
      <c r="M59" s="231">
        <v>17.022884488575301</v>
      </c>
      <c r="N59" s="231">
        <v>21.072530264249441</v>
      </c>
      <c r="O59" s="231">
        <v>15.42152196748922</v>
      </c>
      <c r="P59" s="231">
        <v>14.009298683935359</v>
      </c>
      <c r="Q59" s="231">
        <v>14.897714460238131</v>
      </c>
      <c r="R59" s="231">
        <v>18.840354877013571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842</v>
      </c>
    </row>
    <row r="60" spans="1:105" ht="12" customHeight="1" x14ac:dyDescent="0.25">
      <c r="A60" s="64" t="s">
        <v>32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843</v>
      </c>
    </row>
    <row r="61" spans="1:105" ht="12" customHeight="1" x14ac:dyDescent="0.25">
      <c r="A61" s="64" t="s">
        <v>33</v>
      </c>
      <c r="B61" s="231">
        <v>1.9449130372150849</v>
      </c>
      <c r="C61" s="231">
        <v>1.7570252955973571</v>
      </c>
      <c r="D61" s="231">
        <v>1.3408569243353201</v>
      </c>
      <c r="E61" s="231">
        <v>1.5584173920109501</v>
      </c>
      <c r="F61" s="231">
        <v>1.579009636016435</v>
      </c>
      <c r="G61" s="231">
        <v>1.451260453376767</v>
      </c>
      <c r="H61" s="231">
        <v>1.4272383791367931</v>
      </c>
      <c r="I61" s="231">
        <v>1.3217627570352739</v>
      </c>
      <c r="J61" s="231">
        <v>1.641010036860868</v>
      </c>
      <c r="K61" s="231">
        <v>1.484336344127819</v>
      </c>
      <c r="L61" s="231">
        <v>1.0840242103669051</v>
      </c>
      <c r="M61" s="231">
        <v>0.96935872344117746</v>
      </c>
      <c r="N61" s="231">
        <v>0.20695719797682199</v>
      </c>
      <c r="O61" s="231">
        <v>0.10074919939437289</v>
      </c>
      <c r="P61" s="231">
        <v>0.16311072483427599</v>
      </c>
      <c r="Q61" s="231">
        <v>0.16269685438491799</v>
      </c>
      <c r="R61" s="231">
        <v>0.19897837353450401</v>
      </c>
      <c r="S61" s="231">
        <v>0.32245275376326332</v>
      </c>
      <c r="T61" s="231">
        <v>0.44239816395220721</v>
      </c>
      <c r="U61" s="231">
        <v>0.57480356503284058</v>
      </c>
      <c r="V61" s="231">
        <v>0.49865164139399448</v>
      </c>
      <c r="W61" s="231">
        <v>0.45311988578821932</v>
      </c>
      <c r="DA61" s="73" t="s">
        <v>844</v>
      </c>
    </row>
    <row r="62" spans="1:105" ht="12" customHeight="1" x14ac:dyDescent="0.25">
      <c r="A62" s="64" t="s">
        <v>160</v>
      </c>
      <c r="B62" s="231">
        <v>1.3536673702074069</v>
      </c>
      <c r="C62" s="231">
        <v>1.2976664478539019</v>
      </c>
      <c r="D62" s="231">
        <v>0.94766275042959214</v>
      </c>
      <c r="E62" s="231">
        <v>1.186611560723279</v>
      </c>
      <c r="F62" s="231">
        <v>5.0733496440620009E-2</v>
      </c>
      <c r="G62" s="231">
        <v>9.6320885862780092E-2</v>
      </c>
      <c r="H62" s="231">
        <v>9.7692058384715105E-2</v>
      </c>
      <c r="I62" s="231">
        <v>9.6767918978116388E-2</v>
      </c>
      <c r="J62" s="231">
        <v>0.1243070325163311</v>
      </c>
      <c r="K62" s="231">
        <v>0.11096495356325831</v>
      </c>
      <c r="L62" s="231">
        <v>9.4032638864190957E-2</v>
      </c>
      <c r="M62" s="231">
        <v>5.2485141177982558E-2</v>
      </c>
      <c r="N62" s="231">
        <v>0.28034699986848649</v>
      </c>
      <c r="O62" s="231">
        <v>0.21838060179446159</v>
      </c>
      <c r="P62" s="231">
        <v>0</v>
      </c>
      <c r="Q62" s="231">
        <v>0</v>
      </c>
      <c r="R62" s="231">
        <v>0</v>
      </c>
      <c r="S62" s="231">
        <v>2.2046649201533181E-2</v>
      </c>
      <c r="T62" s="231">
        <v>4.6671684083601731E-3</v>
      </c>
      <c r="U62" s="231">
        <v>1.404182323530556E-2</v>
      </c>
      <c r="V62" s="231">
        <v>1.522188845654659E-2</v>
      </c>
      <c r="W62" s="231">
        <v>1.122047464995863E-2</v>
      </c>
      <c r="DA62" s="73" t="s">
        <v>845</v>
      </c>
    </row>
    <row r="63" spans="1:105" ht="12" customHeight="1" x14ac:dyDescent="0.25">
      <c r="A63" s="64" t="s">
        <v>70</v>
      </c>
      <c r="B63" s="231">
        <v>13.25726272441643</v>
      </c>
      <c r="C63" s="231">
        <v>12.786063856204301</v>
      </c>
      <c r="D63" s="231">
        <v>11.254846997544799</v>
      </c>
      <c r="E63" s="231">
        <v>12.14639724223543</v>
      </c>
      <c r="F63" s="231">
        <v>12.44805185532168</v>
      </c>
      <c r="G63" s="231">
        <v>8.7927516039866127</v>
      </c>
      <c r="H63" s="231">
        <v>10.050854383956549</v>
      </c>
      <c r="I63" s="231">
        <v>9.6677865335706734</v>
      </c>
      <c r="J63" s="231">
        <v>10.81973880390102</v>
      </c>
      <c r="K63" s="231">
        <v>5.5842645075669637</v>
      </c>
      <c r="L63" s="231">
        <v>4.2269916264829108</v>
      </c>
      <c r="M63" s="231">
        <v>4.3447255893041046</v>
      </c>
      <c r="N63" s="231">
        <v>0</v>
      </c>
      <c r="O63" s="231">
        <v>0</v>
      </c>
      <c r="P63" s="231">
        <v>0.35786076968486391</v>
      </c>
      <c r="Q63" s="231">
        <v>0</v>
      </c>
      <c r="R63" s="231">
        <v>0</v>
      </c>
      <c r="S63" s="231">
        <v>0.24275834484275099</v>
      </c>
      <c r="T63" s="231">
        <v>8.2120326755581339E-4</v>
      </c>
      <c r="U63" s="231">
        <v>0</v>
      </c>
      <c r="V63" s="231">
        <v>0</v>
      </c>
      <c r="W63" s="231">
        <v>0</v>
      </c>
      <c r="DA63" s="73" t="s">
        <v>846</v>
      </c>
    </row>
    <row r="64" spans="1:105" ht="12" customHeight="1" x14ac:dyDescent="0.25">
      <c r="A64" s="64" t="s">
        <v>34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0.2669783580630638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847</v>
      </c>
    </row>
    <row r="65" spans="1:105" ht="12" customHeight="1" x14ac:dyDescent="0.25">
      <c r="A65" s="64" t="s">
        <v>162</v>
      </c>
      <c r="B65" s="231">
        <v>1.706707193593163</v>
      </c>
      <c r="C65" s="231">
        <v>1.476054603707198</v>
      </c>
      <c r="D65" s="231">
        <v>1.3950534076621699</v>
      </c>
      <c r="E65" s="231">
        <v>1.967777035322873</v>
      </c>
      <c r="F65" s="231">
        <v>2.017930251680172</v>
      </c>
      <c r="G65" s="231">
        <v>2.2482500901927098</v>
      </c>
      <c r="H65" s="231">
        <v>1.835964579841354</v>
      </c>
      <c r="I65" s="231">
        <v>2.030941566246212</v>
      </c>
      <c r="J65" s="231">
        <v>2.7300972857231551</v>
      </c>
      <c r="K65" s="231">
        <v>2.3134794848157778</v>
      </c>
      <c r="L65" s="231">
        <v>2.2356834392767668</v>
      </c>
      <c r="M65" s="231">
        <v>7.5371460214240029</v>
      </c>
      <c r="N65" s="231">
        <v>9.0370911723637359</v>
      </c>
      <c r="O65" s="231">
        <v>13.158089528594211</v>
      </c>
      <c r="P65" s="231">
        <v>11.188990461887631</v>
      </c>
      <c r="Q65" s="231">
        <v>10.836602195156191</v>
      </c>
      <c r="R65" s="231">
        <v>9.4451108785607367</v>
      </c>
      <c r="S65" s="231">
        <v>7.8060485280136147</v>
      </c>
      <c r="T65" s="231">
        <v>8.0789436120481728</v>
      </c>
      <c r="U65" s="231">
        <v>9.0964565435658038</v>
      </c>
      <c r="V65" s="231">
        <v>15.30849761585597</v>
      </c>
      <c r="W65" s="231">
        <v>16.062823675164299</v>
      </c>
      <c r="DA65" s="73" t="s">
        <v>848</v>
      </c>
    </row>
    <row r="66" spans="1:105" ht="12" customHeight="1" x14ac:dyDescent="0.25">
      <c r="A66" s="64" t="s">
        <v>36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849</v>
      </c>
    </row>
    <row r="67" spans="1:105" ht="12" customHeight="1" x14ac:dyDescent="0.25">
      <c r="A67" s="64" t="s">
        <v>73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850</v>
      </c>
    </row>
    <row r="68" spans="1:105" ht="12" customHeight="1" x14ac:dyDescent="0.25">
      <c r="A68" s="64" t="s">
        <v>79</v>
      </c>
      <c r="B68" s="231">
        <v>0</v>
      </c>
      <c r="C68" s="231">
        <v>0</v>
      </c>
      <c r="D68" s="231">
        <v>0</v>
      </c>
      <c r="E68" s="231">
        <v>0</v>
      </c>
      <c r="F68" s="231">
        <v>0</v>
      </c>
      <c r="G68" s="231">
        <v>0</v>
      </c>
      <c r="H68" s="231">
        <v>0</v>
      </c>
      <c r="I68" s="231">
        <v>0</v>
      </c>
      <c r="J68" s="231">
        <v>0</v>
      </c>
      <c r="K68" s="231">
        <v>0</v>
      </c>
      <c r="L68" s="231">
        <v>0</v>
      </c>
      <c r="M68" s="231">
        <v>0</v>
      </c>
      <c r="N68" s="231">
        <v>0</v>
      </c>
      <c r="O68" s="231">
        <v>0</v>
      </c>
      <c r="P68" s="231">
        <v>0</v>
      </c>
      <c r="Q68" s="231">
        <v>0</v>
      </c>
      <c r="R68" s="231">
        <v>0</v>
      </c>
      <c r="S68" s="231">
        <v>0</v>
      </c>
      <c r="T68" s="231">
        <v>0</v>
      </c>
      <c r="U68" s="231">
        <v>0</v>
      </c>
      <c r="V68" s="231">
        <v>0</v>
      </c>
      <c r="W68" s="231">
        <v>0</v>
      </c>
      <c r="DA68" s="73" t="s">
        <v>851</v>
      </c>
    </row>
    <row r="69" spans="1:105" ht="12" customHeight="1" x14ac:dyDescent="0.25">
      <c r="A69" s="60" t="s">
        <v>547</v>
      </c>
      <c r="B69" s="264">
        <v>0</v>
      </c>
      <c r="C69" s="264">
        <v>0</v>
      </c>
      <c r="D69" s="264">
        <v>0</v>
      </c>
      <c r="E69" s="264">
        <v>0</v>
      </c>
      <c r="F69" s="264">
        <v>0</v>
      </c>
      <c r="G69" s="264">
        <v>0</v>
      </c>
      <c r="H69" s="264">
        <v>0</v>
      </c>
      <c r="I69" s="264">
        <v>0</v>
      </c>
      <c r="J69" s="264">
        <v>0</v>
      </c>
      <c r="K69" s="264">
        <v>0</v>
      </c>
      <c r="L69" s="264">
        <v>0</v>
      </c>
      <c r="M69" s="264">
        <v>0</v>
      </c>
      <c r="N69" s="264">
        <v>0</v>
      </c>
      <c r="O69" s="264">
        <v>0</v>
      </c>
      <c r="P69" s="264">
        <v>0</v>
      </c>
      <c r="Q69" s="264">
        <v>0</v>
      </c>
      <c r="R69" s="264">
        <v>0</v>
      </c>
      <c r="S69" s="264">
        <v>0</v>
      </c>
      <c r="T69" s="264">
        <v>0</v>
      </c>
      <c r="U69" s="264">
        <v>0</v>
      </c>
      <c r="V69" s="264">
        <v>0</v>
      </c>
      <c r="W69" s="264">
        <v>0</v>
      </c>
      <c r="DA69" s="72" t="s">
        <v>852</v>
      </c>
    </row>
    <row r="70" spans="1:105" ht="12" customHeight="1" x14ac:dyDescent="0.25">
      <c r="A70" s="100" t="s">
        <v>106</v>
      </c>
      <c r="B70" s="281">
        <v>244.85866073803231</v>
      </c>
      <c r="C70" s="281">
        <v>244.04536195162009</v>
      </c>
      <c r="D70" s="281">
        <v>246.85290852114551</v>
      </c>
      <c r="E70" s="281">
        <v>250.8512009466414</v>
      </c>
      <c r="F70" s="281">
        <v>250.97223825825489</v>
      </c>
      <c r="G70" s="281">
        <v>249.08475666763229</v>
      </c>
      <c r="H70" s="281">
        <v>247.65522231376929</v>
      </c>
      <c r="I70" s="281">
        <v>249.16089514985489</v>
      </c>
      <c r="J70" s="281">
        <v>250.3232655436293</v>
      </c>
      <c r="K70" s="281">
        <v>192.38930253426139</v>
      </c>
      <c r="L70" s="281">
        <v>207.2210461301371</v>
      </c>
      <c r="M70" s="281">
        <v>242.0339900944048</v>
      </c>
      <c r="N70" s="281">
        <v>270.55652839514971</v>
      </c>
      <c r="O70" s="281">
        <v>276.6297660013779</v>
      </c>
      <c r="P70" s="281">
        <v>276.86638854220809</v>
      </c>
      <c r="Q70" s="281">
        <v>286.71290678247112</v>
      </c>
      <c r="R70" s="281">
        <v>291.28117931493409</v>
      </c>
      <c r="S70" s="281">
        <v>288.11599999999999</v>
      </c>
      <c r="T70" s="281">
        <v>289.52448239019913</v>
      </c>
      <c r="U70" s="281">
        <v>291.3579155400538</v>
      </c>
      <c r="V70" s="281">
        <v>294.08293338621598</v>
      </c>
      <c r="W70" s="281">
        <v>298.57062714518662</v>
      </c>
      <c r="DA70" s="105" t="s">
        <v>853</v>
      </c>
    </row>
    <row r="71" spans="1:105" ht="12" customHeight="1" x14ac:dyDescent="0.25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DA71" s="124"/>
    </row>
    <row r="72" spans="1:105" ht="15" customHeight="1" x14ac:dyDescent="0.25">
      <c r="A72" s="34" t="s">
        <v>81</v>
      </c>
      <c r="B72" s="225">
        <v>1.297408429740408</v>
      </c>
      <c r="C72" s="225">
        <v>1.204589759767758</v>
      </c>
      <c r="D72" s="225">
        <v>0.7515756602969379</v>
      </c>
      <c r="E72" s="225">
        <v>1.224219664155749</v>
      </c>
      <c r="F72" s="225">
        <v>1.1213908751908941</v>
      </c>
      <c r="G72" s="225">
        <v>0.91070526398544482</v>
      </c>
      <c r="H72" s="225">
        <v>1.0050688769477121</v>
      </c>
      <c r="I72" s="225">
        <v>0</v>
      </c>
      <c r="J72" s="225">
        <v>0</v>
      </c>
      <c r="K72" s="225">
        <v>0</v>
      </c>
      <c r="L72" s="225">
        <v>0</v>
      </c>
      <c r="M72" s="225">
        <v>0</v>
      </c>
      <c r="N72" s="225">
        <v>0</v>
      </c>
      <c r="O72" s="225">
        <v>0</v>
      </c>
      <c r="P72" s="225">
        <v>0</v>
      </c>
      <c r="Q72" s="225">
        <v>0</v>
      </c>
      <c r="R72" s="225">
        <v>0</v>
      </c>
      <c r="S72" s="225">
        <v>0</v>
      </c>
      <c r="T72" s="225">
        <v>0</v>
      </c>
      <c r="U72" s="225">
        <v>0</v>
      </c>
      <c r="V72" s="225">
        <v>0</v>
      </c>
      <c r="W72" s="225">
        <v>0</v>
      </c>
      <c r="DA72" s="89" t="s">
        <v>854</v>
      </c>
    </row>
    <row r="73" spans="1:105" ht="12" customHeight="1" x14ac:dyDescent="0.25">
      <c r="A73" s="55" t="s">
        <v>92</v>
      </c>
      <c r="B73" s="261">
        <v>0</v>
      </c>
      <c r="C73" s="261">
        <v>0</v>
      </c>
      <c r="D73" s="261">
        <v>0</v>
      </c>
      <c r="E73" s="261">
        <v>0</v>
      </c>
      <c r="F73" s="261">
        <v>0</v>
      </c>
      <c r="G73" s="261">
        <v>0</v>
      </c>
      <c r="H73" s="261">
        <v>0</v>
      </c>
      <c r="I73" s="261">
        <v>0</v>
      </c>
      <c r="J73" s="261">
        <v>0</v>
      </c>
      <c r="K73" s="261">
        <v>0</v>
      </c>
      <c r="L73" s="261">
        <v>0</v>
      </c>
      <c r="M73" s="261">
        <v>0</v>
      </c>
      <c r="N73" s="261">
        <v>0</v>
      </c>
      <c r="O73" s="261">
        <v>0</v>
      </c>
      <c r="P73" s="261">
        <v>0</v>
      </c>
      <c r="Q73" s="261">
        <v>0</v>
      </c>
      <c r="R73" s="261">
        <v>0</v>
      </c>
      <c r="S73" s="261">
        <v>0</v>
      </c>
      <c r="T73" s="261">
        <v>0</v>
      </c>
      <c r="U73" s="261">
        <v>0</v>
      </c>
      <c r="V73" s="261">
        <v>0</v>
      </c>
      <c r="W73" s="261">
        <v>0</v>
      </c>
      <c r="DA73" s="67" t="s">
        <v>855</v>
      </c>
    </row>
    <row r="74" spans="1:105" ht="12" customHeight="1" x14ac:dyDescent="0.25">
      <c r="A74" s="202" t="s">
        <v>93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DA74" s="174" t="s">
        <v>856</v>
      </c>
    </row>
    <row r="75" spans="1:105" ht="12" customHeight="1" x14ac:dyDescent="0.25">
      <c r="A75" s="202" t="s">
        <v>94</v>
      </c>
      <c r="B75" s="226">
        <v>0</v>
      </c>
      <c r="C75" s="226">
        <v>0</v>
      </c>
      <c r="D75" s="226">
        <v>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0</v>
      </c>
      <c r="M75" s="226">
        <v>0</v>
      </c>
      <c r="N75" s="226">
        <v>0</v>
      </c>
      <c r="O75" s="226">
        <v>0</v>
      </c>
      <c r="P75" s="226">
        <v>0</v>
      </c>
      <c r="Q75" s="226">
        <v>0</v>
      </c>
      <c r="R75" s="226">
        <v>0</v>
      </c>
      <c r="S75" s="226">
        <v>0</v>
      </c>
      <c r="T75" s="226">
        <v>0</v>
      </c>
      <c r="U75" s="226">
        <v>0</v>
      </c>
      <c r="V75" s="226">
        <v>0</v>
      </c>
      <c r="W75" s="226">
        <v>0</v>
      </c>
      <c r="DA75" s="174" t="s">
        <v>857</v>
      </c>
    </row>
    <row r="76" spans="1:105" ht="12" customHeight="1" x14ac:dyDescent="0.25">
      <c r="A76" s="202" t="s">
        <v>95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</v>
      </c>
      <c r="S76" s="226">
        <v>0</v>
      </c>
      <c r="T76" s="226">
        <v>0</v>
      </c>
      <c r="U76" s="226">
        <v>0</v>
      </c>
      <c r="V76" s="226">
        <v>0</v>
      </c>
      <c r="W76" s="226">
        <v>0</v>
      </c>
      <c r="DA76" s="174" t="s">
        <v>858</v>
      </c>
    </row>
    <row r="77" spans="1:105" ht="12" customHeight="1" x14ac:dyDescent="0.25">
      <c r="A77" s="56" t="s">
        <v>96</v>
      </c>
      <c r="B77" s="262">
        <v>1.0585148816681211E-3</v>
      </c>
      <c r="C77" s="262">
        <v>9.3582780382944438E-4</v>
      </c>
      <c r="D77" s="262">
        <v>5.6120854676207908E-4</v>
      </c>
      <c r="E77" s="262">
        <v>1.12931583564135E-3</v>
      </c>
      <c r="F77" s="262">
        <v>6.7726702300869104E-4</v>
      </c>
      <c r="G77" s="262">
        <v>6.1434958761193907E-4</v>
      </c>
      <c r="H77" s="262">
        <v>6.0728300902417509E-4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DA77" s="68" t="s">
        <v>859</v>
      </c>
    </row>
    <row r="78" spans="1:105" ht="12" customHeight="1" x14ac:dyDescent="0.25">
      <c r="A78" s="37" t="s">
        <v>160</v>
      </c>
      <c r="B78" s="228">
        <v>4.6820316478308821E-4</v>
      </c>
      <c r="C78" s="228">
        <v>4.3782064577647109E-4</v>
      </c>
      <c r="D78" s="228">
        <v>2.2701701747016099E-4</v>
      </c>
      <c r="E78" s="228">
        <v>4.2482376076288932E-4</v>
      </c>
      <c r="F78" s="228">
        <v>1.660981594151007E-5</v>
      </c>
      <c r="G78" s="228">
        <v>2.523902970417692E-5</v>
      </c>
      <c r="H78" s="228">
        <v>3.0681107493862688E-5</v>
      </c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>
        <v>0</v>
      </c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DA78" s="69" t="s">
        <v>860</v>
      </c>
    </row>
    <row r="79" spans="1:105" ht="12" customHeight="1" x14ac:dyDescent="0.25">
      <c r="A79" s="37" t="s">
        <v>162</v>
      </c>
      <c r="B79" s="228">
        <v>5.9031171688503294E-4</v>
      </c>
      <c r="C79" s="228">
        <v>4.9800715805297323E-4</v>
      </c>
      <c r="D79" s="228">
        <v>3.3419152929191798E-4</v>
      </c>
      <c r="E79" s="228">
        <v>7.0449207487846088E-4</v>
      </c>
      <c r="F79" s="228">
        <v>6.6065720706718093E-4</v>
      </c>
      <c r="G79" s="228">
        <v>5.891105579077622E-4</v>
      </c>
      <c r="H79" s="228">
        <v>5.7660190153031236E-4</v>
      </c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>
        <v>0</v>
      </c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DA79" s="69" t="s">
        <v>861</v>
      </c>
    </row>
    <row r="80" spans="1:105" ht="12" customHeight="1" x14ac:dyDescent="0.25">
      <c r="A80" s="37" t="s">
        <v>97</v>
      </c>
      <c r="B80" s="228">
        <v>0</v>
      </c>
      <c r="C80" s="228">
        <v>0</v>
      </c>
      <c r="D80" s="228">
        <v>0</v>
      </c>
      <c r="E80" s="228">
        <v>0</v>
      </c>
      <c r="F80" s="228">
        <v>0</v>
      </c>
      <c r="G80" s="228">
        <v>0</v>
      </c>
      <c r="H80" s="228">
        <v>0</v>
      </c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>
        <v>0</v>
      </c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DA80" s="69" t="s">
        <v>862</v>
      </c>
    </row>
    <row r="81" spans="1:105" ht="12" customHeight="1" x14ac:dyDescent="0.25">
      <c r="A81" s="37" t="s">
        <v>78</v>
      </c>
      <c r="B81" s="228">
        <v>0</v>
      </c>
      <c r="C81" s="228">
        <v>0</v>
      </c>
      <c r="D81" s="228">
        <v>0</v>
      </c>
      <c r="E81" s="228">
        <v>0</v>
      </c>
      <c r="F81" s="228">
        <v>0</v>
      </c>
      <c r="G81" s="228">
        <v>0</v>
      </c>
      <c r="H81" s="228">
        <v>0</v>
      </c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>
        <v>0</v>
      </c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DA81" s="69" t="s">
        <v>863</v>
      </c>
    </row>
    <row r="82" spans="1:105" ht="12" customHeight="1" x14ac:dyDescent="0.25">
      <c r="A82" s="37" t="s">
        <v>38</v>
      </c>
      <c r="B82" s="228">
        <v>0</v>
      </c>
      <c r="C82" s="228">
        <v>0</v>
      </c>
      <c r="D82" s="228">
        <v>0</v>
      </c>
      <c r="E82" s="228">
        <v>0</v>
      </c>
      <c r="F82" s="228">
        <v>0</v>
      </c>
      <c r="G82" s="228">
        <v>0</v>
      </c>
      <c r="H82" s="228">
        <v>0</v>
      </c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>
        <v>0</v>
      </c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DA82" s="69" t="s">
        <v>864</v>
      </c>
    </row>
    <row r="83" spans="1:105" ht="12" customHeight="1" x14ac:dyDescent="0.25">
      <c r="A83" s="57" t="s">
        <v>560</v>
      </c>
      <c r="B83" s="263">
        <v>0.27842496537957201</v>
      </c>
      <c r="C83" s="263">
        <v>0.26273834034681931</v>
      </c>
      <c r="D83" s="263">
        <v>0.16407605525014471</v>
      </c>
      <c r="E83" s="263">
        <v>0.26847869126727109</v>
      </c>
      <c r="F83" s="263">
        <v>0.24322407875989599</v>
      </c>
      <c r="G83" s="263">
        <v>0.18349436015217871</v>
      </c>
      <c r="H83" s="263">
        <v>0.20952293651892639</v>
      </c>
      <c r="I83" s="263">
        <v>0</v>
      </c>
      <c r="J83" s="263">
        <v>0</v>
      </c>
      <c r="K83" s="263">
        <v>0</v>
      </c>
      <c r="L83" s="263">
        <v>0</v>
      </c>
      <c r="M83" s="263">
        <v>0</v>
      </c>
      <c r="N83" s="263">
        <v>0</v>
      </c>
      <c r="O83" s="263">
        <v>0</v>
      </c>
      <c r="P83" s="263">
        <v>0</v>
      </c>
      <c r="Q83" s="263">
        <v>0</v>
      </c>
      <c r="R83" s="263">
        <v>0</v>
      </c>
      <c r="S83" s="263">
        <v>0</v>
      </c>
      <c r="T83" s="263">
        <v>0</v>
      </c>
      <c r="U83" s="263">
        <v>0</v>
      </c>
      <c r="V83" s="263">
        <v>0</v>
      </c>
      <c r="W83" s="263">
        <v>0</v>
      </c>
      <c r="DA83" s="70" t="s">
        <v>865</v>
      </c>
    </row>
    <row r="84" spans="1:105" ht="12" customHeight="1" x14ac:dyDescent="0.25">
      <c r="A84" s="60" t="s">
        <v>562</v>
      </c>
      <c r="B84" s="264">
        <v>0.27842496537957201</v>
      </c>
      <c r="C84" s="264">
        <v>0.26273834034681931</v>
      </c>
      <c r="D84" s="264">
        <v>0.16407605525014471</v>
      </c>
      <c r="E84" s="264">
        <v>0.26847869126727109</v>
      </c>
      <c r="F84" s="264">
        <v>0.24322407875989599</v>
      </c>
      <c r="G84" s="264">
        <v>0.18349436015217871</v>
      </c>
      <c r="H84" s="264">
        <v>0.20952293651892639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866</v>
      </c>
    </row>
    <row r="85" spans="1:105" ht="12" customHeight="1" x14ac:dyDescent="0.25">
      <c r="A85" s="59" t="s">
        <v>33</v>
      </c>
      <c r="B85" s="232">
        <v>2.9651518293082449E-2</v>
      </c>
      <c r="C85" s="232">
        <v>2.6658368642452621E-2</v>
      </c>
      <c r="D85" s="232">
        <v>1.472729469528984E-2</v>
      </c>
      <c r="E85" s="232">
        <v>2.4817416110357541E-2</v>
      </c>
      <c r="F85" s="232">
        <v>2.386056908647919E-2</v>
      </c>
      <c r="G85" s="232">
        <v>2.1153938262915679E-2</v>
      </c>
      <c r="H85" s="232">
        <v>2.2296806133272611E-2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0</v>
      </c>
      <c r="DA85" s="71" t="s">
        <v>867</v>
      </c>
    </row>
    <row r="86" spans="1:105" ht="12" customHeight="1" x14ac:dyDescent="0.25">
      <c r="A86" s="59" t="s">
        <v>160</v>
      </c>
      <c r="B86" s="232">
        <v>2.0637577116521179E-2</v>
      </c>
      <c r="C86" s="232">
        <v>1.9688772056107539E-2</v>
      </c>
      <c r="D86" s="232">
        <v>1.04086486365754E-2</v>
      </c>
      <c r="E86" s="232">
        <v>1.8896499111724158E-2</v>
      </c>
      <c r="F86" s="232">
        <v>7.666388280403503E-4</v>
      </c>
      <c r="G86" s="232">
        <v>1.403997516937519E-3</v>
      </c>
      <c r="H86" s="232">
        <v>1.5261787507996731E-3</v>
      </c>
      <c r="I86" s="232">
        <v>0</v>
      </c>
      <c r="J86" s="232">
        <v>0</v>
      </c>
      <c r="K86" s="232">
        <v>0</v>
      </c>
      <c r="L86" s="232">
        <v>0</v>
      </c>
      <c r="M86" s="232">
        <v>0</v>
      </c>
      <c r="N86" s="232">
        <v>0</v>
      </c>
      <c r="O86" s="232">
        <v>0</v>
      </c>
      <c r="P86" s="232">
        <v>0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0</v>
      </c>
      <c r="DA86" s="71" t="s">
        <v>868</v>
      </c>
    </row>
    <row r="87" spans="1:105" ht="12" customHeight="1" x14ac:dyDescent="0.25">
      <c r="A87" s="59" t="s">
        <v>70</v>
      </c>
      <c r="B87" s="232">
        <v>0.20211596131419299</v>
      </c>
      <c r="C87" s="232">
        <v>0.1939958432122337</v>
      </c>
      <c r="D87" s="232">
        <v>0.1236175504447698</v>
      </c>
      <c r="E87" s="232">
        <v>0.193428407657387</v>
      </c>
      <c r="F87" s="232">
        <v>0.18810372939540879</v>
      </c>
      <c r="G87" s="232">
        <v>0.1281653642246649</v>
      </c>
      <c r="H87" s="232">
        <v>0.15701788499295469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869</v>
      </c>
    </row>
    <row r="88" spans="1:105" ht="12" customHeight="1" x14ac:dyDescent="0.25">
      <c r="A88" s="59" t="s">
        <v>162</v>
      </c>
      <c r="B88" s="232">
        <v>2.6019908655775331E-2</v>
      </c>
      <c r="C88" s="232">
        <v>2.239535643602544E-2</v>
      </c>
      <c r="D88" s="232">
        <v>1.532256147350969E-2</v>
      </c>
      <c r="E88" s="232">
        <v>3.1336368387802412E-2</v>
      </c>
      <c r="F88" s="232">
        <v>3.0493141449967669E-2</v>
      </c>
      <c r="G88" s="232">
        <v>3.277106014766059E-2</v>
      </c>
      <c r="H88" s="232">
        <v>2.868206664189937E-2</v>
      </c>
      <c r="I88" s="232">
        <v>0</v>
      </c>
      <c r="J88" s="232">
        <v>0</v>
      </c>
      <c r="K88" s="232">
        <v>0</v>
      </c>
      <c r="L88" s="232">
        <v>0</v>
      </c>
      <c r="M88" s="232">
        <v>0</v>
      </c>
      <c r="N88" s="232">
        <v>0</v>
      </c>
      <c r="O88" s="232">
        <v>0</v>
      </c>
      <c r="P88" s="232">
        <v>0</v>
      </c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0</v>
      </c>
      <c r="DA88" s="71" t="s">
        <v>870</v>
      </c>
    </row>
    <row r="89" spans="1:105" ht="12" customHeight="1" x14ac:dyDescent="0.25">
      <c r="A89" s="60" t="s">
        <v>568</v>
      </c>
      <c r="B89" s="264">
        <v>0</v>
      </c>
      <c r="C89" s="264">
        <v>0</v>
      </c>
      <c r="D89" s="264">
        <v>0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>
        <v>0</v>
      </c>
      <c r="K89" s="264">
        <v>0</v>
      </c>
      <c r="L89" s="264">
        <v>0</v>
      </c>
      <c r="M89" s="264">
        <v>0</v>
      </c>
      <c r="N89" s="264">
        <v>0</v>
      </c>
      <c r="O89" s="264">
        <v>0</v>
      </c>
      <c r="P89" s="264">
        <v>0</v>
      </c>
      <c r="Q89" s="264">
        <v>0</v>
      </c>
      <c r="R89" s="264">
        <v>0</v>
      </c>
      <c r="S89" s="264">
        <v>0</v>
      </c>
      <c r="T89" s="264">
        <v>0</v>
      </c>
      <c r="U89" s="264">
        <v>0</v>
      </c>
      <c r="V89" s="264">
        <v>0</v>
      </c>
      <c r="W89" s="264">
        <v>0</v>
      </c>
      <c r="DA89" s="72" t="s">
        <v>871</v>
      </c>
    </row>
    <row r="90" spans="1:105" ht="12" customHeight="1" x14ac:dyDescent="0.25">
      <c r="A90" s="57" t="s">
        <v>519</v>
      </c>
      <c r="B90" s="296">
        <v>0.53399965377520808</v>
      </c>
      <c r="C90" s="296">
        <v>0.5039138016499447</v>
      </c>
      <c r="D90" s="296">
        <v>0.31468642395962271</v>
      </c>
      <c r="E90" s="296">
        <v>0.51492339412628918</v>
      </c>
      <c r="F90" s="296">
        <v>0.46648680972452722</v>
      </c>
      <c r="G90" s="296">
        <v>0.35192937765973792</v>
      </c>
      <c r="H90" s="296">
        <v>0.40185037073288499</v>
      </c>
      <c r="I90" s="296">
        <v>0</v>
      </c>
      <c r="J90" s="296">
        <v>0</v>
      </c>
      <c r="K90" s="296">
        <v>0</v>
      </c>
      <c r="L90" s="296">
        <v>0</v>
      </c>
      <c r="M90" s="296">
        <v>0</v>
      </c>
      <c r="N90" s="296">
        <v>0</v>
      </c>
      <c r="O90" s="296">
        <v>0</v>
      </c>
      <c r="P90" s="296">
        <v>0</v>
      </c>
      <c r="Q90" s="296">
        <v>0</v>
      </c>
      <c r="R90" s="296">
        <v>0</v>
      </c>
      <c r="S90" s="296">
        <v>0</v>
      </c>
      <c r="T90" s="296">
        <v>0</v>
      </c>
      <c r="U90" s="296">
        <v>0</v>
      </c>
      <c r="V90" s="296">
        <v>0</v>
      </c>
      <c r="W90" s="296">
        <v>0</v>
      </c>
      <c r="DA90" s="70" t="s">
        <v>872</v>
      </c>
    </row>
    <row r="91" spans="1:105" ht="12" customHeight="1" x14ac:dyDescent="0.25">
      <c r="A91" s="60" t="s">
        <v>521</v>
      </c>
      <c r="B91" s="264">
        <v>0.53399965377520808</v>
      </c>
      <c r="C91" s="264">
        <v>0.5039138016499447</v>
      </c>
      <c r="D91" s="264">
        <v>0.31468642395962271</v>
      </c>
      <c r="E91" s="264">
        <v>0.51492339412628918</v>
      </c>
      <c r="F91" s="264">
        <v>0.46648680972452722</v>
      </c>
      <c r="G91" s="264">
        <v>0.35192937765973792</v>
      </c>
      <c r="H91" s="264">
        <v>0.40185037073288499</v>
      </c>
      <c r="I91" s="264">
        <v>0</v>
      </c>
      <c r="J91" s="264">
        <v>0</v>
      </c>
      <c r="K91" s="264">
        <v>0</v>
      </c>
      <c r="L91" s="264">
        <v>0</v>
      </c>
      <c r="M91" s="264">
        <v>0</v>
      </c>
      <c r="N91" s="264">
        <v>0</v>
      </c>
      <c r="O91" s="264">
        <v>0</v>
      </c>
      <c r="P91" s="264">
        <v>0</v>
      </c>
      <c r="Q91" s="264">
        <v>0</v>
      </c>
      <c r="R91" s="264">
        <v>0</v>
      </c>
      <c r="S91" s="264">
        <v>0</v>
      </c>
      <c r="T91" s="264">
        <v>0</v>
      </c>
      <c r="U91" s="264">
        <v>0</v>
      </c>
      <c r="V91" s="264">
        <v>0</v>
      </c>
      <c r="W91" s="264">
        <v>0</v>
      </c>
      <c r="DA91" s="72" t="s">
        <v>873</v>
      </c>
    </row>
    <row r="92" spans="1:105" ht="12" customHeight="1" x14ac:dyDescent="0.25">
      <c r="A92" s="59" t="s">
        <v>33</v>
      </c>
      <c r="B92" s="299">
        <v>5.6869542861679792E-2</v>
      </c>
      <c r="C92" s="299">
        <v>5.1128890708038603E-2</v>
      </c>
      <c r="D92" s="299">
        <v>2.8245923484659052E-2</v>
      </c>
      <c r="E92" s="299">
        <v>4.7598072221933477E-2</v>
      </c>
      <c r="F92" s="299">
        <v>4.5762906403486521E-2</v>
      </c>
      <c r="G92" s="299">
        <v>4.0571777365507419E-2</v>
      </c>
      <c r="H92" s="299">
        <v>4.2763718186077923E-2</v>
      </c>
      <c r="I92" s="299">
        <v>0</v>
      </c>
      <c r="J92" s="299">
        <v>0</v>
      </c>
      <c r="K92" s="299">
        <v>0</v>
      </c>
      <c r="L92" s="299">
        <v>0</v>
      </c>
      <c r="M92" s="299">
        <v>0</v>
      </c>
      <c r="N92" s="299">
        <v>0</v>
      </c>
      <c r="O92" s="299">
        <v>0</v>
      </c>
      <c r="P92" s="299">
        <v>0</v>
      </c>
      <c r="Q92" s="299">
        <v>0</v>
      </c>
      <c r="R92" s="299">
        <v>0</v>
      </c>
      <c r="S92" s="299">
        <v>0</v>
      </c>
      <c r="T92" s="299">
        <v>0</v>
      </c>
      <c r="U92" s="299">
        <v>0</v>
      </c>
      <c r="V92" s="299">
        <v>0</v>
      </c>
      <c r="W92" s="299">
        <v>0</v>
      </c>
      <c r="DA92" s="71" t="s">
        <v>874</v>
      </c>
    </row>
    <row r="93" spans="1:105" ht="12" customHeight="1" x14ac:dyDescent="0.25">
      <c r="A93" s="59" t="s">
        <v>160</v>
      </c>
      <c r="B93" s="299">
        <v>3.9581432720867782E-2</v>
      </c>
      <c r="C93" s="299">
        <v>3.7761690827139517E-2</v>
      </c>
      <c r="D93" s="299">
        <v>1.996306171977659E-2</v>
      </c>
      <c r="E93" s="299">
        <v>3.6242166608399212E-2</v>
      </c>
      <c r="F93" s="299">
        <v>1.4703597724653431E-3</v>
      </c>
      <c r="G93" s="299">
        <v>2.6927692598391348E-3</v>
      </c>
      <c r="H93" s="299">
        <v>2.9271043399971661E-3</v>
      </c>
      <c r="I93" s="299">
        <v>0</v>
      </c>
      <c r="J93" s="299">
        <v>0</v>
      </c>
      <c r="K93" s="299">
        <v>0</v>
      </c>
      <c r="L93" s="299">
        <v>0</v>
      </c>
      <c r="M93" s="299">
        <v>0</v>
      </c>
      <c r="N93" s="299">
        <v>0</v>
      </c>
      <c r="O93" s="299">
        <v>0</v>
      </c>
      <c r="P93" s="299">
        <v>0</v>
      </c>
      <c r="Q93" s="299">
        <v>0</v>
      </c>
      <c r="R93" s="299">
        <v>0</v>
      </c>
      <c r="S93" s="299">
        <v>0</v>
      </c>
      <c r="T93" s="299">
        <v>0</v>
      </c>
      <c r="U93" s="299">
        <v>0</v>
      </c>
      <c r="V93" s="299">
        <v>0</v>
      </c>
      <c r="W93" s="299">
        <v>0</v>
      </c>
      <c r="DA93" s="71" t="s">
        <v>875</v>
      </c>
    </row>
    <row r="94" spans="1:105" ht="12" customHeight="1" x14ac:dyDescent="0.25">
      <c r="A94" s="59" t="s">
        <v>70</v>
      </c>
      <c r="B94" s="299">
        <v>0.38764430918428422</v>
      </c>
      <c r="C94" s="299">
        <v>0.37207048932531922</v>
      </c>
      <c r="D94" s="299">
        <v>0.23708983513045889</v>
      </c>
      <c r="E94" s="299">
        <v>0.37098218752948398</v>
      </c>
      <c r="F94" s="299">
        <v>0.36076982620447001</v>
      </c>
      <c r="G94" s="299">
        <v>0.2458122245921486</v>
      </c>
      <c r="H94" s="299">
        <v>0.30114934595913651</v>
      </c>
      <c r="I94" s="299">
        <v>0</v>
      </c>
      <c r="J94" s="299">
        <v>0</v>
      </c>
      <c r="K94" s="299">
        <v>0</v>
      </c>
      <c r="L94" s="299">
        <v>0</v>
      </c>
      <c r="M94" s="299">
        <v>0</v>
      </c>
      <c r="N94" s="299">
        <v>0</v>
      </c>
      <c r="O94" s="299">
        <v>0</v>
      </c>
      <c r="P94" s="299">
        <v>0</v>
      </c>
      <c r="Q94" s="299">
        <v>0</v>
      </c>
      <c r="R94" s="299">
        <v>0</v>
      </c>
      <c r="S94" s="299">
        <v>0</v>
      </c>
      <c r="T94" s="299">
        <v>0</v>
      </c>
      <c r="U94" s="299">
        <v>0</v>
      </c>
      <c r="V94" s="299">
        <v>0</v>
      </c>
      <c r="W94" s="299">
        <v>0</v>
      </c>
      <c r="DA94" s="71" t="s">
        <v>876</v>
      </c>
    </row>
    <row r="95" spans="1:105" ht="12" customHeight="1" x14ac:dyDescent="0.25">
      <c r="A95" s="59" t="s">
        <v>162</v>
      </c>
      <c r="B95" s="299">
        <v>4.9904369008376359E-2</v>
      </c>
      <c r="C95" s="299">
        <v>4.2952730789447398E-2</v>
      </c>
      <c r="D95" s="299">
        <v>2.938760362472817E-2</v>
      </c>
      <c r="E95" s="299">
        <v>6.010096776647246E-2</v>
      </c>
      <c r="F95" s="299">
        <v>5.848371734410527E-2</v>
      </c>
      <c r="G95" s="299">
        <v>6.2852606442242692E-2</v>
      </c>
      <c r="H95" s="299">
        <v>5.5010202247673411E-2</v>
      </c>
      <c r="I95" s="299">
        <v>0</v>
      </c>
      <c r="J95" s="299">
        <v>0</v>
      </c>
      <c r="K95" s="299">
        <v>0</v>
      </c>
      <c r="L95" s="299">
        <v>0</v>
      </c>
      <c r="M95" s="299">
        <v>0</v>
      </c>
      <c r="N95" s="299">
        <v>0</v>
      </c>
      <c r="O95" s="299">
        <v>0</v>
      </c>
      <c r="P95" s="299">
        <v>0</v>
      </c>
      <c r="Q95" s="299">
        <v>0</v>
      </c>
      <c r="R95" s="299">
        <v>0</v>
      </c>
      <c r="S95" s="299">
        <v>0</v>
      </c>
      <c r="T95" s="299">
        <v>0</v>
      </c>
      <c r="U95" s="299">
        <v>0</v>
      </c>
      <c r="V95" s="299">
        <v>0</v>
      </c>
      <c r="W95" s="299">
        <v>0</v>
      </c>
      <c r="DA95" s="71" t="s">
        <v>877</v>
      </c>
    </row>
    <row r="96" spans="1:105" ht="12" customHeight="1" x14ac:dyDescent="0.25">
      <c r="A96" s="60" t="s">
        <v>527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878</v>
      </c>
    </row>
    <row r="97" spans="1:105" ht="12" customHeight="1" x14ac:dyDescent="0.25">
      <c r="A97" s="57" t="s">
        <v>529</v>
      </c>
      <c r="B97" s="296">
        <f t="shared" ref="B97:W97" si="2">B98+B102+B113</f>
        <v>0.48392529570395987</v>
      </c>
      <c r="C97" s="296">
        <f t="shared" si="2"/>
        <v>0.43700178996716416</v>
      </c>
      <c r="D97" s="296">
        <f t="shared" si="2"/>
        <v>0.27225197254040845</v>
      </c>
      <c r="E97" s="296">
        <f t="shared" si="2"/>
        <v>0.43968826292654789</v>
      </c>
      <c r="F97" s="296">
        <f t="shared" si="2"/>
        <v>0.41100271968346186</v>
      </c>
      <c r="G97" s="296">
        <f t="shared" si="2"/>
        <v>0.37466717658591631</v>
      </c>
      <c r="H97" s="296">
        <f t="shared" si="2"/>
        <v>0.39308828668687618</v>
      </c>
      <c r="I97" s="296">
        <f t="shared" si="2"/>
        <v>0</v>
      </c>
      <c r="J97" s="296">
        <f t="shared" si="2"/>
        <v>0</v>
      </c>
      <c r="K97" s="296">
        <f t="shared" si="2"/>
        <v>0</v>
      </c>
      <c r="L97" s="296">
        <f t="shared" si="2"/>
        <v>0</v>
      </c>
      <c r="M97" s="296">
        <f t="shared" si="2"/>
        <v>0</v>
      </c>
      <c r="N97" s="296">
        <f t="shared" si="2"/>
        <v>0</v>
      </c>
      <c r="O97" s="296">
        <f t="shared" si="2"/>
        <v>0</v>
      </c>
      <c r="P97" s="296">
        <f t="shared" si="2"/>
        <v>0</v>
      </c>
      <c r="Q97" s="296">
        <f t="shared" si="2"/>
        <v>0</v>
      </c>
      <c r="R97" s="296">
        <f t="shared" si="2"/>
        <v>0</v>
      </c>
      <c r="S97" s="296">
        <f t="shared" si="2"/>
        <v>0</v>
      </c>
      <c r="T97" s="296">
        <f t="shared" si="2"/>
        <v>0</v>
      </c>
      <c r="U97" s="296">
        <f t="shared" si="2"/>
        <v>0</v>
      </c>
      <c r="V97" s="296">
        <f t="shared" si="2"/>
        <v>0</v>
      </c>
      <c r="W97" s="296">
        <f t="shared" si="2"/>
        <v>0</v>
      </c>
      <c r="DA97" s="70"/>
    </row>
    <row r="98" spans="1:105" ht="12" customHeight="1" x14ac:dyDescent="0.25">
      <c r="A98" s="60" t="s">
        <v>530</v>
      </c>
      <c r="B98" s="264">
        <v>6.6728778582126932E-2</v>
      </c>
      <c r="C98" s="264">
        <v>5.8602343907227572E-2</v>
      </c>
      <c r="D98" s="264">
        <v>3.3748798493236323E-2</v>
      </c>
      <c r="E98" s="264">
        <v>6.5464817440610668E-2</v>
      </c>
      <c r="F98" s="264">
        <v>4.5205209935252753E-2</v>
      </c>
      <c r="G98" s="264">
        <v>3.6261697239381843E-2</v>
      </c>
      <c r="H98" s="264">
        <v>3.9321783892078847E-2</v>
      </c>
      <c r="I98" s="264">
        <v>0</v>
      </c>
      <c r="J98" s="264">
        <v>0</v>
      </c>
      <c r="K98" s="264">
        <v>0</v>
      </c>
      <c r="L98" s="264">
        <v>0</v>
      </c>
      <c r="M98" s="264">
        <v>0</v>
      </c>
      <c r="N98" s="264">
        <v>0</v>
      </c>
      <c r="O98" s="264">
        <v>0</v>
      </c>
      <c r="P98" s="264">
        <v>0</v>
      </c>
      <c r="Q98" s="264">
        <v>0</v>
      </c>
      <c r="R98" s="264">
        <v>0</v>
      </c>
      <c r="S98" s="264">
        <v>0</v>
      </c>
      <c r="T98" s="264">
        <v>0</v>
      </c>
      <c r="U98" s="264">
        <v>0</v>
      </c>
      <c r="V98" s="264">
        <v>0</v>
      </c>
      <c r="W98" s="264">
        <v>0</v>
      </c>
      <c r="DA98" s="72" t="s">
        <v>879</v>
      </c>
    </row>
    <row r="99" spans="1:105" ht="12" customHeight="1" x14ac:dyDescent="0.25">
      <c r="A99" s="59" t="s">
        <v>33</v>
      </c>
      <c r="B99" s="232">
        <v>2.5928913934032991E-2</v>
      </c>
      <c r="C99" s="232">
        <v>2.2726013053207331E-2</v>
      </c>
      <c r="D99" s="232">
        <v>1.228489543577534E-2</v>
      </c>
      <c r="E99" s="232">
        <v>2.164772119259863E-2</v>
      </c>
      <c r="F99" s="232">
        <v>1.9568490533258948E-2</v>
      </c>
      <c r="G99" s="232">
        <v>1.386393683549522E-2</v>
      </c>
      <c r="H99" s="232">
        <v>1.6698396949909461E-2</v>
      </c>
      <c r="I99" s="232">
        <v>0</v>
      </c>
      <c r="J99" s="232">
        <v>0</v>
      </c>
      <c r="K99" s="232">
        <v>0</v>
      </c>
      <c r="L99" s="232">
        <v>0</v>
      </c>
      <c r="M99" s="232">
        <v>0</v>
      </c>
      <c r="N99" s="232">
        <v>0</v>
      </c>
      <c r="O99" s="232">
        <v>0</v>
      </c>
      <c r="P99" s="232">
        <v>0</v>
      </c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0</v>
      </c>
      <c r="DA99" s="71" t="s">
        <v>880</v>
      </c>
    </row>
    <row r="100" spans="1:105" ht="12" customHeight="1" x14ac:dyDescent="0.25">
      <c r="A100" s="59" t="s">
        <v>160</v>
      </c>
      <c r="B100" s="232">
        <v>1.804662936892797E-2</v>
      </c>
      <c r="C100" s="232">
        <v>1.678449633396463E-2</v>
      </c>
      <c r="D100" s="232">
        <v>8.6824608846151532E-3</v>
      </c>
      <c r="E100" s="232">
        <v>1.6483027180096671E-2</v>
      </c>
      <c r="F100" s="232">
        <v>6.2873457018413411E-4</v>
      </c>
      <c r="G100" s="232">
        <v>9.2015645739768742E-4</v>
      </c>
      <c r="H100" s="232">
        <v>1.142977090308017E-3</v>
      </c>
      <c r="I100" s="232">
        <v>0</v>
      </c>
      <c r="J100" s="232">
        <v>0</v>
      </c>
      <c r="K100" s="232">
        <v>0</v>
      </c>
      <c r="L100" s="232">
        <v>0</v>
      </c>
      <c r="M100" s="232">
        <v>0</v>
      </c>
      <c r="N100" s="232">
        <v>0</v>
      </c>
      <c r="O100" s="232">
        <v>0</v>
      </c>
      <c r="P100" s="232">
        <v>0</v>
      </c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0</v>
      </c>
      <c r="DA100" s="71" t="s">
        <v>881</v>
      </c>
    </row>
    <row r="101" spans="1:105" ht="12" customHeight="1" x14ac:dyDescent="0.25">
      <c r="A101" s="59" t="s">
        <v>162</v>
      </c>
      <c r="B101" s="232">
        <v>2.2753235279165972E-2</v>
      </c>
      <c r="C101" s="232">
        <v>1.9091834520055612E-2</v>
      </c>
      <c r="D101" s="232">
        <v>1.278144217284583E-2</v>
      </c>
      <c r="E101" s="232">
        <v>2.733406906791536E-2</v>
      </c>
      <c r="F101" s="232">
        <v>2.500798483180966E-2</v>
      </c>
      <c r="G101" s="232">
        <v>2.1477603946488941E-2</v>
      </c>
      <c r="H101" s="232">
        <v>2.1480409851861379E-2</v>
      </c>
      <c r="I101" s="232">
        <v>0</v>
      </c>
      <c r="J101" s="232">
        <v>0</v>
      </c>
      <c r="K101" s="232">
        <v>0</v>
      </c>
      <c r="L101" s="232">
        <v>0</v>
      </c>
      <c r="M101" s="232">
        <v>0</v>
      </c>
      <c r="N101" s="232">
        <v>0</v>
      </c>
      <c r="O101" s="232">
        <v>0</v>
      </c>
      <c r="P101" s="232">
        <v>0</v>
      </c>
      <c r="Q101" s="232">
        <v>0</v>
      </c>
      <c r="R101" s="232">
        <v>0</v>
      </c>
      <c r="S101" s="232">
        <v>0</v>
      </c>
      <c r="T101" s="232">
        <v>0</v>
      </c>
      <c r="U101" s="232">
        <v>0</v>
      </c>
      <c r="V101" s="232">
        <v>0</v>
      </c>
      <c r="W101" s="232">
        <v>0</v>
      </c>
      <c r="DA101" s="71" t="s">
        <v>882</v>
      </c>
    </row>
    <row r="102" spans="1:105" ht="12" customHeight="1" x14ac:dyDescent="0.25">
      <c r="A102" s="60" t="s">
        <v>535</v>
      </c>
      <c r="B102" s="264">
        <v>0.41719651712183292</v>
      </c>
      <c r="C102" s="264">
        <v>0.37839944605993658</v>
      </c>
      <c r="D102" s="264">
        <v>0.23850317404717211</v>
      </c>
      <c r="E102" s="264">
        <v>0.37422344548593722</v>
      </c>
      <c r="F102" s="264">
        <v>0.36579750974820913</v>
      </c>
      <c r="G102" s="264">
        <v>0.33840547934653448</v>
      </c>
      <c r="H102" s="264">
        <v>0.35376650279479732</v>
      </c>
      <c r="I102" s="264">
        <v>0</v>
      </c>
      <c r="J102" s="264">
        <v>0</v>
      </c>
      <c r="K102" s="264">
        <v>0</v>
      </c>
      <c r="L102" s="264">
        <v>0</v>
      </c>
      <c r="M102" s="264">
        <v>0</v>
      </c>
      <c r="N102" s="264">
        <v>0</v>
      </c>
      <c r="O102" s="264">
        <v>0</v>
      </c>
      <c r="P102" s="264">
        <v>0</v>
      </c>
      <c r="Q102" s="264">
        <v>0</v>
      </c>
      <c r="R102" s="264">
        <v>0</v>
      </c>
      <c r="S102" s="264">
        <v>0</v>
      </c>
      <c r="T102" s="264">
        <v>0</v>
      </c>
      <c r="U102" s="264">
        <v>0</v>
      </c>
      <c r="V102" s="264">
        <v>0</v>
      </c>
      <c r="W102" s="264">
        <v>0</v>
      </c>
      <c r="DA102" s="72" t="s">
        <v>883</v>
      </c>
    </row>
    <row r="103" spans="1:105" ht="12" customHeight="1" x14ac:dyDescent="0.25">
      <c r="A103" s="64" t="s">
        <v>30</v>
      </c>
      <c r="B103" s="231">
        <v>0.2570296204871193</v>
      </c>
      <c r="C103" s="231">
        <v>0.21841158354213691</v>
      </c>
      <c r="D103" s="231">
        <v>0.1390854934414649</v>
      </c>
      <c r="E103" s="231">
        <v>0.224889584295101</v>
      </c>
      <c r="F103" s="231">
        <v>0.20918425359258161</v>
      </c>
      <c r="G103" s="231">
        <v>0.20666737725449719</v>
      </c>
      <c r="H103" s="231">
        <v>0.21618840097483219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884</v>
      </c>
    </row>
    <row r="104" spans="1:105" ht="12" customHeight="1" x14ac:dyDescent="0.25">
      <c r="A104" s="64" t="s">
        <v>32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</v>
      </c>
      <c r="R104" s="231">
        <v>0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885</v>
      </c>
    </row>
    <row r="105" spans="1:105" ht="12" customHeight="1" x14ac:dyDescent="0.25">
      <c r="A105" s="64" t="s">
        <v>33</v>
      </c>
      <c r="B105" s="231">
        <v>1.7057348499750959E-2</v>
      </c>
      <c r="C105" s="231">
        <v>1.6232938868714918E-2</v>
      </c>
      <c r="D105" s="231">
        <v>8.9236267776565733E-3</v>
      </c>
      <c r="E105" s="231">
        <v>1.380400267539275E-2</v>
      </c>
      <c r="F105" s="231">
        <v>1.5363945203997489E-2</v>
      </c>
      <c r="G105" s="231">
        <v>1.518727701612986E-2</v>
      </c>
      <c r="H105" s="231">
        <v>1.4640651355066821E-2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886</v>
      </c>
    </row>
    <row r="106" spans="1:105" ht="12" customHeight="1" x14ac:dyDescent="0.25">
      <c r="A106" s="64" t="s">
        <v>160</v>
      </c>
      <c r="B106" s="231">
        <v>1.1871983808300041E-2</v>
      </c>
      <c r="C106" s="231">
        <v>1.198897942606633E-2</v>
      </c>
      <c r="D106" s="231">
        <v>6.3068538801134399E-3</v>
      </c>
      <c r="E106" s="231">
        <v>1.051065603017925E-2</v>
      </c>
      <c r="F106" s="231">
        <v>4.9364275020344112E-4</v>
      </c>
      <c r="G106" s="231">
        <v>1.0079872104509771E-3</v>
      </c>
      <c r="H106" s="231">
        <v>1.0021278770785921E-3</v>
      </c>
      <c r="I106" s="231">
        <v>0</v>
      </c>
      <c r="J106" s="231">
        <v>0</v>
      </c>
      <c r="K106" s="231">
        <v>0</v>
      </c>
      <c r="L106" s="231">
        <v>0</v>
      </c>
      <c r="M106" s="231">
        <v>0</v>
      </c>
      <c r="N106" s="231">
        <v>0</v>
      </c>
      <c r="O106" s="231">
        <v>0</v>
      </c>
      <c r="P106" s="231">
        <v>0</v>
      </c>
      <c r="Q106" s="231">
        <v>0</v>
      </c>
      <c r="R106" s="231">
        <v>0</v>
      </c>
      <c r="S106" s="231">
        <v>0</v>
      </c>
      <c r="T106" s="231">
        <v>0</v>
      </c>
      <c r="U106" s="231">
        <v>0</v>
      </c>
      <c r="V106" s="231">
        <v>0</v>
      </c>
      <c r="W106" s="231">
        <v>0</v>
      </c>
      <c r="DA106" s="73" t="s">
        <v>887</v>
      </c>
    </row>
    <row r="107" spans="1:105" ht="12" customHeight="1" x14ac:dyDescent="0.25">
      <c r="A107" s="64" t="s">
        <v>70</v>
      </c>
      <c r="B107" s="231">
        <v>0.1162693375570813</v>
      </c>
      <c r="C107" s="231">
        <v>0.1181288587417204</v>
      </c>
      <c r="D107" s="231">
        <v>7.4902886521994075E-2</v>
      </c>
      <c r="E107" s="231">
        <v>0.1075892125484075</v>
      </c>
      <c r="F107" s="231">
        <v>0.1211209749702192</v>
      </c>
      <c r="G107" s="231">
        <v>9.2015154159993243E-2</v>
      </c>
      <c r="H107" s="231">
        <v>0.10310194639318131</v>
      </c>
      <c r="I107" s="231">
        <v>0</v>
      </c>
      <c r="J107" s="231">
        <v>0</v>
      </c>
      <c r="K107" s="231">
        <v>0</v>
      </c>
      <c r="L107" s="231">
        <v>0</v>
      </c>
      <c r="M107" s="231">
        <v>0</v>
      </c>
      <c r="N107" s="231">
        <v>0</v>
      </c>
      <c r="O107" s="231">
        <v>0</v>
      </c>
      <c r="P107" s="231">
        <v>0</v>
      </c>
      <c r="Q107" s="231">
        <v>0</v>
      </c>
      <c r="R107" s="231">
        <v>0</v>
      </c>
      <c r="S107" s="231">
        <v>0</v>
      </c>
      <c r="T107" s="231">
        <v>0</v>
      </c>
      <c r="U107" s="231">
        <v>0</v>
      </c>
      <c r="V107" s="231">
        <v>0</v>
      </c>
      <c r="W107" s="231">
        <v>0</v>
      </c>
      <c r="DA107" s="73" t="s">
        <v>888</v>
      </c>
    </row>
    <row r="108" spans="1:105" ht="12" customHeight="1" x14ac:dyDescent="0.25">
      <c r="A108" s="64" t="s">
        <v>34</v>
      </c>
      <c r="B108" s="231">
        <v>0</v>
      </c>
      <c r="C108" s="231">
        <v>0</v>
      </c>
      <c r="D108" s="231">
        <v>0</v>
      </c>
      <c r="E108" s="231">
        <v>0</v>
      </c>
      <c r="F108" s="231">
        <v>0</v>
      </c>
      <c r="G108" s="231">
        <v>0</v>
      </c>
      <c r="H108" s="231">
        <v>0</v>
      </c>
      <c r="I108" s="231">
        <v>0</v>
      </c>
      <c r="J108" s="231">
        <v>0</v>
      </c>
      <c r="K108" s="231">
        <v>0</v>
      </c>
      <c r="L108" s="231">
        <v>0</v>
      </c>
      <c r="M108" s="231">
        <v>0</v>
      </c>
      <c r="N108" s="231">
        <v>0</v>
      </c>
      <c r="O108" s="231">
        <v>0</v>
      </c>
      <c r="P108" s="231">
        <v>0</v>
      </c>
      <c r="Q108" s="231">
        <v>0</v>
      </c>
      <c r="R108" s="231">
        <v>0</v>
      </c>
      <c r="S108" s="231">
        <v>0</v>
      </c>
      <c r="T108" s="231">
        <v>0</v>
      </c>
      <c r="U108" s="231">
        <v>0</v>
      </c>
      <c r="V108" s="231">
        <v>0</v>
      </c>
      <c r="W108" s="231">
        <v>0</v>
      </c>
      <c r="DA108" s="73" t="s">
        <v>889</v>
      </c>
    </row>
    <row r="109" spans="1:105" ht="12" customHeight="1" x14ac:dyDescent="0.25">
      <c r="A109" s="64" t="s">
        <v>162</v>
      </c>
      <c r="B109" s="231">
        <v>1.4968226769581299E-2</v>
      </c>
      <c r="C109" s="231">
        <v>1.3637085481298069E-2</v>
      </c>
      <c r="D109" s="231">
        <v>9.2843134259431043E-3</v>
      </c>
      <c r="E109" s="231">
        <v>1.7429989936856721E-2</v>
      </c>
      <c r="F109" s="231">
        <v>1.9634693231207319E-2</v>
      </c>
      <c r="G109" s="231">
        <v>2.352768370546315E-2</v>
      </c>
      <c r="H109" s="231">
        <v>1.883337619463827E-2</v>
      </c>
      <c r="I109" s="231">
        <v>0</v>
      </c>
      <c r="J109" s="231">
        <v>0</v>
      </c>
      <c r="K109" s="231">
        <v>0</v>
      </c>
      <c r="L109" s="231">
        <v>0</v>
      </c>
      <c r="M109" s="231">
        <v>0</v>
      </c>
      <c r="N109" s="231">
        <v>0</v>
      </c>
      <c r="O109" s="231">
        <v>0</v>
      </c>
      <c r="P109" s="231">
        <v>0</v>
      </c>
      <c r="Q109" s="231">
        <v>0</v>
      </c>
      <c r="R109" s="231">
        <v>0</v>
      </c>
      <c r="S109" s="231">
        <v>0</v>
      </c>
      <c r="T109" s="231">
        <v>0</v>
      </c>
      <c r="U109" s="231">
        <v>0</v>
      </c>
      <c r="V109" s="231">
        <v>0</v>
      </c>
      <c r="W109" s="231">
        <v>0</v>
      </c>
      <c r="DA109" s="73" t="s">
        <v>890</v>
      </c>
    </row>
    <row r="110" spans="1:105" ht="12" customHeight="1" x14ac:dyDescent="0.25">
      <c r="A110" s="64" t="s">
        <v>36</v>
      </c>
      <c r="B110" s="231">
        <v>0</v>
      </c>
      <c r="C110" s="231">
        <v>0</v>
      </c>
      <c r="D110" s="231">
        <v>0</v>
      </c>
      <c r="E110" s="231">
        <v>0</v>
      </c>
      <c r="F110" s="231">
        <v>0</v>
      </c>
      <c r="G110" s="231">
        <v>0</v>
      </c>
      <c r="H110" s="231">
        <v>0</v>
      </c>
      <c r="I110" s="231">
        <v>0</v>
      </c>
      <c r="J110" s="231">
        <v>0</v>
      </c>
      <c r="K110" s="231">
        <v>0</v>
      </c>
      <c r="L110" s="231">
        <v>0</v>
      </c>
      <c r="M110" s="231">
        <v>0</v>
      </c>
      <c r="N110" s="231">
        <v>0</v>
      </c>
      <c r="O110" s="231">
        <v>0</v>
      </c>
      <c r="P110" s="231">
        <v>0</v>
      </c>
      <c r="Q110" s="231">
        <v>0</v>
      </c>
      <c r="R110" s="231">
        <v>0</v>
      </c>
      <c r="S110" s="231">
        <v>0</v>
      </c>
      <c r="T110" s="231">
        <v>0</v>
      </c>
      <c r="U110" s="231">
        <v>0</v>
      </c>
      <c r="V110" s="231">
        <v>0</v>
      </c>
      <c r="W110" s="231">
        <v>0</v>
      </c>
      <c r="DA110" s="73" t="s">
        <v>891</v>
      </c>
    </row>
    <row r="111" spans="1:105" ht="12" customHeight="1" x14ac:dyDescent="0.25">
      <c r="A111" s="64" t="s">
        <v>73</v>
      </c>
      <c r="B111" s="231">
        <v>0</v>
      </c>
      <c r="C111" s="231">
        <v>0</v>
      </c>
      <c r="D111" s="231">
        <v>0</v>
      </c>
      <c r="E111" s="231">
        <v>0</v>
      </c>
      <c r="F111" s="231">
        <v>0</v>
      </c>
      <c r="G111" s="231">
        <v>0</v>
      </c>
      <c r="H111" s="231">
        <v>0</v>
      </c>
      <c r="I111" s="231">
        <v>0</v>
      </c>
      <c r="J111" s="231">
        <v>0</v>
      </c>
      <c r="K111" s="231">
        <v>0</v>
      </c>
      <c r="L111" s="231">
        <v>0</v>
      </c>
      <c r="M111" s="231">
        <v>0</v>
      </c>
      <c r="N111" s="231">
        <v>0</v>
      </c>
      <c r="O111" s="231">
        <v>0</v>
      </c>
      <c r="P111" s="231">
        <v>0</v>
      </c>
      <c r="Q111" s="231">
        <v>0</v>
      </c>
      <c r="R111" s="231">
        <v>0</v>
      </c>
      <c r="S111" s="231">
        <v>0</v>
      </c>
      <c r="T111" s="231">
        <v>0</v>
      </c>
      <c r="U111" s="231">
        <v>0</v>
      </c>
      <c r="V111" s="231">
        <v>0</v>
      </c>
      <c r="W111" s="231">
        <v>0</v>
      </c>
      <c r="DA111" s="73" t="s">
        <v>892</v>
      </c>
    </row>
    <row r="112" spans="1:105" ht="12" customHeight="1" x14ac:dyDescent="0.25">
      <c r="A112" s="64" t="s">
        <v>79</v>
      </c>
      <c r="B112" s="231">
        <v>0</v>
      </c>
      <c r="C112" s="231">
        <v>0</v>
      </c>
      <c r="D112" s="231">
        <v>0</v>
      </c>
      <c r="E112" s="231">
        <v>0</v>
      </c>
      <c r="F112" s="231">
        <v>0</v>
      </c>
      <c r="G112" s="231">
        <v>0</v>
      </c>
      <c r="H112" s="231">
        <v>0</v>
      </c>
      <c r="I112" s="231">
        <v>0</v>
      </c>
      <c r="J112" s="231">
        <v>0</v>
      </c>
      <c r="K112" s="231">
        <v>0</v>
      </c>
      <c r="L112" s="231">
        <v>0</v>
      </c>
      <c r="M112" s="231">
        <v>0</v>
      </c>
      <c r="N112" s="231">
        <v>0</v>
      </c>
      <c r="O112" s="231">
        <v>0</v>
      </c>
      <c r="P112" s="231">
        <v>0</v>
      </c>
      <c r="Q112" s="231">
        <v>0</v>
      </c>
      <c r="R112" s="231">
        <v>0</v>
      </c>
      <c r="S112" s="231">
        <v>0</v>
      </c>
      <c r="T112" s="231">
        <v>0</v>
      </c>
      <c r="U112" s="231">
        <v>0</v>
      </c>
      <c r="V112" s="231">
        <v>0</v>
      </c>
      <c r="W112" s="231">
        <v>0</v>
      </c>
      <c r="DA112" s="73" t="s">
        <v>893</v>
      </c>
    </row>
    <row r="113" spans="1:105" ht="12" customHeight="1" x14ac:dyDescent="0.25">
      <c r="A113" s="61" t="s">
        <v>547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DA113" s="74" t="s">
        <v>894</v>
      </c>
    </row>
    <row r="114" spans="1:105" ht="12" customHeight="1" x14ac:dyDescent="0.25">
      <c r="A114" s="13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</row>
    <row r="115" spans="1:105" ht="15" customHeight="1" x14ac:dyDescent="0.25">
      <c r="A115" s="34" t="s">
        <v>45</v>
      </c>
      <c r="B115" s="225">
        <f t="shared" ref="B115:W115" si="3">B116+B117+B118+B119+B120+B126+B134+B141+B158</f>
        <v>720.33433100557363</v>
      </c>
      <c r="C115" s="225">
        <f t="shared" si="3"/>
        <v>682.0272208405321</v>
      </c>
      <c r="D115" s="225">
        <f t="shared" si="3"/>
        <v>741.49919978749131</v>
      </c>
      <c r="E115" s="225">
        <f t="shared" si="3"/>
        <v>751.57484956988299</v>
      </c>
      <c r="F115" s="225">
        <f t="shared" si="3"/>
        <v>650.85096322279765</v>
      </c>
      <c r="G115" s="225">
        <f t="shared" si="3"/>
        <v>602.22859368744366</v>
      </c>
      <c r="H115" s="225">
        <f t="shared" si="3"/>
        <v>649.06444665665947</v>
      </c>
      <c r="I115" s="225">
        <f t="shared" si="3"/>
        <v>678.66015102894039</v>
      </c>
      <c r="J115" s="225">
        <f t="shared" si="3"/>
        <v>694.83021592470027</v>
      </c>
      <c r="K115" s="225">
        <f t="shared" si="3"/>
        <v>237.87950147570822</v>
      </c>
      <c r="L115" s="225">
        <f t="shared" si="3"/>
        <v>400.10859248931308</v>
      </c>
      <c r="M115" s="225">
        <f t="shared" si="3"/>
        <v>582.52000349889249</v>
      </c>
      <c r="N115" s="225">
        <f t="shared" si="3"/>
        <v>496.32779320332094</v>
      </c>
      <c r="O115" s="225">
        <f t="shared" si="3"/>
        <v>597.75790817979157</v>
      </c>
      <c r="P115" s="225">
        <f t="shared" si="3"/>
        <v>429.82734197723437</v>
      </c>
      <c r="Q115" s="225">
        <f t="shared" si="3"/>
        <v>404.68497623446785</v>
      </c>
      <c r="R115" s="225">
        <f t="shared" si="3"/>
        <v>527.85069747089756</v>
      </c>
      <c r="S115" s="225">
        <f t="shared" si="3"/>
        <v>55.136557304167233</v>
      </c>
      <c r="T115" s="225">
        <f t="shared" si="3"/>
        <v>58.158235944196079</v>
      </c>
      <c r="U115" s="225">
        <f t="shared" si="3"/>
        <v>60.453870660401819</v>
      </c>
      <c r="V115" s="225">
        <f t="shared" si="3"/>
        <v>160.52026891686037</v>
      </c>
      <c r="W115" s="225">
        <f t="shared" si="3"/>
        <v>183.22624904587821</v>
      </c>
      <c r="DA115" s="89"/>
    </row>
    <row r="116" spans="1:105" ht="12" customHeight="1" x14ac:dyDescent="0.25">
      <c r="A116" s="55" t="s">
        <v>92</v>
      </c>
      <c r="B116" s="261">
        <v>0</v>
      </c>
      <c r="C116" s="261">
        <v>0</v>
      </c>
      <c r="D116" s="261">
        <v>0</v>
      </c>
      <c r="E116" s="261">
        <v>0</v>
      </c>
      <c r="F116" s="261">
        <v>0</v>
      </c>
      <c r="G116" s="261">
        <v>0</v>
      </c>
      <c r="H116" s="261">
        <v>0</v>
      </c>
      <c r="I116" s="261">
        <v>0</v>
      </c>
      <c r="J116" s="261">
        <v>0</v>
      </c>
      <c r="K116" s="261">
        <v>0</v>
      </c>
      <c r="L116" s="261">
        <v>0</v>
      </c>
      <c r="M116" s="261">
        <v>0</v>
      </c>
      <c r="N116" s="261">
        <v>0</v>
      </c>
      <c r="O116" s="261">
        <v>0</v>
      </c>
      <c r="P116" s="261">
        <v>0</v>
      </c>
      <c r="Q116" s="261">
        <v>0</v>
      </c>
      <c r="R116" s="261">
        <v>0</v>
      </c>
      <c r="S116" s="261">
        <v>0</v>
      </c>
      <c r="T116" s="261">
        <v>0</v>
      </c>
      <c r="U116" s="261">
        <v>0</v>
      </c>
      <c r="V116" s="261">
        <v>0</v>
      </c>
      <c r="W116" s="261">
        <v>0</v>
      </c>
      <c r="DA116" s="67" t="s">
        <v>895</v>
      </c>
    </row>
    <row r="117" spans="1:105" ht="12" customHeight="1" x14ac:dyDescent="0.25">
      <c r="A117" s="202" t="s">
        <v>93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DA117" s="174" t="s">
        <v>896</v>
      </c>
    </row>
    <row r="118" spans="1:105" ht="12" customHeight="1" x14ac:dyDescent="0.25">
      <c r="A118" s="202" t="s">
        <v>94</v>
      </c>
      <c r="B118" s="226">
        <v>0</v>
      </c>
      <c r="C118" s="226">
        <v>0</v>
      </c>
      <c r="D118" s="226">
        <v>0</v>
      </c>
      <c r="E118" s="226">
        <v>0</v>
      </c>
      <c r="F118" s="226">
        <v>0</v>
      </c>
      <c r="G118" s="226">
        <v>0</v>
      </c>
      <c r="H118" s="226">
        <v>0</v>
      </c>
      <c r="I118" s="226">
        <v>0</v>
      </c>
      <c r="J118" s="226">
        <v>0</v>
      </c>
      <c r="K118" s="226">
        <v>0</v>
      </c>
      <c r="L118" s="226">
        <v>0</v>
      </c>
      <c r="M118" s="226">
        <v>0</v>
      </c>
      <c r="N118" s="226">
        <v>0</v>
      </c>
      <c r="O118" s="226">
        <v>0</v>
      </c>
      <c r="P118" s="226">
        <v>0</v>
      </c>
      <c r="Q118" s="226">
        <v>0</v>
      </c>
      <c r="R118" s="226">
        <v>0</v>
      </c>
      <c r="S118" s="226">
        <v>0</v>
      </c>
      <c r="T118" s="226">
        <v>0</v>
      </c>
      <c r="U118" s="226">
        <v>0</v>
      </c>
      <c r="V118" s="226">
        <v>0</v>
      </c>
      <c r="W118" s="226">
        <v>0</v>
      </c>
      <c r="DA118" s="174" t="s">
        <v>897</v>
      </c>
    </row>
    <row r="119" spans="1:105" ht="12" customHeight="1" x14ac:dyDescent="0.25">
      <c r="A119" s="202" t="s">
        <v>95</v>
      </c>
      <c r="B119" s="226">
        <v>0</v>
      </c>
      <c r="C119" s="226">
        <v>0</v>
      </c>
      <c r="D119" s="226">
        <v>0</v>
      </c>
      <c r="E119" s="226">
        <v>0</v>
      </c>
      <c r="F119" s="226">
        <v>0</v>
      </c>
      <c r="G119" s="226">
        <v>0</v>
      </c>
      <c r="H119" s="226">
        <v>0</v>
      </c>
      <c r="I119" s="226">
        <v>0</v>
      </c>
      <c r="J119" s="226">
        <v>0</v>
      </c>
      <c r="K119" s="226">
        <v>0</v>
      </c>
      <c r="L119" s="226">
        <v>0</v>
      </c>
      <c r="M119" s="226">
        <v>0</v>
      </c>
      <c r="N119" s="226">
        <v>0</v>
      </c>
      <c r="O119" s="226">
        <v>0</v>
      </c>
      <c r="P119" s="226">
        <v>0</v>
      </c>
      <c r="Q119" s="226">
        <v>0</v>
      </c>
      <c r="R119" s="226">
        <v>0</v>
      </c>
      <c r="S119" s="226">
        <v>0</v>
      </c>
      <c r="T119" s="226">
        <v>0</v>
      </c>
      <c r="U119" s="226">
        <v>0</v>
      </c>
      <c r="V119" s="226">
        <v>0</v>
      </c>
      <c r="W119" s="226">
        <v>0</v>
      </c>
      <c r="DA119" s="174" t="s">
        <v>898</v>
      </c>
    </row>
    <row r="120" spans="1:105" ht="12" customHeight="1" x14ac:dyDescent="0.25">
      <c r="A120" s="56" t="s">
        <v>96</v>
      </c>
      <c r="B120" s="262">
        <v>0.38714350514858259</v>
      </c>
      <c r="C120" s="262">
        <v>0.35573235207666187</v>
      </c>
      <c r="D120" s="262">
        <v>0.36275720663437711</v>
      </c>
      <c r="E120" s="262">
        <v>0.46108183891893473</v>
      </c>
      <c r="F120" s="262">
        <v>0.28280433604748101</v>
      </c>
      <c r="G120" s="262">
        <v>0.28237242699310722</v>
      </c>
      <c r="H120" s="262">
        <v>0.25885856686930009</v>
      </c>
      <c r="I120" s="262">
        <v>0.27149652316504708</v>
      </c>
      <c r="J120" s="262">
        <v>0.34046946117067223</v>
      </c>
      <c r="K120" s="262">
        <v>0.1141520918640526</v>
      </c>
      <c r="L120" s="262">
        <v>0.18243514526067081</v>
      </c>
      <c r="M120" s="262">
        <v>0.66060785749263573</v>
      </c>
      <c r="N120" s="262">
        <v>0.59796160254491304</v>
      </c>
      <c r="O120" s="262">
        <v>0.95539694840779377</v>
      </c>
      <c r="P120" s="262">
        <v>0.61088728712446649</v>
      </c>
      <c r="Q120" s="262">
        <v>0.5791686125646256</v>
      </c>
      <c r="R120" s="262">
        <v>0.69741202869642238</v>
      </c>
      <c r="S120" s="262">
        <v>2.990332414629792E-2</v>
      </c>
      <c r="T120" s="262">
        <v>2.770377360582877E-2</v>
      </c>
      <c r="U120" s="262">
        <v>3.0435597059815619E-2</v>
      </c>
      <c r="V120" s="262">
        <v>0.28408548896356878</v>
      </c>
      <c r="W120" s="262">
        <v>0.33928734736883182</v>
      </c>
      <c r="DA120" s="68" t="s">
        <v>899</v>
      </c>
    </row>
    <row r="121" spans="1:105" ht="12" customHeight="1" x14ac:dyDescent="0.25">
      <c r="A121" s="37" t="s">
        <v>160</v>
      </c>
      <c r="B121" s="228">
        <v>0.17124163058542211</v>
      </c>
      <c r="C121" s="228">
        <v>0.1664269510613644</v>
      </c>
      <c r="D121" s="228">
        <v>0.14674056478839739</v>
      </c>
      <c r="E121" s="228">
        <v>0.1734488392414768</v>
      </c>
      <c r="F121" s="228">
        <v>6.9357104504250214E-3</v>
      </c>
      <c r="G121" s="228">
        <v>1.160057110190702E-2</v>
      </c>
      <c r="H121" s="228">
        <v>1.307803346677871E-2</v>
      </c>
      <c r="I121" s="228">
        <v>1.234762252032996E-2</v>
      </c>
      <c r="J121" s="228">
        <v>1.4827173610311771E-2</v>
      </c>
      <c r="K121" s="228">
        <v>5.2246532740970386E-3</v>
      </c>
      <c r="L121" s="228">
        <v>7.3634973340279001E-3</v>
      </c>
      <c r="M121" s="228">
        <v>4.5683506775181393E-3</v>
      </c>
      <c r="N121" s="228">
        <v>1.7991720278821781E-2</v>
      </c>
      <c r="O121" s="228">
        <v>1.559754991504802E-2</v>
      </c>
      <c r="P121" s="228">
        <v>0</v>
      </c>
      <c r="Q121" s="228">
        <v>0</v>
      </c>
      <c r="R121" s="228">
        <v>0</v>
      </c>
      <c r="S121" s="228">
        <v>8.421820155330585E-5</v>
      </c>
      <c r="T121" s="228">
        <v>1.5995101753053979E-5</v>
      </c>
      <c r="U121" s="228">
        <v>4.6909758036099143E-5</v>
      </c>
      <c r="V121" s="228">
        <v>2.8219764946167008E-4</v>
      </c>
      <c r="W121" s="228">
        <v>2.368392823064178E-4</v>
      </c>
      <c r="DA121" s="69" t="s">
        <v>900</v>
      </c>
    </row>
    <row r="122" spans="1:105" ht="12" customHeight="1" x14ac:dyDescent="0.25">
      <c r="A122" s="37" t="s">
        <v>162</v>
      </c>
      <c r="B122" s="228">
        <v>0.21590187456316051</v>
      </c>
      <c r="C122" s="228">
        <v>0.18930540101529739</v>
      </c>
      <c r="D122" s="228">
        <v>0.21601664184597971</v>
      </c>
      <c r="E122" s="228">
        <v>0.28763299967745792</v>
      </c>
      <c r="F122" s="228">
        <v>0.27586862559705588</v>
      </c>
      <c r="G122" s="228">
        <v>0.27077185589120012</v>
      </c>
      <c r="H122" s="228">
        <v>0.2457805334025214</v>
      </c>
      <c r="I122" s="228">
        <v>0.25914890064471718</v>
      </c>
      <c r="J122" s="228">
        <v>0.3256422875603604</v>
      </c>
      <c r="K122" s="228">
        <v>0.1089274385899555</v>
      </c>
      <c r="L122" s="228">
        <v>0.1750716479266429</v>
      </c>
      <c r="M122" s="228">
        <v>0.65603950681511758</v>
      </c>
      <c r="N122" s="228">
        <v>0.57996988226609125</v>
      </c>
      <c r="O122" s="228">
        <v>0.93979939849274574</v>
      </c>
      <c r="P122" s="228">
        <v>0.61088728712446649</v>
      </c>
      <c r="Q122" s="228">
        <v>0.5791686125646256</v>
      </c>
      <c r="R122" s="228">
        <v>0.69741202869642238</v>
      </c>
      <c r="S122" s="228">
        <v>2.9819105944744621E-2</v>
      </c>
      <c r="T122" s="228">
        <v>2.7687778504075711E-2</v>
      </c>
      <c r="U122" s="228">
        <v>3.0388687301779519E-2</v>
      </c>
      <c r="V122" s="228">
        <v>0.28380329131410709</v>
      </c>
      <c r="W122" s="228">
        <v>0.33905050808652543</v>
      </c>
      <c r="DA122" s="69" t="s">
        <v>901</v>
      </c>
    </row>
    <row r="123" spans="1:105" ht="12" customHeight="1" x14ac:dyDescent="0.25">
      <c r="A123" s="37" t="s">
        <v>97</v>
      </c>
      <c r="B123" s="228">
        <v>0</v>
      </c>
      <c r="C123" s="228">
        <v>0</v>
      </c>
      <c r="D123" s="228">
        <v>0</v>
      </c>
      <c r="E123" s="228">
        <v>0</v>
      </c>
      <c r="F123" s="228">
        <v>0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0</v>
      </c>
      <c r="Q123" s="228">
        <v>0</v>
      </c>
      <c r="R123" s="228">
        <v>0</v>
      </c>
      <c r="S123" s="228">
        <v>0</v>
      </c>
      <c r="T123" s="228">
        <v>0</v>
      </c>
      <c r="U123" s="228">
        <v>0</v>
      </c>
      <c r="V123" s="228">
        <v>0</v>
      </c>
      <c r="W123" s="228">
        <v>0</v>
      </c>
      <c r="DA123" s="69" t="s">
        <v>902</v>
      </c>
    </row>
    <row r="124" spans="1:105" ht="12" customHeight="1" x14ac:dyDescent="0.25">
      <c r="A124" s="37" t="s">
        <v>78</v>
      </c>
      <c r="B124" s="228">
        <v>0</v>
      </c>
      <c r="C124" s="228">
        <v>0</v>
      </c>
      <c r="D124" s="228">
        <v>0</v>
      </c>
      <c r="E124" s="228">
        <v>0</v>
      </c>
      <c r="F124" s="228">
        <v>0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8">
        <v>0</v>
      </c>
      <c r="O124" s="228">
        <v>0</v>
      </c>
      <c r="P124" s="228">
        <v>0</v>
      </c>
      <c r="Q124" s="228">
        <v>0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DA124" s="69" t="s">
        <v>903</v>
      </c>
    </row>
    <row r="125" spans="1:105" ht="12" customHeight="1" x14ac:dyDescent="0.25">
      <c r="A125" s="37" t="s">
        <v>38</v>
      </c>
      <c r="B125" s="228">
        <v>0</v>
      </c>
      <c r="C125" s="228">
        <v>0</v>
      </c>
      <c r="D125" s="228">
        <v>0</v>
      </c>
      <c r="E125" s="228">
        <v>0</v>
      </c>
      <c r="F125" s="228">
        <v>0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8">
        <v>0</v>
      </c>
      <c r="O125" s="228">
        <v>0</v>
      </c>
      <c r="P125" s="228">
        <v>0</v>
      </c>
      <c r="Q125" s="228">
        <v>0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DA125" s="69" t="s">
        <v>904</v>
      </c>
    </row>
    <row r="126" spans="1:105" ht="12" customHeight="1" x14ac:dyDescent="0.25">
      <c r="A126" s="57" t="s">
        <v>604</v>
      </c>
      <c r="B126" s="296">
        <v>439.24527667916527</v>
      </c>
      <c r="C126" s="296">
        <v>404.09747405380318</v>
      </c>
      <c r="D126" s="296">
        <v>432.354309308788</v>
      </c>
      <c r="E126" s="296">
        <v>449.71753159296208</v>
      </c>
      <c r="F126" s="296">
        <v>415.57949165941989</v>
      </c>
      <c r="G126" s="296">
        <v>383.71234068396501</v>
      </c>
      <c r="H126" s="296">
        <v>397.62056535525221</v>
      </c>
      <c r="I126" s="296">
        <v>413.44699829189892</v>
      </c>
      <c r="J126" s="296">
        <v>418.00207283223227</v>
      </c>
      <c r="K126" s="296">
        <v>114.5676909562133</v>
      </c>
      <c r="L126" s="296">
        <v>214.31564428179311</v>
      </c>
      <c r="M126" s="296">
        <v>340.96688646401321</v>
      </c>
      <c r="N126" s="296">
        <v>293.78161354275642</v>
      </c>
      <c r="O126" s="296">
        <v>342.45153625097191</v>
      </c>
      <c r="P126" s="296">
        <v>234.882974259778</v>
      </c>
      <c r="Q126" s="296">
        <v>230.50569691794681</v>
      </c>
      <c r="R126" s="296">
        <v>314.73468656603251</v>
      </c>
      <c r="S126" s="296">
        <v>6.7814788580729033</v>
      </c>
      <c r="T126" s="296">
        <v>6.1947973474150579</v>
      </c>
      <c r="U126" s="296">
        <v>6.8259228444532987</v>
      </c>
      <c r="V126" s="296">
        <v>61.826876745910972</v>
      </c>
      <c r="W126" s="296">
        <v>73.620206656523678</v>
      </c>
      <c r="DA126" s="70" t="s">
        <v>905</v>
      </c>
    </row>
    <row r="127" spans="1:105" ht="12" customHeight="1" x14ac:dyDescent="0.25">
      <c r="A127" s="60" t="s">
        <v>606</v>
      </c>
      <c r="B127" s="264">
        <v>439.24527667916527</v>
      </c>
      <c r="C127" s="264">
        <v>404.09747405380318</v>
      </c>
      <c r="D127" s="264">
        <v>432.354309308788</v>
      </c>
      <c r="E127" s="264">
        <v>449.71753159296208</v>
      </c>
      <c r="F127" s="264">
        <v>415.57949165941989</v>
      </c>
      <c r="G127" s="264">
        <v>383.71234068396501</v>
      </c>
      <c r="H127" s="264">
        <v>397.62056535525221</v>
      </c>
      <c r="I127" s="264">
        <v>413.44699829189892</v>
      </c>
      <c r="J127" s="264">
        <v>418.00207283223227</v>
      </c>
      <c r="K127" s="264">
        <v>114.5676909562133</v>
      </c>
      <c r="L127" s="264">
        <v>214.31564428179311</v>
      </c>
      <c r="M127" s="264">
        <v>340.96688646401321</v>
      </c>
      <c r="N127" s="264">
        <v>293.78161354275642</v>
      </c>
      <c r="O127" s="264">
        <v>342.45153625097191</v>
      </c>
      <c r="P127" s="264">
        <v>234.882974259778</v>
      </c>
      <c r="Q127" s="264">
        <v>230.50569691794681</v>
      </c>
      <c r="R127" s="264">
        <v>314.73468656603251</v>
      </c>
      <c r="S127" s="264">
        <v>6.7814788580729033</v>
      </c>
      <c r="T127" s="264">
        <v>6.1947973474150579</v>
      </c>
      <c r="U127" s="264">
        <v>6.8259228444532987</v>
      </c>
      <c r="V127" s="264">
        <v>61.826876745910972</v>
      </c>
      <c r="W127" s="264">
        <v>73.620206656523678</v>
      </c>
      <c r="DA127" s="72" t="s">
        <v>906</v>
      </c>
    </row>
    <row r="128" spans="1:105" ht="12" customHeight="1" x14ac:dyDescent="0.25">
      <c r="A128" s="59" t="s">
        <v>30</v>
      </c>
      <c r="B128" s="232">
        <v>270.613588877675</v>
      </c>
      <c r="C128" s="232">
        <v>233.2444461334884</v>
      </c>
      <c r="D128" s="232">
        <v>252.1317072277744</v>
      </c>
      <c r="E128" s="232">
        <v>270.25775629539157</v>
      </c>
      <c r="F128" s="232">
        <v>237.65248109807791</v>
      </c>
      <c r="G128" s="232">
        <v>234.33669934207359</v>
      </c>
      <c r="H128" s="232">
        <v>242.98782824195911</v>
      </c>
      <c r="I128" s="232">
        <v>257.55778304801601</v>
      </c>
      <c r="J128" s="232">
        <v>258.94611401540209</v>
      </c>
      <c r="K128" s="232">
        <v>52.174230806885078</v>
      </c>
      <c r="L128" s="232">
        <v>127.2303854245344</v>
      </c>
      <c r="M128" s="232">
        <v>193.94919334983771</v>
      </c>
      <c r="N128" s="232">
        <v>202.33150272744169</v>
      </c>
      <c r="O128" s="232">
        <v>182.74581009496339</v>
      </c>
      <c r="P128" s="232">
        <v>127.9409151060479</v>
      </c>
      <c r="Q128" s="232">
        <v>132.6024737503038</v>
      </c>
      <c r="R128" s="232">
        <v>208.17373722066071</v>
      </c>
      <c r="S128" s="232">
        <v>0</v>
      </c>
      <c r="T128" s="232">
        <v>0</v>
      </c>
      <c r="U128" s="232">
        <v>0</v>
      </c>
      <c r="V128" s="232">
        <v>0</v>
      </c>
      <c r="W128" s="232">
        <v>0</v>
      </c>
      <c r="DA128" s="71" t="s">
        <v>907</v>
      </c>
    </row>
    <row r="129" spans="1:105" ht="12" customHeight="1" x14ac:dyDescent="0.25">
      <c r="A129" s="59" t="s">
        <v>33</v>
      </c>
      <c r="B129" s="232">
        <v>17.958826245421609</v>
      </c>
      <c r="C129" s="232">
        <v>17.335357283473609</v>
      </c>
      <c r="D129" s="232">
        <v>16.176591810136781</v>
      </c>
      <c r="E129" s="232">
        <v>16.588757556916779</v>
      </c>
      <c r="F129" s="232">
        <v>17.454849657548049</v>
      </c>
      <c r="G129" s="232">
        <v>17.220600634859821</v>
      </c>
      <c r="H129" s="232">
        <v>16.455554788203141</v>
      </c>
      <c r="I129" s="232">
        <v>15.708202640057911</v>
      </c>
      <c r="J129" s="232">
        <v>17.042756421116081</v>
      </c>
      <c r="K129" s="232">
        <v>9.7558662900699691</v>
      </c>
      <c r="L129" s="232">
        <v>12.355168329113059</v>
      </c>
      <c r="M129" s="232">
        <v>11.044329332330429</v>
      </c>
      <c r="N129" s="232">
        <v>1.9871349259823941</v>
      </c>
      <c r="O129" s="232">
        <v>1.193883074482385</v>
      </c>
      <c r="P129" s="232">
        <v>1.489620277911432</v>
      </c>
      <c r="Q129" s="232">
        <v>1.448141956298995</v>
      </c>
      <c r="R129" s="232">
        <v>2.198582347050364</v>
      </c>
      <c r="S129" s="232">
        <v>0.26052981513045292</v>
      </c>
      <c r="T129" s="232">
        <v>0.3214051323983832</v>
      </c>
      <c r="U129" s="232">
        <v>0.40510505642934758</v>
      </c>
      <c r="V129" s="232">
        <v>1.9485115908166899</v>
      </c>
      <c r="W129" s="232">
        <v>2.0184212826863872</v>
      </c>
      <c r="DA129" s="71" t="s">
        <v>908</v>
      </c>
    </row>
    <row r="130" spans="1:105" ht="12" customHeight="1" x14ac:dyDescent="0.25">
      <c r="A130" s="59" t="s">
        <v>160</v>
      </c>
      <c r="B130" s="232">
        <v>12.499415979267351</v>
      </c>
      <c r="C130" s="232">
        <v>12.80318021868626</v>
      </c>
      <c r="D130" s="232">
        <v>11.432952471771211</v>
      </c>
      <c r="E130" s="232">
        <v>12.63102657605274</v>
      </c>
      <c r="F130" s="232">
        <v>0.560823400170532</v>
      </c>
      <c r="G130" s="232">
        <v>1.1429399212108411</v>
      </c>
      <c r="H130" s="232">
        <v>1.1263549541698119</v>
      </c>
      <c r="I130" s="232">
        <v>1.1500173327431651</v>
      </c>
      <c r="J130" s="232">
        <v>1.290994222473002</v>
      </c>
      <c r="K130" s="232">
        <v>0.72932206647750797</v>
      </c>
      <c r="L130" s="232">
        <v>1.0717372088991921</v>
      </c>
      <c r="M130" s="232">
        <v>0.59798624617078777</v>
      </c>
      <c r="N130" s="232">
        <v>2.691799658475476</v>
      </c>
      <c r="O130" s="232">
        <v>2.5878211027476139</v>
      </c>
      <c r="P130" s="232">
        <v>0</v>
      </c>
      <c r="Q130" s="232">
        <v>0</v>
      </c>
      <c r="R130" s="232">
        <v>0</v>
      </c>
      <c r="S130" s="232">
        <v>1.781287141662417E-2</v>
      </c>
      <c r="T130" s="232">
        <v>3.390728087145961E-3</v>
      </c>
      <c r="U130" s="232">
        <v>9.8962740319545276E-3</v>
      </c>
      <c r="V130" s="232">
        <v>5.9480454147878448E-2</v>
      </c>
      <c r="W130" s="232">
        <v>4.9981573410584609E-2</v>
      </c>
      <c r="DA130" s="71" t="s">
        <v>909</v>
      </c>
    </row>
    <row r="131" spans="1:105" ht="12" customHeight="1" x14ac:dyDescent="0.25">
      <c r="A131" s="59" t="s">
        <v>70</v>
      </c>
      <c r="B131" s="232">
        <v>122.4141507625515</v>
      </c>
      <c r="C131" s="232">
        <v>126.1512772479764</v>
      </c>
      <c r="D131" s="232">
        <v>135.78261965203919</v>
      </c>
      <c r="E131" s="232">
        <v>129.29375664977829</v>
      </c>
      <c r="F131" s="232">
        <v>137.604526728639</v>
      </c>
      <c r="G131" s="232">
        <v>104.3344518218377</v>
      </c>
      <c r="H131" s="232">
        <v>115.8828037426232</v>
      </c>
      <c r="I131" s="232">
        <v>114.8947109773183</v>
      </c>
      <c r="J131" s="232">
        <v>112.3687051468151</v>
      </c>
      <c r="K131" s="232">
        <v>36.702825528548402</v>
      </c>
      <c r="L131" s="232">
        <v>48.17714638796793</v>
      </c>
      <c r="M131" s="232">
        <v>49.501365290792393</v>
      </c>
      <c r="N131" s="232">
        <v>0</v>
      </c>
      <c r="O131" s="232">
        <v>0</v>
      </c>
      <c r="P131" s="232">
        <v>3.2681888927486722</v>
      </c>
      <c r="Q131" s="232">
        <v>0</v>
      </c>
      <c r="R131" s="232">
        <v>0</v>
      </c>
      <c r="S131" s="232">
        <v>0.19613970097985309</v>
      </c>
      <c r="T131" s="232">
        <v>5.9660949443559317E-4</v>
      </c>
      <c r="U131" s="232">
        <v>0</v>
      </c>
      <c r="V131" s="232">
        <v>0</v>
      </c>
      <c r="W131" s="232">
        <v>0</v>
      </c>
      <c r="DA131" s="71" t="s">
        <v>910</v>
      </c>
    </row>
    <row r="132" spans="1:105" ht="12" customHeight="1" x14ac:dyDescent="0.25">
      <c r="A132" s="59" t="s">
        <v>162</v>
      </c>
      <c r="B132" s="232">
        <v>15.75929481424992</v>
      </c>
      <c r="C132" s="232">
        <v>14.56321317017856</v>
      </c>
      <c r="D132" s="232">
        <v>16.830438147066381</v>
      </c>
      <c r="E132" s="232">
        <v>20.946234514822599</v>
      </c>
      <c r="F132" s="232">
        <v>22.306810774984339</v>
      </c>
      <c r="G132" s="232">
        <v>26.677648963983021</v>
      </c>
      <c r="H132" s="232">
        <v>21.168023628296869</v>
      </c>
      <c r="I132" s="232">
        <v>24.136284293763559</v>
      </c>
      <c r="J132" s="232">
        <v>28.353503026425901</v>
      </c>
      <c r="K132" s="232">
        <v>15.20544626423237</v>
      </c>
      <c r="L132" s="232">
        <v>25.481206931278471</v>
      </c>
      <c r="M132" s="232">
        <v>85.874012244881797</v>
      </c>
      <c r="N132" s="232">
        <v>86.771176230856881</v>
      </c>
      <c r="O132" s="232">
        <v>155.9240219787784</v>
      </c>
      <c r="P132" s="232">
        <v>102.1842499830701</v>
      </c>
      <c r="Q132" s="232">
        <v>96.45508121134398</v>
      </c>
      <c r="R132" s="232">
        <v>104.36236699832141</v>
      </c>
      <c r="S132" s="232">
        <v>6.3069964705459736</v>
      </c>
      <c r="T132" s="232">
        <v>5.8694048774350929</v>
      </c>
      <c r="U132" s="232">
        <v>6.4109215139919966</v>
      </c>
      <c r="V132" s="232">
        <v>59.818884700946398</v>
      </c>
      <c r="W132" s="232">
        <v>71.551803800426711</v>
      </c>
      <c r="DA132" s="71" t="s">
        <v>911</v>
      </c>
    </row>
    <row r="133" spans="1:105" ht="12" customHeight="1" x14ac:dyDescent="0.25">
      <c r="A133" s="60" t="s">
        <v>613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912</v>
      </c>
    </row>
    <row r="134" spans="1:105" ht="12" customHeight="1" x14ac:dyDescent="0.25">
      <c r="A134" s="57" t="s">
        <v>615</v>
      </c>
      <c r="B134" s="296">
        <v>129.27194603307319</v>
      </c>
      <c r="C134" s="296">
        <v>126.7861968492598</v>
      </c>
      <c r="D134" s="296">
        <v>134.63503308275031</v>
      </c>
      <c r="E134" s="296">
        <v>139.1533042757151</v>
      </c>
      <c r="F134" s="296">
        <v>128.9299469412434</v>
      </c>
      <c r="G134" s="296">
        <v>107.06574383505109</v>
      </c>
      <c r="H134" s="296">
        <v>113.3767717823123</v>
      </c>
      <c r="I134" s="296">
        <v>113.81897933188419</v>
      </c>
      <c r="J134" s="296">
        <v>118.4706605400397</v>
      </c>
      <c r="K134" s="296">
        <v>37.338637797016233</v>
      </c>
      <c r="L134" s="296">
        <v>54.500820247970417</v>
      </c>
      <c r="M134" s="296">
        <v>101.3237144593776</v>
      </c>
      <c r="N134" s="296">
        <v>66.393735555925787</v>
      </c>
      <c r="O134" s="296">
        <v>105.0426977225093</v>
      </c>
      <c r="P134" s="296">
        <v>68.945829558473264</v>
      </c>
      <c r="Q134" s="296">
        <v>64.016105794983545</v>
      </c>
      <c r="R134" s="296">
        <v>77.332824188131823</v>
      </c>
      <c r="S134" s="296">
        <v>3.474930135573524</v>
      </c>
      <c r="T134" s="296">
        <v>3.1743058463829978</v>
      </c>
      <c r="U134" s="296">
        <v>3.4977038919842518</v>
      </c>
      <c r="V134" s="296">
        <v>31.681006707998229</v>
      </c>
      <c r="W134" s="296">
        <v>37.72408350036536</v>
      </c>
      <c r="DA134" s="70" t="s">
        <v>913</v>
      </c>
    </row>
    <row r="135" spans="1:105" ht="12" customHeight="1" x14ac:dyDescent="0.25">
      <c r="A135" s="60" t="s">
        <v>617</v>
      </c>
      <c r="B135" s="264">
        <v>129.27194603307319</v>
      </c>
      <c r="C135" s="264">
        <v>126.7861968492598</v>
      </c>
      <c r="D135" s="264">
        <v>134.63503308275031</v>
      </c>
      <c r="E135" s="264">
        <v>139.1533042757151</v>
      </c>
      <c r="F135" s="264">
        <v>128.9299469412434</v>
      </c>
      <c r="G135" s="264">
        <v>107.06574383505109</v>
      </c>
      <c r="H135" s="264">
        <v>113.3767717823123</v>
      </c>
      <c r="I135" s="264">
        <v>113.81897933188419</v>
      </c>
      <c r="J135" s="264">
        <v>118.4706605400397</v>
      </c>
      <c r="K135" s="264">
        <v>37.338637797016233</v>
      </c>
      <c r="L135" s="264">
        <v>54.500820247970417</v>
      </c>
      <c r="M135" s="264">
        <v>101.3237144593776</v>
      </c>
      <c r="N135" s="264">
        <v>66.393735555925787</v>
      </c>
      <c r="O135" s="264">
        <v>105.0426977225093</v>
      </c>
      <c r="P135" s="264">
        <v>68.945829558473264</v>
      </c>
      <c r="Q135" s="264">
        <v>64.016105794983545</v>
      </c>
      <c r="R135" s="264">
        <v>77.332824188131823</v>
      </c>
      <c r="S135" s="264">
        <v>3.474930135573524</v>
      </c>
      <c r="T135" s="264">
        <v>3.1743058463829978</v>
      </c>
      <c r="U135" s="264">
        <v>3.4977038919842518</v>
      </c>
      <c r="V135" s="264">
        <v>31.681006707998229</v>
      </c>
      <c r="W135" s="264">
        <v>37.72408350036536</v>
      </c>
      <c r="DA135" s="72" t="s">
        <v>914</v>
      </c>
    </row>
    <row r="136" spans="1:105" ht="12" customHeight="1" x14ac:dyDescent="0.25">
      <c r="A136" s="59" t="s">
        <v>33</v>
      </c>
      <c r="B136" s="299">
        <v>13.767118431195369</v>
      </c>
      <c r="C136" s="299">
        <v>12.864179510004471</v>
      </c>
      <c r="D136" s="299">
        <v>12.084699412701241</v>
      </c>
      <c r="E136" s="299">
        <v>12.86294058958938</v>
      </c>
      <c r="F136" s="299">
        <v>12.64817990880136</v>
      </c>
      <c r="G136" s="299">
        <v>12.342952302629261</v>
      </c>
      <c r="H136" s="299">
        <v>12.06521797778526</v>
      </c>
      <c r="I136" s="299">
        <v>11.46898833785718</v>
      </c>
      <c r="J136" s="299">
        <v>12.694064564772431</v>
      </c>
      <c r="K136" s="299">
        <v>5.8382842837890738</v>
      </c>
      <c r="L136" s="299">
        <v>7.7322708466897101</v>
      </c>
      <c r="M136" s="299">
        <v>7.6116856955122332</v>
      </c>
      <c r="N136" s="299">
        <v>1.442680709879741</v>
      </c>
      <c r="O136" s="299">
        <v>0.78524860646742078</v>
      </c>
      <c r="P136" s="299">
        <v>0.96036214937745468</v>
      </c>
      <c r="Q136" s="299">
        <v>0.94689843379160288</v>
      </c>
      <c r="R136" s="299">
        <v>1.595543049795104</v>
      </c>
      <c r="S136" s="299">
        <v>0.13349933322205709</v>
      </c>
      <c r="T136" s="299">
        <v>0.16469274677006349</v>
      </c>
      <c r="U136" s="299">
        <v>0.20758182663708591</v>
      </c>
      <c r="V136" s="299">
        <v>0.99844617791337087</v>
      </c>
      <c r="W136" s="299">
        <v>1.0342689387198101</v>
      </c>
      <c r="DA136" s="71" t="s">
        <v>915</v>
      </c>
    </row>
    <row r="137" spans="1:105" ht="12" customHeight="1" x14ac:dyDescent="0.25">
      <c r="A137" s="59" t="s">
        <v>160</v>
      </c>
      <c r="B137" s="299">
        <v>9.5819703223210073</v>
      </c>
      <c r="C137" s="299">
        <v>9.5009526448661532</v>
      </c>
      <c r="D137" s="299">
        <v>8.5409705358626127</v>
      </c>
      <c r="E137" s="299">
        <v>9.7941116973855138</v>
      </c>
      <c r="F137" s="299">
        <v>0.40638535430496647</v>
      </c>
      <c r="G137" s="299">
        <v>0.81920794932778418</v>
      </c>
      <c r="H137" s="299">
        <v>0.82584380881278296</v>
      </c>
      <c r="I137" s="299">
        <v>0.8396591054873449</v>
      </c>
      <c r="J137" s="299">
        <v>0.96157943045619487</v>
      </c>
      <c r="K137" s="299">
        <v>0.43645427601546882</v>
      </c>
      <c r="L137" s="299">
        <v>0.6707284073303047</v>
      </c>
      <c r="M137" s="299">
        <v>0.41212854299508711</v>
      </c>
      <c r="N137" s="299">
        <v>1.9542746651808649</v>
      </c>
      <c r="O137" s="299">
        <v>1.702078669304002</v>
      </c>
      <c r="P137" s="299">
        <v>0</v>
      </c>
      <c r="Q137" s="299">
        <v>0</v>
      </c>
      <c r="R137" s="299">
        <v>0</v>
      </c>
      <c r="S137" s="299">
        <v>9.1275789517558572E-3</v>
      </c>
      <c r="T137" s="299">
        <v>1.737459256034209E-3</v>
      </c>
      <c r="U137" s="299">
        <v>5.0709972829296396E-3</v>
      </c>
      <c r="V137" s="299">
        <v>3.0478665040739691E-2</v>
      </c>
      <c r="W137" s="299">
        <v>2.561129796357961E-2</v>
      </c>
      <c r="DA137" s="71" t="s">
        <v>916</v>
      </c>
    </row>
    <row r="138" spans="1:105" ht="12" customHeight="1" x14ac:dyDescent="0.25">
      <c r="A138" s="59" t="s">
        <v>70</v>
      </c>
      <c r="B138" s="299">
        <v>93.841885219636552</v>
      </c>
      <c r="C138" s="299">
        <v>93.614031104014941</v>
      </c>
      <c r="D138" s="299">
        <v>101.43620876529729</v>
      </c>
      <c r="E138" s="299">
        <v>100.2545190430785</v>
      </c>
      <c r="F138" s="299">
        <v>99.711360709237852</v>
      </c>
      <c r="G138" s="299">
        <v>74.782244223875523</v>
      </c>
      <c r="H138" s="299">
        <v>84.965308373193352</v>
      </c>
      <c r="I138" s="299">
        <v>83.887770642833772</v>
      </c>
      <c r="J138" s="299">
        <v>83.696296710912833</v>
      </c>
      <c r="K138" s="299">
        <v>21.964377440482501</v>
      </c>
      <c r="L138" s="299">
        <v>30.150843320734339</v>
      </c>
      <c r="M138" s="299">
        <v>34.116044782299632</v>
      </c>
      <c r="N138" s="299">
        <v>0</v>
      </c>
      <c r="O138" s="299">
        <v>0</v>
      </c>
      <c r="P138" s="299">
        <v>2.1070100589744061</v>
      </c>
      <c r="Q138" s="299">
        <v>0</v>
      </c>
      <c r="R138" s="299">
        <v>0</v>
      </c>
      <c r="S138" s="299">
        <v>0.1005048857309206</v>
      </c>
      <c r="T138" s="299">
        <v>3.0571153501651738E-4</v>
      </c>
      <c r="U138" s="299">
        <v>0</v>
      </c>
      <c r="V138" s="299">
        <v>0</v>
      </c>
      <c r="W138" s="299">
        <v>0</v>
      </c>
      <c r="DA138" s="71" t="s">
        <v>917</v>
      </c>
    </row>
    <row r="139" spans="1:105" ht="12" customHeight="1" x14ac:dyDescent="0.25">
      <c r="A139" s="59" t="s">
        <v>162</v>
      </c>
      <c r="B139" s="299">
        <v>12.08097205992029</v>
      </c>
      <c r="C139" s="299">
        <v>10.80703359037425</v>
      </c>
      <c r="D139" s="299">
        <v>12.57315436888914</v>
      </c>
      <c r="E139" s="299">
        <v>16.241732945661688</v>
      </c>
      <c r="F139" s="299">
        <v>16.164020968899251</v>
      </c>
      <c r="G139" s="299">
        <v>19.12133935921857</v>
      </c>
      <c r="H139" s="299">
        <v>15.52040162252095</v>
      </c>
      <c r="I139" s="299">
        <v>17.622561245705899</v>
      </c>
      <c r="J139" s="299">
        <v>21.11871983389825</v>
      </c>
      <c r="K139" s="299">
        <v>9.0995217967291833</v>
      </c>
      <c r="L139" s="299">
        <v>15.94697767321607</v>
      </c>
      <c r="M139" s="299">
        <v>59.183855438570617</v>
      </c>
      <c r="N139" s="299">
        <v>62.99678018086518</v>
      </c>
      <c r="O139" s="299">
        <v>102.5553704467379</v>
      </c>
      <c r="P139" s="299">
        <v>65.878457350121408</v>
      </c>
      <c r="Q139" s="299">
        <v>63.069207361191943</v>
      </c>
      <c r="R139" s="299">
        <v>75.737281138336726</v>
      </c>
      <c r="S139" s="299">
        <v>3.2317983376687902</v>
      </c>
      <c r="T139" s="299">
        <v>3.007569928821884</v>
      </c>
      <c r="U139" s="299">
        <v>3.2850510680642362</v>
      </c>
      <c r="V139" s="299">
        <v>30.652081865044121</v>
      </c>
      <c r="W139" s="299">
        <v>36.664203263681969</v>
      </c>
      <c r="DA139" s="71" t="s">
        <v>918</v>
      </c>
    </row>
    <row r="140" spans="1:105" ht="12" customHeight="1" x14ac:dyDescent="0.25">
      <c r="A140" s="60" t="s">
        <v>623</v>
      </c>
      <c r="B140" s="264">
        <v>0</v>
      </c>
      <c r="C140" s="264">
        <v>0</v>
      </c>
      <c r="D140" s="264">
        <v>0</v>
      </c>
      <c r="E140" s="264">
        <v>0</v>
      </c>
      <c r="F140" s="264">
        <v>0</v>
      </c>
      <c r="G140" s="264">
        <v>0</v>
      </c>
      <c r="H140" s="264">
        <v>0</v>
      </c>
      <c r="I140" s="264">
        <v>0</v>
      </c>
      <c r="J140" s="264">
        <v>0</v>
      </c>
      <c r="K140" s="264">
        <v>0</v>
      </c>
      <c r="L140" s="264">
        <v>0</v>
      </c>
      <c r="M140" s="264">
        <v>0</v>
      </c>
      <c r="N140" s="264">
        <v>0</v>
      </c>
      <c r="O140" s="264">
        <v>0</v>
      </c>
      <c r="P140" s="264">
        <v>0</v>
      </c>
      <c r="Q140" s="264">
        <v>0</v>
      </c>
      <c r="R140" s="264">
        <v>0</v>
      </c>
      <c r="S140" s="264">
        <v>0</v>
      </c>
      <c r="T140" s="264">
        <v>0</v>
      </c>
      <c r="U140" s="264">
        <v>0</v>
      </c>
      <c r="V140" s="264">
        <v>0</v>
      </c>
      <c r="W140" s="264">
        <v>0</v>
      </c>
      <c r="DA140" s="72" t="s">
        <v>919</v>
      </c>
    </row>
    <row r="141" spans="1:105" ht="12" customHeight="1" x14ac:dyDescent="0.25">
      <c r="A141" s="57" t="s">
        <v>625</v>
      </c>
      <c r="B141" s="263">
        <f t="shared" ref="B141:W141" si="4">B142+B146+B157</f>
        <v>106.96984478818663</v>
      </c>
      <c r="C141" s="263">
        <f t="shared" si="4"/>
        <v>100.71301758539241</v>
      </c>
      <c r="D141" s="263">
        <f t="shared" si="4"/>
        <v>107.31110018931867</v>
      </c>
      <c r="E141" s="263">
        <f t="shared" si="4"/>
        <v>108.11493186228687</v>
      </c>
      <c r="F141" s="263">
        <f t="shared" si="4"/>
        <v>105.2587202860868</v>
      </c>
      <c r="G141" s="263">
        <f t="shared" si="4"/>
        <v>106.57213674143451</v>
      </c>
      <c r="H141" s="263">
        <f t="shared" si="4"/>
        <v>103.31617095222565</v>
      </c>
      <c r="I141" s="263">
        <f t="shared" si="4"/>
        <v>111.56267688199223</v>
      </c>
      <c r="J141" s="263">
        <f t="shared" si="4"/>
        <v>108.77773309125757</v>
      </c>
      <c r="K141" s="263">
        <f t="shared" si="4"/>
        <v>43.828260630614672</v>
      </c>
      <c r="L141" s="263">
        <f t="shared" si="4"/>
        <v>88.422452814288874</v>
      </c>
      <c r="M141" s="263">
        <f t="shared" si="4"/>
        <v>97.678714718009005</v>
      </c>
      <c r="N141" s="263">
        <f t="shared" si="4"/>
        <v>90.773842502093856</v>
      </c>
      <c r="O141" s="263">
        <f t="shared" si="4"/>
        <v>104.42827725790261</v>
      </c>
      <c r="P141" s="263">
        <f t="shared" si="4"/>
        <v>78.207650871858661</v>
      </c>
      <c r="Q141" s="263">
        <f t="shared" si="4"/>
        <v>77.172004908972895</v>
      </c>
      <c r="R141" s="263">
        <f t="shared" si="4"/>
        <v>94.701774688036906</v>
      </c>
      <c r="S141" s="263">
        <f t="shared" si="4"/>
        <v>6.8502449863745092</v>
      </c>
      <c r="T141" s="263">
        <f t="shared" si="4"/>
        <v>6.7494289767921973</v>
      </c>
      <c r="U141" s="263">
        <f t="shared" si="4"/>
        <v>5.1438083269044945</v>
      </c>
      <c r="V141" s="263">
        <f t="shared" si="4"/>
        <v>24.950966640654219</v>
      </c>
      <c r="W141" s="263">
        <f t="shared" si="4"/>
        <v>28.641427097175907</v>
      </c>
      <c r="DA141" s="70"/>
    </row>
    <row r="142" spans="1:105" ht="12" customHeight="1" x14ac:dyDescent="0.25">
      <c r="A142" s="60" t="s">
        <v>626</v>
      </c>
      <c r="B142" s="264">
        <v>9.525434225449608</v>
      </c>
      <c r="C142" s="264">
        <v>8.8545574502764808</v>
      </c>
      <c r="D142" s="264">
        <v>8.8585012991371688</v>
      </c>
      <c r="E142" s="264">
        <v>10.540767478043611</v>
      </c>
      <c r="F142" s="264">
        <v>7.7130206815011242</v>
      </c>
      <c r="G142" s="264">
        <v>7.2410124705471652</v>
      </c>
      <c r="H142" s="264">
        <v>7.0154874458142054</v>
      </c>
      <c r="I142" s="264">
        <v>7.0028751595548346</v>
      </c>
      <c r="J142" s="264">
        <v>8.3620005771186712</v>
      </c>
      <c r="K142" s="264">
        <v>2.9625057719391479</v>
      </c>
      <c r="L142" s="264">
        <v>4.4187388049613263</v>
      </c>
      <c r="M142" s="264">
        <v>12.34135170796854</v>
      </c>
      <c r="N142" s="264">
        <v>10.512550820467171</v>
      </c>
      <c r="O142" s="264">
        <v>16.632091700830522</v>
      </c>
      <c r="P142" s="264">
        <v>10.68637716355833</v>
      </c>
      <c r="Q142" s="264">
        <v>10.13608527767351</v>
      </c>
      <c r="R142" s="264">
        <v>12.24460768114484</v>
      </c>
      <c r="S142" s="264">
        <v>0.53637344217718508</v>
      </c>
      <c r="T142" s="264">
        <v>0.50256606959495631</v>
      </c>
      <c r="U142" s="264">
        <v>0.55381414543933505</v>
      </c>
      <c r="V142" s="264">
        <v>5.0162592942349873</v>
      </c>
      <c r="W142" s="264">
        <v>5.9730988418190076</v>
      </c>
      <c r="DA142" s="72" t="s">
        <v>920</v>
      </c>
    </row>
    <row r="143" spans="1:105" ht="12" customHeight="1" x14ac:dyDescent="0.25">
      <c r="A143" s="59" t="s">
        <v>33</v>
      </c>
      <c r="B143" s="232">
        <v>3.7013140276799401</v>
      </c>
      <c r="C143" s="232">
        <v>3.4338010185039618</v>
      </c>
      <c r="D143" s="232">
        <v>3.224581823242985</v>
      </c>
      <c r="E143" s="232">
        <v>3.4855912601865291</v>
      </c>
      <c r="F143" s="232">
        <v>3.3388225030912331</v>
      </c>
      <c r="G143" s="232">
        <v>2.7684567231914392</v>
      </c>
      <c r="H143" s="232">
        <v>2.9791983621300222</v>
      </c>
      <c r="I143" s="232">
        <v>2.6833494888492662</v>
      </c>
      <c r="J143" s="232">
        <v>3.0524720951961681</v>
      </c>
      <c r="K143" s="232">
        <v>1.1249940151817679</v>
      </c>
      <c r="L143" s="232">
        <v>1.403158834311766</v>
      </c>
      <c r="M143" s="232">
        <v>1.3977346738875041</v>
      </c>
      <c r="N143" s="232">
        <v>0.22842899489430529</v>
      </c>
      <c r="O143" s="232">
        <v>0.1243335054590555</v>
      </c>
      <c r="P143" s="232">
        <v>0.15354538303792109</v>
      </c>
      <c r="Q143" s="232">
        <v>0.14992857117777511</v>
      </c>
      <c r="R143" s="232">
        <v>0.25263268073063189</v>
      </c>
      <c r="S143" s="232">
        <v>2.1220057220711519E-2</v>
      </c>
      <c r="T143" s="232">
        <v>2.6077184284364379E-2</v>
      </c>
      <c r="U143" s="232">
        <v>3.2867777112640613E-2</v>
      </c>
      <c r="V143" s="232">
        <v>0.1580904598743986</v>
      </c>
      <c r="W143" s="232">
        <v>0.16376250996096009</v>
      </c>
      <c r="DA143" s="71" t="s">
        <v>921</v>
      </c>
    </row>
    <row r="144" spans="1:105" ht="12" customHeight="1" x14ac:dyDescent="0.25">
      <c r="A144" s="59" t="s">
        <v>160</v>
      </c>
      <c r="B144" s="232">
        <v>2.576129590521739</v>
      </c>
      <c r="C144" s="232">
        <v>2.53606386970326</v>
      </c>
      <c r="D144" s="232">
        <v>2.2790023485276198</v>
      </c>
      <c r="E144" s="232">
        <v>2.6540020064562371</v>
      </c>
      <c r="F144" s="232">
        <v>0.1072761911724508</v>
      </c>
      <c r="G144" s="232">
        <v>0.1837438644663047</v>
      </c>
      <c r="H144" s="232">
        <v>0.20392110006800671</v>
      </c>
      <c r="I144" s="232">
        <v>0.1964514013916992</v>
      </c>
      <c r="J144" s="232">
        <v>0.23122573260952839</v>
      </c>
      <c r="K144" s="232">
        <v>8.4101497041049675E-2</v>
      </c>
      <c r="L144" s="232">
        <v>0.1217156652721615</v>
      </c>
      <c r="M144" s="232">
        <v>7.5679209269321368E-2</v>
      </c>
      <c r="N144" s="232">
        <v>0.30943298434473571</v>
      </c>
      <c r="O144" s="232">
        <v>0.26950115642189448</v>
      </c>
      <c r="P144" s="232">
        <v>0</v>
      </c>
      <c r="Q144" s="232">
        <v>0</v>
      </c>
      <c r="R144" s="232">
        <v>0</v>
      </c>
      <c r="S144" s="232">
        <v>1.450851798043436E-3</v>
      </c>
      <c r="T144" s="232">
        <v>2.7510650040609108E-4</v>
      </c>
      <c r="U144" s="232">
        <v>8.0292389335955624E-4</v>
      </c>
      <c r="V144" s="232">
        <v>4.8258847389431904E-3</v>
      </c>
      <c r="W144" s="232">
        <v>4.0552029369317153E-3</v>
      </c>
      <c r="DA144" s="71" t="s">
        <v>922</v>
      </c>
    </row>
    <row r="145" spans="1:105" ht="12" customHeight="1" x14ac:dyDescent="0.25">
      <c r="A145" s="59" t="s">
        <v>162</v>
      </c>
      <c r="B145" s="232">
        <v>3.247990607247929</v>
      </c>
      <c r="C145" s="232">
        <v>2.8846925620692589</v>
      </c>
      <c r="D145" s="232">
        <v>3.3549171273665639</v>
      </c>
      <c r="E145" s="232">
        <v>4.4011742114008463</v>
      </c>
      <c r="F145" s="232">
        <v>4.2669219872374402</v>
      </c>
      <c r="G145" s="232">
        <v>4.2888118828894219</v>
      </c>
      <c r="H145" s="232">
        <v>3.832367983616177</v>
      </c>
      <c r="I145" s="232">
        <v>4.1230742693138698</v>
      </c>
      <c r="J145" s="232">
        <v>5.0783027493129742</v>
      </c>
      <c r="K145" s="232">
        <v>1.753410259716331</v>
      </c>
      <c r="L145" s="232">
        <v>2.8938643053773991</v>
      </c>
      <c r="M145" s="232">
        <v>10.867937824811721</v>
      </c>
      <c r="N145" s="232">
        <v>9.9746888412281276</v>
      </c>
      <c r="O145" s="232">
        <v>16.23825703894957</v>
      </c>
      <c r="P145" s="232">
        <v>10.532831780520411</v>
      </c>
      <c r="Q145" s="232">
        <v>9.9861567064957342</v>
      </c>
      <c r="R145" s="232">
        <v>11.991975000414209</v>
      </c>
      <c r="S145" s="232">
        <v>0.51370253315843017</v>
      </c>
      <c r="T145" s="232">
        <v>0.47621377881018578</v>
      </c>
      <c r="U145" s="232">
        <v>0.52014344443333493</v>
      </c>
      <c r="V145" s="232">
        <v>4.8533429496216458</v>
      </c>
      <c r="W145" s="232">
        <v>5.8052811289211146</v>
      </c>
      <c r="DA145" s="71" t="s">
        <v>923</v>
      </c>
    </row>
    <row r="146" spans="1:105" ht="12" customHeight="1" x14ac:dyDescent="0.25">
      <c r="A146" s="60" t="s">
        <v>631</v>
      </c>
      <c r="B146" s="264">
        <v>97.444410562737019</v>
      </c>
      <c r="C146" s="264">
        <v>91.858460135115919</v>
      </c>
      <c r="D146" s="264">
        <v>98.452598890181491</v>
      </c>
      <c r="E146" s="264">
        <v>97.574164384243261</v>
      </c>
      <c r="F146" s="264">
        <v>97.545699604585678</v>
      </c>
      <c r="G146" s="264">
        <v>99.331124270887344</v>
      </c>
      <c r="H146" s="264">
        <v>96.300683506411445</v>
      </c>
      <c r="I146" s="264">
        <v>104.5598017224374</v>
      </c>
      <c r="J146" s="264">
        <v>100.4157325141389</v>
      </c>
      <c r="K146" s="264">
        <v>40.865754858675523</v>
      </c>
      <c r="L146" s="264">
        <v>84.003714009327553</v>
      </c>
      <c r="M146" s="264">
        <v>85.337363010040463</v>
      </c>
      <c r="N146" s="264">
        <v>80.261291681626687</v>
      </c>
      <c r="O146" s="264">
        <v>87.796185557072079</v>
      </c>
      <c r="P146" s="264">
        <v>67.521273708300328</v>
      </c>
      <c r="Q146" s="264">
        <v>67.035919631299379</v>
      </c>
      <c r="R146" s="264">
        <v>82.457167006892064</v>
      </c>
      <c r="S146" s="264">
        <v>6.3138715441973243</v>
      </c>
      <c r="T146" s="264">
        <v>6.246862907197241</v>
      </c>
      <c r="U146" s="264">
        <v>4.5899941814651593</v>
      </c>
      <c r="V146" s="264">
        <v>19.934707346419231</v>
      </c>
      <c r="W146" s="264">
        <v>22.668328255356901</v>
      </c>
      <c r="DA146" s="72" t="s">
        <v>924</v>
      </c>
    </row>
    <row r="147" spans="1:105" ht="12" customHeight="1" x14ac:dyDescent="0.25">
      <c r="A147" s="64" t="s">
        <v>30</v>
      </c>
      <c r="B147" s="231">
        <v>60.034297597496924</v>
      </c>
      <c r="C147" s="231">
        <v>53.0205631872808</v>
      </c>
      <c r="D147" s="231">
        <v>57.413610330096454</v>
      </c>
      <c r="E147" s="231">
        <v>58.637195320085617</v>
      </c>
      <c r="F147" s="231">
        <v>55.782294354592281</v>
      </c>
      <c r="G147" s="231">
        <v>60.662442500770467</v>
      </c>
      <c r="H147" s="231">
        <v>58.849808038808668</v>
      </c>
      <c r="I147" s="231">
        <v>65.135775175124209</v>
      </c>
      <c r="J147" s="231">
        <v>62.206064061750467</v>
      </c>
      <c r="K147" s="231">
        <v>18.61030198216184</v>
      </c>
      <c r="L147" s="231">
        <v>49.869550803515843</v>
      </c>
      <c r="M147" s="231">
        <v>48.541701189937953</v>
      </c>
      <c r="N147" s="231">
        <v>55.27707320058542</v>
      </c>
      <c r="O147" s="231">
        <v>46.851549356509373</v>
      </c>
      <c r="P147" s="231">
        <v>36.401023286108611</v>
      </c>
      <c r="Q147" s="231">
        <v>38.563596874575801</v>
      </c>
      <c r="R147" s="231">
        <v>54.539322639455918</v>
      </c>
      <c r="S147" s="231">
        <v>0</v>
      </c>
      <c r="T147" s="231">
        <v>0</v>
      </c>
      <c r="U147" s="231">
        <v>0</v>
      </c>
      <c r="V147" s="231">
        <v>0</v>
      </c>
      <c r="W147" s="231">
        <v>0</v>
      </c>
      <c r="DA147" s="73" t="s">
        <v>925</v>
      </c>
    </row>
    <row r="148" spans="1:105" ht="12" customHeight="1" x14ac:dyDescent="0.25">
      <c r="A148" s="64" t="s">
        <v>32</v>
      </c>
      <c r="B148" s="231">
        <v>0</v>
      </c>
      <c r="C148" s="231">
        <v>0</v>
      </c>
      <c r="D148" s="231">
        <v>0</v>
      </c>
      <c r="E148" s="231">
        <v>0</v>
      </c>
      <c r="F148" s="231">
        <v>0</v>
      </c>
      <c r="G148" s="231">
        <v>0</v>
      </c>
      <c r="H148" s="231">
        <v>0</v>
      </c>
      <c r="I148" s="231">
        <v>0</v>
      </c>
      <c r="J148" s="231">
        <v>0</v>
      </c>
      <c r="K148" s="231">
        <v>0</v>
      </c>
      <c r="L148" s="231">
        <v>0</v>
      </c>
      <c r="M148" s="231">
        <v>0</v>
      </c>
      <c r="N148" s="231">
        <v>0</v>
      </c>
      <c r="O148" s="231">
        <v>0</v>
      </c>
      <c r="P148" s="231">
        <v>0</v>
      </c>
      <c r="Q148" s="231">
        <v>0</v>
      </c>
      <c r="R148" s="231">
        <v>0</v>
      </c>
      <c r="S148" s="231">
        <v>0</v>
      </c>
      <c r="T148" s="231">
        <v>0</v>
      </c>
      <c r="U148" s="231">
        <v>0</v>
      </c>
      <c r="V148" s="231">
        <v>0</v>
      </c>
      <c r="W148" s="231">
        <v>0</v>
      </c>
      <c r="DA148" s="73" t="s">
        <v>926</v>
      </c>
    </row>
    <row r="149" spans="1:105" ht="12" customHeight="1" x14ac:dyDescent="0.25">
      <c r="A149" s="64" t="s">
        <v>33</v>
      </c>
      <c r="B149" s="231">
        <v>3.984077532066328</v>
      </c>
      <c r="C149" s="231">
        <v>3.940631476800406</v>
      </c>
      <c r="D149" s="231">
        <v>3.683616586220114</v>
      </c>
      <c r="E149" s="231">
        <v>3.5992240530528741</v>
      </c>
      <c r="F149" s="231">
        <v>4.0970393282394166</v>
      </c>
      <c r="G149" s="231">
        <v>4.4578749243028053</v>
      </c>
      <c r="H149" s="231">
        <v>3.9854104934570942</v>
      </c>
      <c r="I149" s="231">
        <v>3.9725685764943779</v>
      </c>
      <c r="J149" s="231">
        <v>4.0941444584014803</v>
      </c>
      <c r="K149" s="231">
        <v>3.4798714796162509</v>
      </c>
      <c r="L149" s="231">
        <v>4.8427637204648342</v>
      </c>
      <c r="M149" s="231">
        <v>2.7641802733679648</v>
      </c>
      <c r="N149" s="231">
        <v>0.54288630926117742</v>
      </c>
      <c r="O149" s="231">
        <v>0.30608237617566159</v>
      </c>
      <c r="P149" s="231">
        <v>0.4238183100282546</v>
      </c>
      <c r="Q149" s="231">
        <v>0.42115023227269249</v>
      </c>
      <c r="R149" s="231">
        <v>0.57600537693229914</v>
      </c>
      <c r="S149" s="231">
        <v>0.2425653490328219</v>
      </c>
      <c r="T149" s="231">
        <v>0.3241064537163712</v>
      </c>
      <c r="U149" s="231">
        <v>0.27240710073419327</v>
      </c>
      <c r="V149" s="231">
        <v>0.6282544156915616</v>
      </c>
      <c r="W149" s="231">
        <v>0.62149018960243829</v>
      </c>
      <c r="DA149" s="73" t="s">
        <v>927</v>
      </c>
    </row>
    <row r="150" spans="1:105" ht="12" customHeight="1" x14ac:dyDescent="0.25">
      <c r="A150" s="64" t="s">
        <v>160</v>
      </c>
      <c r="B150" s="231">
        <v>2.7729341375884999</v>
      </c>
      <c r="C150" s="231">
        <v>2.9103879515077309</v>
      </c>
      <c r="D150" s="231">
        <v>2.6034293161858888</v>
      </c>
      <c r="E150" s="231">
        <v>2.7405243889602509</v>
      </c>
      <c r="F150" s="231">
        <v>0.13163765783006989</v>
      </c>
      <c r="G150" s="231">
        <v>0.29587139977199212</v>
      </c>
      <c r="H150" s="231">
        <v>0.27279462233165619</v>
      </c>
      <c r="I150" s="231">
        <v>0.29083675727667668</v>
      </c>
      <c r="J150" s="231">
        <v>0.31013274561721599</v>
      </c>
      <c r="K150" s="231">
        <v>0.26014574032991028</v>
      </c>
      <c r="L150" s="231">
        <v>0.42008088719434189</v>
      </c>
      <c r="M150" s="231">
        <v>0.14966429700461209</v>
      </c>
      <c r="N150" s="231">
        <v>0.73540108562975182</v>
      </c>
      <c r="O150" s="231">
        <v>0.66345394216257259</v>
      </c>
      <c r="P150" s="231">
        <v>0</v>
      </c>
      <c r="Q150" s="231">
        <v>0</v>
      </c>
      <c r="R150" s="231">
        <v>0</v>
      </c>
      <c r="S150" s="231">
        <v>1.658460998134401E-2</v>
      </c>
      <c r="T150" s="231">
        <v>3.419226219695864E-3</v>
      </c>
      <c r="U150" s="231">
        <v>6.6546079204172614E-3</v>
      </c>
      <c r="V150" s="231">
        <v>1.9178155337573069E-2</v>
      </c>
      <c r="W150" s="231">
        <v>1.538977903276441E-2</v>
      </c>
      <c r="DA150" s="73" t="s">
        <v>928</v>
      </c>
    </row>
    <row r="151" spans="1:105" ht="12" customHeight="1" x14ac:dyDescent="0.25">
      <c r="A151" s="64" t="s">
        <v>70</v>
      </c>
      <c r="B151" s="231">
        <v>27.15697902497368</v>
      </c>
      <c r="C151" s="231">
        <v>28.67640313568085</v>
      </c>
      <c r="D151" s="231">
        <v>30.91943690865989</v>
      </c>
      <c r="E151" s="231">
        <v>28.052564952304941</v>
      </c>
      <c r="F151" s="231">
        <v>32.298826332612528</v>
      </c>
      <c r="G151" s="231">
        <v>27.008926481688611</v>
      </c>
      <c r="H151" s="231">
        <v>28.065935666791951</v>
      </c>
      <c r="I151" s="231">
        <v>29.056610033152431</v>
      </c>
      <c r="J151" s="231">
        <v>26.994090633400909</v>
      </c>
      <c r="K151" s="231">
        <v>13.091724710098591</v>
      </c>
      <c r="L151" s="231">
        <v>18.883638852043319</v>
      </c>
      <c r="M151" s="231">
        <v>12.38922648214057</v>
      </c>
      <c r="N151" s="231">
        <v>0</v>
      </c>
      <c r="O151" s="231">
        <v>0</v>
      </c>
      <c r="P151" s="231">
        <v>0.92984656151425549</v>
      </c>
      <c r="Q151" s="231">
        <v>0</v>
      </c>
      <c r="R151" s="231">
        <v>0</v>
      </c>
      <c r="S151" s="231">
        <v>0.18261516442388259</v>
      </c>
      <c r="T151" s="231">
        <v>6.0162383236419658E-4</v>
      </c>
      <c r="U151" s="231">
        <v>0</v>
      </c>
      <c r="V151" s="231">
        <v>0</v>
      </c>
      <c r="W151" s="231">
        <v>0</v>
      </c>
      <c r="DA151" s="73" t="s">
        <v>929</v>
      </c>
    </row>
    <row r="152" spans="1:105" ht="12" customHeight="1" x14ac:dyDescent="0.25">
      <c r="A152" s="64" t="s">
        <v>34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0.69370249346490886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930</v>
      </c>
    </row>
    <row r="153" spans="1:105" ht="12" customHeight="1" x14ac:dyDescent="0.25">
      <c r="A153" s="64" t="s">
        <v>162</v>
      </c>
      <c r="B153" s="231">
        <v>3.496122270611596</v>
      </c>
      <c r="C153" s="231">
        <v>3.3104743838461328</v>
      </c>
      <c r="D153" s="231">
        <v>3.8325057490191559</v>
      </c>
      <c r="E153" s="231">
        <v>4.5446556698395693</v>
      </c>
      <c r="F153" s="231">
        <v>5.2359019313113784</v>
      </c>
      <c r="G153" s="231">
        <v>6.9060089643534468</v>
      </c>
      <c r="H153" s="231">
        <v>5.1267346850220701</v>
      </c>
      <c r="I153" s="231">
        <v>6.1040111803896631</v>
      </c>
      <c r="J153" s="231">
        <v>6.8113006149687836</v>
      </c>
      <c r="K153" s="231">
        <v>5.4237109464689279</v>
      </c>
      <c r="L153" s="231">
        <v>9.9876797461092082</v>
      </c>
      <c r="M153" s="231">
        <v>21.492590767589359</v>
      </c>
      <c r="N153" s="231">
        <v>23.70593108615034</v>
      </c>
      <c r="O153" s="231">
        <v>39.975099882224477</v>
      </c>
      <c r="P153" s="231">
        <v>29.072883057184299</v>
      </c>
      <c r="Q153" s="231">
        <v>28.051172524450891</v>
      </c>
      <c r="R153" s="231">
        <v>27.341838990503842</v>
      </c>
      <c r="S153" s="231">
        <v>5.8721064207592759</v>
      </c>
      <c r="T153" s="231">
        <v>5.9187356034288099</v>
      </c>
      <c r="U153" s="231">
        <v>4.3109324728105483</v>
      </c>
      <c r="V153" s="231">
        <v>19.287274775390099</v>
      </c>
      <c r="W153" s="231">
        <v>22.031448286721702</v>
      </c>
      <c r="DA153" s="73" t="s">
        <v>931</v>
      </c>
    </row>
    <row r="154" spans="1:105" ht="12" customHeight="1" x14ac:dyDescent="0.25">
      <c r="A154" s="64" t="s">
        <v>36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932</v>
      </c>
    </row>
    <row r="155" spans="1:105" ht="12" customHeight="1" x14ac:dyDescent="0.25">
      <c r="A155" s="64" t="s">
        <v>73</v>
      </c>
      <c r="B155" s="231">
        <v>0</v>
      </c>
      <c r="C155" s="231">
        <v>0</v>
      </c>
      <c r="D155" s="231">
        <v>0</v>
      </c>
      <c r="E155" s="231">
        <v>0</v>
      </c>
      <c r="F155" s="231">
        <v>0</v>
      </c>
      <c r="G155" s="231">
        <v>0</v>
      </c>
      <c r="H155" s="231">
        <v>0</v>
      </c>
      <c r="I155" s="231">
        <v>0</v>
      </c>
      <c r="J155" s="231">
        <v>0</v>
      </c>
      <c r="K155" s="231">
        <v>0</v>
      </c>
      <c r="L155" s="231">
        <v>0</v>
      </c>
      <c r="M155" s="231">
        <v>0</v>
      </c>
      <c r="N155" s="231">
        <v>0</v>
      </c>
      <c r="O155" s="231">
        <v>0</v>
      </c>
      <c r="P155" s="231">
        <v>0</v>
      </c>
      <c r="Q155" s="231">
        <v>0</v>
      </c>
      <c r="R155" s="231">
        <v>0</v>
      </c>
      <c r="S155" s="231">
        <v>0</v>
      </c>
      <c r="T155" s="231">
        <v>0</v>
      </c>
      <c r="U155" s="231">
        <v>0</v>
      </c>
      <c r="V155" s="231">
        <v>0</v>
      </c>
      <c r="W155" s="231">
        <v>0</v>
      </c>
      <c r="DA155" s="73" t="s">
        <v>933</v>
      </c>
    </row>
    <row r="156" spans="1:105" ht="12" customHeight="1" x14ac:dyDescent="0.25">
      <c r="A156" s="64" t="s">
        <v>79</v>
      </c>
      <c r="B156" s="231">
        <v>0</v>
      </c>
      <c r="C156" s="231">
        <v>0</v>
      </c>
      <c r="D156" s="231">
        <v>0</v>
      </c>
      <c r="E156" s="231">
        <v>0</v>
      </c>
      <c r="F156" s="231">
        <v>0</v>
      </c>
      <c r="G156" s="231">
        <v>0</v>
      </c>
      <c r="H156" s="231">
        <v>0</v>
      </c>
      <c r="I156" s="231">
        <v>0</v>
      </c>
      <c r="J156" s="231">
        <v>0</v>
      </c>
      <c r="K156" s="231">
        <v>0</v>
      </c>
      <c r="L156" s="231">
        <v>0</v>
      </c>
      <c r="M156" s="231">
        <v>0</v>
      </c>
      <c r="N156" s="231">
        <v>0</v>
      </c>
      <c r="O156" s="231">
        <v>0</v>
      </c>
      <c r="P156" s="231">
        <v>0</v>
      </c>
      <c r="Q156" s="231">
        <v>0</v>
      </c>
      <c r="R156" s="231">
        <v>0</v>
      </c>
      <c r="S156" s="231">
        <v>0</v>
      </c>
      <c r="T156" s="231">
        <v>0</v>
      </c>
      <c r="U156" s="231">
        <v>0</v>
      </c>
      <c r="V156" s="231">
        <v>0</v>
      </c>
      <c r="W156" s="231">
        <v>0</v>
      </c>
      <c r="DA156" s="73" t="s">
        <v>934</v>
      </c>
    </row>
    <row r="157" spans="1:105" ht="12" customHeight="1" x14ac:dyDescent="0.25">
      <c r="A157" s="60" t="s">
        <v>643</v>
      </c>
      <c r="B157" s="264">
        <v>0</v>
      </c>
      <c r="C157" s="264">
        <v>0</v>
      </c>
      <c r="D157" s="264">
        <v>0</v>
      </c>
      <c r="E157" s="264">
        <v>0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0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DA157" s="72" t="s">
        <v>935</v>
      </c>
    </row>
    <row r="158" spans="1:105" ht="12" customHeight="1" x14ac:dyDescent="0.25">
      <c r="A158" s="100" t="s">
        <v>106</v>
      </c>
      <c r="B158" s="281">
        <v>44.460120000000018</v>
      </c>
      <c r="C158" s="281">
        <v>50.074799999999946</v>
      </c>
      <c r="D158" s="281">
        <v>66.836000000000013</v>
      </c>
      <c r="E158" s="281">
        <v>54.127999999999993</v>
      </c>
      <c r="F158" s="281">
        <v>0.80000000000001137</v>
      </c>
      <c r="G158" s="281">
        <v>4.5960000000000036</v>
      </c>
      <c r="H158" s="281">
        <v>34.492080000000023</v>
      </c>
      <c r="I158" s="281">
        <v>39.56</v>
      </c>
      <c r="J158" s="281">
        <v>49.23927999999998</v>
      </c>
      <c r="K158" s="281">
        <v>42.030759999999987</v>
      </c>
      <c r="L158" s="281">
        <v>42.687239999999967</v>
      </c>
      <c r="M158" s="281">
        <v>41.890080000000012</v>
      </c>
      <c r="N158" s="281">
        <v>44.780640000000012</v>
      </c>
      <c r="O158" s="281">
        <v>44.88</v>
      </c>
      <c r="P158" s="281">
        <v>47.180000000000007</v>
      </c>
      <c r="Q158" s="281">
        <v>32.411999999999978</v>
      </c>
      <c r="R158" s="281">
        <v>40.383999999999958</v>
      </c>
      <c r="S158" s="281">
        <v>38</v>
      </c>
      <c r="T158" s="281">
        <v>42.012</v>
      </c>
      <c r="U158" s="281">
        <v>44.95599999999996</v>
      </c>
      <c r="V158" s="281">
        <v>41.777333333333388</v>
      </c>
      <c r="W158" s="281">
        <v>42.901244444444437</v>
      </c>
      <c r="DA158" s="105" t="s">
        <v>936</v>
      </c>
    </row>
    <row r="159" spans="1:105" ht="12" customHeight="1" x14ac:dyDescent="0.25">
      <c r="A159" s="13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</row>
    <row r="160" spans="1:105" ht="15" customHeight="1" x14ac:dyDescent="0.25">
      <c r="A160" s="32" t="s">
        <v>431</v>
      </c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DA160" s="88"/>
    </row>
    <row r="161" spans="1:105" ht="12" customHeight="1" x14ac:dyDescent="0.25">
      <c r="A161" s="58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</row>
    <row r="162" spans="1:105" ht="12" customHeight="1" x14ac:dyDescent="0.25">
      <c r="A162" s="35" t="s">
        <v>43</v>
      </c>
      <c r="B162" s="234">
        <f t="shared" ref="B162:W162" si="5">SUM(B$163:B$169)</f>
        <v>0.99999999999999978</v>
      </c>
      <c r="C162" s="234">
        <f t="shared" si="5"/>
        <v>1</v>
      </c>
      <c r="D162" s="234">
        <f t="shared" si="5"/>
        <v>1.0000000000000002</v>
      </c>
      <c r="E162" s="234">
        <f t="shared" si="5"/>
        <v>1</v>
      </c>
      <c r="F162" s="234">
        <f t="shared" si="5"/>
        <v>1</v>
      </c>
      <c r="G162" s="234">
        <f t="shared" si="5"/>
        <v>1.0000000000000002</v>
      </c>
      <c r="H162" s="234">
        <f t="shared" si="5"/>
        <v>0.99999999999999978</v>
      </c>
      <c r="I162" s="234">
        <f t="shared" si="5"/>
        <v>0.99999999999999978</v>
      </c>
      <c r="J162" s="234">
        <f t="shared" si="5"/>
        <v>1</v>
      </c>
      <c r="K162" s="234">
        <f t="shared" si="5"/>
        <v>1</v>
      </c>
      <c r="L162" s="234">
        <f t="shared" si="5"/>
        <v>1.0000000000000002</v>
      </c>
      <c r="M162" s="234">
        <f t="shared" si="5"/>
        <v>0.99999999999999978</v>
      </c>
      <c r="N162" s="234">
        <f t="shared" si="5"/>
        <v>0.99999999999999978</v>
      </c>
      <c r="O162" s="234">
        <f t="shared" si="5"/>
        <v>0.99999999999999989</v>
      </c>
      <c r="P162" s="234">
        <f t="shared" si="5"/>
        <v>1</v>
      </c>
      <c r="Q162" s="234">
        <f t="shared" si="5"/>
        <v>1.0000000000000002</v>
      </c>
      <c r="R162" s="234">
        <f t="shared" si="5"/>
        <v>0.99999999999999978</v>
      </c>
      <c r="S162" s="234">
        <f t="shared" si="5"/>
        <v>1</v>
      </c>
      <c r="T162" s="234">
        <f t="shared" si="5"/>
        <v>1</v>
      </c>
      <c r="U162" s="234">
        <f t="shared" si="5"/>
        <v>0.99999999999999978</v>
      </c>
      <c r="V162" s="234">
        <f t="shared" si="5"/>
        <v>1</v>
      </c>
      <c r="W162" s="234">
        <f t="shared" si="5"/>
        <v>1</v>
      </c>
      <c r="DA162" s="95"/>
    </row>
    <row r="163" spans="1:105" ht="12" customHeight="1" x14ac:dyDescent="0.25">
      <c r="A163" s="55" t="s">
        <v>92</v>
      </c>
      <c r="B163" s="301">
        <f t="shared" ref="B163:W163" si="6">IF(B$6=0,0,B$6/B$5)</f>
        <v>0</v>
      </c>
      <c r="C163" s="301">
        <f t="shared" si="6"/>
        <v>0</v>
      </c>
      <c r="D163" s="301">
        <f t="shared" si="6"/>
        <v>0</v>
      </c>
      <c r="E163" s="301">
        <f t="shared" si="6"/>
        <v>0</v>
      </c>
      <c r="F163" s="301">
        <f t="shared" si="6"/>
        <v>0</v>
      </c>
      <c r="G163" s="301">
        <f t="shared" si="6"/>
        <v>0</v>
      </c>
      <c r="H163" s="301">
        <f t="shared" si="6"/>
        <v>0</v>
      </c>
      <c r="I163" s="301">
        <f t="shared" si="6"/>
        <v>0</v>
      </c>
      <c r="J163" s="301">
        <f t="shared" si="6"/>
        <v>0</v>
      </c>
      <c r="K163" s="301">
        <f t="shared" si="6"/>
        <v>0</v>
      </c>
      <c r="L163" s="301">
        <f t="shared" si="6"/>
        <v>0</v>
      </c>
      <c r="M163" s="301">
        <f t="shared" si="6"/>
        <v>0</v>
      </c>
      <c r="N163" s="301">
        <f t="shared" si="6"/>
        <v>0</v>
      </c>
      <c r="O163" s="301">
        <f t="shared" si="6"/>
        <v>0</v>
      </c>
      <c r="P163" s="301">
        <f t="shared" si="6"/>
        <v>0</v>
      </c>
      <c r="Q163" s="301">
        <f t="shared" si="6"/>
        <v>0</v>
      </c>
      <c r="R163" s="301">
        <f t="shared" si="6"/>
        <v>0</v>
      </c>
      <c r="S163" s="301">
        <f t="shared" si="6"/>
        <v>0</v>
      </c>
      <c r="T163" s="301">
        <f t="shared" si="6"/>
        <v>0</v>
      </c>
      <c r="U163" s="301">
        <f t="shared" si="6"/>
        <v>0</v>
      </c>
      <c r="V163" s="301">
        <f t="shared" si="6"/>
        <v>0</v>
      </c>
      <c r="W163" s="301">
        <f t="shared" si="6"/>
        <v>0</v>
      </c>
      <c r="DA163" s="67"/>
    </row>
    <row r="164" spans="1:105" ht="12" customHeight="1" x14ac:dyDescent="0.25">
      <c r="A164" s="202" t="s">
        <v>93</v>
      </c>
      <c r="B164" s="235">
        <f t="shared" ref="B164:W164" si="7">IF(B$7=0,0,B$7/B$5)</f>
        <v>0</v>
      </c>
      <c r="C164" s="235">
        <f t="shared" si="7"/>
        <v>0</v>
      </c>
      <c r="D164" s="235">
        <f t="shared" si="7"/>
        <v>0</v>
      </c>
      <c r="E164" s="235">
        <f t="shared" si="7"/>
        <v>0</v>
      </c>
      <c r="F164" s="235">
        <f t="shared" si="7"/>
        <v>0</v>
      </c>
      <c r="G164" s="235">
        <f t="shared" si="7"/>
        <v>0</v>
      </c>
      <c r="H164" s="235">
        <f t="shared" si="7"/>
        <v>0</v>
      </c>
      <c r="I164" s="235">
        <f t="shared" si="7"/>
        <v>0</v>
      </c>
      <c r="J164" s="235">
        <f t="shared" si="7"/>
        <v>0</v>
      </c>
      <c r="K164" s="235">
        <f t="shared" si="7"/>
        <v>0</v>
      </c>
      <c r="L164" s="235">
        <f t="shared" si="7"/>
        <v>0</v>
      </c>
      <c r="M164" s="235">
        <f t="shared" si="7"/>
        <v>0</v>
      </c>
      <c r="N164" s="235">
        <f t="shared" si="7"/>
        <v>0</v>
      </c>
      <c r="O164" s="235">
        <f t="shared" si="7"/>
        <v>0</v>
      </c>
      <c r="P164" s="235">
        <f t="shared" si="7"/>
        <v>0</v>
      </c>
      <c r="Q164" s="235">
        <f t="shared" si="7"/>
        <v>0</v>
      </c>
      <c r="R164" s="235">
        <f t="shared" si="7"/>
        <v>0</v>
      </c>
      <c r="S164" s="235">
        <f t="shared" si="7"/>
        <v>0</v>
      </c>
      <c r="T164" s="235">
        <f t="shared" si="7"/>
        <v>0</v>
      </c>
      <c r="U164" s="235">
        <f t="shared" si="7"/>
        <v>0</v>
      </c>
      <c r="V164" s="235">
        <f t="shared" si="7"/>
        <v>0</v>
      </c>
      <c r="W164" s="235">
        <f t="shared" si="7"/>
        <v>0</v>
      </c>
      <c r="DA164" s="174"/>
    </row>
    <row r="165" spans="1:105" ht="12" customHeight="1" x14ac:dyDescent="0.25">
      <c r="A165" s="202" t="s">
        <v>94</v>
      </c>
      <c r="B165" s="235">
        <f t="shared" ref="B165:W165" si="8">IF(B$8=0,0,B$8/B$5)</f>
        <v>0</v>
      </c>
      <c r="C165" s="235">
        <f t="shared" si="8"/>
        <v>0</v>
      </c>
      <c r="D165" s="235">
        <f t="shared" si="8"/>
        <v>0</v>
      </c>
      <c r="E165" s="235">
        <f t="shared" si="8"/>
        <v>0</v>
      </c>
      <c r="F165" s="235">
        <f t="shared" si="8"/>
        <v>0</v>
      </c>
      <c r="G165" s="235">
        <f t="shared" si="8"/>
        <v>0</v>
      </c>
      <c r="H165" s="235">
        <f t="shared" si="8"/>
        <v>0</v>
      </c>
      <c r="I165" s="235">
        <f t="shared" si="8"/>
        <v>0</v>
      </c>
      <c r="J165" s="235">
        <f t="shared" si="8"/>
        <v>0</v>
      </c>
      <c r="K165" s="235">
        <f t="shared" si="8"/>
        <v>0</v>
      </c>
      <c r="L165" s="235">
        <f t="shared" si="8"/>
        <v>0</v>
      </c>
      <c r="M165" s="235">
        <f t="shared" si="8"/>
        <v>0</v>
      </c>
      <c r="N165" s="235">
        <f t="shared" si="8"/>
        <v>0</v>
      </c>
      <c r="O165" s="235">
        <f t="shared" si="8"/>
        <v>0</v>
      </c>
      <c r="P165" s="235">
        <f t="shared" si="8"/>
        <v>0</v>
      </c>
      <c r="Q165" s="235">
        <f t="shared" si="8"/>
        <v>0</v>
      </c>
      <c r="R165" s="235">
        <f t="shared" si="8"/>
        <v>0</v>
      </c>
      <c r="S165" s="235">
        <f t="shared" si="8"/>
        <v>0</v>
      </c>
      <c r="T165" s="235">
        <f t="shared" si="8"/>
        <v>0</v>
      </c>
      <c r="U165" s="235">
        <f t="shared" si="8"/>
        <v>0</v>
      </c>
      <c r="V165" s="235">
        <f t="shared" si="8"/>
        <v>0</v>
      </c>
      <c r="W165" s="235">
        <f t="shared" si="8"/>
        <v>0</v>
      </c>
      <c r="DA165" s="174"/>
    </row>
    <row r="166" spans="1:105" ht="12" customHeight="1" x14ac:dyDescent="0.25">
      <c r="A166" s="202" t="s">
        <v>95</v>
      </c>
      <c r="B166" s="235">
        <f t="shared" ref="B166:W166" si="9">IF(B$9=0,0,B$9/B$5)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  <c r="R166" s="235">
        <f t="shared" si="9"/>
        <v>0</v>
      </c>
      <c r="S166" s="235">
        <f t="shared" si="9"/>
        <v>0</v>
      </c>
      <c r="T166" s="235">
        <f t="shared" si="9"/>
        <v>0</v>
      </c>
      <c r="U166" s="235">
        <f t="shared" si="9"/>
        <v>0</v>
      </c>
      <c r="V166" s="235">
        <f t="shared" si="9"/>
        <v>0</v>
      </c>
      <c r="W166" s="235">
        <f t="shared" si="9"/>
        <v>0</v>
      </c>
      <c r="DA166" s="174"/>
    </row>
    <row r="167" spans="1:105" ht="12" customHeight="1" x14ac:dyDescent="0.25">
      <c r="A167" s="56" t="s">
        <v>96</v>
      </c>
      <c r="B167" s="302">
        <f t="shared" ref="B167:W167" si="10">IF(B$10=0,0,B$10/B$5)</f>
        <v>4.5902231776372572E-4</v>
      </c>
      <c r="C167" s="302">
        <f t="shared" si="10"/>
        <v>4.4316372798143755E-4</v>
      </c>
      <c r="D167" s="302">
        <f t="shared" si="10"/>
        <v>4.2261292173723894E-4</v>
      </c>
      <c r="E167" s="302">
        <f t="shared" si="10"/>
        <v>5.3632517061050157E-4</v>
      </c>
      <c r="F167" s="302">
        <f t="shared" si="10"/>
        <v>3.3529871858012871E-4</v>
      </c>
      <c r="G167" s="302">
        <f t="shared" si="10"/>
        <v>3.4385448737892513E-4</v>
      </c>
      <c r="H167" s="302">
        <f t="shared" si="10"/>
        <v>3.1917478108972369E-4</v>
      </c>
      <c r="I167" s="302">
        <f t="shared" si="10"/>
        <v>3.1345697671138125E-4</v>
      </c>
      <c r="J167" s="302">
        <f t="shared" si="10"/>
        <v>4.0238022730916539E-4</v>
      </c>
      <c r="K167" s="302">
        <f t="shared" si="10"/>
        <v>3.4864998824832397E-4</v>
      </c>
      <c r="L167" s="302">
        <f t="shared" si="10"/>
        <v>2.8578396845420313E-4</v>
      </c>
      <c r="M167" s="302">
        <f t="shared" si="10"/>
        <v>9.1693333387630398E-4</v>
      </c>
      <c r="N167" s="302">
        <f t="shared" si="10"/>
        <v>9.4520834066445607E-4</v>
      </c>
      <c r="O167" s="302">
        <f t="shared" si="10"/>
        <v>1.2863293711950329E-3</v>
      </c>
      <c r="P167" s="302">
        <f t="shared" si="10"/>
        <v>1.1053298850928798E-3</v>
      </c>
      <c r="Q167" s="302">
        <f t="shared" si="10"/>
        <v>1.0690148270183423E-3</v>
      </c>
      <c r="R167" s="302">
        <f t="shared" si="10"/>
        <v>1.0499978440850295E-3</v>
      </c>
      <c r="S167" s="302">
        <f t="shared" si="10"/>
        <v>6.3582807609902222E-4</v>
      </c>
      <c r="T167" s="302">
        <f t="shared" si="10"/>
        <v>6.0069789070460835E-4</v>
      </c>
      <c r="U167" s="302">
        <f t="shared" si="10"/>
        <v>8.5231197401079326E-4</v>
      </c>
      <c r="V167" s="302">
        <f t="shared" si="10"/>
        <v>1.5705094219514246E-3</v>
      </c>
      <c r="W167" s="302">
        <f t="shared" si="10"/>
        <v>1.6284449466875217E-3</v>
      </c>
      <c r="DA167" s="68"/>
    </row>
    <row r="168" spans="1:105" ht="12" customHeight="1" x14ac:dyDescent="0.25">
      <c r="A168" s="203" t="s">
        <v>487</v>
      </c>
      <c r="B168" s="303">
        <f t="shared" ref="B168:W168" si="11">IF(B$16=0,0,B$16/B$5)</f>
        <v>0.76116103153068104</v>
      </c>
      <c r="C168" s="303">
        <f t="shared" si="11"/>
        <v>0.75390703064387432</v>
      </c>
      <c r="D168" s="303">
        <f t="shared" si="11"/>
        <v>0.75563435859266892</v>
      </c>
      <c r="E168" s="303">
        <f t="shared" si="11"/>
        <v>0.74772653513199927</v>
      </c>
      <c r="F168" s="303">
        <f t="shared" si="11"/>
        <v>0.76192416356917469</v>
      </c>
      <c r="G168" s="303">
        <f t="shared" si="11"/>
        <v>0.79688481293444657</v>
      </c>
      <c r="H168" s="303">
        <f t="shared" si="11"/>
        <v>0.78226371417668716</v>
      </c>
      <c r="I168" s="303">
        <f t="shared" si="11"/>
        <v>0.79530957033628913</v>
      </c>
      <c r="J168" s="303">
        <f t="shared" si="11"/>
        <v>0.78184023852373763</v>
      </c>
      <c r="K168" s="303">
        <f t="shared" si="11"/>
        <v>0.82228637698224227</v>
      </c>
      <c r="L168" s="303">
        <f t="shared" si="11"/>
        <v>0.86693319578173811</v>
      </c>
      <c r="M168" s="303">
        <f t="shared" si="11"/>
        <v>0.78035287401138054</v>
      </c>
      <c r="N168" s="303">
        <f t="shared" si="11"/>
        <v>0.8358304373003379</v>
      </c>
      <c r="O168" s="303">
        <f t="shared" si="11"/>
        <v>0.77875665925964122</v>
      </c>
      <c r="P168" s="303">
        <f t="shared" si="11"/>
        <v>0.80487648699101033</v>
      </c>
      <c r="Q168" s="303">
        <f t="shared" si="11"/>
        <v>0.81516227385501505</v>
      </c>
      <c r="R168" s="303">
        <f t="shared" si="11"/>
        <v>0.81787168426220069</v>
      </c>
      <c r="S168" s="303">
        <f t="shared" si="11"/>
        <v>0.88445097240253356</v>
      </c>
      <c r="T168" s="303">
        <f t="shared" si="11"/>
        <v>0.89235352153441405</v>
      </c>
      <c r="U168" s="303">
        <f t="shared" si="11"/>
        <v>0.84681138516107624</v>
      </c>
      <c r="V168" s="303">
        <f t="shared" si="11"/>
        <v>0.72603766146107851</v>
      </c>
      <c r="W168" s="303">
        <f t="shared" si="11"/>
        <v>0.71677475139745861</v>
      </c>
      <c r="DA168" s="175"/>
    </row>
    <row r="169" spans="1:105" ht="12" customHeight="1" x14ac:dyDescent="0.25">
      <c r="A169" s="41" t="s">
        <v>499</v>
      </c>
      <c r="B169" s="237">
        <f t="shared" ref="B169:W169" si="12">IF(B$27=0,0,B$27/B$5)</f>
        <v>0.23837994615155506</v>
      </c>
      <c r="C169" s="237">
        <f t="shared" si="12"/>
        <v>0.2456498056281442</v>
      </c>
      <c r="D169" s="237">
        <f t="shared" si="12"/>
        <v>0.24394302848559399</v>
      </c>
      <c r="E169" s="237">
        <f t="shared" si="12"/>
        <v>0.25173713969739014</v>
      </c>
      <c r="F169" s="237">
        <f t="shared" si="12"/>
        <v>0.23774053771224518</v>
      </c>
      <c r="G169" s="237">
        <f t="shared" si="12"/>
        <v>0.20277133257817465</v>
      </c>
      <c r="H169" s="237">
        <f t="shared" si="12"/>
        <v>0.21741711104222297</v>
      </c>
      <c r="I169" s="237">
        <f t="shared" si="12"/>
        <v>0.20437697268699934</v>
      </c>
      <c r="J169" s="237">
        <f t="shared" si="12"/>
        <v>0.21775738124895322</v>
      </c>
      <c r="K169" s="237">
        <f t="shared" si="12"/>
        <v>0.17736497302950946</v>
      </c>
      <c r="L169" s="237">
        <f t="shared" si="12"/>
        <v>0.13278102024980779</v>
      </c>
      <c r="M169" s="237">
        <f t="shared" si="12"/>
        <v>0.21873019265474292</v>
      </c>
      <c r="N169" s="237">
        <f t="shared" si="12"/>
        <v>0.16322435435899743</v>
      </c>
      <c r="O169" s="237">
        <f t="shared" si="12"/>
        <v>0.21995701136916371</v>
      </c>
      <c r="P169" s="237">
        <f t="shared" si="12"/>
        <v>0.19401818312389676</v>
      </c>
      <c r="Q169" s="237">
        <f t="shared" si="12"/>
        <v>0.18376871131796677</v>
      </c>
      <c r="R169" s="237">
        <f t="shared" si="12"/>
        <v>0.18107831789371415</v>
      </c>
      <c r="S169" s="237">
        <f t="shared" si="12"/>
        <v>0.11491319952136736</v>
      </c>
      <c r="T169" s="237">
        <f t="shared" si="12"/>
        <v>0.10704578057488129</v>
      </c>
      <c r="U169" s="237">
        <f t="shared" si="12"/>
        <v>0.15233630286491276</v>
      </c>
      <c r="V169" s="237">
        <f t="shared" si="12"/>
        <v>0.27239182911697007</v>
      </c>
      <c r="W169" s="237">
        <f t="shared" si="12"/>
        <v>0.28159680365585393</v>
      </c>
      <c r="DA169" s="97"/>
    </row>
    <row r="170" spans="1:105" ht="12" customHeight="1" x14ac:dyDescent="0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DA170" s="120"/>
    </row>
    <row r="171" spans="1:105" ht="12" customHeight="1" x14ac:dyDescent="0.25">
      <c r="A171" s="35" t="s">
        <v>44</v>
      </c>
      <c r="B171" s="234">
        <f t="shared" ref="B171:W171" si="13">SUM(B$172:B$177,B$179:B$180,B$182:B$184,B185)</f>
        <v>1</v>
      </c>
      <c r="C171" s="234">
        <f t="shared" si="13"/>
        <v>1</v>
      </c>
      <c r="D171" s="234">
        <f t="shared" si="13"/>
        <v>1</v>
      </c>
      <c r="E171" s="234">
        <f t="shared" si="13"/>
        <v>1</v>
      </c>
      <c r="F171" s="234">
        <f t="shared" si="13"/>
        <v>0.99999999999999989</v>
      </c>
      <c r="G171" s="234">
        <f t="shared" si="13"/>
        <v>1</v>
      </c>
      <c r="H171" s="234">
        <f t="shared" si="13"/>
        <v>1</v>
      </c>
      <c r="I171" s="234">
        <f t="shared" si="13"/>
        <v>0.99999999999999989</v>
      </c>
      <c r="J171" s="234">
        <f t="shared" si="13"/>
        <v>1</v>
      </c>
      <c r="K171" s="234">
        <f t="shared" si="13"/>
        <v>1</v>
      </c>
      <c r="L171" s="234">
        <f t="shared" si="13"/>
        <v>1</v>
      </c>
      <c r="M171" s="234">
        <f t="shared" si="13"/>
        <v>1</v>
      </c>
      <c r="N171" s="234">
        <f t="shared" si="13"/>
        <v>0.99999999999999989</v>
      </c>
      <c r="O171" s="234">
        <f t="shared" si="13"/>
        <v>1</v>
      </c>
      <c r="P171" s="234">
        <f t="shared" si="13"/>
        <v>1</v>
      </c>
      <c r="Q171" s="234">
        <f t="shared" si="13"/>
        <v>1</v>
      </c>
      <c r="R171" s="234">
        <f t="shared" si="13"/>
        <v>1</v>
      </c>
      <c r="S171" s="234">
        <f t="shared" si="13"/>
        <v>1</v>
      </c>
      <c r="T171" s="234">
        <f t="shared" si="13"/>
        <v>1</v>
      </c>
      <c r="U171" s="234">
        <f t="shared" si="13"/>
        <v>1</v>
      </c>
      <c r="V171" s="234">
        <f t="shared" si="13"/>
        <v>1</v>
      </c>
      <c r="W171" s="234">
        <f t="shared" si="13"/>
        <v>1</v>
      </c>
      <c r="DA171" s="95"/>
    </row>
    <row r="172" spans="1:105" ht="12" customHeight="1" x14ac:dyDescent="0.25">
      <c r="A172" s="55" t="s">
        <v>92</v>
      </c>
      <c r="B172" s="301">
        <f t="shared" ref="B172:W172" si="14">IF(B$35=0,0,B$35/B$34)</f>
        <v>0</v>
      </c>
      <c r="C172" s="301">
        <f t="shared" si="14"/>
        <v>0</v>
      </c>
      <c r="D172" s="301">
        <f t="shared" si="14"/>
        <v>0</v>
      </c>
      <c r="E172" s="301">
        <f t="shared" si="14"/>
        <v>0</v>
      </c>
      <c r="F172" s="301">
        <f t="shared" si="14"/>
        <v>0</v>
      </c>
      <c r="G172" s="301">
        <f t="shared" si="14"/>
        <v>0</v>
      </c>
      <c r="H172" s="301">
        <f t="shared" si="14"/>
        <v>0</v>
      </c>
      <c r="I172" s="301">
        <f t="shared" si="14"/>
        <v>0</v>
      </c>
      <c r="J172" s="301">
        <f t="shared" si="14"/>
        <v>0</v>
      </c>
      <c r="K172" s="301">
        <f t="shared" si="14"/>
        <v>0</v>
      </c>
      <c r="L172" s="301">
        <f t="shared" si="14"/>
        <v>0</v>
      </c>
      <c r="M172" s="301">
        <f t="shared" si="14"/>
        <v>0</v>
      </c>
      <c r="N172" s="301">
        <f t="shared" si="14"/>
        <v>0</v>
      </c>
      <c r="O172" s="301">
        <f t="shared" si="14"/>
        <v>0</v>
      </c>
      <c r="P172" s="301">
        <f t="shared" si="14"/>
        <v>0</v>
      </c>
      <c r="Q172" s="301">
        <f t="shared" si="14"/>
        <v>0</v>
      </c>
      <c r="R172" s="301">
        <f t="shared" si="14"/>
        <v>0</v>
      </c>
      <c r="S172" s="301">
        <f t="shared" si="14"/>
        <v>0</v>
      </c>
      <c r="T172" s="301">
        <f t="shared" si="14"/>
        <v>0</v>
      </c>
      <c r="U172" s="301">
        <f t="shared" si="14"/>
        <v>0</v>
      </c>
      <c r="V172" s="301">
        <f t="shared" si="14"/>
        <v>0</v>
      </c>
      <c r="W172" s="301">
        <f t="shared" si="14"/>
        <v>0</v>
      </c>
      <c r="DA172" s="67"/>
    </row>
    <row r="173" spans="1:105" ht="12" customHeight="1" x14ac:dyDescent="0.25">
      <c r="A173" s="202" t="s">
        <v>93</v>
      </c>
      <c r="B173" s="235">
        <f t="shared" ref="B173:W173" si="15">IF(B$36=0,0,B$36/B$34)</f>
        <v>0</v>
      </c>
      <c r="C173" s="235">
        <f t="shared" si="15"/>
        <v>0</v>
      </c>
      <c r="D173" s="235">
        <f t="shared" si="15"/>
        <v>0</v>
      </c>
      <c r="E173" s="235">
        <f t="shared" si="15"/>
        <v>0</v>
      </c>
      <c r="F173" s="235">
        <f t="shared" si="15"/>
        <v>0</v>
      </c>
      <c r="G173" s="235">
        <f t="shared" si="15"/>
        <v>0</v>
      </c>
      <c r="H173" s="235">
        <f t="shared" si="15"/>
        <v>0</v>
      </c>
      <c r="I173" s="235">
        <f t="shared" si="15"/>
        <v>0</v>
      </c>
      <c r="J173" s="235">
        <f t="shared" si="15"/>
        <v>0</v>
      </c>
      <c r="K173" s="235">
        <f t="shared" si="15"/>
        <v>0</v>
      </c>
      <c r="L173" s="235">
        <f t="shared" si="15"/>
        <v>0</v>
      </c>
      <c r="M173" s="235">
        <f t="shared" si="15"/>
        <v>0</v>
      </c>
      <c r="N173" s="235">
        <f t="shared" si="15"/>
        <v>0</v>
      </c>
      <c r="O173" s="235">
        <f t="shared" si="15"/>
        <v>0</v>
      </c>
      <c r="P173" s="235">
        <f t="shared" si="15"/>
        <v>0</v>
      </c>
      <c r="Q173" s="235">
        <f t="shared" si="15"/>
        <v>0</v>
      </c>
      <c r="R173" s="235">
        <f t="shared" si="15"/>
        <v>0</v>
      </c>
      <c r="S173" s="235">
        <f t="shared" si="15"/>
        <v>0</v>
      </c>
      <c r="T173" s="235">
        <f t="shared" si="15"/>
        <v>0</v>
      </c>
      <c r="U173" s="235">
        <f t="shared" si="15"/>
        <v>0</v>
      </c>
      <c r="V173" s="235">
        <f t="shared" si="15"/>
        <v>0</v>
      </c>
      <c r="W173" s="235">
        <f t="shared" si="15"/>
        <v>0</v>
      </c>
      <c r="DA173" s="174"/>
    </row>
    <row r="174" spans="1:105" ht="12" customHeight="1" x14ac:dyDescent="0.25">
      <c r="A174" s="202" t="s">
        <v>94</v>
      </c>
      <c r="B174" s="235">
        <f t="shared" ref="B174:W174" si="16">IF(B$37=0,0,B$37/B$34)</f>
        <v>0</v>
      </c>
      <c r="C174" s="235">
        <f t="shared" si="16"/>
        <v>0</v>
      </c>
      <c r="D174" s="235">
        <f t="shared" si="16"/>
        <v>0</v>
      </c>
      <c r="E174" s="235">
        <f t="shared" si="16"/>
        <v>0</v>
      </c>
      <c r="F174" s="235">
        <f t="shared" si="16"/>
        <v>0</v>
      </c>
      <c r="G174" s="235">
        <f t="shared" si="16"/>
        <v>0</v>
      </c>
      <c r="H174" s="235">
        <f t="shared" si="16"/>
        <v>0</v>
      </c>
      <c r="I174" s="235">
        <f t="shared" si="16"/>
        <v>0</v>
      </c>
      <c r="J174" s="235">
        <f t="shared" si="16"/>
        <v>0</v>
      </c>
      <c r="K174" s="235">
        <f t="shared" si="16"/>
        <v>0</v>
      </c>
      <c r="L174" s="235">
        <f t="shared" si="16"/>
        <v>0</v>
      </c>
      <c r="M174" s="235">
        <f t="shared" si="16"/>
        <v>0</v>
      </c>
      <c r="N174" s="235">
        <f t="shared" si="16"/>
        <v>0</v>
      </c>
      <c r="O174" s="235">
        <f t="shared" si="16"/>
        <v>0</v>
      </c>
      <c r="P174" s="235">
        <f t="shared" si="16"/>
        <v>0</v>
      </c>
      <c r="Q174" s="235">
        <f t="shared" si="16"/>
        <v>0</v>
      </c>
      <c r="R174" s="235">
        <f t="shared" si="16"/>
        <v>0</v>
      </c>
      <c r="S174" s="235">
        <f t="shared" si="16"/>
        <v>0</v>
      </c>
      <c r="T174" s="235">
        <f t="shared" si="16"/>
        <v>0</v>
      </c>
      <c r="U174" s="235">
        <f t="shared" si="16"/>
        <v>0</v>
      </c>
      <c r="V174" s="235">
        <f t="shared" si="16"/>
        <v>0</v>
      </c>
      <c r="W174" s="235">
        <f t="shared" si="16"/>
        <v>0</v>
      </c>
      <c r="DA174" s="174"/>
    </row>
    <row r="175" spans="1:105" ht="12" customHeight="1" x14ac:dyDescent="0.25">
      <c r="A175" s="202" t="s">
        <v>95</v>
      </c>
      <c r="B175" s="235">
        <f t="shared" ref="B175:W175" si="17">IF(B$38=0,0,B$38/B$34)</f>
        <v>0</v>
      </c>
      <c r="C175" s="235">
        <f t="shared" si="17"/>
        <v>0</v>
      </c>
      <c r="D175" s="235">
        <f t="shared" si="17"/>
        <v>0</v>
      </c>
      <c r="E175" s="235">
        <f t="shared" si="17"/>
        <v>0</v>
      </c>
      <c r="F175" s="235">
        <f t="shared" si="17"/>
        <v>0</v>
      </c>
      <c r="G175" s="235">
        <f t="shared" si="17"/>
        <v>0</v>
      </c>
      <c r="H175" s="235">
        <f t="shared" si="17"/>
        <v>0</v>
      </c>
      <c r="I175" s="235">
        <f t="shared" si="17"/>
        <v>0</v>
      </c>
      <c r="J175" s="235">
        <f t="shared" si="17"/>
        <v>0</v>
      </c>
      <c r="K175" s="235">
        <f t="shared" si="17"/>
        <v>0</v>
      </c>
      <c r="L175" s="235">
        <f t="shared" si="17"/>
        <v>0</v>
      </c>
      <c r="M175" s="235">
        <f t="shared" si="17"/>
        <v>0</v>
      </c>
      <c r="N175" s="235">
        <f t="shared" si="17"/>
        <v>0</v>
      </c>
      <c r="O175" s="235">
        <f t="shared" si="17"/>
        <v>0</v>
      </c>
      <c r="P175" s="235">
        <f t="shared" si="17"/>
        <v>0</v>
      </c>
      <c r="Q175" s="235">
        <f t="shared" si="17"/>
        <v>0</v>
      </c>
      <c r="R175" s="235">
        <f t="shared" si="17"/>
        <v>0</v>
      </c>
      <c r="S175" s="235">
        <f t="shared" si="17"/>
        <v>0</v>
      </c>
      <c r="T175" s="235">
        <f t="shared" si="17"/>
        <v>0</v>
      </c>
      <c r="U175" s="235">
        <f t="shared" si="17"/>
        <v>0</v>
      </c>
      <c r="V175" s="235">
        <f t="shared" si="17"/>
        <v>0</v>
      </c>
      <c r="W175" s="235">
        <f t="shared" si="17"/>
        <v>0</v>
      </c>
      <c r="DA175" s="174"/>
    </row>
    <row r="176" spans="1:105" ht="12" customHeight="1" x14ac:dyDescent="0.25">
      <c r="A176" s="56" t="s">
        <v>96</v>
      </c>
      <c r="B176" s="302">
        <f t="shared" ref="B176:W176" si="18">IF(B$39=0,0,B$39/B$34)</f>
        <v>1.3124672400611783E-3</v>
      </c>
      <c r="C176" s="302">
        <f t="shared" si="18"/>
        <v>1.1525697385087444E-3</v>
      </c>
      <c r="D176" s="302">
        <f t="shared" si="18"/>
        <v>9.9527407248070307E-4</v>
      </c>
      <c r="E176" s="302">
        <f t="shared" si="18"/>
        <v>1.3979793891137457E-3</v>
      </c>
      <c r="F176" s="302">
        <f t="shared" si="18"/>
        <v>8.0689867385075754E-4</v>
      </c>
      <c r="G176" s="302">
        <f t="shared" si="18"/>
        <v>7.3669923368270638E-4</v>
      </c>
      <c r="H176" s="302">
        <f t="shared" si="18"/>
        <v>7.2456565437363691E-4</v>
      </c>
      <c r="I176" s="302">
        <f t="shared" si="18"/>
        <v>7.1019683509710406E-4</v>
      </c>
      <c r="J176" s="302">
        <f t="shared" si="18"/>
        <v>1.0111804760721311E-3</v>
      </c>
      <c r="K176" s="302">
        <f t="shared" si="18"/>
        <v>5.5438430660334579E-4</v>
      </c>
      <c r="L176" s="302">
        <f t="shared" si="18"/>
        <v>4.4409287777754498E-4</v>
      </c>
      <c r="M176" s="302">
        <f t="shared" si="18"/>
        <v>1.8885638480083491E-3</v>
      </c>
      <c r="N176" s="302">
        <f t="shared" si="18"/>
        <v>1.7731009802512219E-3</v>
      </c>
      <c r="O176" s="302">
        <f t="shared" si="18"/>
        <v>2.3203536692887787E-3</v>
      </c>
      <c r="P176" s="302">
        <f t="shared" si="18"/>
        <v>1.8101556429224181E-3</v>
      </c>
      <c r="Q176" s="302">
        <f t="shared" si="18"/>
        <v>1.6876198772801316E-3</v>
      </c>
      <c r="R176" s="302">
        <f t="shared" si="18"/>
        <v>1.7666130367364806E-3</v>
      </c>
      <c r="S176" s="302">
        <f t="shared" si="18"/>
        <v>3.4650562615409861E-4</v>
      </c>
      <c r="T176" s="302">
        <f t="shared" si="18"/>
        <v>3.2841174145044918E-4</v>
      </c>
      <c r="U176" s="302">
        <f t="shared" si="18"/>
        <v>5.4380802751800535E-4</v>
      </c>
      <c r="V176" s="302">
        <f t="shared" si="18"/>
        <v>1.7109003029266716E-3</v>
      </c>
      <c r="W176" s="302">
        <f t="shared" si="18"/>
        <v>1.8308526607883945E-3</v>
      </c>
      <c r="DA176" s="68"/>
    </row>
    <row r="177" spans="1:105" ht="12" customHeight="1" x14ac:dyDescent="0.25">
      <c r="A177" s="203" t="s">
        <v>517</v>
      </c>
      <c r="B177" s="303">
        <f t="shared" ref="B177:W177" si="19">IF(B$45=0,0,B$45/B$34)</f>
        <v>0</v>
      </c>
      <c r="C177" s="303">
        <f t="shared" si="19"/>
        <v>0</v>
      </c>
      <c r="D177" s="303">
        <f t="shared" si="19"/>
        <v>0</v>
      </c>
      <c r="E177" s="303">
        <f t="shared" si="19"/>
        <v>0</v>
      </c>
      <c r="F177" s="303">
        <f t="shared" si="19"/>
        <v>0</v>
      </c>
      <c r="G177" s="303">
        <f t="shared" si="19"/>
        <v>0</v>
      </c>
      <c r="H177" s="303">
        <f t="shared" si="19"/>
        <v>0</v>
      </c>
      <c r="I177" s="303">
        <f t="shared" si="19"/>
        <v>0</v>
      </c>
      <c r="J177" s="303">
        <f t="shared" si="19"/>
        <v>0</v>
      </c>
      <c r="K177" s="303">
        <f t="shared" si="19"/>
        <v>0</v>
      </c>
      <c r="L177" s="303">
        <f t="shared" si="19"/>
        <v>0</v>
      </c>
      <c r="M177" s="303">
        <f t="shared" si="19"/>
        <v>0</v>
      </c>
      <c r="N177" s="303">
        <f t="shared" si="19"/>
        <v>0</v>
      </c>
      <c r="O177" s="303">
        <f t="shared" si="19"/>
        <v>0</v>
      </c>
      <c r="P177" s="303">
        <f t="shared" si="19"/>
        <v>0</v>
      </c>
      <c r="Q177" s="303">
        <f t="shared" si="19"/>
        <v>0</v>
      </c>
      <c r="R177" s="303">
        <f t="shared" si="19"/>
        <v>0</v>
      </c>
      <c r="S177" s="303">
        <f t="shared" si="19"/>
        <v>0</v>
      </c>
      <c r="T177" s="303">
        <f t="shared" si="19"/>
        <v>0</v>
      </c>
      <c r="U177" s="303">
        <f t="shared" si="19"/>
        <v>0</v>
      </c>
      <c r="V177" s="303">
        <f t="shared" si="19"/>
        <v>0</v>
      </c>
      <c r="W177" s="303">
        <f t="shared" si="19"/>
        <v>0</v>
      </c>
      <c r="DA177" s="175"/>
    </row>
    <row r="178" spans="1:105" ht="12" customHeight="1" x14ac:dyDescent="0.25">
      <c r="A178" s="203" t="s">
        <v>519</v>
      </c>
      <c r="B178" s="303">
        <f t="shared" ref="B178:W178" si="20">IF(B$46=0,0,B$46/B$34)</f>
        <v>0.21451667861555926</v>
      </c>
      <c r="C178" s="303">
        <f t="shared" si="20"/>
        <v>0.20107408764094134</v>
      </c>
      <c r="D178" s="303">
        <f t="shared" si="20"/>
        <v>0.18081106583575082</v>
      </c>
      <c r="E178" s="303">
        <f t="shared" si="20"/>
        <v>0.2065173571248021</v>
      </c>
      <c r="F178" s="303">
        <f t="shared" si="20"/>
        <v>0.18006405453735336</v>
      </c>
      <c r="G178" s="303">
        <f t="shared" si="20"/>
        <v>0.1367284068231768</v>
      </c>
      <c r="H178" s="303">
        <f t="shared" si="20"/>
        <v>0.15533866618400505</v>
      </c>
      <c r="I178" s="303">
        <f t="shared" si="20"/>
        <v>0.14573686745987621</v>
      </c>
      <c r="J178" s="303">
        <f t="shared" si="20"/>
        <v>0.17222714620699364</v>
      </c>
      <c r="K178" s="303">
        <f t="shared" si="20"/>
        <v>8.8761739870993464E-2</v>
      </c>
      <c r="L178" s="303">
        <f t="shared" si="20"/>
        <v>6.4939452556268581E-2</v>
      </c>
      <c r="M178" s="303">
        <f t="shared" si="20"/>
        <v>0.14178794970409525</v>
      </c>
      <c r="N178" s="303">
        <f t="shared" si="20"/>
        <v>9.6366827195322344E-2</v>
      </c>
      <c r="O178" s="303">
        <f t="shared" si="20"/>
        <v>0.12487528304984931</v>
      </c>
      <c r="P178" s="303">
        <f t="shared" si="20"/>
        <v>0.10000071745597301</v>
      </c>
      <c r="Q178" s="303">
        <f t="shared" si="20"/>
        <v>9.1305964689384303E-2</v>
      </c>
      <c r="R178" s="303">
        <f t="shared" si="20"/>
        <v>9.5886209661534064E-2</v>
      </c>
      <c r="S178" s="303">
        <f t="shared" si="20"/>
        <v>1.9709571510325978E-2</v>
      </c>
      <c r="T178" s="303">
        <f t="shared" si="20"/>
        <v>1.8419116656605932E-2</v>
      </c>
      <c r="U178" s="303">
        <f t="shared" si="20"/>
        <v>3.059053778419521E-2</v>
      </c>
      <c r="V178" s="303">
        <f t="shared" si="20"/>
        <v>9.3393125406812938E-2</v>
      </c>
      <c r="W178" s="303">
        <f t="shared" si="20"/>
        <v>9.9642522177154899E-2</v>
      </c>
      <c r="DA178" s="175"/>
    </row>
    <row r="179" spans="1:105" ht="12" customHeight="1" x14ac:dyDescent="0.25">
      <c r="A179" s="62" t="s">
        <v>521</v>
      </c>
      <c r="B179" s="304">
        <f t="shared" ref="B179:W179" si="21">IF(B$47=0,0,B$47/B$34)</f>
        <v>0.21451667861555926</v>
      </c>
      <c r="C179" s="304">
        <f t="shared" si="21"/>
        <v>0.20107408764094134</v>
      </c>
      <c r="D179" s="304">
        <f t="shared" si="21"/>
        <v>0.18081106583575082</v>
      </c>
      <c r="E179" s="304">
        <f t="shared" si="21"/>
        <v>0.2065173571248021</v>
      </c>
      <c r="F179" s="304">
        <f t="shared" si="21"/>
        <v>0.18006405453735336</v>
      </c>
      <c r="G179" s="304">
        <f t="shared" si="21"/>
        <v>0.1367284068231768</v>
      </c>
      <c r="H179" s="304">
        <f t="shared" si="21"/>
        <v>0.15533866618400505</v>
      </c>
      <c r="I179" s="304">
        <f t="shared" si="21"/>
        <v>0.14573686745987621</v>
      </c>
      <c r="J179" s="304">
        <f t="shared" si="21"/>
        <v>0.17222714620699364</v>
      </c>
      <c r="K179" s="304">
        <f t="shared" si="21"/>
        <v>8.8761739870993464E-2</v>
      </c>
      <c r="L179" s="304">
        <f t="shared" si="21"/>
        <v>6.4939452556268581E-2</v>
      </c>
      <c r="M179" s="304">
        <f t="shared" si="21"/>
        <v>0.14178794970409525</v>
      </c>
      <c r="N179" s="304">
        <f t="shared" si="21"/>
        <v>9.6366827195322344E-2</v>
      </c>
      <c r="O179" s="304">
        <f t="shared" si="21"/>
        <v>0.12487528304984931</v>
      </c>
      <c r="P179" s="304">
        <f t="shared" si="21"/>
        <v>0.10000071745597301</v>
      </c>
      <c r="Q179" s="304">
        <f t="shared" si="21"/>
        <v>9.1305964689384303E-2</v>
      </c>
      <c r="R179" s="304">
        <f t="shared" si="21"/>
        <v>9.5886209661534064E-2</v>
      </c>
      <c r="S179" s="304">
        <f t="shared" si="21"/>
        <v>1.9709571510325978E-2</v>
      </c>
      <c r="T179" s="304">
        <f t="shared" si="21"/>
        <v>1.8419116656605932E-2</v>
      </c>
      <c r="U179" s="304">
        <f t="shared" si="21"/>
        <v>3.059053778419521E-2</v>
      </c>
      <c r="V179" s="304">
        <f t="shared" si="21"/>
        <v>9.3393125406812938E-2</v>
      </c>
      <c r="W179" s="304">
        <f t="shared" si="21"/>
        <v>9.9642522177154899E-2</v>
      </c>
      <c r="DA179" s="72"/>
    </row>
    <row r="180" spans="1:105" ht="12" customHeight="1" x14ac:dyDescent="0.25">
      <c r="A180" s="62" t="s">
        <v>527</v>
      </c>
      <c r="B180" s="304">
        <f t="shared" ref="B180:W180" si="22">IF(B$52=0,0,B$52/B$34)</f>
        <v>0</v>
      </c>
      <c r="C180" s="304">
        <f t="shared" si="22"/>
        <v>0</v>
      </c>
      <c r="D180" s="304">
        <f t="shared" si="22"/>
        <v>0</v>
      </c>
      <c r="E180" s="304">
        <f t="shared" si="22"/>
        <v>0</v>
      </c>
      <c r="F180" s="304">
        <f t="shared" si="22"/>
        <v>0</v>
      </c>
      <c r="G180" s="304">
        <f t="shared" si="22"/>
        <v>0</v>
      </c>
      <c r="H180" s="304">
        <f t="shared" si="22"/>
        <v>0</v>
      </c>
      <c r="I180" s="304">
        <f t="shared" si="22"/>
        <v>0</v>
      </c>
      <c r="J180" s="304">
        <f t="shared" si="22"/>
        <v>0</v>
      </c>
      <c r="K180" s="304">
        <f t="shared" si="22"/>
        <v>0</v>
      </c>
      <c r="L180" s="304">
        <f t="shared" si="22"/>
        <v>0</v>
      </c>
      <c r="M180" s="304">
        <f t="shared" si="22"/>
        <v>0</v>
      </c>
      <c r="N180" s="304">
        <f t="shared" si="22"/>
        <v>0</v>
      </c>
      <c r="O180" s="304">
        <f t="shared" si="22"/>
        <v>0</v>
      </c>
      <c r="P180" s="304">
        <f t="shared" si="22"/>
        <v>0</v>
      </c>
      <c r="Q180" s="304">
        <f t="shared" si="22"/>
        <v>0</v>
      </c>
      <c r="R180" s="304">
        <f t="shared" si="22"/>
        <v>0</v>
      </c>
      <c r="S180" s="304">
        <f t="shared" si="22"/>
        <v>0</v>
      </c>
      <c r="T180" s="304">
        <f t="shared" si="22"/>
        <v>0</v>
      </c>
      <c r="U180" s="304">
        <f t="shared" si="22"/>
        <v>0</v>
      </c>
      <c r="V180" s="304">
        <f t="shared" si="22"/>
        <v>0</v>
      </c>
      <c r="W180" s="304">
        <f t="shared" si="22"/>
        <v>0</v>
      </c>
      <c r="DA180" s="72"/>
    </row>
    <row r="181" spans="1:105" ht="12" customHeight="1" x14ac:dyDescent="0.25">
      <c r="A181" s="203" t="s">
        <v>529</v>
      </c>
      <c r="B181" s="303">
        <f t="shared" ref="B181:W181" si="23">IF(B$53=0,0,B$53/B$34)</f>
        <v>0.14205068103232016</v>
      </c>
      <c r="C181" s="303">
        <f t="shared" si="23"/>
        <v>0.12810622964349114</v>
      </c>
      <c r="D181" s="303">
        <f t="shared" si="23"/>
        <v>0.11558479178886788</v>
      </c>
      <c r="E181" s="303">
        <f t="shared" si="23"/>
        <v>0.12876818121480124</v>
      </c>
      <c r="F181" s="303">
        <f t="shared" si="23"/>
        <v>0.11751103370541455</v>
      </c>
      <c r="G181" s="303">
        <f t="shared" si="23"/>
        <v>0.10873797733437628</v>
      </c>
      <c r="H181" s="303">
        <f t="shared" si="23"/>
        <v>0.11297276142254142</v>
      </c>
      <c r="I181" s="303">
        <f t="shared" si="23"/>
        <v>0.11383015892160071</v>
      </c>
      <c r="J181" s="303">
        <f t="shared" si="23"/>
        <v>0.12633865650309789</v>
      </c>
      <c r="K181" s="303">
        <f t="shared" si="23"/>
        <v>8.3512279272625833E-2</v>
      </c>
      <c r="L181" s="303">
        <f t="shared" si="23"/>
        <v>8.3654354688781199E-2</v>
      </c>
      <c r="M181" s="303">
        <f t="shared" si="23"/>
        <v>0.11124350691483864</v>
      </c>
      <c r="N181" s="303">
        <f t="shared" si="23"/>
        <v>0.10715991171798039</v>
      </c>
      <c r="O181" s="303">
        <f t="shared" si="23"/>
        <v>0.10203805660051758</v>
      </c>
      <c r="P181" s="303">
        <f t="shared" si="23"/>
        <v>9.3220376612565006E-2</v>
      </c>
      <c r="Q181" s="303">
        <f t="shared" si="23"/>
        <v>9.036480920830875E-2</v>
      </c>
      <c r="R181" s="303">
        <f t="shared" si="23"/>
        <v>9.5777596659482753E-2</v>
      </c>
      <c r="S181" s="303">
        <f t="shared" si="23"/>
        <v>3.1574319198875093E-2</v>
      </c>
      <c r="T181" s="303">
        <f t="shared" si="23"/>
        <v>3.1749869285726678E-2</v>
      </c>
      <c r="U181" s="303">
        <f t="shared" si="23"/>
        <v>3.722949345524651E-2</v>
      </c>
      <c r="V181" s="303">
        <f t="shared" si="23"/>
        <v>6.2258969781094714E-2</v>
      </c>
      <c r="W181" s="303">
        <f t="shared" si="23"/>
        <v>6.4056634409695737E-2</v>
      </c>
      <c r="DA181" s="175"/>
    </row>
    <row r="182" spans="1:105" ht="12" customHeight="1" x14ac:dyDescent="0.25">
      <c r="A182" s="62" t="s">
        <v>530</v>
      </c>
      <c r="B182" s="304">
        <f t="shared" ref="B182:W182" si="24">IF(B$54=0,0,B$54/B$34)</f>
        <v>1.7303660025300385E-2</v>
      </c>
      <c r="C182" s="304">
        <f t="shared" si="24"/>
        <v>1.5718275416170015E-2</v>
      </c>
      <c r="D182" s="304">
        <f t="shared" si="24"/>
        <v>1.3582346616749763E-2</v>
      </c>
      <c r="E182" s="304">
        <f t="shared" si="24"/>
        <v>1.7052445774562115E-2</v>
      </c>
      <c r="F182" s="304">
        <f t="shared" si="24"/>
        <v>1.2412218089289523E-2</v>
      </c>
      <c r="G182" s="304">
        <f t="shared" si="24"/>
        <v>1.0876889580476001E-2</v>
      </c>
      <c r="H182" s="304">
        <f t="shared" si="24"/>
        <v>1.1183649031550322E-2</v>
      </c>
      <c r="I182" s="304">
        <f t="shared" si="24"/>
        <v>1.0545464833116504E-2</v>
      </c>
      <c r="J182" s="304">
        <f t="shared" si="24"/>
        <v>1.3720340452999224E-2</v>
      </c>
      <c r="K182" s="304">
        <f t="shared" si="24"/>
        <v>8.5671634473624275E-3</v>
      </c>
      <c r="L182" s="304">
        <f t="shared" si="24"/>
        <v>6.4359997291676503E-3</v>
      </c>
      <c r="M182" s="304">
        <f t="shared" si="24"/>
        <v>1.9117146977061863E-2</v>
      </c>
      <c r="N182" s="304">
        <f t="shared" si="24"/>
        <v>1.7288187517866524E-2</v>
      </c>
      <c r="O182" s="304">
        <f t="shared" si="24"/>
        <v>2.1518246966950046E-2</v>
      </c>
      <c r="P182" s="304">
        <f t="shared" si="24"/>
        <v>1.7667289647454419E-2</v>
      </c>
      <c r="Q182" s="304">
        <f t="shared" si="24"/>
        <v>1.660259547893958E-2</v>
      </c>
      <c r="R182" s="304">
        <f t="shared" si="24"/>
        <v>1.6902997860902279E-2</v>
      </c>
      <c r="S182" s="304">
        <f t="shared" si="24"/>
        <v>3.9467089785593388E-3</v>
      </c>
      <c r="T182" s="304">
        <f t="shared" si="24"/>
        <v>3.7859218230195065E-3</v>
      </c>
      <c r="U182" s="304">
        <f t="shared" si="24"/>
        <v>6.2601014255536051E-3</v>
      </c>
      <c r="V182" s="304">
        <f t="shared" si="24"/>
        <v>1.6923066493769508E-2</v>
      </c>
      <c r="W182" s="304">
        <f t="shared" si="24"/>
        <v>1.7865143465593029E-2</v>
      </c>
      <c r="DA182" s="72"/>
    </row>
    <row r="183" spans="1:105" ht="12" customHeight="1" x14ac:dyDescent="0.25">
      <c r="A183" s="62" t="s">
        <v>535</v>
      </c>
      <c r="B183" s="304">
        <f t="shared" ref="B183:W183" si="25">IF(B$58=0,0,B$58/B$34)</f>
        <v>0.12474702100701977</v>
      </c>
      <c r="C183" s="304">
        <f t="shared" si="25"/>
        <v>0.11238795422732112</v>
      </c>
      <c r="D183" s="304">
        <f t="shared" si="25"/>
        <v>0.10200244517211811</v>
      </c>
      <c r="E183" s="304">
        <f t="shared" si="25"/>
        <v>0.11171573544023912</v>
      </c>
      <c r="F183" s="304">
        <f t="shared" si="25"/>
        <v>0.10509881561612502</v>
      </c>
      <c r="G183" s="304">
        <f t="shared" si="25"/>
        <v>9.7861087753900275E-2</v>
      </c>
      <c r="H183" s="304">
        <f t="shared" si="25"/>
        <v>0.10178911239099109</v>
      </c>
      <c r="I183" s="304">
        <f t="shared" si="25"/>
        <v>0.1032846940884842</v>
      </c>
      <c r="J183" s="304">
        <f t="shared" si="25"/>
        <v>0.11261831605009866</v>
      </c>
      <c r="K183" s="304">
        <f t="shared" si="25"/>
        <v>7.4945115825263392E-2</v>
      </c>
      <c r="L183" s="304">
        <f t="shared" si="25"/>
        <v>7.7218354959613558E-2</v>
      </c>
      <c r="M183" s="304">
        <f t="shared" si="25"/>
        <v>9.2126359937776778E-2</v>
      </c>
      <c r="N183" s="304">
        <f t="shared" si="25"/>
        <v>8.987172420011387E-2</v>
      </c>
      <c r="O183" s="304">
        <f t="shared" si="25"/>
        <v>8.0519809633567543E-2</v>
      </c>
      <c r="P183" s="304">
        <f t="shared" si="25"/>
        <v>7.555308696511058E-2</v>
      </c>
      <c r="Q183" s="304">
        <f t="shared" si="25"/>
        <v>7.3762213729369169E-2</v>
      </c>
      <c r="R183" s="304">
        <f t="shared" si="25"/>
        <v>7.8874598798580484E-2</v>
      </c>
      <c r="S183" s="304">
        <f t="shared" si="25"/>
        <v>2.7627610220315749E-2</v>
      </c>
      <c r="T183" s="304">
        <f t="shared" si="25"/>
        <v>2.7963947462707171E-2</v>
      </c>
      <c r="U183" s="304">
        <f t="shared" si="25"/>
        <v>3.0969392029692903E-2</v>
      </c>
      <c r="V183" s="304">
        <f t="shared" si="25"/>
        <v>4.5335903287325209E-2</v>
      </c>
      <c r="W183" s="304">
        <f t="shared" si="25"/>
        <v>4.6191490944102707E-2</v>
      </c>
      <c r="DA183" s="72"/>
    </row>
    <row r="184" spans="1:105" ht="12" customHeight="1" x14ac:dyDescent="0.25">
      <c r="A184" s="62" t="s">
        <v>547</v>
      </c>
      <c r="B184" s="304">
        <f t="shared" ref="B184:W184" si="26">IF(B$69=0,0,B$69/B$34)</f>
        <v>0</v>
      </c>
      <c r="C184" s="304">
        <f t="shared" si="26"/>
        <v>0</v>
      </c>
      <c r="D184" s="304">
        <f t="shared" si="26"/>
        <v>0</v>
      </c>
      <c r="E184" s="304">
        <f t="shared" si="26"/>
        <v>0</v>
      </c>
      <c r="F184" s="304">
        <f t="shared" si="26"/>
        <v>0</v>
      </c>
      <c r="G184" s="304">
        <f t="shared" si="26"/>
        <v>0</v>
      </c>
      <c r="H184" s="304">
        <f t="shared" si="26"/>
        <v>0</v>
      </c>
      <c r="I184" s="304">
        <f t="shared" si="26"/>
        <v>0</v>
      </c>
      <c r="J184" s="304">
        <f t="shared" si="26"/>
        <v>0</v>
      </c>
      <c r="K184" s="304">
        <f t="shared" si="26"/>
        <v>0</v>
      </c>
      <c r="L184" s="304">
        <f t="shared" si="26"/>
        <v>0</v>
      </c>
      <c r="M184" s="304">
        <f t="shared" si="26"/>
        <v>0</v>
      </c>
      <c r="N184" s="304">
        <f t="shared" si="26"/>
        <v>0</v>
      </c>
      <c r="O184" s="304">
        <f t="shared" si="26"/>
        <v>0</v>
      </c>
      <c r="P184" s="304">
        <f t="shared" si="26"/>
        <v>0</v>
      </c>
      <c r="Q184" s="304">
        <f t="shared" si="26"/>
        <v>0</v>
      </c>
      <c r="R184" s="304">
        <f t="shared" si="26"/>
        <v>0</v>
      </c>
      <c r="S184" s="304">
        <f t="shared" si="26"/>
        <v>0</v>
      </c>
      <c r="T184" s="304">
        <f t="shared" si="26"/>
        <v>0</v>
      </c>
      <c r="U184" s="304">
        <f t="shared" si="26"/>
        <v>0</v>
      </c>
      <c r="V184" s="304">
        <f t="shared" si="26"/>
        <v>0</v>
      </c>
      <c r="W184" s="304">
        <f t="shared" si="26"/>
        <v>0</v>
      </c>
      <c r="DA184" s="72"/>
    </row>
    <row r="185" spans="1:105" ht="12" customHeight="1" x14ac:dyDescent="0.25">
      <c r="A185" s="100" t="s">
        <v>106</v>
      </c>
      <c r="B185" s="312">
        <f t="shared" ref="B185:W185" si="27">IF(B$70=0,0,B$70/B$34)</f>
        <v>0.64212017311205938</v>
      </c>
      <c r="C185" s="312">
        <f t="shared" si="27"/>
        <v>0.66966711297705872</v>
      </c>
      <c r="D185" s="312">
        <f t="shared" si="27"/>
        <v>0.70260886830290059</v>
      </c>
      <c r="E185" s="312">
        <f t="shared" si="27"/>
        <v>0.66331648227128304</v>
      </c>
      <c r="F185" s="312">
        <f t="shared" si="27"/>
        <v>0.70161801308338123</v>
      </c>
      <c r="G185" s="312">
        <f t="shared" si="27"/>
        <v>0.75379691660876424</v>
      </c>
      <c r="H185" s="312">
        <f t="shared" si="27"/>
        <v>0.73096400673907991</v>
      </c>
      <c r="I185" s="312">
        <f t="shared" si="27"/>
        <v>0.73972277678342591</v>
      </c>
      <c r="J185" s="312">
        <f t="shared" si="27"/>
        <v>0.70042301681383634</v>
      </c>
      <c r="K185" s="312">
        <f t="shared" si="27"/>
        <v>0.82717159654977734</v>
      </c>
      <c r="L185" s="312">
        <f t="shared" si="27"/>
        <v>0.85096209987717275</v>
      </c>
      <c r="M185" s="312">
        <f t="shared" si="27"/>
        <v>0.74507997953305771</v>
      </c>
      <c r="N185" s="312">
        <f t="shared" si="27"/>
        <v>0.79470016010644595</v>
      </c>
      <c r="O185" s="312">
        <f t="shared" si="27"/>
        <v>0.7707663066803444</v>
      </c>
      <c r="P185" s="312">
        <f t="shared" si="27"/>
        <v>0.80496875028853954</v>
      </c>
      <c r="Q185" s="312">
        <f t="shared" si="27"/>
        <v>0.81664160622502679</v>
      </c>
      <c r="R185" s="312">
        <f t="shared" si="27"/>
        <v>0.80656958064224671</v>
      </c>
      <c r="S185" s="312">
        <f t="shared" si="27"/>
        <v>0.94836960366464484</v>
      </c>
      <c r="T185" s="312">
        <f t="shared" si="27"/>
        <v>0.94950260231621697</v>
      </c>
      <c r="U185" s="312">
        <f t="shared" si="27"/>
        <v>0.93163616073304034</v>
      </c>
      <c r="V185" s="312">
        <f t="shared" si="27"/>
        <v>0.84263700450916568</v>
      </c>
      <c r="W185" s="312">
        <f t="shared" si="27"/>
        <v>0.83446999075236095</v>
      </c>
      <c r="DA185" s="127"/>
    </row>
    <row r="186" spans="1:105" ht="12" customHeight="1" x14ac:dyDescent="0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DA186" s="120"/>
    </row>
    <row r="187" spans="1:105" ht="12" customHeight="1" x14ac:dyDescent="0.25">
      <c r="A187" s="35" t="s">
        <v>81</v>
      </c>
      <c r="B187" s="234">
        <f t="shared" ref="B187:W187" si="28">SUM(B$188:B$193,B$197:B$198,B$200:B$202)</f>
        <v>1</v>
      </c>
      <c r="C187" s="234">
        <f t="shared" si="28"/>
        <v>0.99999999999999967</v>
      </c>
      <c r="D187" s="234">
        <f t="shared" si="28"/>
        <v>1</v>
      </c>
      <c r="E187" s="234">
        <f t="shared" si="28"/>
        <v>1.0000000000000004</v>
      </c>
      <c r="F187" s="234">
        <f t="shared" si="28"/>
        <v>0.99999999999999978</v>
      </c>
      <c r="G187" s="234">
        <f t="shared" si="28"/>
        <v>1</v>
      </c>
      <c r="H187" s="234">
        <f t="shared" si="28"/>
        <v>0.99999999999999956</v>
      </c>
      <c r="I187" s="234">
        <f t="shared" si="28"/>
        <v>0</v>
      </c>
      <c r="J187" s="234">
        <f t="shared" si="28"/>
        <v>0</v>
      </c>
      <c r="K187" s="234">
        <f t="shared" si="28"/>
        <v>0</v>
      </c>
      <c r="L187" s="234">
        <f t="shared" si="28"/>
        <v>0</v>
      </c>
      <c r="M187" s="234">
        <f t="shared" si="28"/>
        <v>0</v>
      </c>
      <c r="N187" s="234">
        <f t="shared" si="28"/>
        <v>0</v>
      </c>
      <c r="O187" s="234">
        <f t="shared" si="28"/>
        <v>0</v>
      </c>
      <c r="P187" s="234">
        <f t="shared" si="28"/>
        <v>0</v>
      </c>
      <c r="Q187" s="234">
        <f t="shared" si="28"/>
        <v>0</v>
      </c>
      <c r="R187" s="234">
        <f t="shared" si="28"/>
        <v>0</v>
      </c>
      <c r="S187" s="234">
        <f t="shared" si="28"/>
        <v>0</v>
      </c>
      <c r="T187" s="234">
        <f t="shared" si="28"/>
        <v>0</v>
      </c>
      <c r="U187" s="234">
        <f t="shared" si="28"/>
        <v>0</v>
      </c>
      <c r="V187" s="234">
        <f t="shared" si="28"/>
        <v>0</v>
      </c>
      <c r="W187" s="234">
        <f t="shared" si="28"/>
        <v>0</v>
      </c>
      <c r="DA187" s="95"/>
    </row>
    <row r="188" spans="1:105" ht="12" customHeight="1" x14ac:dyDescent="0.25">
      <c r="A188" s="55" t="s">
        <v>92</v>
      </c>
      <c r="B188" s="301">
        <f t="shared" ref="B188:W188" si="29">IF(B$73=0,0,B$73/B$72)</f>
        <v>0</v>
      </c>
      <c r="C188" s="301">
        <f t="shared" si="29"/>
        <v>0</v>
      </c>
      <c r="D188" s="301">
        <f t="shared" si="29"/>
        <v>0</v>
      </c>
      <c r="E188" s="301">
        <f t="shared" si="29"/>
        <v>0</v>
      </c>
      <c r="F188" s="301">
        <f t="shared" si="29"/>
        <v>0</v>
      </c>
      <c r="G188" s="301">
        <f t="shared" si="29"/>
        <v>0</v>
      </c>
      <c r="H188" s="301">
        <f t="shared" si="29"/>
        <v>0</v>
      </c>
      <c r="I188" s="301">
        <f t="shared" si="29"/>
        <v>0</v>
      </c>
      <c r="J188" s="301">
        <f t="shared" si="29"/>
        <v>0</v>
      </c>
      <c r="K188" s="301">
        <f t="shared" si="29"/>
        <v>0</v>
      </c>
      <c r="L188" s="301">
        <f t="shared" si="29"/>
        <v>0</v>
      </c>
      <c r="M188" s="301">
        <f t="shared" si="29"/>
        <v>0</v>
      </c>
      <c r="N188" s="301">
        <f t="shared" si="29"/>
        <v>0</v>
      </c>
      <c r="O188" s="301">
        <f t="shared" si="29"/>
        <v>0</v>
      </c>
      <c r="P188" s="301">
        <f t="shared" si="29"/>
        <v>0</v>
      </c>
      <c r="Q188" s="301">
        <f t="shared" si="29"/>
        <v>0</v>
      </c>
      <c r="R188" s="301">
        <f t="shared" si="29"/>
        <v>0</v>
      </c>
      <c r="S188" s="301">
        <f t="shared" si="29"/>
        <v>0</v>
      </c>
      <c r="T188" s="301">
        <f t="shared" si="29"/>
        <v>0</v>
      </c>
      <c r="U188" s="301">
        <f t="shared" si="29"/>
        <v>0</v>
      </c>
      <c r="V188" s="301">
        <f t="shared" si="29"/>
        <v>0</v>
      </c>
      <c r="W188" s="301">
        <f t="shared" si="29"/>
        <v>0</v>
      </c>
      <c r="DA188" s="67"/>
    </row>
    <row r="189" spans="1:105" ht="12" customHeight="1" x14ac:dyDescent="0.25">
      <c r="A189" s="202" t="s">
        <v>93</v>
      </c>
      <c r="B189" s="235">
        <f t="shared" ref="B189:W189" si="30">IF(B$74=0,0,B$74/B$72)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  <c r="R189" s="235">
        <f t="shared" si="30"/>
        <v>0</v>
      </c>
      <c r="S189" s="235">
        <f t="shared" si="30"/>
        <v>0</v>
      </c>
      <c r="T189" s="235">
        <f t="shared" si="30"/>
        <v>0</v>
      </c>
      <c r="U189" s="235">
        <f t="shared" si="30"/>
        <v>0</v>
      </c>
      <c r="V189" s="235">
        <f t="shared" si="30"/>
        <v>0</v>
      </c>
      <c r="W189" s="235">
        <f t="shared" si="30"/>
        <v>0</v>
      </c>
      <c r="DA189" s="174"/>
    </row>
    <row r="190" spans="1:105" ht="12" customHeight="1" x14ac:dyDescent="0.25">
      <c r="A190" s="202" t="s">
        <v>94</v>
      </c>
      <c r="B190" s="235">
        <f t="shared" ref="B190:W190" si="31">IF(B$75=0,0,B$75/B$72)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0</v>
      </c>
      <c r="M190" s="235">
        <f t="shared" si="31"/>
        <v>0</v>
      </c>
      <c r="N190" s="235">
        <f t="shared" si="31"/>
        <v>0</v>
      </c>
      <c r="O190" s="235">
        <f t="shared" si="31"/>
        <v>0</v>
      </c>
      <c r="P190" s="235">
        <f t="shared" si="31"/>
        <v>0</v>
      </c>
      <c r="Q190" s="235">
        <f t="shared" si="31"/>
        <v>0</v>
      </c>
      <c r="R190" s="235">
        <f t="shared" si="31"/>
        <v>0</v>
      </c>
      <c r="S190" s="235">
        <f t="shared" si="31"/>
        <v>0</v>
      </c>
      <c r="T190" s="235">
        <f t="shared" si="31"/>
        <v>0</v>
      </c>
      <c r="U190" s="235">
        <f t="shared" si="31"/>
        <v>0</v>
      </c>
      <c r="V190" s="235">
        <f t="shared" si="31"/>
        <v>0</v>
      </c>
      <c r="W190" s="235">
        <f t="shared" si="31"/>
        <v>0</v>
      </c>
      <c r="DA190" s="174"/>
    </row>
    <row r="191" spans="1:105" ht="12" customHeight="1" x14ac:dyDescent="0.25">
      <c r="A191" s="202" t="s">
        <v>95</v>
      </c>
      <c r="B191" s="235">
        <f t="shared" ref="B191:W191" si="32">IF(B$76=0,0,B$76/B$72)</f>
        <v>0</v>
      </c>
      <c r="C191" s="235">
        <f t="shared" si="32"/>
        <v>0</v>
      </c>
      <c r="D191" s="235">
        <f t="shared" si="32"/>
        <v>0</v>
      </c>
      <c r="E191" s="235">
        <f t="shared" si="32"/>
        <v>0</v>
      </c>
      <c r="F191" s="235">
        <f t="shared" si="32"/>
        <v>0</v>
      </c>
      <c r="G191" s="235">
        <f t="shared" si="32"/>
        <v>0</v>
      </c>
      <c r="H191" s="235">
        <f t="shared" si="32"/>
        <v>0</v>
      </c>
      <c r="I191" s="235">
        <f t="shared" si="32"/>
        <v>0</v>
      </c>
      <c r="J191" s="235">
        <f t="shared" si="32"/>
        <v>0</v>
      </c>
      <c r="K191" s="235">
        <f t="shared" si="32"/>
        <v>0</v>
      </c>
      <c r="L191" s="235">
        <f t="shared" si="32"/>
        <v>0</v>
      </c>
      <c r="M191" s="235">
        <f t="shared" si="32"/>
        <v>0</v>
      </c>
      <c r="N191" s="235">
        <f t="shared" si="32"/>
        <v>0</v>
      </c>
      <c r="O191" s="235">
        <f t="shared" si="32"/>
        <v>0</v>
      </c>
      <c r="P191" s="235">
        <f t="shared" si="32"/>
        <v>0</v>
      </c>
      <c r="Q191" s="235">
        <f t="shared" si="32"/>
        <v>0</v>
      </c>
      <c r="R191" s="235">
        <f t="shared" si="32"/>
        <v>0</v>
      </c>
      <c r="S191" s="235">
        <f t="shared" si="32"/>
        <v>0</v>
      </c>
      <c r="T191" s="235">
        <f t="shared" si="32"/>
        <v>0</v>
      </c>
      <c r="U191" s="235">
        <f t="shared" si="32"/>
        <v>0</v>
      </c>
      <c r="V191" s="235">
        <f t="shared" si="32"/>
        <v>0</v>
      </c>
      <c r="W191" s="235">
        <f t="shared" si="32"/>
        <v>0</v>
      </c>
      <c r="DA191" s="174"/>
    </row>
    <row r="192" spans="1:105" ht="12" customHeight="1" x14ac:dyDescent="0.25">
      <c r="A192" s="56" t="s">
        <v>96</v>
      </c>
      <c r="B192" s="302">
        <f t="shared" ref="B192:W192" si="33">IF(B$77=0,0,B$77/B$72)</f>
        <v>8.1586866356334227E-4</v>
      </c>
      <c r="C192" s="302">
        <f t="shared" si="33"/>
        <v>7.7688507331314998E-4</v>
      </c>
      <c r="D192" s="302">
        <f t="shared" si="33"/>
        <v>7.467093153872928E-4</v>
      </c>
      <c r="E192" s="302">
        <f t="shared" si="33"/>
        <v>9.22478104793516E-4</v>
      </c>
      <c r="F192" s="302">
        <f t="shared" si="33"/>
        <v>6.0395267876011565E-4</v>
      </c>
      <c r="G192" s="302">
        <f t="shared" si="33"/>
        <v>6.745866219367299E-4</v>
      </c>
      <c r="H192" s="302">
        <f t="shared" si="33"/>
        <v>6.0422029072119856E-4</v>
      </c>
      <c r="I192" s="302">
        <f t="shared" si="33"/>
        <v>0</v>
      </c>
      <c r="J192" s="302">
        <f t="shared" si="33"/>
        <v>0</v>
      </c>
      <c r="K192" s="302">
        <f t="shared" si="33"/>
        <v>0</v>
      </c>
      <c r="L192" s="302">
        <f t="shared" si="33"/>
        <v>0</v>
      </c>
      <c r="M192" s="302">
        <f t="shared" si="33"/>
        <v>0</v>
      </c>
      <c r="N192" s="302">
        <f t="shared" si="33"/>
        <v>0</v>
      </c>
      <c r="O192" s="302">
        <f t="shared" si="33"/>
        <v>0</v>
      </c>
      <c r="P192" s="302">
        <f t="shared" si="33"/>
        <v>0</v>
      </c>
      <c r="Q192" s="302">
        <f t="shared" si="33"/>
        <v>0</v>
      </c>
      <c r="R192" s="302">
        <f t="shared" si="33"/>
        <v>0</v>
      </c>
      <c r="S192" s="302">
        <f t="shared" si="33"/>
        <v>0</v>
      </c>
      <c r="T192" s="302">
        <f t="shared" si="33"/>
        <v>0</v>
      </c>
      <c r="U192" s="302">
        <f t="shared" si="33"/>
        <v>0</v>
      </c>
      <c r="V192" s="302">
        <f t="shared" si="33"/>
        <v>0</v>
      </c>
      <c r="W192" s="302">
        <f t="shared" si="33"/>
        <v>0</v>
      </c>
      <c r="DA192" s="68"/>
    </row>
    <row r="193" spans="1:105" ht="12" customHeight="1" x14ac:dyDescent="0.25">
      <c r="A193" s="203" t="s">
        <v>560</v>
      </c>
      <c r="B193" s="303">
        <f t="shared" ref="B193:W193" si="34">IF(B$83=0,0,B$83/B$72)</f>
        <v>0.21460086045169344</v>
      </c>
      <c r="C193" s="303">
        <f t="shared" si="34"/>
        <v>0.2181143731434963</v>
      </c>
      <c r="D193" s="303">
        <f t="shared" si="34"/>
        <v>0.21830943166163785</v>
      </c>
      <c r="E193" s="303">
        <f t="shared" si="34"/>
        <v>0.21930597843518579</v>
      </c>
      <c r="F193" s="303">
        <f t="shared" si="34"/>
        <v>0.21689500435652467</v>
      </c>
      <c r="G193" s="303">
        <f t="shared" si="34"/>
        <v>0.20148599926738908</v>
      </c>
      <c r="H193" s="303">
        <f t="shared" si="34"/>
        <v>0.20846624676631656</v>
      </c>
      <c r="I193" s="303">
        <f t="shared" si="34"/>
        <v>0</v>
      </c>
      <c r="J193" s="303">
        <f t="shared" si="34"/>
        <v>0</v>
      </c>
      <c r="K193" s="303">
        <f t="shared" si="34"/>
        <v>0</v>
      </c>
      <c r="L193" s="303">
        <f t="shared" si="34"/>
        <v>0</v>
      </c>
      <c r="M193" s="303">
        <f t="shared" si="34"/>
        <v>0</v>
      </c>
      <c r="N193" s="303">
        <f t="shared" si="34"/>
        <v>0</v>
      </c>
      <c r="O193" s="303">
        <f t="shared" si="34"/>
        <v>0</v>
      </c>
      <c r="P193" s="303">
        <f t="shared" si="34"/>
        <v>0</v>
      </c>
      <c r="Q193" s="303">
        <f t="shared" si="34"/>
        <v>0</v>
      </c>
      <c r="R193" s="303">
        <f t="shared" si="34"/>
        <v>0</v>
      </c>
      <c r="S193" s="303">
        <f t="shared" si="34"/>
        <v>0</v>
      </c>
      <c r="T193" s="303">
        <f t="shared" si="34"/>
        <v>0</v>
      </c>
      <c r="U193" s="303">
        <f t="shared" si="34"/>
        <v>0</v>
      </c>
      <c r="V193" s="303">
        <f t="shared" si="34"/>
        <v>0</v>
      </c>
      <c r="W193" s="303">
        <f t="shared" si="34"/>
        <v>0</v>
      </c>
      <c r="DA193" s="175"/>
    </row>
    <row r="194" spans="1:105" ht="12" customHeight="1" x14ac:dyDescent="0.25">
      <c r="A194" s="62" t="s">
        <v>562</v>
      </c>
      <c r="B194" s="304">
        <f t="shared" ref="B194:W194" si="35">IF(B$84=0,0,B$84/B$72)</f>
        <v>0.21460086045169344</v>
      </c>
      <c r="C194" s="304">
        <f t="shared" si="35"/>
        <v>0.2181143731434963</v>
      </c>
      <c r="D194" s="304">
        <f t="shared" si="35"/>
        <v>0.21830943166163785</v>
      </c>
      <c r="E194" s="304">
        <f t="shared" si="35"/>
        <v>0.21930597843518579</v>
      </c>
      <c r="F194" s="304">
        <f t="shared" si="35"/>
        <v>0.21689500435652467</v>
      </c>
      <c r="G194" s="304">
        <f t="shared" si="35"/>
        <v>0.20148599926738908</v>
      </c>
      <c r="H194" s="304">
        <f t="shared" si="35"/>
        <v>0.20846624676631656</v>
      </c>
      <c r="I194" s="304">
        <f t="shared" si="35"/>
        <v>0</v>
      </c>
      <c r="J194" s="304">
        <f t="shared" si="35"/>
        <v>0</v>
      </c>
      <c r="K194" s="304">
        <f t="shared" si="35"/>
        <v>0</v>
      </c>
      <c r="L194" s="304">
        <f t="shared" si="35"/>
        <v>0</v>
      </c>
      <c r="M194" s="304">
        <f t="shared" si="35"/>
        <v>0</v>
      </c>
      <c r="N194" s="304">
        <f t="shared" si="35"/>
        <v>0</v>
      </c>
      <c r="O194" s="304">
        <f t="shared" si="35"/>
        <v>0</v>
      </c>
      <c r="P194" s="304">
        <f t="shared" si="35"/>
        <v>0</v>
      </c>
      <c r="Q194" s="304">
        <f t="shared" si="35"/>
        <v>0</v>
      </c>
      <c r="R194" s="304">
        <f t="shared" si="35"/>
        <v>0</v>
      </c>
      <c r="S194" s="304">
        <f t="shared" si="35"/>
        <v>0</v>
      </c>
      <c r="T194" s="304">
        <f t="shared" si="35"/>
        <v>0</v>
      </c>
      <c r="U194" s="304">
        <f t="shared" si="35"/>
        <v>0</v>
      </c>
      <c r="V194" s="304">
        <f t="shared" si="35"/>
        <v>0</v>
      </c>
      <c r="W194" s="304">
        <f t="shared" si="35"/>
        <v>0</v>
      </c>
      <c r="DA194" s="72"/>
    </row>
    <row r="195" spans="1:105" ht="12" customHeight="1" x14ac:dyDescent="0.25">
      <c r="A195" s="62" t="s">
        <v>568</v>
      </c>
      <c r="B195" s="304">
        <f t="shared" ref="B195:W195" si="36">IF(B$89=0,0,B$89/B$72)</f>
        <v>0</v>
      </c>
      <c r="C195" s="304">
        <f t="shared" si="36"/>
        <v>0</v>
      </c>
      <c r="D195" s="304">
        <f t="shared" si="36"/>
        <v>0</v>
      </c>
      <c r="E195" s="304">
        <f t="shared" si="36"/>
        <v>0</v>
      </c>
      <c r="F195" s="304">
        <f t="shared" si="36"/>
        <v>0</v>
      </c>
      <c r="G195" s="304">
        <f t="shared" si="36"/>
        <v>0</v>
      </c>
      <c r="H195" s="304">
        <f t="shared" si="36"/>
        <v>0</v>
      </c>
      <c r="I195" s="304">
        <f t="shared" si="36"/>
        <v>0</v>
      </c>
      <c r="J195" s="304">
        <f t="shared" si="36"/>
        <v>0</v>
      </c>
      <c r="K195" s="304">
        <f t="shared" si="36"/>
        <v>0</v>
      </c>
      <c r="L195" s="304">
        <f t="shared" si="36"/>
        <v>0</v>
      </c>
      <c r="M195" s="304">
        <f t="shared" si="36"/>
        <v>0</v>
      </c>
      <c r="N195" s="304">
        <f t="shared" si="36"/>
        <v>0</v>
      </c>
      <c r="O195" s="304">
        <f t="shared" si="36"/>
        <v>0</v>
      </c>
      <c r="P195" s="304">
        <f t="shared" si="36"/>
        <v>0</v>
      </c>
      <c r="Q195" s="304">
        <f t="shared" si="36"/>
        <v>0</v>
      </c>
      <c r="R195" s="304">
        <f t="shared" si="36"/>
        <v>0</v>
      </c>
      <c r="S195" s="304">
        <f t="shared" si="36"/>
        <v>0</v>
      </c>
      <c r="T195" s="304">
        <f t="shared" si="36"/>
        <v>0</v>
      </c>
      <c r="U195" s="304">
        <f t="shared" si="36"/>
        <v>0</v>
      </c>
      <c r="V195" s="304">
        <f t="shared" si="36"/>
        <v>0</v>
      </c>
      <c r="W195" s="304">
        <f t="shared" si="36"/>
        <v>0</v>
      </c>
      <c r="DA195" s="72"/>
    </row>
    <row r="196" spans="1:105" ht="12" customHeight="1" x14ac:dyDescent="0.25">
      <c r="A196" s="203" t="s">
        <v>519</v>
      </c>
      <c r="B196" s="303">
        <f t="shared" ref="B196:W196" si="37">IF(B$90=0,0,B$90/B$72)</f>
        <v>0.41158947447416649</v>
      </c>
      <c r="C196" s="303">
        <f t="shared" si="37"/>
        <v>0.4183281466273614</v>
      </c>
      <c r="D196" s="303">
        <f t="shared" si="37"/>
        <v>0.41870225525304283</v>
      </c>
      <c r="E196" s="303">
        <f t="shared" si="37"/>
        <v>0.4206135624209178</v>
      </c>
      <c r="F196" s="303">
        <f t="shared" si="37"/>
        <v>0.41598948238732303</v>
      </c>
      <c r="G196" s="303">
        <f t="shared" si="37"/>
        <v>0.38643608594027251</v>
      </c>
      <c r="H196" s="303">
        <f t="shared" si="37"/>
        <v>0.39982371352823309</v>
      </c>
      <c r="I196" s="303">
        <f t="shared" si="37"/>
        <v>0</v>
      </c>
      <c r="J196" s="303">
        <f t="shared" si="37"/>
        <v>0</v>
      </c>
      <c r="K196" s="303">
        <f t="shared" si="37"/>
        <v>0</v>
      </c>
      <c r="L196" s="303">
        <f t="shared" si="37"/>
        <v>0</v>
      </c>
      <c r="M196" s="303">
        <f t="shared" si="37"/>
        <v>0</v>
      </c>
      <c r="N196" s="303">
        <f t="shared" si="37"/>
        <v>0</v>
      </c>
      <c r="O196" s="303">
        <f t="shared" si="37"/>
        <v>0</v>
      </c>
      <c r="P196" s="303">
        <f t="shared" si="37"/>
        <v>0</v>
      </c>
      <c r="Q196" s="303">
        <f t="shared" si="37"/>
        <v>0</v>
      </c>
      <c r="R196" s="303">
        <f t="shared" si="37"/>
        <v>0</v>
      </c>
      <c r="S196" s="303">
        <f t="shared" si="37"/>
        <v>0</v>
      </c>
      <c r="T196" s="303">
        <f t="shared" si="37"/>
        <v>0</v>
      </c>
      <c r="U196" s="303">
        <f t="shared" si="37"/>
        <v>0</v>
      </c>
      <c r="V196" s="303">
        <f t="shared" si="37"/>
        <v>0</v>
      </c>
      <c r="W196" s="303">
        <f t="shared" si="37"/>
        <v>0</v>
      </c>
      <c r="DA196" s="175"/>
    </row>
    <row r="197" spans="1:105" ht="12" customHeight="1" x14ac:dyDescent="0.25">
      <c r="A197" s="62" t="s">
        <v>521</v>
      </c>
      <c r="B197" s="304">
        <f t="shared" ref="B197:W197" si="38">IF(B$91=0,0,B$91/B$72)</f>
        <v>0.41158947447416649</v>
      </c>
      <c r="C197" s="304">
        <f t="shared" si="38"/>
        <v>0.4183281466273614</v>
      </c>
      <c r="D197" s="304">
        <f t="shared" si="38"/>
        <v>0.41870225525304283</v>
      </c>
      <c r="E197" s="304">
        <f t="shared" si="38"/>
        <v>0.4206135624209178</v>
      </c>
      <c r="F197" s="304">
        <f t="shared" si="38"/>
        <v>0.41598948238732303</v>
      </c>
      <c r="G197" s="304">
        <f t="shared" si="38"/>
        <v>0.38643608594027251</v>
      </c>
      <c r="H197" s="304">
        <f t="shared" si="38"/>
        <v>0.39982371352823309</v>
      </c>
      <c r="I197" s="304">
        <f t="shared" si="38"/>
        <v>0</v>
      </c>
      <c r="J197" s="304">
        <f t="shared" si="38"/>
        <v>0</v>
      </c>
      <c r="K197" s="304">
        <f t="shared" si="38"/>
        <v>0</v>
      </c>
      <c r="L197" s="304">
        <f t="shared" si="38"/>
        <v>0</v>
      </c>
      <c r="M197" s="304">
        <f t="shared" si="38"/>
        <v>0</v>
      </c>
      <c r="N197" s="304">
        <f t="shared" si="38"/>
        <v>0</v>
      </c>
      <c r="O197" s="304">
        <f t="shared" si="38"/>
        <v>0</v>
      </c>
      <c r="P197" s="304">
        <f t="shared" si="38"/>
        <v>0</v>
      </c>
      <c r="Q197" s="304">
        <f t="shared" si="38"/>
        <v>0</v>
      </c>
      <c r="R197" s="304">
        <f t="shared" si="38"/>
        <v>0</v>
      </c>
      <c r="S197" s="304">
        <f t="shared" si="38"/>
        <v>0</v>
      </c>
      <c r="T197" s="304">
        <f t="shared" si="38"/>
        <v>0</v>
      </c>
      <c r="U197" s="304">
        <f t="shared" si="38"/>
        <v>0</v>
      </c>
      <c r="V197" s="304">
        <f t="shared" si="38"/>
        <v>0</v>
      </c>
      <c r="W197" s="304">
        <f t="shared" si="38"/>
        <v>0</v>
      </c>
      <c r="DA197" s="72"/>
    </row>
    <row r="198" spans="1:105" ht="12" customHeight="1" x14ac:dyDescent="0.25">
      <c r="A198" s="62" t="s">
        <v>527</v>
      </c>
      <c r="B198" s="304">
        <f t="shared" ref="B198:W198" si="39">IF(B$96=0,0,B$96/B$72)</f>
        <v>0</v>
      </c>
      <c r="C198" s="304">
        <f t="shared" si="39"/>
        <v>0</v>
      </c>
      <c r="D198" s="304">
        <f t="shared" si="39"/>
        <v>0</v>
      </c>
      <c r="E198" s="304">
        <f t="shared" si="39"/>
        <v>0</v>
      </c>
      <c r="F198" s="304">
        <f t="shared" si="39"/>
        <v>0</v>
      </c>
      <c r="G198" s="304">
        <f t="shared" si="39"/>
        <v>0</v>
      </c>
      <c r="H198" s="304">
        <f t="shared" si="39"/>
        <v>0</v>
      </c>
      <c r="I198" s="304">
        <f t="shared" si="39"/>
        <v>0</v>
      </c>
      <c r="J198" s="304">
        <f t="shared" si="39"/>
        <v>0</v>
      </c>
      <c r="K198" s="304">
        <f t="shared" si="39"/>
        <v>0</v>
      </c>
      <c r="L198" s="304">
        <f t="shared" si="39"/>
        <v>0</v>
      </c>
      <c r="M198" s="304">
        <f t="shared" si="39"/>
        <v>0</v>
      </c>
      <c r="N198" s="304">
        <f t="shared" si="39"/>
        <v>0</v>
      </c>
      <c r="O198" s="304">
        <f t="shared" si="39"/>
        <v>0</v>
      </c>
      <c r="P198" s="304">
        <f t="shared" si="39"/>
        <v>0</v>
      </c>
      <c r="Q198" s="304">
        <f t="shared" si="39"/>
        <v>0</v>
      </c>
      <c r="R198" s="304">
        <f t="shared" si="39"/>
        <v>0</v>
      </c>
      <c r="S198" s="304">
        <f t="shared" si="39"/>
        <v>0</v>
      </c>
      <c r="T198" s="304">
        <f t="shared" si="39"/>
        <v>0</v>
      </c>
      <c r="U198" s="304">
        <f t="shared" si="39"/>
        <v>0</v>
      </c>
      <c r="V198" s="304">
        <f t="shared" si="39"/>
        <v>0</v>
      </c>
      <c r="W198" s="304">
        <f t="shared" si="39"/>
        <v>0</v>
      </c>
      <c r="DA198" s="72"/>
    </row>
    <row r="199" spans="1:105" ht="12" customHeight="1" x14ac:dyDescent="0.25">
      <c r="A199" s="203" t="s">
        <v>529</v>
      </c>
      <c r="B199" s="303">
        <f t="shared" ref="B199:W199" si="40">IF(B$97=0,0,B$97/B$72)</f>
        <v>0.37299379641057678</v>
      </c>
      <c r="C199" s="303">
        <f t="shared" si="40"/>
        <v>0.36278059515582889</v>
      </c>
      <c r="D199" s="303">
        <f t="shared" si="40"/>
        <v>0.36224160376993209</v>
      </c>
      <c r="E199" s="303">
        <f t="shared" si="40"/>
        <v>0.35915798103910329</v>
      </c>
      <c r="F199" s="303">
        <f t="shared" si="40"/>
        <v>0.36651156057739187</v>
      </c>
      <c r="G199" s="303">
        <f t="shared" si="40"/>
        <v>0.41140332817040176</v>
      </c>
      <c r="H199" s="303">
        <f t="shared" si="40"/>
        <v>0.39110581941472883</v>
      </c>
      <c r="I199" s="303">
        <f t="shared" si="40"/>
        <v>0</v>
      </c>
      <c r="J199" s="303">
        <f t="shared" si="40"/>
        <v>0</v>
      </c>
      <c r="K199" s="303">
        <f t="shared" si="40"/>
        <v>0</v>
      </c>
      <c r="L199" s="303">
        <f t="shared" si="40"/>
        <v>0</v>
      </c>
      <c r="M199" s="303">
        <f t="shared" si="40"/>
        <v>0</v>
      </c>
      <c r="N199" s="303">
        <f t="shared" si="40"/>
        <v>0</v>
      </c>
      <c r="O199" s="303">
        <f t="shared" si="40"/>
        <v>0</v>
      </c>
      <c r="P199" s="303">
        <f t="shared" si="40"/>
        <v>0</v>
      </c>
      <c r="Q199" s="303">
        <f t="shared" si="40"/>
        <v>0</v>
      </c>
      <c r="R199" s="303">
        <f t="shared" si="40"/>
        <v>0</v>
      </c>
      <c r="S199" s="303">
        <f t="shared" si="40"/>
        <v>0</v>
      </c>
      <c r="T199" s="303">
        <f t="shared" si="40"/>
        <v>0</v>
      </c>
      <c r="U199" s="303">
        <f t="shared" si="40"/>
        <v>0</v>
      </c>
      <c r="V199" s="303">
        <f t="shared" si="40"/>
        <v>0</v>
      </c>
      <c r="W199" s="303">
        <f t="shared" si="40"/>
        <v>0</v>
      </c>
      <c r="DA199" s="175"/>
    </row>
    <row r="200" spans="1:105" ht="12" customHeight="1" x14ac:dyDescent="0.25">
      <c r="A200" s="62" t="s">
        <v>530</v>
      </c>
      <c r="B200" s="304">
        <f t="shared" ref="B200:W200" si="41">IF(B$98=0,0,B$98/B$72)</f>
        <v>5.1432360891533871E-2</v>
      </c>
      <c r="C200" s="304">
        <f t="shared" si="41"/>
        <v>4.8649213088550552E-2</v>
      </c>
      <c r="D200" s="304">
        <f t="shared" si="41"/>
        <v>4.4904059931774008E-2</v>
      </c>
      <c r="E200" s="304">
        <f t="shared" si="41"/>
        <v>5.3474731175598915E-2</v>
      </c>
      <c r="F200" s="304">
        <f t="shared" si="41"/>
        <v>4.0311733344145041E-2</v>
      </c>
      <c r="G200" s="304">
        <f t="shared" si="41"/>
        <v>3.9817160033414928E-2</v>
      </c>
      <c r="H200" s="304">
        <f t="shared" si="41"/>
        <v>3.9123471827617377E-2</v>
      </c>
      <c r="I200" s="304">
        <f t="shared" si="41"/>
        <v>0</v>
      </c>
      <c r="J200" s="304">
        <f t="shared" si="41"/>
        <v>0</v>
      </c>
      <c r="K200" s="304">
        <f t="shared" si="41"/>
        <v>0</v>
      </c>
      <c r="L200" s="304">
        <f t="shared" si="41"/>
        <v>0</v>
      </c>
      <c r="M200" s="304">
        <f t="shared" si="41"/>
        <v>0</v>
      </c>
      <c r="N200" s="304">
        <f t="shared" si="41"/>
        <v>0</v>
      </c>
      <c r="O200" s="304">
        <f t="shared" si="41"/>
        <v>0</v>
      </c>
      <c r="P200" s="304">
        <f t="shared" si="41"/>
        <v>0</v>
      </c>
      <c r="Q200" s="304">
        <f t="shared" si="41"/>
        <v>0</v>
      </c>
      <c r="R200" s="304">
        <f t="shared" si="41"/>
        <v>0</v>
      </c>
      <c r="S200" s="304">
        <f t="shared" si="41"/>
        <v>0</v>
      </c>
      <c r="T200" s="304">
        <f t="shared" si="41"/>
        <v>0</v>
      </c>
      <c r="U200" s="304">
        <f t="shared" si="41"/>
        <v>0</v>
      </c>
      <c r="V200" s="304">
        <f t="shared" si="41"/>
        <v>0</v>
      </c>
      <c r="W200" s="304">
        <f t="shared" si="41"/>
        <v>0</v>
      </c>
      <c r="DA200" s="72"/>
    </row>
    <row r="201" spans="1:105" ht="12" customHeight="1" x14ac:dyDescent="0.25">
      <c r="A201" s="62" t="s">
        <v>535</v>
      </c>
      <c r="B201" s="304">
        <f t="shared" ref="B201:W201" si="42">IF(B$102=0,0,B$102/B$72)</f>
        <v>0.32156143551904293</v>
      </c>
      <c r="C201" s="304">
        <f t="shared" si="42"/>
        <v>0.31413138206727831</v>
      </c>
      <c r="D201" s="304">
        <f t="shared" si="42"/>
        <v>0.31733754383815804</v>
      </c>
      <c r="E201" s="304">
        <f t="shared" si="42"/>
        <v>0.30568324986350437</v>
      </c>
      <c r="F201" s="304">
        <f t="shared" si="42"/>
        <v>0.32619982723324686</v>
      </c>
      <c r="G201" s="304">
        <f t="shared" si="42"/>
        <v>0.37158616813698681</v>
      </c>
      <c r="H201" s="304">
        <f t="shared" si="42"/>
        <v>0.35198234758711144</v>
      </c>
      <c r="I201" s="304">
        <f t="shared" si="42"/>
        <v>0</v>
      </c>
      <c r="J201" s="304">
        <f t="shared" si="42"/>
        <v>0</v>
      </c>
      <c r="K201" s="304">
        <f t="shared" si="42"/>
        <v>0</v>
      </c>
      <c r="L201" s="304">
        <f t="shared" si="42"/>
        <v>0</v>
      </c>
      <c r="M201" s="304">
        <f t="shared" si="42"/>
        <v>0</v>
      </c>
      <c r="N201" s="304">
        <f t="shared" si="42"/>
        <v>0</v>
      </c>
      <c r="O201" s="304">
        <f t="shared" si="42"/>
        <v>0</v>
      </c>
      <c r="P201" s="304">
        <f t="shared" si="42"/>
        <v>0</v>
      </c>
      <c r="Q201" s="304">
        <f t="shared" si="42"/>
        <v>0</v>
      </c>
      <c r="R201" s="304">
        <f t="shared" si="42"/>
        <v>0</v>
      </c>
      <c r="S201" s="304">
        <f t="shared" si="42"/>
        <v>0</v>
      </c>
      <c r="T201" s="304">
        <f t="shared" si="42"/>
        <v>0</v>
      </c>
      <c r="U201" s="304">
        <f t="shared" si="42"/>
        <v>0</v>
      </c>
      <c r="V201" s="304">
        <f t="shared" si="42"/>
        <v>0</v>
      </c>
      <c r="W201" s="304">
        <f t="shared" si="42"/>
        <v>0</v>
      </c>
      <c r="DA201" s="72"/>
    </row>
    <row r="202" spans="1:105" ht="12" customHeight="1" x14ac:dyDescent="0.25">
      <c r="A202" s="63" t="s">
        <v>547</v>
      </c>
      <c r="B202" s="305">
        <f t="shared" ref="B202:W202" si="43">IF(B$113=0,0,B$113/B$72)</f>
        <v>0</v>
      </c>
      <c r="C202" s="305">
        <f t="shared" si="43"/>
        <v>0</v>
      </c>
      <c r="D202" s="305">
        <f t="shared" si="43"/>
        <v>0</v>
      </c>
      <c r="E202" s="305">
        <f t="shared" si="43"/>
        <v>0</v>
      </c>
      <c r="F202" s="305">
        <f t="shared" si="43"/>
        <v>0</v>
      </c>
      <c r="G202" s="305">
        <f t="shared" si="43"/>
        <v>0</v>
      </c>
      <c r="H202" s="305">
        <f t="shared" si="43"/>
        <v>0</v>
      </c>
      <c r="I202" s="305">
        <f t="shared" si="43"/>
        <v>0</v>
      </c>
      <c r="J202" s="305">
        <f t="shared" si="43"/>
        <v>0</v>
      </c>
      <c r="K202" s="305">
        <f t="shared" si="43"/>
        <v>0</v>
      </c>
      <c r="L202" s="305">
        <f t="shared" si="43"/>
        <v>0</v>
      </c>
      <c r="M202" s="305">
        <f t="shared" si="43"/>
        <v>0</v>
      </c>
      <c r="N202" s="305">
        <f t="shared" si="43"/>
        <v>0</v>
      </c>
      <c r="O202" s="305">
        <f t="shared" si="43"/>
        <v>0</v>
      </c>
      <c r="P202" s="305">
        <f t="shared" si="43"/>
        <v>0</v>
      </c>
      <c r="Q202" s="305">
        <f t="shared" si="43"/>
        <v>0</v>
      </c>
      <c r="R202" s="305">
        <f t="shared" si="43"/>
        <v>0</v>
      </c>
      <c r="S202" s="305">
        <f t="shared" si="43"/>
        <v>0</v>
      </c>
      <c r="T202" s="305">
        <f t="shared" si="43"/>
        <v>0</v>
      </c>
      <c r="U202" s="305">
        <f t="shared" si="43"/>
        <v>0</v>
      </c>
      <c r="V202" s="305">
        <f t="shared" si="43"/>
        <v>0</v>
      </c>
      <c r="W202" s="305">
        <f t="shared" si="43"/>
        <v>0</v>
      </c>
      <c r="DA202" s="74"/>
    </row>
    <row r="203" spans="1:105" ht="12" customHeight="1" x14ac:dyDescent="0.25">
      <c r="A203" s="130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</row>
    <row r="204" spans="1:105" ht="12" customHeight="1" x14ac:dyDescent="0.25">
      <c r="A204" s="35" t="s">
        <v>45</v>
      </c>
      <c r="B204" s="234">
        <f t="shared" ref="B204:W204" si="44">SUM(B$205:B$210,B$214:B$215,B$217:B$219,B220)</f>
        <v>0.99999999999999989</v>
      </c>
      <c r="C204" s="234">
        <f t="shared" si="44"/>
        <v>0.99999999999999978</v>
      </c>
      <c r="D204" s="234">
        <f t="shared" si="44"/>
        <v>1</v>
      </c>
      <c r="E204" s="234">
        <f t="shared" si="44"/>
        <v>1</v>
      </c>
      <c r="F204" s="234">
        <f t="shared" si="44"/>
        <v>0.99999999999999989</v>
      </c>
      <c r="G204" s="234">
        <f t="shared" si="44"/>
        <v>1</v>
      </c>
      <c r="H204" s="234">
        <f t="shared" si="44"/>
        <v>1</v>
      </c>
      <c r="I204" s="234">
        <f t="shared" si="44"/>
        <v>1</v>
      </c>
      <c r="J204" s="234">
        <f t="shared" si="44"/>
        <v>0.99999999999999989</v>
      </c>
      <c r="K204" s="234">
        <f t="shared" si="44"/>
        <v>1</v>
      </c>
      <c r="L204" s="234">
        <f t="shared" si="44"/>
        <v>1</v>
      </c>
      <c r="M204" s="234">
        <f t="shared" si="44"/>
        <v>1</v>
      </c>
      <c r="N204" s="234">
        <f t="shared" si="44"/>
        <v>1</v>
      </c>
      <c r="O204" s="234">
        <f t="shared" si="44"/>
        <v>1.0000000000000002</v>
      </c>
      <c r="P204" s="234">
        <f t="shared" si="44"/>
        <v>1</v>
      </c>
      <c r="Q204" s="234">
        <f t="shared" si="44"/>
        <v>1</v>
      </c>
      <c r="R204" s="234">
        <f t="shared" si="44"/>
        <v>1.0000000000000002</v>
      </c>
      <c r="S204" s="234">
        <f t="shared" si="44"/>
        <v>1</v>
      </c>
      <c r="T204" s="234">
        <f t="shared" si="44"/>
        <v>1</v>
      </c>
      <c r="U204" s="234">
        <f t="shared" si="44"/>
        <v>1</v>
      </c>
      <c r="V204" s="234">
        <f t="shared" si="44"/>
        <v>1</v>
      </c>
      <c r="W204" s="234">
        <f t="shared" si="44"/>
        <v>1.0000000000000002</v>
      </c>
      <c r="DA204" s="95"/>
    </row>
    <row r="205" spans="1:105" ht="12" customHeight="1" x14ac:dyDescent="0.25">
      <c r="A205" s="55" t="s">
        <v>92</v>
      </c>
      <c r="B205" s="301">
        <f t="shared" ref="B205:W205" si="45">IF(B$116=0,0,B$116/B$115)</f>
        <v>0</v>
      </c>
      <c r="C205" s="301">
        <f t="shared" si="45"/>
        <v>0</v>
      </c>
      <c r="D205" s="301">
        <f t="shared" si="45"/>
        <v>0</v>
      </c>
      <c r="E205" s="301">
        <f t="shared" si="45"/>
        <v>0</v>
      </c>
      <c r="F205" s="301">
        <f t="shared" si="45"/>
        <v>0</v>
      </c>
      <c r="G205" s="301">
        <f t="shared" si="45"/>
        <v>0</v>
      </c>
      <c r="H205" s="301">
        <f t="shared" si="45"/>
        <v>0</v>
      </c>
      <c r="I205" s="301">
        <f t="shared" si="45"/>
        <v>0</v>
      </c>
      <c r="J205" s="301">
        <f t="shared" si="45"/>
        <v>0</v>
      </c>
      <c r="K205" s="301">
        <f t="shared" si="45"/>
        <v>0</v>
      </c>
      <c r="L205" s="301">
        <f t="shared" si="45"/>
        <v>0</v>
      </c>
      <c r="M205" s="301">
        <f t="shared" si="45"/>
        <v>0</v>
      </c>
      <c r="N205" s="301">
        <f t="shared" si="45"/>
        <v>0</v>
      </c>
      <c r="O205" s="301">
        <f t="shared" si="45"/>
        <v>0</v>
      </c>
      <c r="P205" s="301">
        <f t="shared" si="45"/>
        <v>0</v>
      </c>
      <c r="Q205" s="301">
        <f t="shared" si="45"/>
        <v>0</v>
      </c>
      <c r="R205" s="301">
        <f t="shared" si="45"/>
        <v>0</v>
      </c>
      <c r="S205" s="301">
        <f t="shared" si="45"/>
        <v>0</v>
      </c>
      <c r="T205" s="301">
        <f t="shared" si="45"/>
        <v>0</v>
      </c>
      <c r="U205" s="301">
        <f t="shared" si="45"/>
        <v>0</v>
      </c>
      <c r="V205" s="301">
        <f t="shared" si="45"/>
        <v>0</v>
      </c>
      <c r="W205" s="301">
        <f t="shared" si="45"/>
        <v>0</v>
      </c>
      <c r="DA205" s="67"/>
    </row>
    <row r="206" spans="1:105" ht="12" customHeight="1" x14ac:dyDescent="0.25">
      <c r="A206" s="202" t="s">
        <v>93</v>
      </c>
      <c r="B206" s="235">
        <f t="shared" ref="B206:W206" si="46">IF(B$117=0,0,B$117/B$115)</f>
        <v>0</v>
      </c>
      <c r="C206" s="235">
        <f t="shared" si="46"/>
        <v>0</v>
      </c>
      <c r="D206" s="235">
        <f t="shared" si="46"/>
        <v>0</v>
      </c>
      <c r="E206" s="235">
        <f t="shared" si="46"/>
        <v>0</v>
      </c>
      <c r="F206" s="235">
        <f t="shared" si="46"/>
        <v>0</v>
      </c>
      <c r="G206" s="235">
        <f t="shared" si="46"/>
        <v>0</v>
      </c>
      <c r="H206" s="235">
        <f t="shared" si="46"/>
        <v>0</v>
      </c>
      <c r="I206" s="235">
        <f t="shared" si="46"/>
        <v>0</v>
      </c>
      <c r="J206" s="235">
        <f t="shared" si="46"/>
        <v>0</v>
      </c>
      <c r="K206" s="235">
        <f t="shared" si="46"/>
        <v>0</v>
      </c>
      <c r="L206" s="235">
        <f t="shared" si="46"/>
        <v>0</v>
      </c>
      <c r="M206" s="235">
        <f t="shared" si="46"/>
        <v>0</v>
      </c>
      <c r="N206" s="235">
        <f t="shared" si="46"/>
        <v>0</v>
      </c>
      <c r="O206" s="235">
        <f t="shared" si="46"/>
        <v>0</v>
      </c>
      <c r="P206" s="235">
        <f t="shared" si="46"/>
        <v>0</v>
      </c>
      <c r="Q206" s="235">
        <f t="shared" si="46"/>
        <v>0</v>
      </c>
      <c r="R206" s="235">
        <f t="shared" si="46"/>
        <v>0</v>
      </c>
      <c r="S206" s="235">
        <f t="shared" si="46"/>
        <v>0</v>
      </c>
      <c r="T206" s="235">
        <f t="shared" si="46"/>
        <v>0</v>
      </c>
      <c r="U206" s="235">
        <f t="shared" si="46"/>
        <v>0</v>
      </c>
      <c r="V206" s="235">
        <f t="shared" si="46"/>
        <v>0</v>
      </c>
      <c r="W206" s="235">
        <f t="shared" si="46"/>
        <v>0</v>
      </c>
      <c r="DA206" s="174"/>
    </row>
    <row r="207" spans="1:105" ht="12" customHeight="1" x14ac:dyDescent="0.25">
      <c r="A207" s="202" t="s">
        <v>94</v>
      </c>
      <c r="B207" s="235">
        <f t="shared" ref="B207:W207" si="47">IF(B$118=0,0,B$118/B$115)</f>
        <v>0</v>
      </c>
      <c r="C207" s="235">
        <f t="shared" si="47"/>
        <v>0</v>
      </c>
      <c r="D207" s="235">
        <f t="shared" si="47"/>
        <v>0</v>
      </c>
      <c r="E207" s="235">
        <f t="shared" si="47"/>
        <v>0</v>
      </c>
      <c r="F207" s="235">
        <f t="shared" si="47"/>
        <v>0</v>
      </c>
      <c r="G207" s="235">
        <f t="shared" si="47"/>
        <v>0</v>
      </c>
      <c r="H207" s="235">
        <f t="shared" si="47"/>
        <v>0</v>
      </c>
      <c r="I207" s="235">
        <f t="shared" si="47"/>
        <v>0</v>
      </c>
      <c r="J207" s="235">
        <f t="shared" si="47"/>
        <v>0</v>
      </c>
      <c r="K207" s="235">
        <f t="shared" si="47"/>
        <v>0</v>
      </c>
      <c r="L207" s="235">
        <f t="shared" si="47"/>
        <v>0</v>
      </c>
      <c r="M207" s="235">
        <f t="shared" si="47"/>
        <v>0</v>
      </c>
      <c r="N207" s="235">
        <f t="shared" si="47"/>
        <v>0</v>
      </c>
      <c r="O207" s="235">
        <f t="shared" si="47"/>
        <v>0</v>
      </c>
      <c r="P207" s="235">
        <f t="shared" si="47"/>
        <v>0</v>
      </c>
      <c r="Q207" s="235">
        <f t="shared" si="47"/>
        <v>0</v>
      </c>
      <c r="R207" s="235">
        <f t="shared" si="47"/>
        <v>0</v>
      </c>
      <c r="S207" s="235">
        <f t="shared" si="47"/>
        <v>0</v>
      </c>
      <c r="T207" s="235">
        <f t="shared" si="47"/>
        <v>0</v>
      </c>
      <c r="U207" s="235">
        <f t="shared" si="47"/>
        <v>0</v>
      </c>
      <c r="V207" s="235">
        <f t="shared" si="47"/>
        <v>0</v>
      </c>
      <c r="W207" s="235">
        <f t="shared" si="47"/>
        <v>0</v>
      </c>
      <c r="DA207" s="174"/>
    </row>
    <row r="208" spans="1:105" ht="12" customHeight="1" x14ac:dyDescent="0.25">
      <c r="A208" s="202" t="s">
        <v>95</v>
      </c>
      <c r="B208" s="235">
        <f t="shared" ref="B208:W208" si="48">IF(B$119=0,0,B$119/B$115)</f>
        <v>0</v>
      </c>
      <c r="C208" s="235">
        <f t="shared" si="48"/>
        <v>0</v>
      </c>
      <c r="D208" s="235">
        <f t="shared" si="48"/>
        <v>0</v>
      </c>
      <c r="E208" s="235">
        <f t="shared" si="48"/>
        <v>0</v>
      </c>
      <c r="F208" s="235">
        <f t="shared" si="48"/>
        <v>0</v>
      </c>
      <c r="G208" s="235">
        <f t="shared" si="48"/>
        <v>0</v>
      </c>
      <c r="H208" s="235">
        <f t="shared" si="48"/>
        <v>0</v>
      </c>
      <c r="I208" s="235">
        <f t="shared" si="48"/>
        <v>0</v>
      </c>
      <c r="J208" s="235">
        <f t="shared" si="48"/>
        <v>0</v>
      </c>
      <c r="K208" s="235">
        <f t="shared" si="48"/>
        <v>0</v>
      </c>
      <c r="L208" s="235">
        <f t="shared" si="48"/>
        <v>0</v>
      </c>
      <c r="M208" s="235">
        <f t="shared" si="48"/>
        <v>0</v>
      </c>
      <c r="N208" s="235">
        <f t="shared" si="48"/>
        <v>0</v>
      </c>
      <c r="O208" s="235">
        <f t="shared" si="48"/>
        <v>0</v>
      </c>
      <c r="P208" s="235">
        <f t="shared" si="48"/>
        <v>0</v>
      </c>
      <c r="Q208" s="235">
        <f t="shared" si="48"/>
        <v>0</v>
      </c>
      <c r="R208" s="235">
        <f t="shared" si="48"/>
        <v>0</v>
      </c>
      <c r="S208" s="235">
        <f t="shared" si="48"/>
        <v>0</v>
      </c>
      <c r="T208" s="235">
        <f t="shared" si="48"/>
        <v>0</v>
      </c>
      <c r="U208" s="235">
        <f t="shared" si="48"/>
        <v>0</v>
      </c>
      <c r="V208" s="235">
        <f t="shared" si="48"/>
        <v>0</v>
      </c>
      <c r="W208" s="235">
        <f t="shared" si="48"/>
        <v>0</v>
      </c>
      <c r="DA208" s="174"/>
    </row>
    <row r="209" spans="1:105" ht="12" customHeight="1" x14ac:dyDescent="0.25">
      <c r="A209" s="56" t="s">
        <v>96</v>
      </c>
      <c r="B209" s="302">
        <f t="shared" ref="B209:W209" si="49">IF(B$120=0,0,B$120/B$115)</f>
        <v>5.3744974865787296E-4</v>
      </c>
      <c r="C209" s="302">
        <f t="shared" si="49"/>
        <v>5.2158087127117359E-4</v>
      </c>
      <c r="D209" s="302">
        <f t="shared" si="49"/>
        <v>4.8922130561751228E-4</v>
      </c>
      <c r="E209" s="302">
        <f t="shared" si="49"/>
        <v>6.1348758434746214E-4</v>
      </c>
      <c r="F209" s="302">
        <f t="shared" si="49"/>
        <v>4.3451473843893223E-4</v>
      </c>
      <c r="G209" s="302">
        <f t="shared" si="49"/>
        <v>4.6887914315748739E-4</v>
      </c>
      <c r="H209" s="302">
        <f t="shared" si="49"/>
        <v>3.9881797285721686E-4</v>
      </c>
      <c r="I209" s="302">
        <f t="shared" si="49"/>
        <v>4.0004783359303135E-4</v>
      </c>
      <c r="J209" s="302">
        <f t="shared" si="49"/>
        <v>4.9000382160635536E-4</v>
      </c>
      <c r="K209" s="302">
        <f t="shared" si="49"/>
        <v>4.7987359632040253E-4</v>
      </c>
      <c r="L209" s="302">
        <f t="shared" si="49"/>
        <v>4.5596407746615356E-4</v>
      </c>
      <c r="M209" s="302">
        <f t="shared" si="49"/>
        <v>1.13405179826394E-3</v>
      </c>
      <c r="N209" s="302">
        <f t="shared" si="49"/>
        <v>1.2047715456062677E-3</v>
      </c>
      <c r="O209" s="302">
        <f t="shared" si="49"/>
        <v>1.5983008092975873E-3</v>
      </c>
      <c r="P209" s="302">
        <f t="shared" si="49"/>
        <v>1.4212387800048836E-3</v>
      </c>
      <c r="Q209" s="302">
        <f t="shared" si="49"/>
        <v>1.4311591647253659E-3</v>
      </c>
      <c r="R209" s="302">
        <f t="shared" si="49"/>
        <v>1.3212297190056729E-3</v>
      </c>
      <c r="S209" s="302">
        <f t="shared" si="49"/>
        <v>5.4235022294432992E-4</v>
      </c>
      <c r="T209" s="302">
        <f t="shared" si="49"/>
        <v>4.7635168357601255E-4</v>
      </c>
      <c r="U209" s="302">
        <f t="shared" si="49"/>
        <v>5.0345158593379175E-4</v>
      </c>
      <c r="V209" s="302">
        <f t="shared" si="49"/>
        <v>1.7697795479691576E-3</v>
      </c>
      <c r="W209" s="302">
        <f t="shared" si="49"/>
        <v>1.8517398524262607E-3</v>
      </c>
      <c r="DA209" s="68"/>
    </row>
    <row r="210" spans="1:105" ht="12" customHeight="1" x14ac:dyDescent="0.25">
      <c r="A210" s="203" t="s">
        <v>604</v>
      </c>
      <c r="B210" s="303">
        <f t="shared" ref="B210:W210" si="50">IF(B$126=0,0,B$126/B$115)</f>
        <v>0.60977973389937812</v>
      </c>
      <c r="C210" s="303">
        <f t="shared" si="50"/>
        <v>0.59249464201119773</v>
      </c>
      <c r="D210" s="303">
        <f t="shared" si="50"/>
        <v>0.58308128914056534</v>
      </c>
      <c r="E210" s="303">
        <f t="shared" si="50"/>
        <v>0.5983669249314687</v>
      </c>
      <c r="F210" s="303">
        <f t="shared" si="50"/>
        <v>0.63851713394047749</v>
      </c>
      <c r="G210" s="303">
        <f t="shared" si="50"/>
        <v>0.63715397227238191</v>
      </c>
      <c r="H210" s="303">
        <f t="shared" si="50"/>
        <v>0.61260567791596288</v>
      </c>
      <c r="I210" s="303">
        <f t="shared" si="50"/>
        <v>0.60921065965794141</v>
      </c>
      <c r="J210" s="303">
        <f t="shared" si="50"/>
        <v>0.60158879572607959</v>
      </c>
      <c r="K210" s="303">
        <f t="shared" si="50"/>
        <v>0.48162069554325476</v>
      </c>
      <c r="L210" s="303">
        <f t="shared" si="50"/>
        <v>0.53564369349932794</v>
      </c>
      <c r="M210" s="303">
        <f t="shared" si="50"/>
        <v>0.58533077733984029</v>
      </c>
      <c r="N210" s="303">
        <f t="shared" si="50"/>
        <v>0.59191046233110833</v>
      </c>
      <c r="O210" s="303">
        <f t="shared" si="50"/>
        <v>0.57289335961067789</v>
      </c>
      <c r="P210" s="303">
        <f t="shared" si="50"/>
        <v>0.54645889481879095</v>
      </c>
      <c r="Q210" s="303">
        <f t="shared" si="50"/>
        <v>0.5695929190719341</v>
      </c>
      <c r="R210" s="303">
        <f t="shared" si="50"/>
        <v>0.5962570250906698</v>
      </c>
      <c r="S210" s="303">
        <f t="shared" si="50"/>
        <v>0.12299423811795296</v>
      </c>
      <c r="T210" s="303">
        <f t="shared" si="50"/>
        <v>0.10651625254519553</v>
      </c>
      <c r="U210" s="303">
        <f t="shared" si="50"/>
        <v>0.11291126225478196</v>
      </c>
      <c r="V210" s="303">
        <f t="shared" si="50"/>
        <v>0.38516554428359134</v>
      </c>
      <c r="W210" s="303">
        <f t="shared" si="50"/>
        <v>0.40179945307994513</v>
      </c>
      <c r="DA210" s="175"/>
    </row>
    <row r="211" spans="1:105" ht="12" customHeight="1" x14ac:dyDescent="0.25">
      <c r="A211" s="62" t="s">
        <v>606</v>
      </c>
      <c r="B211" s="304">
        <f t="shared" ref="B211:W211" si="51">IF(B$127=0,0,B$127/B$115)</f>
        <v>0.60977973389937812</v>
      </c>
      <c r="C211" s="304">
        <f t="shared" si="51"/>
        <v>0.59249464201119773</v>
      </c>
      <c r="D211" s="304">
        <f t="shared" si="51"/>
        <v>0.58308128914056534</v>
      </c>
      <c r="E211" s="304">
        <f t="shared" si="51"/>
        <v>0.5983669249314687</v>
      </c>
      <c r="F211" s="304">
        <f t="shared" si="51"/>
        <v>0.63851713394047749</v>
      </c>
      <c r="G211" s="304">
        <f t="shared" si="51"/>
        <v>0.63715397227238191</v>
      </c>
      <c r="H211" s="304">
        <f t="shared" si="51"/>
        <v>0.61260567791596288</v>
      </c>
      <c r="I211" s="304">
        <f t="shared" si="51"/>
        <v>0.60921065965794141</v>
      </c>
      <c r="J211" s="304">
        <f t="shared" si="51"/>
        <v>0.60158879572607959</v>
      </c>
      <c r="K211" s="304">
        <f t="shared" si="51"/>
        <v>0.48162069554325476</v>
      </c>
      <c r="L211" s="304">
        <f t="shared" si="51"/>
        <v>0.53564369349932794</v>
      </c>
      <c r="M211" s="304">
        <f t="shared" si="51"/>
        <v>0.58533077733984029</v>
      </c>
      <c r="N211" s="304">
        <f t="shared" si="51"/>
        <v>0.59191046233110833</v>
      </c>
      <c r="O211" s="304">
        <f t="shared" si="51"/>
        <v>0.57289335961067789</v>
      </c>
      <c r="P211" s="304">
        <f t="shared" si="51"/>
        <v>0.54645889481879095</v>
      </c>
      <c r="Q211" s="304">
        <f t="shared" si="51"/>
        <v>0.5695929190719341</v>
      </c>
      <c r="R211" s="304">
        <f t="shared" si="51"/>
        <v>0.5962570250906698</v>
      </c>
      <c r="S211" s="304">
        <f t="shared" si="51"/>
        <v>0.12299423811795296</v>
      </c>
      <c r="T211" s="304">
        <f t="shared" si="51"/>
        <v>0.10651625254519553</v>
      </c>
      <c r="U211" s="304">
        <f t="shared" si="51"/>
        <v>0.11291126225478196</v>
      </c>
      <c r="V211" s="304">
        <f t="shared" si="51"/>
        <v>0.38516554428359134</v>
      </c>
      <c r="W211" s="304">
        <f t="shared" si="51"/>
        <v>0.40179945307994513</v>
      </c>
      <c r="DA211" s="72"/>
    </row>
    <row r="212" spans="1:105" ht="12" customHeight="1" x14ac:dyDescent="0.25">
      <c r="A212" s="62" t="s">
        <v>613</v>
      </c>
      <c r="B212" s="304">
        <f t="shared" ref="B212:W212" si="52">IF(B$133=0,0,B$133/B$115)</f>
        <v>0</v>
      </c>
      <c r="C212" s="304">
        <f t="shared" si="52"/>
        <v>0</v>
      </c>
      <c r="D212" s="304">
        <f t="shared" si="52"/>
        <v>0</v>
      </c>
      <c r="E212" s="304">
        <f t="shared" si="52"/>
        <v>0</v>
      </c>
      <c r="F212" s="304">
        <f t="shared" si="52"/>
        <v>0</v>
      </c>
      <c r="G212" s="304">
        <f t="shared" si="52"/>
        <v>0</v>
      </c>
      <c r="H212" s="304">
        <f t="shared" si="52"/>
        <v>0</v>
      </c>
      <c r="I212" s="304">
        <f t="shared" si="52"/>
        <v>0</v>
      </c>
      <c r="J212" s="304">
        <f t="shared" si="52"/>
        <v>0</v>
      </c>
      <c r="K212" s="304">
        <f t="shared" si="52"/>
        <v>0</v>
      </c>
      <c r="L212" s="304">
        <f t="shared" si="52"/>
        <v>0</v>
      </c>
      <c r="M212" s="304">
        <f t="shared" si="52"/>
        <v>0</v>
      </c>
      <c r="N212" s="304">
        <f t="shared" si="52"/>
        <v>0</v>
      </c>
      <c r="O212" s="304">
        <f t="shared" si="52"/>
        <v>0</v>
      </c>
      <c r="P212" s="304">
        <f t="shared" si="52"/>
        <v>0</v>
      </c>
      <c r="Q212" s="304">
        <f t="shared" si="52"/>
        <v>0</v>
      </c>
      <c r="R212" s="304">
        <f t="shared" si="52"/>
        <v>0</v>
      </c>
      <c r="S212" s="304">
        <f t="shared" si="52"/>
        <v>0</v>
      </c>
      <c r="T212" s="304">
        <f t="shared" si="52"/>
        <v>0</v>
      </c>
      <c r="U212" s="304">
        <f t="shared" si="52"/>
        <v>0</v>
      </c>
      <c r="V212" s="304">
        <f t="shared" si="52"/>
        <v>0</v>
      </c>
      <c r="W212" s="304">
        <f t="shared" si="52"/>
        <v>0</v>
      </c>
      <c r="DA212" s="72"/>
    </row>
    <row r="213" spans="1:105" ht="12" customHeight="1" x14ac:dyDescent="0.25">
      <c r="A213" s="203" t="s">
        <v>615</v>
      </c>
      <c r="B213" s="303">
        <f t="shared" ref="B213:W213" si="53">IF(B$134=0,0,B$134/B$115)</f>
        <v>0.17946103700570804</v>
      </c>
      <c r="C213" s="303">
        <f t="shared" si="53"/>
        <v>0.18589609472332813</v>
      </c>
      <c r="D213" s="303">
        <f t="shared" si="53"/>
        <v>0.18157138014624399</v>
      </c>
      <c r="E213" s="303">
        <f t="shared" si="53"/>
        <v>0.18514896334723124</v>
      </c>
      <c r="F213" s="303">
        <f t="shared" si="53"/>
        <v>0.19809442441757349</v>
      </c>
      <c r="G213" s="303">
        <f t="shared" si="53"/>
        <v>0.17778256455657129</v>
      </c>
      <c r="H213" s="303">
        <f t="shared" si="53"/>
        <v>0.17467721790388879</v>
      </c>
      <c r="I213" s="303">
        <f t="shared" si="53"/>
        <v>0.16771130463357728</v>
      </c>
      <c r="J213" s="303">
        <f t="shared" si="53"/>
        <v>0.1705030348779169</v>
      </c>
      <c r="K213" s="303">
        <f t="shared" si="53"/>
        <v>0.15696450331105632</v>
      </c>
      <c r="L213" s="303">
        <f t="shared" si="53"/>
        <v>0.13621507078587955</v>
      </c>
      <c r="M213" s="303">
        <f t="shared" si="53"/>
        <v>0.17394031767283377</v>
      </c>
      <c r="N213" s="303">
        <f t="shared" si="53"/>
        <v>0.13376993282487318</v>
      </c>
      <c r="O213" s="303">
        <f t="shared" si="53"/>
        <v>0.17572782607321846</v>
      </c>
      <c r="P213" s="303">
        <f t="shared" si="53"/>
        <v>0.16040354538945303</v>
      </c>
      <c r="Q213" s="303">
        <f t="shared" si="53"/>
        <v>0.15818750275990889</v>
      </c>
      <c r="R213" s="303">
        <f t="shared" si="53"/>
        <v>0.14650510941570838</v>
      </c>
      <c r="S213" s="303">
        <f t="shared" si="53"/>
        <v>6.3024067977325238E-2</v>
      </c>
      <c r="T213" s="303">
        <f t="shared" si="53"/>
        <v>5.4580504288830288E-2</v>
      </c>
      <c r="U213" s="303">
        <f t="shared" si="53"/>
        <v>5.7857401912815812E-2</v>
      </c>
      <c r="V213" s="303">
        <f t="shared" si="53"/>
        <v>0.19736452550055869</v>
      </c>
      <c r="W213" s="303">
        <f t="shared" si="53"/>
        <v>0.20588798655655277</v>
      </c>
      <c r="DA213" s="175"/>
    </row>
    <row r="214" spans="1:105" ht="12" customHeight="1" x14ac:dyDescent="0.25">
      <c r="A214" s="62" t="s">
        <v>617</v>
      </c>
      <c r="B214" s="304">
        <f t="shared" ref="B214:W214" si="54">IF(B$135=0,0,B$135/B$115)</f>
        <v>0.17946103700570804</v>
      </c>
      <c r="C214" s="304">
        <f t="shared" si="54"/>
        <v>0.18589609472332813</v>
      </c>
      <c r="D214" s="304">
        <f t="shared" si="54"/>
        <v>0.18157138014624399</v>
      </c>
      <c r="E214" s="304">
        <f t="shared" si="54"/>
        <v>0.18514896334723124</v>
      </c>
      <c r="F214" s="304">
        <f t="shared" si="54"/>
        <v>0.19809442441757349</v>
      </c>
      <c r="G214" s="304">
        <f t="shared" si="54"/>
        <v>0.17778256455657129</v>
      </c>
      <c r="H214" s="304">
        <f t="shared" si="54"/>
        <v>0.17467721790388879</v>
      </c>
      <c r="I214" s="304">
        <f t="shared" si="54"/>
        <v>0.16771130463357728</v>
      </c>
      <c r="J214" s="304">
        <f t="shared" si="54"/>
        <v>0.1705030348779169</v>
      </c>
      <c r="K214" s="304">
        <f t="shared" si="54"/>
        <v>0.15696450331105632</v>
      </c>
      <c r="L214" s="304">
        <f t="shared" si="54"/>
        <v>0.13621507078587955</v>
      </c>
      <c r="M214" s="304">
        <f t="shared" si="54"/>
        <v>0.17394031767283377</v>
      </c>
      <c r="N214" s="304">
        <f t="shared" si="54"/>
        <v>0.13376993282487318</v>
      </c>
      <c r="O214" s="304">
        <f t="shared" si="54"/>
        <v>0.17572782607321846</v>
      </c>
      <c r="P214" s="304">
        <f t="shared" si="54"/>
        <v>0.16040354538945303</v>
      </c>
      <c r="Q214" s="304">
        <f t="shared" si="54"/>
        <v>0.15818750275990889</v>
      </c>
      <c r="R214" s="304">
        <f t="shared" si="54"/>
        <v>0.14650510941570838</v>
      </c>
      <c r="S214" s="304">
        <f t="shared" si="54"/>
        <v>6.3024067977325238E-2</v>
      </c>
      <c r="T214" s="304">
        <f t="shared" si="54"/>
        <v>5.4580504288830288E-2</v>
      </c>
      <c r="U214" s="304">
        <f t="shared" si="54"/>
        <v>5.7857401912815812E-2</v>
      </c>
      <c r="V214" s="304">
        <f t="shared" si="54"/>
        <v>0.19736452550055869</v>
      </c>
      <c r="W214" s="304">
        <f t="shared" si="54"/>
        <v>0.20588798655655277</v>
      </c>
      <c r="DA214" s="72"/>
    </row>
    <row r="215" spans="1:105" ht="12" customHeight="1" x14ac:dyDescent="0.25">
      <c r="A215" s="62" t="s">
        <v>623</v>
      </c>
      <c r="B215" s="304">
        <f t="shared" ref="B215:W215" si="55">IF(B$140=0,0,B$140/B$115)</f>
        <v>0</v>
      </c>
      <c r="C215" s="304">
        <f t="shared" si="55"/>
        <v>0</v>
      </c>
      <c r="D215" s="304">
        <f t="shared" si="55"/>
        <v>0</v>
      </c>
      <c r="E215" s="304">
        <f t="shared" si="55"/>
        <v>0</v>
      </c>
      <c r="F215" s="304">
        <f t="shared" si="55"/>
        <v>0</v>
      </c>
      <c r="G215" s="304">
        <f t="shared" si="55"/>
        <v>0</v>
      </c>
      <c r="H215" s="304">
        <f t="shared" si="55"/>
        <v>0</v>
      </c>
      <c r="I215" s="304">
        <f t="shared" si="55"/>
        <v>0</v>
      </c>
      <c r="J215" s="304">
        <f t="shared" si="55"/>
        <v>0</v>
      </c>
      <c r="K215" s="304">
        <f t="shared" si="55"/>
        <v>0</v>
      </c>
      <c r="L215" s="304">
        <f t="shared" si="55"/>
        <v>0</v>
      </c>
      <c r="M215" s="304">
        <f t="shared" si="55"/>
        <v>0</v>
      </c>
      <c r="N215" s="304">
        <f t="shared" si="55"/>
        <v>0</v>
      </c>
      <c r="O215" s="304">
        <f t="shared" si="55"/>
        <v>0</v>
      </c>
      <c r="P215" s="304">
        <f t="shared" si="55"/>
        <v>0</v>
      </c>
      <c r="Q215" s="304">
        <f t="shared" si="55"/>
        <v>0</v>
      </c>
      <c r="R215" s="304">
        <f t="shared" si="55"/>
        <v>0</v>
      </c>
      <c r="S215" s="304">
        <f t="shared" si="55"/>
        <v>0</v>
      </c>
      <c r="T215" s="304">
        <f t="shared" si="55"/>
        <v>0</v>
      </c>
      <c r="U215" s="304">
        <f t="shared" si="55"/>
        <v>0</v>
      </c>
      <c r="V215" s="304">
        <f t="shared" si="55"/>
        <v>0</v>
      </c>
      <c r="W215" s="304">
        <f t="shared" si="55"/>
        <v>0</v>
      </c>
      <c r="DA215" s="72"/>
    </row>
    <row r="216" spans="1:105" ht="12" customHeight="1" x14ac:dyDescent="0.25">
      <c r="A216" s="203" t="s">
        <v>625</v>
      </c>
      <c r="B216" s="303">
        <f t="shared" ref="B216:W216" si="56">IF(B$141=0,0,B$141/B$115)</f>
        <v>0.14850027297582594</v>
      </c>
      <c r="C216" s="303">
        <f t="shared" si="56"/>
        <v>0.14766715243604708</v>
      </c>
      <c r="D216" s="303">
        <f t="shared" si="56"/>
        <v>0.14472180174985125</v>
      </c>
      <c r="E216" s="303">
        <f t="shared" si="56"/>
        <v>0.14385118384969867</v>
      </c>
      <c r="F216" s="303">
        <f t="shared" si="56"/>
        <v>0.16172476685734719</v>
      </c>
      <c r="G216" s="303">
        <f t="shared" si="56"/>
        <v>0.17696293045285955</v>
      </c>
      <c r="H216" s="303">
        <f t="shared" si="56"/>
        <v>0.15917706089804914</v>
      </c>
      <c r="I216" s="303">
        <f t="shared" si="56"/>
        <v>0.16438666203231198</v>
      </c>
      <c r="J216" s="303">
        <f t="shared" si="56"/>
        <v>0.15655296876589198</v>
      </c>
      <c r="K216" s="303">
        <f t="shared" si="56"/>
        <v>0.18424563847965827</v>
      </c>
      <c r="L216" s="303">
        <f t="shared" si="56"/>
        <v>0.22099613573445226</v>
      </c>
      <c r="M216" s="303">
        <f t="shared" si="56"/>
        <v>0.16768302226756873</v>
      </c>
      <c r="N216" s="303">
        <f t="shared" si="56"/>
        <v>0.18289091150071524</v>
      </c>
      <c r="O216" s="303">
        <f t="shared" si="56"/>
        <v>0.17469995098164895</v>
      </c>
      <c r="P216" s="303">
        <f t="shared" si="56"/>
        <v>0.18195131680571613</v>
      </c>
      <c r="Q216" s="303">
        <f t="shared" si="56"/>
        <v>0.19069649095216398</v>
      </c>
      <c r="R216" s="303">
        <f t="shared" si="56"/>
        <v>0.17941015355626802</v>
      </c>
      <c r="S216" s="303">
        <f t="shared" si="56"/>
        <v>0.1242414347450882</v>
      </c>
      <c r="T216" s="303">
        <f t="shared" si="56"/>
        <v>0.11605284904563476</v>
      </c>
      <c r="U216" s="303">
        <f t="shared" si="56"/>
        <v>8.5086501008342627E-2</v>
      </c>
      <c r="V216" s="303">
        <f t="shared" si="56"/>
        <v>0.15543810640871331</v>
      </c>
      <c r="W216" s="303">
        <f t="shared" si="56"/>
        <v>0.15631727029463094</v>
      </c>
      <c r="DA216" s="175"/>
    </row>
    <row r="217" spans="1:105" ht="12" customHeight="1" x14ac:dyDescent="0.25">
      <c r="A217" s="62" t="s">
        <v>626</v>
      </c>
      <c r="B217" s="304">
        <f t="shared" ref="B217:W217" si="57">IF(B$142=0,0,B$142/B$115)</f>
        <v>1.3223629383528444E-2</v>
      </c>
      <c r="C217" s="304">
        <f t="shared" si="57"/>
        <v>1.2982703885871449E-2</v>
      </c>
      <c r="D217" s="304">
        <f t="shared" si="57"/>
        <v>1.1946744246893262E-2</v>
      </c>
      <c r="E217" s="304">
        <f t="shared" si="57"/>
        <v>1.4024907145410683E-2</v>
      </c>
      <c r="F217" s="304">
        <f t="shared" si="57"/>
        <v>1.1850671071160146E-2</v>
      </c>
      <c r="G217" s="304">
        <f t="shared" si="57"/>
        <v>1.2023694235789221E-2</v>
      </c>
      <c r="H217" s="304">
        <f t="shared" si="57"/>
        <v>1.0808614586657895E-2</v>
      </c>
      <c r="I217" s="304">
        <f t="shared" si="57"/>
        <v>1.0318677395361332E-2</v>
      </c>
      <c r="J217" s="304">
        <f t="shared" si="57"/>
        <v>1.2034595481703797E-2</v>
      </c>
      <c r="K217" s="304">
        <f t="shared" si="57"/>
        <v>1.2453808560893058E-2</v>
      </c>
      <c r="L217" s="304">
        <f t="shared" si="57"/>
        <v>1.104384881481732E-2</v>
      </c>
      <c r="M217" s="304">
        <f t="shared" si="57"/>
        <v>2.1186142336470003E-2</v>
      </c>
      <c r="N217" s="304">
        <f t="shared" si="57"/>
        <v>2.1180661176797524E-2</v>
      </c>
      <c r="O217" s="304">
        <f t="shared" si="57"/>
        <v>2.7824126579063139E-2</v>
      </c>
      <c r="P217" s="304">
        <f t="shared" si="57"/>
        <v>2.4862022770353053E-2</v>
      </c>
      <c r="Q217" s="304">
        <f t="shared" si="57"/>
        <v>2.5046853411728406E-2</v>
      </c>
      <c r="R217" s="304">
        <f t="shared" si="57"/>
        <v>2.3197104294477005E-2</v>
      </c>
      <c r="S217" s="304">
        <f t="shared" si="57"/>
        <v>9.7280909146760571E-3</v>
      </c>
      <c r="T217" s="304">
        <f t="shared" si="57"/>
        <v>8.6413568334015138E-3</v>
      </c>
      <c r="U217" s="304">
        <f t="shared" si="57"/>
        <v>9.1609377429341596E-3</v>
      </c>
      <c r="V217" s="304">
        <f t="shared" si="57"/>
        <v>3.1250005548103719E-2</v>
      </c>
      <c r="W217" s="304">
        <f t="shared" si="57"/>
        <v>3.2599580425419272E-2</v>
      </c>
      <c r="DA217" s="72"/>
    </row>
    <row r="218" spans="1:105" ht="12" customHeight="1" x14ac:dyDescent="0.25">
      <c r="A218" s="62" t="s">
        <v>631</v>
      </c>
      <c r="B218" s="304">
        <f t="shared" ref="B218:W218" si="58">IF(B$146=0,0,B$146/B$115)</f>
        <v>0.13527664359229746</v>
      </c>
      <c r="C218" s="304">
        <f t="shared" si="58"/>
        <v>0.13468444855017564</v>
      </c>
      <c r="D218" s="304">
        <f t="shared" si="58"/>
        <v>0.13277505750295798</v>
      </c>
      <c r="E218" s="304">
        <f t="shared" si="58"/>
        <v>0.12982627670428801</v>
      </c>
      <c r="F218" s="304">
        <f t="shared" si="58"/>
        <v>0.14987409578618704</v>
      </c>
      <c r="G218" s="304">
        <f t="shared" si="58"/>
        <v>0.16493923621707032</v>
      </c>
      <c r="H218" s="304">
        <f t="shared" si="58"/>
        <v>0.14836844631139123</v>
      </c>
      <c r="I218" s="304">
        <f t="shared" si="58"/>
        <v>0.15406798463695065</v>
      </c>
      <c r="J218" s="304">
        <f t="shared" si="58"/>
        <v>0.14451837328418815</v>
      </c>
      <c r="K218" s="304">
        <f t="shared" si="58"/>
        <v>0.17179182991876521</v>
      </c>
      <c r="L218" s="304">
        <f t="shared" si="58"/>
        <v>0.20995228691963494</v>
      </c>
      <c r="M218" s="304">
        <f t="shared" si="58"/>
        <v>0.14649687993109872</v>
      </c>
      <c r="N218" s="304">
        <f t="shared" si="58"/>
        <v>0.1617102503239177</v>
      </c>
      <c r="O218" s="304">
        <f t="shared" si="58"/>
        <v>0.14687582440258581</v>
      </c>
      <c r="P218" s="304">
        <f t="shared" si="58"/>
        <v>0.15708929403536306</v>
      </c>
      <c r="Q218" s="304">
        <f t="shared" si="58"/>
        <v>0.16564963754043557</v>
      </c>
      <c r="R218" s="304">
        <f t="shared" si="58"/>
        <v>0.156213049261791</v>
      </c>
      <c r="S218" s="304">
        <f t="shared" si="58"/>
        <v>0.11451334383041215</v>
      </c>
      <c r="T218" s="304">
        <f t="shared" si="58"/>
        <v>0.10741149221223326</v>
      </c>
      <c r="U218" s="304">
        <f t="shared" si="58"/>
        <v>7.5925563265408474E-2</v>
      </c>
      <c r="V218" s="304">
        <f t="shared" si="58"/>
        <v>0.12418810086060959</v>
      </c>
      <c r="W218" s="304">
        <f t="shared" si="58"/>
        <v>0.12371768986921167</v>
      </c>
      <c r="DA218" s="72"/>
    </row>
    <row r="219" spans="1:105" ht="12" customHeight="1" x14ac:dyDescent="0.25">
      <c r="A219" s="62" t="s">
        <v>643</v>
      </c>
      <c r="B219" s="304">
        <f t="shared" ref="B219:W219" si="59">IF(B$157=0,0,B$157/B$115)</f>
        <v>0</v>
      </c>
      <c r="C219" s="304">
        <f t="shared" si="59"/>
        <v>0</v>
      </c>
      <c r="D219" s="304">
        <f t="shared" si="59"/>
        <v>0</v>
      </c>
      <c r="E219" s="304">
        <f t="shared" si="59"/>
        <v>0</v>
      </c>
      <c r="F219" s="304">
        <f t="shared" si="59"/>
        <v>0</v>
      </c>
      <c r="G219" s="304">
        <f t="shared" si="59"/>
        <v>0</v>
      </c>
      <c r="H219" s="304">
        <f t="shared" si="59"/>
        <v>0</v>
      </c>
      <c r="I219" s="304">
        <f t="shared" si="59"/>
        <v>0</v>
      </c>
      <c r="J219" s="304">
        <f t="shared" si="59"/>
        <v>0</v>
      </c>
      <c r="K219" s="304">
        <f t="shared" si="59"/>
        <v>0</v>
      </c>
      <c r="L219" s="304">
        <f t="shared" si="59"/>
        <v>0</v>
      </c>
      <c r="M219" s="304">
        <f t="shared" si="59"/>
        <v>0</v>
      </c>
      <c r="N219" s="304">
        <f t="shared" si="59"/>
        <v>0</v>
      </c>
      <c r="O219" s="304">
        <f t="shared" si="59"/>
        <v>0</v>
      </c>
      <c r="P219" s="304">
        <f t="shared" si="59"/>
        <v>0</v>
      </c>
      <c r="Q219" s="304">
        <f t="shared" si="59"/>
        <v>0</v>
      </c>
      <c r="R219" s="304">
        <f t="shared" si="59"/>
        <v>0</v>
      </c>
      <c r="S219" s="304">
        <f t="shared" si="59"/>
        <v>0</v>
      </c>
      <c r="T219" s="304">
        <f t="shared" si="59"/>
        <v>0</v>
      </c>
      <c r="U219" s="304">
        <f t="shared" si="59"/>
        <v>0</v>
      </c>
      <c r="V219" s="304">
        <f t="shared" si="59"/>
        <v>0</v>
      </c>
      <c r="W219" s="304">
        <f t="shared" si="59"/>
        <v>0</v>
      </c>
      <c r="DA219" s="72"/>
    </row>
    <row r="220" spans="1:105" ht="12" customHeight="1" x14ac:dyDescent="0.25">
      <c r="A220" s="100" t="s">
        <v>106</v>
      </c>
      <c r="B220" s="312">
        <f t="shared" ref="B220:W220" si="60">IF(B$158=0,0,B$158/B$115)</f>
        <v>6.1721506370430099E-2</v>
      </c>
      <c r="C220" s="312">
        <f t="shared" si="60"/>
        <v>7.3420529958155678E-2</v>
      </c>
      <c r="D220" s="312">
        <f t="shared" si="60"/>
        <v>9.0136307657722028E-2</v>
      </c>
      <c r="E220" s="312">
        <f t="shared" si="60"/>
        <v>7.2019440287253864E-2</v>
      </c>
      <c r="F220" s="312">
        <f t="shared" si="60"/>
        <v>1.2291600461627609E-3</v>
      </c>
      <c r="G220" s="312">
        <f t="shared" si="60"/>
        <v>7.6316535750298922E-3</v>
      </c>
      <c r="H220" s="312">
        <f t="shared" si="60"/>
        <v>5.3141225309241993E-2</v>
      </c>
      <c r="I220" s="312">
        <f t="shared" si="60"/>
        <v>5.8291325842576291E-2</v>
      </c>
      <c r="J220" s="312">
        <f t="shared" si="60"/>
        <v>7.0865196808505102E-2</v>
      </c>
      <c r="K220" s="312">
        <f t="shared" si="60"/>
        <v>0.17668928906971029</v>
      </c>
      <c r="L220" s="312">
        <f t="shared" si="60"/>
        <v>0.10668913590287403</v>
      </c>
      <c r="M220" s="312">
        <f t="shared" si="60"/>
        <v>7.1911830921493253E-2</v>
      </c>
      <c r="N220" s="312">
        <f t="shared" si="60"/>
        <v>9.0223921797697115E-2</v>
      </c>
      <c r="O220" s="312">
        <f t="shared" si="60"/>
        <v>7.5080562525157171E-2</v>
      </c>
      <c r="P220" s="312">
        <f t="shared" si="60"/>
        <v>0.10976500420603508</v>
      </c>
      <c r="Q220" s="312">
        <f t="shared" si="60"/>
        <v>8.0091928051267705E-2</v>
      </c>
      <c r="R220" s="312">
        <f t="shared" si="60"/>
        <v>7.6506482218348271E-2</v>
      </c>
      <c r="S220" s="312">
        <f t="shared" si="60"/>
        <v>0.68919790893668931</v>
      </c>
      <c r="T220" s="312">
        <f t="shared" si="60"/>
        <v>0.72237404243676351</v>
      </c>
      <c r="U220" s="312">
        <f t="shared" si="60"/>
        <v>0.74364138323812579</v>
      </c>
      <c r="V220" s="312">
        <f t="shared" si="60"/>
        <v>0.26026204425916755</v>
      </c>
      <c r="W220" s="312">
        <f t="shared" si="60"/>
        <v>0.23414355021644498</v>
      </c>
      <c r="DA220" s="127"/>
    </row>
    <row r="221" spans="1:105" ht="12" customHeight="1" x14ac:dyDescent="0.25">
      <c r="A221" s="5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</row>
    <row r="222" spans="1:105" ht="15" customHeight="1" x14ac:dyDescent="0.25">
      <c r="A222" s="32" t="s">
        <v>432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DA222" s="88"/>
    </row>
    <row r="223" spans="1:105" ht="12" customHeight="1" x14ac:dyDescent="0.25">
      <c r="A223" s="58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</row>
    <row r="224" spans="1:105" ht="12" customHeight="1" x14ac:dyDescent="0.25">
      <c r="A224" s="35" t="s">
        <v>43</v>
      </c>
      <c r="B224" s="274">
        <f>IF(B$5=0,0,B$5/NFM_fec!B$5)</f>
        <v>3.1747205578420656</v>
      </c>
      <c r="C224" s="274">
        <f>IF(C$5=0,0,C$5/NFM_fec!C$5)</f>
        <v>3.0169432689936047</v>
      </c>
      <c r="D224" s="274">
        <f>IF(D$5=0,0,D$5/NFM_fec!D$5)</f>
        <v>2.9666233584583352</v>
      </c>
      <c r="E224" s="274">
        <f>IF(E$5=0,0,E$5/NFM_fec!E$5)</f>
        <v>3.057601047535333</v>
      </c>
      <c r="F224" s="274">
        <f>IF(F$5=0,0,F$5/NFM_fec!F$5)</f>
        <v>2.9346322184924531</v>
      </c>
      <c r="G224" s="274">
        <f>IF(G$5=0,0,G$5/NFM_fec!G$5)</f>
        <v>2.7890186973308158</v>
      </c>
      <c r="H224" s="274">
        <f>IF(H$5=0,0,H$5/NFM_fec!H$5)</f>
        <v>2.9568682441161123</v>
      </c>
      <c r="I224" s="274">
        <f>IF(I$5=0,0,I$5/NFM_fec!I$5)</f>
        <v>2.8763888934149739</v>
      </c>
      <c r="J224" s="274">
        <f>IF(J$5=0,0,J$5/NFM_fec!J$5)</f>
        <v>2.9905058956199033</v>
      </c>
      <c r="K224" s="274">
        <f>IF(K$5=0,0,K$5/NFM_fec!K$5)</f>
        <v>2.2789930762688759</v>
      </c>
      <c r="L224" s="274">
        <f>IF(L$5=0,0,L$5/NFM_fec!L$5)</f>
        <v>2.2501205347416309</v>
      </c>
      <c r="M224" s="274">
        <f>IF(M$5=0,0,M$5/NFM_fec!M$5)</f>
        <v>2.5609105292845404</v>
      </c>
      <c r="N224" s="274">
        <f>IF(N$5=0,0,N$5/NFM_fec!N$5)</f>
        <v>2.4494422399879308</v>
      </c>
      <c r="O224" s="274">
        <f>IF(O$5=0,0,O$5/NFM_fec!O$5)</f>
        <v>2.3175400994542739</v>
      </c>
      <c r="P224" s="274">
        <f>IF(P$5=0,0,P$5/NFM_fec!P$5)</f>
        <v>2.2415323232678475</v>
      </c>
      <c r="Q224" s="274">
        <f>IF(Q$5=0,0,Q$5/NFM_fec!Q$5)</f>
        <v>2.2324502588932607</v>
      </c>
      <c r="R224" s="274">
        <f>IF(R$5=0,0,R$5/NFM_fec!R$5)</f>
        <v>2.397012385156605</v>
      </c>
      <c r="S224" s="274">
        <f>IF(S$5=0,0,S$5/NFM_fec!S$5)</f>
        <v>1.2008268513782241</v>
      </c>
      <c r="T224" s="274">
        <f>IF(T$5=0,0,T$5/NFM_fec!T$5)</f>
        <v>1.1576076929099071</v>
      </c>
      <c r="U224" s="274">
        <f>IF(U$5=0,0,U$5/NFM_fec!U$5)</f>
        <v>1.357891790979169</v>
      </c>
      <c r="V224" s="274">
        <f>IF(V$5=0,0,V$5/NFM_fec!V$5)</f>
        <v>1.8412327761632263</v>
      </c>
      <c r="W224" s="274">
        <f>IF(W$5=0,0,W$5/NFM_fec!W$5)</f>
        <v>1.8686182138559124</v>
      </c>
      <c r="DA224" s="111"/>
    </row>
    <row r="225" spans="1:105" ht="12" customHeight="1" x14ac:dyDescent="0.25">
      <c r="A225" s="55" t="s">
        <v>92</v>
      </c>
      <c r="B225" s="275">
        <f>IF(B$6=0,0,B$6/NFM_fec!B$6)</f>
        <v>0</v>
      </c>
      <c r="C225" s="275">
        <f>IF(C$6=0,0,C$6/NFM_fec!C$6)</f>
        <v>0</v>
      </c>
      <c r="D225" s="275">
        <f>IF(D$6=0,0,D$6/NFM_fec!D$6)</f>
        <v>0</v>
      </c>
      <c r="E225" s="275">
        <f>IF(E$6=0,0,E$6/NFM_fec!E$6)</f>
        <v>0</v>
      </c>
      <c r="F225" s="275">
        <f>IF(F$6=0,0,F$6/NFM_fec!F$6)</f>
        <v>0</v>
      </c>
      <c r="G225" s="275">
        <f>IF(G$6=0,0,G$6/NFM_fec!G$6)</f>
        <v>0</v>
      </c>
      <c r="H225" s="275">
        <f>IF(H$6=0,0,H$6/NFM_fec!H$6)</f>
        <v>0</v>
      </c>
      <c r="I225" s="275">
        <f>IF(I$6=0,0,I$6/NFM_fec!I$6)</f>
        <v>0</v>
      </c>
      <c r="J225" s="275">
        <f>IF(J$6=0,0,J$6/NFM_fec!J$6)</f>
        <v>0</v>
      </c>
      <c r="K225" s="275">
        <f>IF(K$6=0,0,K$6/NFM_fec!K$6)</f>
        <v>0</v>
      </c>
      <c r="L225" s="275">
        <f>IF(L$6=0,0,L$6/NFM_fec!L$6)</f>
        <v>0</v>
      </c>
      <c r="M225" s="275">
        <f>IF(M$6=0,0,M$6/NFM_fec!M$6)</f>
        <v>0</v>
      </c>
      <c r="N225" s="275">
        <f>IF(N$6=0,0,N$6/NFM_fec!N$6)</f>
        <v>0</v>
      </c>
      <c r="O225" s="275">
        <f>IF(O$6=0,0,O$6/NFM_fec!O$6)</f>
        <v>0</v>
      </c>
      <c r="P225" s="275">
        <f>IF(P$6=0,0,P$6/NFM_fec!P$6)</f>
        <v>0</v>
      </c>
      <c r="Q225" s="275">
        <f>IF(Q$6=0,0,Q$6/NFM_fec!Q$6)</f>
        <v>0</v>
      </c>
      <c r="R225" s="275">
        <f>IF(R$6=0,0,R$6/NFM_fec!R$6)</f>
        <v>0</v>
      </c>
      <c r="S225" s="275">
        <f>IF(S$6=0,0,S$6/NFM_fec!S$6)</f>
        <v>0</v>
      </c>
      <c r="T225" s="275">
        <f>IF(T$6=0,0,T$6/NFM_fec!T$6)</f>
        <v>0</v>
      </c>
      <c r="U225" s="275">
        <f>IF(U$6=0,0,U$6/NFM_fec!U$6)</f>
        <v>0</v>
      </c>
      <c r="V225" s="275">
        <f>IF(V$6=0,0,V$6/NFM_fec!V$6)</f>
        <v>0</v>
      </c>
      <c r="W225" s="275">
        <f>IF(W$6=0,0,W$6/NFM_fec!W$6)</f>
        <v>0</v>
      </c>
      <c r="DA225" s="76"/>
    </row>
    <row r="226" spans="1:105" ht="12" customHeight="1" x14ac:dyDescent="0.25">
      <c r="A226" s="202" t="s">
        <v>93</v>
      </c>
      <c r="B226" s="276">
        <f>IF(B$7=0,0,B$7/NFM_fec!B$7)</f>
        <v>0</v>
      </c>
      <c r="C226" s="276">
        <f>IF(C$7=0,0,C$7/NFM_fec!C$7)</f>
        <v>0</v>
      </c>
      <c r="D226" s="276">
        <f>IF(D$7=0,0,D$7/NFM_fec!D$7)</f>
        <v>0</v>
      </c>
      <c r="E226" s="276">
        <f>IF(E$7=0,0,E$7/NFM_fec!E$7)</f>
        <v>0</v>
      </c>
      <c r="F226" s="276">
        <f>IF(F$7=0,0,F$7/NFM_fec!F$7)</f>
        <v>0</v>
      </c>
      <c r="G226" s="276">
        <f>IF(G$7=0,0,G$7/NFM_fec!G$7)</f>
        <v>0</v>
      </c>
      <c r="H226" s="276">
        <f>IF(H$7=0,0,H$7/NFM_fec!H$7)</f>
        <v>0</v>
      </c>
      <c r="I226" s="276">
        <f>IF(I$7=0,0,I$7/NFM_fec!I$7)</f>
        <v>0</v>
      </c>
      <c r="J226" s="276">
        <f>IF(J$7=0,0,J$7/NFM_fec!J$7)</f>
        <v>0</v>
      </c>
      <c r="K226" s="276">
        <f>IF(K$7=0,0,K$7/NFM_fec!K$7)</f>
        <v>0</v>
      </c>
      <c r="L226" s="276">
        <f>IF(L$7=0,0,L$7/NFM_fec!L$7)</f>
        <v>0</v>
      </c>
      <c r="M226" s="276">
        <f>IF(M$7=0,0,M$7/NFM_fec!M$7)</f>
        <v>0</v>
      </c>
      <c r="N226" s="276">
        <f>IF(N$7=0,0,N$7/NFM_fec!N$7)</f>
        <v>0</v>
      </c>
      <c r="O226" s="276">
        <f>IF(O$7=0,0,O$7/NFM_fec!O$7)</f>
        <v>0</v>
      </c>
      <c r="P226" s="276">
        <f>IF(P$7=0,0,P$7/NFM_fec!P$7)</f>
        <v>0</v>
      </c>
      <c r="Q226" s="276">
        <f>IF(Q$7=0,0,Q$7/NFM_fec!Q$7)</f>
        <v>0</v>
      </c>
      <c r="R226" s="276">
        <f>IF(R$7=0,0,R$7/NFM_fec!R$7)</f>
        <v>0</v>
      </c>
      <c r="S226" s="276">
        <f>IF(S$7=0,0,S$7/NFM_fec!S$7)</f>
        <v>0</v>
      </c>
      <c r="T226" s="276">
        <f>IF(T$7=0,0,T$7/NFM_fec!T$7)</f>
        <v>0</v>
      </c>
      <c r="U226" s="276">
        <f>IF(U$7=0,0,U$7/NFM_fec!U$7)</f>
        <v>0</v>
      </c>
      <c r="V226" s="276">
        <f>IF(V$7=0,0,V$7/NFM_fec!V$7)</f>
        <v>0</v>
      </c>
      <c r="W226" s="276">
        <f>IF(W$7=0,0,W$7/NFM_fec!W$7)</f>
        <v>0</v>
      </c>
      <c r="DA226" s="77"/>
    </row>
    <row r="227" spans="1:105" ht="12" customHeight="1" x14ac:dyDescent="0.25">
      <c r="A227" s="202" t="s">
        <v>94</v>
      </c>
      <c r="B227" s="276">
        <f>IF(B$8=0,0,B$8/NFM_fec!B$8)</f>
        <v>0</v>
      </c>
      <c r="C227" s="276">
        <f>IF(C$8=0,0,C$8/NFM_fec!C$8)</f>
        <v>0</v>
      </c>
      <c r="D227" s="276">
        <f>IF(D$8=0,0,D$8/NFM_fec!D$8)</f>
        <v>0</v>
      </c>
      <c r="E227" s="276">
        <f>IF(E$8=0,0,E$8/NFM_fec!E$8)</f>
        <v>0</v>
      </c>
      <c r="F227" s="276">
        <f>IF(F$8=0,0,F$8/NFM_fec!F$8)</f>
        <v>0</v>
      </c>
      <c r="G227" s="276">
        <f>IF(G$8=0,0,G$8/NFM_fec!G$8)</f>
        <v>0</v>
      </c>
      <c r="H227" s="276">
        <f>IF(H$8=0,0,H$8/NFM_fec!H$8)</f>
        <v>0</v>
      </c>
      <c r="I227" s="276">
        <f>IF(I$8=0,0,I$8/NFM_fec!I$8)</f>
        <v>0</v>
      </c>
      <c r="J227" s="276">
        <f>IF(J$8=0,0,J$8/NFM_fec!J$8)</f>
        <v>0</v>
      </c>
      <c r="K227" s="276">
        <f>IF(K$8=0,0,K$8/NFM_fec!K$8)</f>
        <v>0</v>
      </c>
      <c r="L227" s="276">
        <f>IF(L$8=0,0,L$8/NFM_fec!L$8)</f>
        <v>0</v>
      </c>
      <c r="M227" s="276">
        <f>IF(M$8=0,0,M$8/NFM_fec!M$8)</f>
        <v>0</v>
      </c>
      <c r="N227" s="276">
        <f>IF(N$8=0,0,N$8/NFM_fec!N$8)</f>
        <v>0</v>
      </c>
      <c r="O227" s="276">
        <f>IF(O$8=0,0,O$8/NFM_fec!O$8)</f>
        <v>0</v>
      </c>
      <c r="P227" s="276">
        <f>IF(P$8=0,0,P$8/NFM_fec!P$8)</f>
        <v>0</v>
      </c>
      <c r="Q227" s="276">
        <f>IF(Q$8=0,0,Q$8/NFM_fec!Q$8)</f>
        <v>0</v>
      </c>
      <c r="R227" s="276">
        <f>IF(R$8=0,0,R$8/NFM_fec!R$8)</f>
        <v>0</v>
      </c>
      <c r="S227" s="276">
        <f>IF(S$8=0,0,S$8/NFM_fec!S$8)</f>
        <v>0</v>
      </c>
      <c r="T227" s="276">
        <f>IF(T$8=0,0,T$8/NFM_fec!T$8)</f>
        <v>0</v>
      </c>
      <c r="U227" s="276">
        <f>IF(U$8=0,0,U$8/NFM_fec!U$8)</f>
        <v>0</v>
      </c>
      <c r="V227" s="276">
        <f>IF(V$8=0,0,V$8/NFM_fec!V$8)</f>
        <v>0</v>
      </c>
      <c r="W227" s="276">
        <f>IF(W$8=0,0,W$8/NFM_fec!W$8)</f>
        <v>0</v>
      </c>
      <c r="DA227" s="77"/>
    </row>
    <row r="228" spans="1:105" ht="12" customHeight="1" x14ac:dyDescent="0.25">
      <c r="A228" s="202" t="s">
        <v>95</v>
      </c>
      <c r="B228" s="276">
        <f>IF(B$9=0,0,B$9/NFM_fec!B$9)</f>
        <v>0</v>
      </c>
      <c r="C228" s="276">
        <f>IF(C$9=0,0,C$9/NFM_fec!C$9)</f>
        <v>0</v>
      </c>
      <c r="D228" s="276">
        <f>IF(D$9=0,0,D$9/NFM_fec!D$9)</f>
        <v>0</v>
      </c>
      <c r="E228" s="276">
        <f>IF(E$9=0,0,E$9/NFM_fec!E$9)</f>
        <v>0</v>
      </c>
      <c r="F228" s="276">
        <f>IF(F$9=0,0,F$9/NFM_fec!F$9)</f>
        <v>0</v>
      </c>
      <c r="G228" s="276">
        <f>IF(G$9=0,0,G$9/NFM_fec!G$9)</f>
        <v>0</v>
      </c>
      <c r="H228" s="276">
        <f>IF(H$9=0,0,H$9/NFM_fec!H$9)</f>
        <v>0</v>
      </c>
      <c r="I228" s="276">
        <f>IF(I$9=0,0,I$9/NFM_fec!I$9)</f>
        <v>0</v>
      </c>
      <c r="J228" s="276">
        <f>IF(J$9=0,0,J$9/NFM_fec!J$9)</f>
        <v>0</v>
      </c>
      <c r="K228" s="276">
        <f>IF(K$9=0,0,K$9/NFM_fec!K$9)</f>
        <v>0</v>
      </c>
      <c r="L228" s="276">
        <f>IF(L$9=0,0,L$9/NFM_fec!L$9)</f>
        <v>0</v>
      </c>
      <c r="M228" s="276">
        <f>IF(M$9=0,0,M$9/NFM_fec!M$9)</f>
        <v>0</v>
      </c>
      <c r="N228" s="276">
        <f>IF(N$9=0,0,N$9/NFM_fec!N$9)</f>
        <v>0</v>
      </c>
      <c r="O228" s="276">
        <f>IF(O$9=0,0,O$9/NFM_fec!O$9)</f>
        <v>0</v>
      </c>
      <c r="P228" s="276">
        <f>IF(P$9=0,0,P$9/NFM_fec!P$9)</f>
        <v>0</v>
      </c>
      <c r="Q228" s="276">
        <f>IF(Q$9=0,0,Q$9/NFM_fec!Q$9)</f>
        <v>0</v>
      </c>
      <c r="R228" s="276">
        <f>IF(R$9=0,0,R$9/NFM_fec!R$9)</f>
        <v>0</v>
      </c>
      <c r="S228" s="276">
        <f>IF(S$9=0,0,S$9/NFM_fec!S$9)</f>
        <v>0</v>
      </c>
      <c r="T228" s="276">
        <f>IF(T$9=0,0,T$9/NFM_fec!T$9)</f>
        <v>0</v>
      </c>
      <c r="U228" s="276">
        <f>IF(U$9=0,0,U$9/NFM_fec!U$9)</f>
        <v>0</v>
      </c>
      <c r="V228" s="276">
        <f>IF(V$9=0,0,V$9/NFM_fec!V$9)</f>
        <v>0</v>
      </c>
      <c r="W228" s="276">
        <f>IF(W$9=0,0,W$9/NFM_fec!W$9)</f>
        <v>0</v>
      </c>
      <c r="DA228" s="77"/>
    </row>
    <row r="229" spans="1:105" ht="12" customHeight="1" x14ac:dyDescent="0.25">
      <c r="A229" s="56" t="s">
        <v>96</v>
      </c>
      <c r="B229" s="277">
        <f>IF(B$10=0,0,B$10/NFM_fec!B$10)</f>
        <v>0.86191083340033969</v>
      </c>
      <c r="C229" s="277">
        <f>IF(C$10=0,0,C$10/NFM_fec!C$10)</f>
        <v>0.76194810238716226</v>
      </c>
      <c r="D229" s="277">
        <f>IF(D$10=0,0,D$10/NFM_fec!D$10)</f>
        <v>0.68543009035084113</v>
      </c>
      <c r="E229" s="277">
        <f>IF(E$10=0,0,E$10/NFM_fec!E$10)</f>
        <v>0.94630823264358466</v>
      </c>
      <c r="F229" s="277">
        <f>IF(F$10=0,0,F$10/NFM_fec!F$10)</f>
        <v>0.53264503467448232</v>
      </c>
      <c r="G229" s="277">
        <f>IF(G$10=0,0,G$10/NFM_fec!G$10)</f>
        <v>0.47481462276288555</v>
      </c>
      <c r="H229" s="277">
        <f>IF(H$10=0,0,H$10/NFM_fec!H$10)</f>
        <v>0.49499686245395841</v>
      </c>
      <c r="I229" s="277">
        <f>IF(I$10=0,0,I$10/NFM_fec!I$10)</f>
        <v>0.4575632350393834</v>
      </c>
      <c r="J229" s="277">
        <f>IF(J$10=0,0,J$10/NFM_fec!J$10)</f>
        <v>0.67009002478317548</v>
      </c>
      <c r="K229" s="277">
        <f>IF(K$10=0,0,K$10/NFM_fec!K$10)</f>
        <v>0.32686830244205684</v>
      </c>
      <c r="L229" s="277">
        <f>IF(L$10=0,0,L$10/NFM_fec!L$10)</f>
        <v>0.26091349955280979</v>
      </c>
      <c r="M229" s="277">
        <f>IF(M$10=0,0,M$10/NFM_fec!M$10)</f>
        <v>1.1173543815514768</v>
      </c>
      <c r="N229" s="277">
        <f>IF(N$10=0,0,N$10/NFM_fec!N$10)</f>
        <v>1.0822117059095258</v>
      </c>
      <c r="O229" s="277">
        <f>IF(O$10=0,0,O$10/NFM_fec!O$10)</f>
        <v>1.3558647040106329</v>
      </c>
      <c r="P229" s="277">
        <f>IF(P$10=0,0,P$10/NFM_fec!P$10)</f>
        <v>1.1104133356153858</v>
      </c>
      <c r="Q229" s="277">
        <f>IF(Q$10=0,0,Q$10/NFM_fec!Q$10)</f>
        <v>1.067576148554175</v>
      </c>
      <c r="R229" s="277">
        <f>IF(R$10=0,0,R$10/NFM_fec!R$10)</f>
        <v>1.1802973347456018</v>
      </c>
      <c r="S229" s="277">
        <f>IF(S$10=0,0,S$10/NFM_fec!S$10)</f>
        <v>0.2448922019543972</v>
      </c>
      <c r="T229" s="277">
        <f>IF(T$10=0,0,T$10/NFM_fec!T$10)</f>
        <v>0.2194024974618807</v>
      </c>
      <c r="U229" s="277">
        <f>IF(U$10=0,0,U$10/NFM_fec!U$10)</f>
        <v>0.40159335939019253</v>
      </c>
      <c r="V229" s="277">
        <f>IF(V$10=0,0,V$10/NFM_fec!V$10)</f>
        <v>1.2058246525472991</v>
      </c>
      <c r="W229" s="277">
        <f>IF(W$10=0,0,W$10/NFM_fec!W$10)</f>
        <v>1.273162150719596</v>
      </c>
      <c r="DA229" s="78"/>
    </row>
    <row r="230" spans="1:105" ht="12" customHeight="1" x14ac:dyDescent="0.25">
      <c r="A230" s="203" t="s">
        <v>487</v>
      </c>
      <c r="B230" s="278">
        <f>IF(B$16=0,0,B$16/NFM_fec!B$16)</f>
        <v>3.8394236205772976</v>
      </c>
      <c r="C230" s="278">
        <f>IF(C$16=0,0,C$16/NFM_fec!C$16)</f>
        <v>3.6486702310515606</v>
      </c>
      <c r="D230" s="278">
        <f>IF(D$16=0,0,D$16/NFM_fec!D$16)</f>
        <v>3.6273044448687672</v>
      </c>
      <c r="E230" s="278">
        <f>IF(E$16=0,0,E$16/NFM_fec!E$16)</f>
        <v>3.6505575780532968</v>
      </c>
      <c r="F230" s="278">
        <f>IF(F$16=0,0,F$16/NFM_fec!F$16)</f>
        <v>3.63189665895653</v>
      </c>
      <c r="G230" s="278">
        <f>IF(G$16=0,0,G$16/NFM_fec!G$16)</f>
        <v>3.6565073693300407</v>
      </c>
      <c r="H230" s="278">
        <f>IF(H$16=0,0,H$16/NFM_fec!H$16)</f>
        <v>3.7639286179506399</v>
      </c>
      <c r="I230" s="278">
        <f>IF(I$16=0,0,I$16/NFM_fec!I$16)</f>
        <v>3.7394402459536229</v>
      </c>
      <c r="J230" s="278">
        <f>IF(J$16=0,0,J$16/NFM_fec!J$16)</f>
        <v>3.7293226911451951</v>
      </c>
      <c r="K230" s="278">
        <f>IF(K$16=0,0,K$16/NFM_fec!K$16)</f>
        <v>3.3303633310415774</v>
      </c>
      <c r="L230" s="278">
        <f>IF(L$16=0,0,L$16/NFM_fec!L$16)</f>
        <v>3.4859877560902688</v>
      </c>
      <c r="M230" s="278">
        <f>IF(M$16=0,0,M$16/NFM_fec!M$16)</f>
        <v>3.2914214502068306</v>
      </c>
      <c r="N230" s="278">
        <f>IF(N$16=0,0,N$16/NFM_fec!N$16)</f>
        <v>3.3485021430722406</v>
      </c>
      <c r="O230" s="278">
        <f>IF(O$16=0,0,O$16/NFM_fec!O$16)</f>
        <v>3.0007313482035087</v>
      </c>
      <c r="P230" s="278">
        <f>IF(P$16=0,0,P$16/NFM_fec!P$16)</f>
        <v>3.0301855753500906</v>
      </c>
      <c r="Q230" s="278">
        <f>IF(Q$16=0,0,Q$16/NFM_fec!Q$16)</f>
        <v>3.0579076903968607</v>
      </c>
      <c r="R230" s="278">
        <f>IF(R$16=0,0,R$16/NFM_fec!R$16)</f>
        <v>3.2003590831418478</v>
      </c>
      <c r="S230" s="278">
        <f>IF(S$16=0,0,S$16/NFM_fec!S$16)</f>
        <v>2.3793922069031694</v>
      </c>
      <c r="T230" s="278">
        <f>IF(T$16=0,0,T$16/NFM_fec!T$16)</f>
        <v>2.3627099501277171</v>
      </c>
      <c r="U230" s="278">
        <f>IF(U$16=0,0,U$16/NFM_fec!U$16)</f>
        <v>2.3650217010024646</v>
      </c>
      <c r="V230" s="278">
        <f>IF(V$16=0,0,V$16/NFM_fec!V$16)</f>
        <v>2.3574769535499192</v>
      </c>
      <c r="W230" s="278">
        <f>IF(W$16=0,0,W$16/NFM_fec!W$16)</f>
        <v>2.3562714207073121</v>
      </c>
      <c r="DA230" s="79"/>
    </row>
    <row r="231" spans="1:105" ht="12" customHeight="1" x14ac:dyDescent="0.25">
      <c r="A231" s="41" t="s">
        <v>499</v>
      </c>
      <c r="B231" s="279">
        <f>IF(B$27=0,0,B$27/NFM_fec!B$27)</f>
        <v>2.1798521202851915</v>
      </c>
      <c r="C231" s="279">
        <f>IF(C$27=0,0,C$27/NFM_fec!C$27)</f>
        <v>2.0987589588065774</v>
      </c>
      <c r="D231" s="279">
        <f>IF(D$27=0,0,D$27/NFM_fec!D$27)</f>
        <v>2.0191115988902624</v>
      </c>
      <c r="E231" s="279">
        <f>IF(E$27=0,0,E$27/NFM_fec!E$27)</f>
        <v>2.1976502944154643</v>
      </c>
      <c r="F231" s="279">
        <f>IF(F$27=0,0,F$27/NFM_fec!F$27)</f>
        <v>1.9339448103543559</v>
      </c>
      <c r="G231" s="279">
        <f>IF(G$27=0,0,G$27/NFM_fec!G$27)</f>
        <v>1.53509562939307</v>
      </c>
      <c r="H231" s="279">
        <f>IF(H$27=0,0,H$27/NFM_fec!H$27)</f>
        <v>1.7768150034644508</v>
      </c>
      <c r="I231" s="279">
        <f>IF(I$27=0,0,I$27/NFM_fec!I$27)</f>
        <v>1.6126952421074114</v>
      </c>
      <c r="J231" s="279">
        <f>IF(J$27=0,0,J$27/NFM_fec!J$27)</f>
        <v>1.86322266769842</v>
      </c>
      <c r="K231" s="279">
        <f>IF(K$27=0,0,K$27/NFM_fec!K$27)</f>
        <v>0.9784355770326536</v>
      </c>
      <c r="L231" s="279">
        <f>IF(L$27=0,0,L$27/NFM_fec!L$27)</f>
        <v>0.71785811592679716</v>
      </c>
      <c r="M231" s="279">
        <f>IF(M$27=0,0,M$27/NFM_fec!M$27)</f>
        <v>1.5180580907698944</v>
      </c>
      <c r="N231" s="279">
        <f>IF(N$27=0,0,N$27/NFM_fec!N$27)</f>
        <v>1.096274792662457</v>
      </c>
      <c r="O231" s="279">
        <f>IF(O$27=0,0,O$27/NFM_fec!O$27)</f>
        <v>1.3608166096624306</v>
      </c>
      <c r="P231" s="279">
        <f>IF(P$27=0,0,P$27/NFM_fec!P$27)</f>
        <v>1.1425923799821074</v>
      </c>
      <c r="Q231" s="279">
        <f>IF(Q$27=0,0,Q$27/NFM_fec!Q$27)</f>
        <v>1.0770697814246504</v>
      </c>
      <c r="R231" s="279">
        <f>IF(R$27=0,0,R$27/NFM_fec!R$27)</f>
        <v>1.1939252958218136</v>
      </c>
      <c r="S231" s="279">
        <f>IF(S$27=0,0,S$27/NFM_fec!S$27)</f>
        <v>0.26096609140221433</v>
      </c>
      <c r="T231" s="279">
        <f>IF(T$27=0,0,T$27/NFM_fec!T$27)</f>
        <v>0.23038351301047919</v>
      </c>
      <c r="U231" s="279">
        <f>IF(U$27=0,0,U$27/NFM_fec!U$27)</f>
        <v>0.42287517677009739</v>
      </c>
      <c r="V231" s="279">
        <f>IF(V$27=0,0,V$27/NFM_fec!V$27)</f>
        <v>1.2268416670689222</v>
      </c>
      <c r="W231" s="279">
        <f>IF(W$27=0,0,W$27/NFM_fec!W$27)</f>
        <v>1.2915068645116756</v>
      </c>
      <c r="DA231" s="82"/>
    </row>
    <row r="232" spans="1:105" ht="12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DA232" s="120"/>
    </row>
    <row r="233" spans="1:105" ht="12" customHeight="1" x14ac:dyDescent="0.25">
      <c r="A233" s="35" t="s">
        <v>937</v>
      </c>
      <c r="B233" s="274">
        <f>IF(B$34=0,0,(B$34-B$70)/NFM_fec!B$34)</f>
        <v>0.47139345119150228</v>
      </c>
      <c r="C233" s="274">
        <f>IF(C$34=0,0,(C$34-C$70)/NFM_fec!C$34)</f>
        <v>0.43171992115158847</v>
      </c>
      <c r="D233" s="274">
        <f>IF(D$34=0,0,(D$34-D$70)/NFM_fec!D$34)</f>
        <v>0.40108137411620715</v>
      </c>
      <c r="E233" s="274">
        <f>IF(E$34=0,0,(E$34-E$70)/NFM_fec!E$34)</f>
        <v>0.46298211993114918</v>
      </c>
      <c r="F233" s="274">
        <f>IF(F$34=0,0,(F$34-F$70)/NFM_fec!F$34)</f>
        <v>0.3819594161562313</v>
      </c>
      <c r="G233" s="274">
        <f>IF(G$34=0,0,(G$34-G$70)/NFM_fec!G$34)</f>
        <v>0.30566175884675384</v>
      </c>
      <c r="H233" s="274">
        <f>IF(H$34=0,0,(H$34-H$70)/NFM_fec!H$34)</f>
        <v>0.35493253974616146</v>
      </c>
      <c r="I233" s="274">
        <f>IF(I$34=0,0,(I$34-I$70)/NFM_fec!I$34)</f>
        <v>0.32268437950973627</v>
      </c>
      <c r="J233" s="274">
        <f>IF(J$34=0,0,(J$34-J$70)/NFM_fec!J$34)</f>
        <v>0.39256399074363352</v>
      </c>
      <c r="K233" s="274">
        <f>IF(K$34=0,0,(K$34-K$70)/NFM_fec!K$34)</f>
        <v>0.19291439330757071</v>
      </c>
      <c r="L233" s="274">
        <f>IF(L$34=0,0,(L$34-L$70)/NFM_fec!L$34)</f>
        <v>0.16522973131148858</v>
      </c>
      <c r="M233" s="274">
        <f>IF(M$34=0,0,(M$34-M$70)/NFM_fec!M$34)</f>
        <v>0.31118690757048406</v>
      </c>
      <c r="N233" s="274">
        <f>IF(N$34=0,0,(N$34-N$70)/NFM_fec!N$34)</f>
        <v>0.25412916883152664</v>
      </c>
      <c r="O233" s="274">
        <f>IF(O$34=0,0,(O$34-O$70)/NFM_fec!O$34)</f>
        <v>0.28298740528908672</v>
      </c>
      <c r="P233" s="274">
        <f>IF(P$34=0,0,(P$34-P$70)/NFM_fec!P$34)</f>
        <v>0.24129444769045139</v>
      </c>
      <c r="Q233" s="274">
        <f>IF(Q$34=0,0,(Q$34-Q$70)/NFM_fec!Q$34)</f>
        <v>0.23220127090074572</v>
      </c>
      <c r="R233" s="274">
        <f>IF(R$34=0,0,(R$34-R$70)/NFM_fec!R$34)</f>
        <v>0.26670682676441837</v>
      </c>
      <c r="S233" s="274">
        <f>IF(S$34=0,0,(S$34-S$70)/NFM_fec!S$34)</f>
        <v>6.4865958518152411E-2</v>
      </c>
      <c r="T233" s="274">
        <f>IF(T$34=0,0,(T$34-T$70)/NFM_fec!T$34)</f>
        <v>5.997991411382543E-2</v>
      </c>
      <c r="U233" s="274">
        <f>IF(U$34=0,0,(U$34-U$70)/NFM_fec!U$34)</f>
        <v>9.0147400680540765E-2</v>
      </c>
      <c r="V233" s="274">
        <f>IF(V$34=0,0,(V$34-V$70)/NFM_fec!V$34)</f>
        <v>0.22269374165382547</v>
      </c>
      <c r="W233" s="274">
        <f>IF(W$34=0,0,(W$34-W$70)/NFM_fec!W$34)</f>
        <v>0.233594649853545</v>
      </c>
      <c r="DA233" s="111"/>
    </row>
    <row r="234" spans="1:105" ht="12" customHeight="1" x14ac:dyDescent="0.25">
      <c r="A234" s="55" t="s">
        <v>92</v>
      </c>
      <c r="B234" s="275">
        <f>IF(B$35=0,0,B$35/NFM_fec!B$35)</f>
        <v>0</v>
      </c>
      <c r="C234" s="275">
        <f>IF(C$35=0,0,C$35/NFM_fec!C$35)</f>
        <v>0</v>
      </c>
      <c r="D234" s="275">
        <f>IF(D$35=0,0,D$35/NFM_fec!D$35)</f>
        <v>0</v>
      </c>
      <c r="E234" s="275">
        <f>IF(E$35=0,0,E$35/NFM_fec!E$35)</f>
        <v>0</v>
      </c>
      <c r="F234" s="275">
        <f>IF(F$35=0,0,F$35/NFM_fec!F$35)</f>
        <v>0</v>
      </c>
      <c r="G234" s="275">
        <f>IF(G$35=0,0,G$35/NFM_fec!G$35)</f>
        <v>0</v>
      </c>
      <c r="H234" s="275">
        <f>IF(H$35=0,0,H$35/NFM_fec!H$35)</f>
        <v>0</v>
      </c>
      <c r="I234" s="275">
        <f>IF(I$35=0,0,I$35/NFM_fec!I$35)</f>
        <v>0</v>
      </c>
      <c r="J234" s="275">
        <f>IF(J$35=0,0,J$35/NFM_fec!J$35)</f>
        <v>0</v>
      </c>
      <c r="K234" s="275">
        <f>IF(K$35=0,0,K$35/NFM_fec!K$35)</f>
        <v>0</v>
      </c>
      <c r="L234" s="275">
        <f>IF(L$35=0,0,L$35/NFM_fec!L$35)</f>
        <v>0</v>
      </c>
      <c r="M234" s="275">
        <f>IF(M$35=0,0,M$35/NFM_fec!M$35)</f>
        <v>0</v>
      </c>
      <c r="N234" s="275">
        <f>IF(N$35=0,0,N$35/NFM_fec!N$35)</f>
        <v>0</v>
      </c>
      <c r="O234" s="275">
        <f>IF(O$35=0,0,O$35/NFM_fec!O$35)</f>
        <v>0</v>
      </c>
      <c r="P234" s="275">
        <f>IF(P$35=0,0,P$35/NFM_fec!P$35)</f>
        <v>0</v>
      </c>
      <c r="Q234" s="275">
        <f>IF(Q$35=0,0,Q$35/NFM_fec!Q$35)</f>
        <v>0</v>
      </c>
      <c r="R234" s="275">
        <f>IF(R$35=0,0,R$35/NFM_fec!R$35)</f>
        <v>0</v>
      </c>
      <c r="S234" s="275">
        <f>IF(S$35=0,0,S$35/NFM_fec!S$35)</f>
        <v>0</v>
      </c>
      <c r="T234" s="275">
        <f>IF(T$35=0,0,T$35/NFM_fec!T$35)</f>
        <v>0</v>
      </c>
      <c r="U234" s="275">
        <f>IF(U$35=0,0,U$35/NFM_fec!U$35)</f>
        <v>0</v>
      </c>
      <c r="V234" s="275">
        <f>IF(V$35=0,0,V$35/NFM_fec!V$35)</f>
        <v>0</v>
      </c>
      <c r="W234" s="275">
        <f>IF(W$35=0,0,W$35/NFM_fec!W$35)</f>
        <v>0</v>
      </c>
      <c r="DA234" s="76"/>
    </row>
    <row r="235" spans="1:105" ht="12" customHeight="1" x14ac:dyDescent="0.25">
      <c r="A235" s="202" t="s">
        <v>93</v>
      </c>
      <c r="B235" s="276">
        <f>IF(B$36=0,0,B$36/NFM_fec!B$36)</f>
        <v>0</v>
      </c>
      <c r="C235" s="276">
        <f>IF(C$36=0,0,C$36/NFM_fec!C$36)</f>
        <v>0</v>
      </c>
      <c r="D235" s="276">
        <f>IF(D$36=0,0,D$36/NFM_fec!D$36)</f>
        <v>0</v>
      </c>
      <c r="E235" s="276">
        <f>IF(E$36=0,0,E$36/NFM_fec!E$36)</f>
        <v>0</v>
      </c>
      <c r="F235" s="276">
        <f>IF(F$36=0,0,F$36/NFM_fec!F$36)</f>
        <v>0</v>
      </c>
      <c r="G235" s="276">
        <f>IF(G$36=0,0,G$36/NFM_fec!G$36)</f>
        <v>0</v>
      </c>
      <c r="H235" s="276">
        <f>IF(H$36=0,0,H$36/NFM_fec!H$36)</f>
        <v>0</v>
      </c>
      <c r="I235" s="276">
        <f>IF(I$36=0,0,I$36/NFM_fec!I$36)</f>
        <v>0</v>
      </c>
      <c r="J235" s="276">
        <f>IF(J$36=0,0,J$36/NFM_fec!J$36)</f>
        <v>0</v>
      </c>
      <c r="K235" s="276">
        <f>IF(K$36=0,0,K$36/NFM_fec!K$36)</f>
        <v>0</v>
      </c>
      <c r="L235" s="276">
        <f>IF(L$36=0,0,L$36/NFM_fec!L$36)</f>
        <v>0</v>
      </c>
      <c r="M235" s="276">
        <f>IF(M$36=0,0,M$36/NFM_fec!M$36)</f>
        <v>0</v>
      </c>
      <c r="N235" s="276">
        <f>IF(N$36=0,0,N$36/NFM_fec!N$36)</f>
        <v>0</v>
      </c>
      <c r="O235" s="276">
        <f>IF(O$36=0,0,O$36/NFM_fec!O$36)</f>
        <v>0</v>
      </c>
      <c r="P235" s="276">
        <f>IF(P$36=0,0,P$36/NFM_fec!P$36)</f>
        <v>0</v>
      </c>
      <c r="Q235" s="276">
        <f>IF(Q$36=0,0,Q$36/NFM_fec!Q$36)</f>
        <v>0</v>
      </c>
      <c r="R235" s="276">
        <f>IF(R$36=0,0,R$36/NFM_fec!R$36)</f>
        <v>0</v>
      </c>
      <c r="S235" s="276">
        <f>IF(S$36=0,0,S$36/NFM_fec!S$36)</f>
        <v>0</v>
      </c>
      <c r="T235" s="276">
        <f>IF(T$36=0,0,T$36/NFM_fec!T$36)</f>
        <v>0</v>
      </c>
      <c r="U235" s="276">
        <f>IF(U$36=0,0,U$36/NFM_fec!U$36)</f>
        <v>0</v>
      </c>
      <c r="V235" s="276">
        <f>IF(V$36=0,0,V$36/NFM_fec!V$36)</f>
        <v>0</v>
      </c>
      <c r="W235" s="276">
        <f>IF(W$36=0,0,W$36/NFM_fec!W$36)</f>
        <v>0</v>
      </c>
      <c r="DA235" s="77"/>
    </row>
    <row r="236" spans="1:105" ht="12" customHeight="1" x14ac:dyDescent="0.25">
      <c r="A236" s="202" t="s">
        <v>94</v>
      </c>
      <c r="B236" s="276">
        <f>IF(B$37=0,0,B$37/NFM_fec!B$37)</f>
        <v>0</v>
      </c>
      <c r="C236" s="276">
        <f>IF(C$37=0,0,C$37/NFM_fec!C$37)</f>
        <v>0</v>
      </c>
      <c r="D236" s="276">
        <f>IF(D$37=0,0,D$37/NFM_fec!D$37)</f>
        <v>0</v>
      </c>
      <c r="E236" s="276">
        <f>IF(E$37=0,0,E$37/NFM_fec!E$37)</f>
        <v>0</v>
      </c>
      <c r="F236" s="276">
        <f>IF(F$37=0,0,F$37/NFM_fec!F$37)</f>
        <v>0</v>
      </c>
      <c r="G236" s="276">
        <f>IF(G$37=0,0,G$37/NFM_fec!G$37)</f>
        <v>0</v>
      </c>
      <c r="H236" s="276">
        <f>IF(H$37=0,0,H$37/NFM_fec!H$37)</f>
        <v>0</v>
      </c>
      <c r="I236" s="276">
        <f>IF(I$37=0,0,I$37/NFM_fec!I$37)</f>
        <v>0</v>
      </c>
      <c r="J236" s="276">
        <f>IF(J$37=0,0,J$37/NFM_fec!J$37)</f>
        <v>0</v>
      </c>
      <c r="K236" s="276">
        <f>IF(K$37=0,0,K$37/NFM_fec!K$37)</f>
        <v>0</v>
      </c>
      <c r="L236" s="276">
        <f>IF(L$37=0,0,L$37/NFM_fec!L$37)</f>
        <v>0</v>
      </c>
      <c r="M236" s="276">
        <f>IF(M$37=0,0,M$37/NFM_fec!M$37)</f>
        <v>0</v>
      </c>
      <c r="N236" s="276">
        <f>IF(N$37=0,0,N$37/NFM_fec!N$37)</f>
        <v>0</v>
      </c>
      <c r="O236" s="276">
        <f>IF(O$37=0,0,O$37/NFM_fec!O$37)</f>
        <v>0</v>
      </c>
      <c r="P236" s="276">
        <f>IF(P$37=0,0,P$37/NFM_fec!P$37)</f>
        <v>0</v>
      </c>
      <c r="Q236" s="276">
        <f>IF(Q$37=0,0,Q$37/NFM_fec!Q$37)</f>
        <v>0</v>
      </c>
      <c r="R236" s="276">
        <f>IF(R$37=0,0,R$37/NFM_fec!R$37)</f>
        <v>0</v>
      </c>
      <c r="S236" s="276">
        <f>IF(S$37=0,0,S$37/NFM_fec!S$37)</f>
        <v>0</v>
      </c>
      <c r="T236" s="276">
        <f>IF(T$37=0,0,T$37/NFM_fec!T$37)</f>
        <v>0</v>
      </c>
      <c r="U236" s="276">
        <f>IF(U$37=0,0,U$37/NFM_fec!U$37)</f>
        <v>0</v>
      </c>
      <c r="V236" s="276">
        <f>IF(V$37=0,0,V$37/NFM_fec!V$37)</f>
        <v>0</v>
      </c>
      <c r="W236" s="276">
        <f>IF(W$37=0,0,W$37/NFM_fec!W$37)</f>
        <v>0</v>
      </c>
      <c r="DA236" s="77"/>
    </row>
    <row r="237" spans="1:105" ht="12" customHeight="1" x14ac:dyDescent="0.25">
      <c r="A237" s="202" t="s">
        <v>95</v>
      </c>
      <c r="B237" s="276">
        <f>IF(B$38=0,0,B$38/NFM_fec!B$38)</f>
        <v>0</v>
      </c>
      <c r="C237" s="276">
        <f>IF(C$38=0,0,C$38/NFM_fec!C$38)</f>
        <v>0</v>
      </c>
      <c r="D237" s="276">
        <f>IF(D$38=0,0,D$38/NFM_fec!D$38)</f>
        <v>0</v>
      </c>
      <c r="E237" s="276">
        <f>IF(E$38=0,0,E$38/NFM_fec!E$38)</f>
        <v>0</v>
      </c>
      <c r="F237" s="276">
        <f>IF(F$38=0,0,F$38/NFM_fec!F$38)</f>
        <v>0</v>
      </c>
      <c r="G237" s="276">
        <f>IF(G$38=0,0,G$38/NFM_fec!G$38)</f>
        <v>0</v>
      </c>
      <c r="H237" s="276">
        <f>IF(H$38=0,0,H$38/NFM_fec!H$38)</f>
        <v>0</v>
      </c>
      <c r="I237" s="276">
        <f>IF(I$38=0,0,I$38/NFM_fec!I$38)</f>
        <v>0</v>
      </c>
      <c r="J237" s="276">
        <f>IF(J$38=0,0,J$38/NFM_fec!J$38)</f>
        <v>0</v>
      </c>
      <c r="K237" s="276">
        <f>IF(K$38=0,0,K$38/NFM_fec!K$38)</f>
        <v>0</v>
      </c>
      <c r="L237" s="276">
        <f>IF(L$38=0,0,L$38/NFM_fec!L$38)</f>
        <v>0</v>
      </c>
      <c r="M237" s="276">
        <f>IF(M$38=0,0,M$38/NFM_fec!M$38)</f>
        <v>0</v>
      </c>
      <c r="N237" s="276">
        <f>IF(N$38=0,0,N$38/NFM_fec!N$38)</f>
        <v>0</v>
      </c>
      <c r="O237" s="276">
        <f>IF(O$38=0,0,O$38/NFM_fec!O$38)</f>
        <v>0</v>
      </c>
      <c r="P237" s="276">
        <f>IF(P$38=0,0,P$38/NFM_fec!P$38)</f>
        <v>0</v>
      </c>
      <c r="Q237" s="276">
        <f>IF(Q$38=0,0,Q$38/NFM_fec!Q$38)</f>
        <v>0</v>
      </c>
      <c r="R237" s="276">
        <f>IF(R$38=0,0,R$38/NFM_fec!R$38)</f>
        <v>0</v>
      </c>
      <c r="S237" s="276">
        <f>IF(S$38=0,0,S$38/NFM_fec!S$38)</f>
        <v>0</v>
      </c>
      <c r="T237" s="276">
        <f>IF(T$38=0,0,T$38/NFM_fec!T$38)</f>
        <v>0</v>
      </c>
      <c r="U237" s="276">
        <f>IF(U$38=0,0,U$38/NFM_fec!U$38)</f>
        <v>0</v>
      </c>
      <c r="V237" s="276">
        <f>IF(V$38=0,0,V$38/NFM_fec!V$38)</f>
        <v>0</v>
      </c>
      <c r="W237" s="276">
        <f>IF(W$38=0,0,W$38/NFM_fec!W$38)</f>
        <v>0</v>
      </c>
      <c r="DA237" s="77"/>
    </row>
    <row r="238" spans="1:105" ht="12" customHeight="1" x14ac:dyDescent="0.25">
      <c r="A238" s="56" t="s">
        <v>96</v>
      </c>
      <c r="B238" s="277">
        <f>IF(B$39=0,0,B$39/NFM_fec!B$39)</f>
        <v>0.8619108334003398</v>
      </c>
      <c r="C238" s="277">
        <f>IF(C$39=0,0,C$39/NFM_fec!C$39)</f>
        <v>0.76194810238716204</v>
      </c>
      <c r="D238" s="277">
        <f>IF(D$39=0,0,D$39/NFM_fec!D$39)</f>
        <v>0.68543009035084101</v>
      </c>
      <c r="E238" s="277">
        <f>IF(E$39=0,0,E$39/NFM_fec!E$39)</f>
        <v>0.94630823264358455</v>
      </c>
      <c r="F238" s="277">
        <f>IF(F$39=0,0,F$39/NFM_fec!F$39)</f>
        <v>0.53264503467448254</v>
      </c>
      <c r="G238" s="277">
        <f>IF(G$39=0,0,G$39/NFM_fec!G$39)</f>
        <v>0.47481462276288566</v>
      </c>
      <c r="H238" s="277">
        <f>IF(H$39=0,0,H$39/NFM_fec!H$39)</f>
        <v>0.4949968624539583</v>
      </c>
      <c r="I238" s="277">
        <f>IF(I$39=0,0,I$39/NFM_fec!I$39)</f>
        <v>0.4575632350393834</v>
      </c>
      <c r="J238" s="277">
        <f>IF(J$39=0,0,J$39/NFM_fec!J$39)</f>
        <v>0.67009002478317514</v>
      </c>
      <c r="K238" s="277">
        <f>IF(K$39=0,0,K$39/NFM_fec!K$39)</f>
        <v>0.32686830244205667</v>
      </c>
      <c r="L238" s="277">
        <f>IF(L$39=0,0,L$39/NFM_fec!L$39)</f>
        <v>0.26091349955280962</v>
      </c>
      <c r="M238" s="277">
        <f>IF(M$39=0,0,M$39/NFM_fec!M$39)</f>
        <v>1.1173543815514768</v>
      </c>
      <c r="N238" s="277">
        <f>IF(N$39=0,0,N$39/NFM_fec!N$39)</f>
        <v>1.0822117059095258</v>
      </c>
      <c r="O238" s="277">
        <f>IF(O$39=0,0,O$39/NFM_fec!O$39)</f>
        <v>1.3558647040106331</v>
      </c>
      <c r="P238" s="277">
        <f>IF(P$39=0,0,P$39/NFM_fec!P$39)</f>
        <v>1.1104133356153858</v>
      </c>
      <c r="Q238" s="277">
        <f>IF(Q$39=0,0,Q$39/NFM_fec!Q$39)</f>
        <v>1.0675761485541753</v>
      </c>
      <c r="R238" s="277">
        <f>IF(R$39=0,0,R$39/NFM_fec!R$39)</f>
        <v>1.1802973347456016</v>
      </c>
      <c r="S238" s="277">
        <f>IF(S$39=0,0,S$39/NFM_fec!S$39)</f>
        <v>0.24489220195439731</v>
      </c>
      <c r="T238" s="277">
        <f>IF(T$39=0,0,T$39/NFM_fec!T$39)</f>
        <v>0.21940249746188087</v>
      </c>
      <c r="U238" s="277">
        <f>IF(U$39=0,0,U$39/NFM_fec!U$39)</f>
        <v>0.40159335939019258</v>
      </c>
      <c r="V238" s="277">
        <f>IF(V$39=0,0,V$39/NFM_fec!V$39)</f>
        <v>1.2058246525472989</v>
      </c>
      <c r="W238" s="277">
        <f>IF(W$39=0,0,W$39/NFM_fec!W$39)</f>
        <v>1.273162150719596</v>
      </c>
      <c r="DA238" s="78"/>
    </row>
    <row r="239" spans="1:105" ht="12" customHeight="1" x14ac:dyDescent="0.25">
      <c r="A239" s="203" t="s">
        <v>517</v>
      </c>
      <c r="B239" s="278">
        <f>IF(B$45=0,0,B$45/NFM_fec!B$45)</f>
        <v>0</v>
      </c>
      <c r="C239" s="278">
        <f>IF(C$45=0,0,C$45/NFM_fec!C$45)</f>
        <v>0</v>
      </c>
      <c r="D239" s="278">
        <f>IF(D$45=0,0,D$45/NFM_fec!D$45)</f>
        <v>0</v>
      </c>
      <c r="E239" s="278">
        <f>IF(E$45=0,0,E$45/NFM_fec!E$45)</f>
        <v>0</v>
      </c>
      <c r="F239" s="278">
        <f>IF(F$45=0,0,F$45/NFM_fec!F$45)</f>
        <v>0</v>
      </c>
      <c r="G239" s="278">
        <f>IF(G$45=0,0,G$45/NFM_fec!G$45)</f>
        <v>0</v>
      </c>
      <c r="H239" s="278">
        <f>IF(H$45=0,0,H$45/NFM_fec!H$45)</f>
        <v>0</v>
      </c>
      <c r="I239" s="278">
        <f>IF(I$45=0,0,I$45/NFM_fec!I$45)</f>
        <v>0</v>
      </c>
      <c r="J239" s="278">
        <f>IF(J$45=0,0,J$45/NFM_fec!J$45)</f>
        <v>0</v>
      </c>
      <c r="K239" s="278">
        <f>IF(K$45=0,0,K$45/NFM_fec!K$45)</f>
        <v>0</v>
      </c>
      <c r="L239" s="278">
        <f>IF(L$45=0,0,L$45/NFM_fec!L$45)</f>
        <v>0</v>
      </c>
      <c r="M239" s="278">
        <f>IF(M$45=0,0,M$45/NFM_fec!M$45)</f>
        <v>0</v>
      </c>
      <c r="N239" s="278">
        <f>IF(N$45=0,0,N$45/NFM_fec!N$45)</f>
        <v>0</v>
      </c>
      <c r="O239" s="278">
        <f>IF(O$45=0,0,O$45/NFM_fec!O$45)</f>
        <v>0</v>
      </c>
      <c r="P239" s="278">
        <f>IF(P$45=0,0,P$45/NFM_fec!P$45)</f>
        <v>0</v>
      </c>
      <c r="Q239" s="278">
        <f>IF(Q$45=0,0,Q$45/NFM_fec!Q$45)</f>
        <v>0</v>
      </c>
      <c r="R239" s="278">
        <f>IF(R$45=0,0,R$45/NFM_fec!R$45)</f>
        <v>0</v>
      </c>
      <c r="S239" s="278">
        <f>IF(S$45=0,0,S$45/NFM_fec!S$45)</f>
        <v>0</v>
      </c>
      <c r="T239" s="278">
        <f>IF(T$45=0,0,T$45/NFM_fec!T$45)</f>
        <v>0</v>
      </c>
      <c r="U239" s="278">
        <f>IF(U$45=0,0,U$45/NFM_fec!U$45)</f>
        <v>0</v>
      </c>
      <c r="V239" s="278">
        <f>IF(V$45=0,0,V$45/NFM_fec!V$45)</f>
        <v>0</v>
      </c>
      <c r="W239" s="278">
        <f>IF(W$45=0,0,W$45/NFM_fec!W$45)</f>
        <v>0</v>
      </c>
      <c r="DA239" s="79"/>
    </row>
    <row r="240" spans="1:105" ht="12" customHeight="1" x14ac:dyDescent="0.25">
      <c r="A240" s="203" t="s">
        <v>519</v>
      </c>
      <c r="B240" s="278">
        <f>IF(B$46=0,0,B$46/NFM_fec!B$46)</f>
        <v>2.179852120285191</v>
      </c>
      <c r="C240" s="278">
        <f>IF(C$46=0,0,C$46/NFM_fec!C$46)</f>
        <v>2.0987589588065778</v>
      </c>
      <c r="D240" s="278">
        <f>IF(D$46=0,0,D$46/NFM_fec!D$46)</f>
        <v>2.0191115988902624</v>
      </c>
      <c r="E240" s="278">
        <f>IF(E$46=0,0,E$46/NFM_fec!E$46)</f>
        <v>2.1976502944154634</v>
      </c>
      <c r="F240" s="278">
        <f>IF(F$46=0,0,F$46/NFM_fec!F$46)</f>
        <v>1.9339448103543562</v>
      </c>
      <c r="G240" s="278">
        <f>IF(G$46=0,0,G$46/NFM_fec!G$46)</f>
        <v>1.5350956293930693</v>
      </c>
      <c r="H240" s="278">
        <f>IF(H$46=0,0,H$46/NFM_fec!H$46)</f>
        <v>1.7768150034644508</v>
      </c>
      <c r="I240" s="278">
        <f>IF(I$46=0,0,I$46/NFM_fec!I$46)</f>
        <v>1.612695242107411</v>
      </c>
      <c r="J240" s="278">
        <f>IF(J$46=0,0,J$46/NFM_fec!J$46)</f>
        <v>1.8632226676984205</v>
      </c>
      <c r="K240" s="278">
        <f>IF(K$46=0,0,K$46/NFM_fec!K$46)</f>
        <v>0.97843557703265294</v>
      </c>
      <c r="L240" s="278">
        <f>IF(L$46=0,0,L$46/NFM_fec!L$46)</f>
        <v>0.71785811592679694</v>
      </c>
      <c r="M240" s="278">
        <f>IF(M$46=0,0,M$46/NFM_fec!M$46)</f>
        <v>1.5180580907698942</v>
      </c>
      <c r="N240" s="278">
        <f>IF(N$46=0,0,N$46/NFM_fec!N$46)</f>
        <v>1.096274792662457</v>
      </c>
      <c r="O240" s="278">
        <f>IF(O$46=0,0,O$46/NFM_fec!O$46)</f>
        <v>1.3608166096624301</v>
      </c>
      <c r="P240" s="278">
        <f>IF(P$46=0,0,P$46/NFM_fec!P$46)</f>
        <v>1.1425923799821074</v>
      </c>
      <c r="Q240" s="278">
        <f>IF(Q$46=0,0,Q$46/NFM_fec!Q$46)</f>
        <v>1.0770697814246506</v>
      </c>
      <c r="R240" s="278">
        <f>IF(R$46=0,0,R$46/NFM_fec!R$46)</f>
        <v>1.1939252958218143</v>
      </c>
      <c r="S240" s="278">
        <f>IF(S$46=0,0,S$46/NFM_fec!S$46)</f>
        <v>0.26096609140221438</v>
      </c>
      <c r="T240" s="278">
        <f>IF(T$46=0,0,T$46/NFM_fec!T$46)</f>
        <v>0.23038351301047905</v>
      </c>
      <c r="U240" s="278">
        <f>IF(U$46=0,0,U$46/NFM_fec!U$46)</f>
        <v>0.42287517677009762</v>
      </c>
      <c r="V240" s="278">
        <f>IF(V$46=0,0,V$46/NFM_fec!V$46)</f>
        <v>1.2268416670689217</v>
      </c>
      <c r="W240" s="278">
        <f>IF(W$46=0,0,W$46/NFM_fec!W$46)</f>
        <v>1.2915068645116754</v>
      </c>
      <c r="DA240" s="79"/>
    </row>
    <row r="241" spans="1:105" ht="12" customHeight="1" x14ac:dyDescent="0.25">
      <c r="A241" s="41" t="s">
        <v>529</v>
      </c>
      <c r="B241" s="279">
        <f>IF(B$53=0,0,B$53/NFM_fec!B$53)</f>
        <v>3.0024792417292692</v>
      </c>
      <c r="C241" s="279">
        <f>IF(C$53=0,0,C$53/NFM_fec!C$53)</f>
        <v>2.8008198117698631</v>
      </c>
      <c r="D241" s="279">
        <f>IF(D$53=0,0,D$53/NFM_fec!D$53)</f>
        <v>2.7135876428718144</v>
      </c>
      <c r="E241" s="279">
        <f>IF(E$53=0,0,E$53/NFM_fec!E$53)</f>
        <v>2.8744199911043813</v>
      </c>
      <c r="F241" s="279">
        <f>IF(F$53=0,0,F$53/NFM_fec!F$53)</f>
        <v>2.6593985409883523</v>
      </c>
      <c r="G241" s="279">
        <f>IF(G$53=0,0,G$53/NFM_fec!G$53)</f>
        <v>2.5593229487110212</v>
      </c>
      <c r="H241" s="279">
        <f>IF(H$53=0,0,H$53/NFM_fec!H$53)</f>
        <v>2.7001223250976158</v>
      </c>
      <c r="I241" s="279">
        <f>IF(I$53=0,0,I$53/NFM_fec!I$53)</f>
        <v>2.6248844426877844</v>
      </c>
      <c r="J241" s="279">
        <f>IF(J$53=0,0,J$53/NFM_fec!J$53)</f>
        <v>2.8016177929356818</v>
      </c>
      <c r="K241" s="279">
        <f>IF(K$53=0,0,K$53/NFM_fec!K$53)</f>
        <v>2.0882330604151549</v>
      </c>
      <c r="L241" s="279">
        <f>IF(L$53=0,0,L$53/NFM_fec!L$53)</f>
        <v>2.1040439689778276</v>
      </c>
      <c r="M241" s="279">
        <f>IF(M$53=0,0,M$53/NFM_fec!M$53)</f>
        <v>2.5293567014672744</v>
      </c>
      <c r="N241" s="279">
        <f>IF(N$53=0,0,N$53/NFM_fec!N$53)</f>
        <v>2.5149406298448045</v>
      </c>
      <c r="O241" s="279">
        <f>IF(O$53=0,0,O$53/NFM_fec!O$53)</f>
        <v>2.3926680095516439</v>
      </c>
      <c r="P241" s="279">
        <f>IF(P$53=0,0,P$53/NFM_fec!P$53)</f>
        <v>2.2897790238469486</v>
      </c>
      <c r="Q241" s="279">
        <f>IF(Q$53=0,0,Q$53/NFM_fec!Q$53)</f>
        <v>2.285611143808786</v>
      </c>
      <c r="R241" s="279">
        <f>IF(R$53=0,0,R$53/NFM_fec!R$53)</f>
        <v>2.4683009233108257</v>
      </c>
      <c r="S241" s="279">
        <f>IF(S$53=0,0,S$53/NFM_fec!S$53)</f>
        <v>1.1630085919021</v>
      </c>
      <c r="T241" s="279">
        <f>IF(T$53=0,0,T$53/NFM_fec!T$53)</f>
        <v>1.1230885742665344</v>
      </c>
      <c r="U241" s="279">
        <f>IF(U$53=0,0,U$53/NFM_fec!U$53)</f>
        <v>1.3344658861609207</v>
      </c>
      <c r="V241" s="279">
        <f>IF(V$53=0,0,V$53/NFM_fec!V$53)</f>
        <v>1.8852244991071692</v>
      </c>
      <c r="W241" s="279">
        <f>IF(W$53=0,0,W$53/NFM_fec!W$53)</f>
        <v>1.915773865037409</v>
      </c>
      <c r="DA241" s="82"/>
    </row>
    <row r="242" spans="1:105" ht="12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DA242" s="120"/>
    </row>
    <row r="243" spans="1:105" ht="12" customHeight="1" x14ac:dyDescent="0.25">
      <c r="A243" s="35" t="s">
        <v>81</v>
      </c>
      <c r="B243" s="274">
        <f>IF(B$72=0,0,B$72/NFM_fec!B$72)</f>
        <v>2.3458858097307642</v>
      </c>
      <c r="C243" s="274">
        <f>IF(C$72=0,0,C$72/NFM_fec!C$72)</f>
        <v>2.2353131802430433</v>
      </c>
      <c r="D243" s="274">
        <f>IF(D$72=0,0,D$72/NFM_fec!D$72)</f>
        <v>2.1594975193918433</v>
      </c>
      <c r="E243" s="274">
        <f>IF(E$72=0,0,E$72/NFM_fec!E$72)</f>
        <v>2.321343761371621</v>
      </c>
      <c r="F243" s="274">
        <f>IF(F$72=0,0,F$72/NFM_fec!F$72)</f>
        <v>2.0865152963119629</v>
      </c>
      <c r="G243" s="274">
        <f>IF(G$72=0,0,G$72/NFM_fec!G$72)</f>
        <v>1.7953167701027519</v>
      </c>
      <c r="H243" s="274">
        <f>IF(H$72=0,0,H$72/NFM_fec!H$72)</f>
        <v>1.9963680048544554</v>
      </c>
      <c r="I243" s="274">
        <f>IF(I$72=0,0,I$72/NFM_fec!I$72)</f>
        <v>0</v>
      </c>
      <c r="J243" s="274">
        <f>IF(J$72=0,0,J$72/NFM_fec!J$72)</f>
        <v>0</v>
      </c>
      <c r="K243" s="274">
        <f>IF(K$72=0,0,K$72/NFM_fec!K$72)</f>
        <v>0</v>
      </c>
      <c r="L243" s="274">
        <f>IF(L$72=0,0,L$72/NFM_fec!L$72)</f>
        <v>0</v>
      </c>
      <c r="M243" s="274">
        <f>IF(M$72=0,0,M$72/NFM_fec!M$72)</f>
        <v>0</v>
      </c>
      <c r="N243" s="274">
        <f>IF(N$72=0,0,N$72/NFM_fec!N$72)</f>
        <v>0</v>
      </c>
      <c r="O243" s="274">
        <f>IF(O$72=0,0,O$72/NFM_fec!O$72)</f>
        <v>0</v>
      </c>
      <c r="P243" s="274">
        <f>IF(P$72=0,0,P$72/NFM_fec!P$72)</f>
        <v>0</v>
      </c>
      <c r="Q243" s="274">
        <f>IF(Q$72=0,0,Q$72/NFM_fec!Q$72)</f>
        <v>0</v>
      </c>
      <c r="R243" s="274">
        <f>IF(R$72=0,0,R$72/NFM_fec!R$72)</f>
        <v>0</v>
      </c>
      <c r="S243" s="274">
        <f>IF(S$72=0,0,S$72/NFM_fec!S$72)</f>
        <v>0</v>
      </c>
      <c r="T243" s="274">
        <f>IF(T$72=0,0,T$72/NFM_fec!T$72)</f>
        <v>0</v>
      </c>
      <c r="U243" s="274">
        <f>IF(U$72=0,0,U$72/NFM_fec!U$72)</f>
        <v>0</v>
      </c>
      <c r="V243" s="274">
        <f>IF(V$72=0,0,V$72/NFM_fec!V$72)</f>
        <v>0</v>
      </c>
      <c r="W243" s="274">
        <f>IF(W$72=0,0,W$72/NFM_fec!W$72)</f>
        <v>0</v>
      </c>
      <c r="DA243" s="111"/>
    </row>
    <row r="244" spans="1:105" ht="12" customHeight="1" x14ac:dyDescent="0.25">
      <c r="A244" s="55" t="s">
        <v>92</v>
      </c>
      <c r="B244" s="275">
        <f>IF(B$73=0,0,B$73/NFM_fec!B$73)</f>
        <v>0</v>
      </c>
      <c r="C244" s="275">
        <f>IF(C$73=0,0,C$73/NFM_fec!C$73)</f>
        <v>0</v>
      </c>
      <c r="D244" s="275">
        <f>IF(D$73=0,0,D$73/NFM_fec!D$73)</f>
        <v>0</v>
      </c>
      <c r="E244" s="275">
        <f>IF(E$73=0,0,E$73/NFM_fec!E$73)</f>
        <v>0</v>
      </c>
      <c r="F244" s="275">
        <f>IF(F$73=0,0,F$73/NFM_fec!F$73)</f>
        <v>0</v>
      </c>
      <c r="G244" s="275">
        <f>IF(G$73=0,0,G$73/NFM_fec!G$73)</f>
        <v>0</v>
      </c>
      <c r="H244" s="275">
        <f>IF(H$73=0,0,H$73/NFM_fec!H$73)</f>
        <v>0</v>
      </c>
      <c r="I244" s="275">
        <f>IF(I$73=0,0,I$73/NFM_fec!I$73)</f>
        <v>0</v>
      </c>
      <c r="J244" s="275">
        <f>IF(J$73=0,0,J$73/NFM_fec!J$73)</f>
        <v>0</v>
      </c>
      <c r="K244" s="275">
        <f>IF(K$73=0,0,K$73/NFM_fec!K$73)</f>
        <v>0</v>
      </c>
      <c r="L244" s="275">
        <f>IF(L$73=0,0,L$73/NFM_fec!L$73)</f>
        <v>0</v>
      </c>
      <c r="M244" s="275">
        <f>IF(M$73=0,0,M$73/NFM_fec!M$73)</f>
        <v>0</v>
      </c>
      <c r="N244" s="275">
        <f>IF(N$73=0,0,N$73/NFM_fec!N$73)</f>
        <v>0</v>
      </c>
      <c r="O244" s="275">
        <f>IF(O$73=0,0,O$73/NFM_fec!O$73)</f>
        <v>0</v>
      </c>
      <c r="P244" s="275">
        <f>IF(P$73=0,0,P$73/NFM_fec!P$73)</f>
        <v>0</v>
      </c>
      <c r="Q244" s="275">
        <f>IF(Q$73=0,0,Q$73/NFM_fec!Q$73)</f>
        <v>0</v>
      </c>
      <c r="R244" s="275">
        <f>IF(R$73=0,0,R$73/NFM_fec!R$73)</f>
        <v>0</v>
      </c>
      <c r="S244" s="275">
        <f>IF(S$73=0,0,S$73/NFM_fec!S$73)</f>
        <v>0</v>
      </c>
      <c r="T244" s="275">
        <f>IF(T$73=0,0,T$73/NFM_fec!T$73)</f>
        <v>0</v>
      </c>
      <c r="U244" s="275">
        <f>IF(U$73=0,0,U$73/NFM_fec!U$73)</f>
        <v>0</v>
      </c>
      <c r="V244" s="275">
        <f>IF(V$73=0,0,V$73/NFM_fec!V$73)</f>
        <v>0</v>
      </c>
      <c r="W244" s="275">
        <f>IF(W$73=0,0,W$73/NFM_fec!W$73)</f>
        <v>0</v>
      </c>
      <c r="DA244" s="76"/>
    </row>
    <row r="245" spans="1:105" ht="12" customHeight="1" x14ac:dyDescent="0.25">
      <c r="A245" s="202" t="s">
        <v>93</v>
      </c>
      <c r="B245" s="276">
        <f>IF(B$74=0,0,B$74/NFM_fec!B$74)</f>
        <v>0</v>
      </c>
      <c r="C245" s="276">
        <f>IF(C$74=0,0,C$74/NFM_fec!C$74)</f>
        <v>0</v>
      </c>
      <c r="D245" s="276">
        <f>IF(D$74=0,0,D$74/NFM_fec!D$74)</f>
        <v>0</v>
      </c>
      <c r="E245" s="276">
        <f>IF(E$74=0,0,E$74/NFM_fec!E$74)</f>
        <v>0</v>
      </c>
      <c r="F245" s="276">
        <f>IF(F$74=0,0,F$74/NFM_fec!F$74)</f>
        <v>0</v>
      </c>
      <c r="G245" s="276">
        <f>IF(G$74=0,0,G$74/NFM_fec!G$74)</f>
        <v>0</v>
      </c>
      <c r="H245" s="276">
        <f>IF(H$74=0,0,H$74/NFM_fec!H$74)</f>
        <v>0</v>
      </c>
      <c r="I245" s="276">
        <f>IF(I$74=0,0,I$74/NFM_fec!I$74)</f>
        <v>0</v>
      </c>
      <c r="J245" s="276">
        <f>IF(J$74=0,0,J$74/NFM_fec!J$74)</f>
        <v>0</v>
      </c>
      <c r="K245" s="276">
        <f>IF(K$74=0,0,K$74/NFM_fec!K$74)</f>
        <v>0</v>
      </c>
      <c r="L245" s="276">
        <f>IF(L$74=0,0,L$74/NFM_fec!L$74)</f>
        <v>0</v>
      </c>
      <c r="M245" s="276">
        <f>IF(M$74=0,0,M$74/NFM_fec!M$74)</f>
        <v>0</v>
      </c>
      <c r="N245" s="276">
        <f>IF(N$74=0,0,N$74/NFM_fec!N$74)</f>
        <v>0</v>
      </c>
      <c r="O245" s="276">
        <f>IF(O$74=0,0,O$74/NFM_fec!O$74)</f>
        <v>0</v>
      </c>
      <c r="P245" s="276">
        <f>IF(P$74=0,0,P$74/NFM_fec!P$74)</f>
        <v>0</v>
      </c>
      <c r="Q245" s="276">
        <f>IF(Q$74=0,0,Q$74/NFM_fec!Q$74)</f>
        <v>0</v>
      </c>
      <c r="R245" s="276">
        <f>IF(R$74=0,0,R$74/NFM_fec!R$74)</f>
        <v>0</v>
      </c>
      <c r="S245" s="276">
        <f>IF(S$74=0,0,S$74/NFM_fec!S$74)</f>
        <v>0</v>
      </c>
      <c r="T245" s="276">
        <f>IF(T$74=0,0,T$74/NFM_fec!T$74)</f>
        <v>0</v>
      </c>
      <c r="U245" s="276">
        <f>IF(U$74=0,0,U$74/NFM_fec!U$74)</f>
        <v>0</v>
      </c>
      <c r="V245" s="276">
        <f>IF(V$74=0,0,V$74/NFM_fec!V$74)</f>
        <v>0</v>
      </c>
      <c r="W245" s="276">
        <f>IF(W$74=0,0,W$74/NFM_fec!W$74)</f>
        <v>0</v>
      </c>
      <c r="DA245" s="77"/>
    </row>
    <row r="246" spans="1:105" ht="12" customHeight="1" x14ac:dyDescent="0.25">
      <c r="A246" s="202" t="s">
        <v>94</v>
      </c>
      <c r="B246" s="276">
        <f>IF(B$75=0,0,B$75/NFM_fec!B$75)</f>
        <v>0</v>
      </c>
      <c r="C246" s="276">
        <f>IF(C$75=0,0,C$75/NFM_fec!C$75)</f>
        <v>0</v>
      </c>
      <c r="D246" s="276">
        <f>IF(D$75=0,0,D$75/NFM_fec!D$75)</f>
        <v>0</v>
      </c>
      <c r="E246" s="276">
        <f>IF(E$75=0,0,E$75/NFM_fec!E$75)</f>
        <v>0</v>
      </c>
      <c r="F246" s="276">
        <f>IF(F$75=0,0,F$75/NFM_fec!F$75)</f>
        <v>0</v>
      </c>
      <c r="G246" s="276">
        <f>IF(G$75=0,0,G$75/NFM_fec!G$75)</f>
        <v>0</v>
      </c>
      <c r="H246" s="276">
        <f>IF(H$75=0,0,H$75/NFM_fec!H$75)</f>
        <v>0</v>
      </c>
      <c r="I246" s="276">
        <f>IF(I$75=0,0,I$75/NFM_fec!I$75)</f>
        <v>0</v>
      </c>
      <c r="J246" s="276">
        <f>IF(J$75=0,0,J$75/NFM_fec!J$75)</f>
        <v>0</v>
      </c>
      <c r="K246" s="276">
        <f>IF(K$75=0,0,K$75/NFM_fec!K$75)</f>
        <v>0</v>
      </c>
      <c r="L246" s="276">
        <f>IF(L$75=0,0,L$75/NFM_fec!L$75)</f>
        <v>0</v>
      </c>
      <c r="M246" s="276">
        <f>IF(M$75=0,0,M$75/NFM_fec!M$75)</f>
        <v>0</v>
      </c>
      <c r="N246" s="276">
        <f>IF(N$75=0,0,N$75/NFM_fec!N$75)</f>
        <v>0</v>
      </c>
      <c r="O246" s="276">
        <f>IF(O$75=0,0,O$75/NFM_fec!O$75)</f>
        <v>0</v>
      </c>
      <c r="P246" s="276">
        <f>IF(P$75=0,0,P$75/NFM_fec!P$75)</f>
        <v>0</v>
      </c>
      <c r="Q246" s="276">
        <f>IF(Q$75=0,0,Q$75/NFM_fec!Q$75)</f>
        <v>0</v>
      </c>
      <c r="R246" s="276">
        <f>IF(R$75=0,0,R$75/NFM_fec!R$75)</f>
        <v>0</v>
      </c>
      <c r="S246" s="276">
        <f>IF(S$75=0,0,S$75/NFM_fec!S$75)</f>
        <v>0</v>
      </c>
      <c r="T246" s="276">
        <f>IF(T$75=0,0,T$75/NFM_fec!T$75)</f>
        <v>0</v>
      </c>
      <c r="U246" s="276">
        <f>IF(U$75=0,0,U$75/NFM_fec!U$75)</f>
        <v>0</v>
      </c>
      <c r="V246" s="276">
        <f>IF(V$75=0,0,V$75/NFM_fec!V$75)</f>
        <v>0</v>
      </c>
      <c r="W246" s="276">
        <f>IF(W$75=0,0,W$75/NFM_fec!W$75)</f>
        <v>0</v>
      </c>
      <c r="DA246" s="77"/>
    </row>
    <row r="247" spans="1:105" ht="12" customHeight="1" x14ac:dyDescent="0.25">
      <c r="A247" s="202" t="s">
        <v>95</v>
      </c>
      <c r="B247" s="276">
        <f>IF(B$76=0,0,B$76/NFM_fec!B$76)</f>
        <v>0</v>
      </c>
      <c r="C247" s="276">
        <f>IF(C$76=0,0,C$76/NFM_fec!C$76)</f>
        <v>0</v>
      </c>
      <c r="D247" s="276">
        <f>IF(D$76=0,0,D$76/NFM_fec!D$76)</f>
        <v>0</v>
      </c>
      <c r="E247" s="276">
        <f>IF(E$76=0,0,E$76/NFM_fec!E$76)</f>
        <v>0</v>
      </c>
      <c r="F247" s="276">
        <f>IF(F$76=0,0,F$76/NFM_fec!F$76)</f>
        <v>0</v>
      </c>
      <c r="G247" s="276">
        <f>IF(G$76=0,0,G$76/NFM_fec!G$76)</f>
        <v>0</v>
      </c>
      <c r="H247" s="276">
        <f>IF(H$76=0,0,H$76/NFM_fec!H$76)</f>
        <v>0</v>
      </c>
      <c r="I247" s="276">
        <f>IF(I$76=0,0,I$76/NFM_fec!I$76)</f>
        <v>0</v>
      </c>
      <c r="J247" s="276">
        <f>IF(J$76=0,0,J$76/NFM_fec!J$76)</f>
        <v>0</v>
      </c>
      <c r="K247" s="276">
        <f>IF(K$76=0,0,K$76/NFM_fec!K$76)</f>
        <v>0</v>
      </c>
      <c r="L247" s="276">
        <f>IF(L$76=0,0,L$76/NFM_fec!L$76)</f>
        <v>0</v>
      </c>
      <c r="M247" s="276">
        <f>IF(M$76=0,0,M$76/NFM_fec!M$76)</f>
        <v>0</v>
      </c>
      <c r="N247" s="276">
        <f>IF(N$76=0,0,N$76/NFM_fec!N$76)</f>
        <v>0</v>
      </c>
      <c r="O247" s="276">
        <f>IF(O$76=0,0,O$76/NFM_fec!O$76)</f>
        <v>0</v>
      </c>
      <c r="P247" s="276">
        <f>IF(P$76=0,0,P$76/NFM_fec!P$76)</f>
        <v>0</v>
      </c>
      <c r="Q247" s="276">
        <f>IF(Q$76=0,0,Q$76/NFM_fec!Q$76)</f>
        <v>0</v>
      </c>
      <c r="R247" s="276">
        <f>IF(R$76=0,0,R$76/NFM_fec!R$76)</f>
        <v>0</v>
      </c>
      <c r="S247" s="276">
        <f>IF(S$76=0,0,S$76/NFM_fec!S$76)</f>
        <v>0</v>
      </c>
      <c r="T247" s="276">
        <f>IF(T$76=0,0,T$76/NFM_fec!T$76)</f>
        <v>0</v>
      </c>
      <c r="U247" s="276">
        <f>IF(U$76=0,0,U$76/NFM_fec!U$76)</f>
        <v>0</v>
      </c>
      <c r="V247" s="276">
        <f>IF(V$76=0,0,V$76/NFM_fec!V$76)</f>
        <v>0</v>
      </c>
      <c r="W247" s="276">
        <f>IF(W$76=0,0,W$76/NFM_fec!W$76)</f>
        <v>0</v>
      </c>
      <c r="DA247" s="77"/>
    </row>
    <row r="248" spans="1:105" ht="12" customHeight="1" x14ac:dyDescent="0.25">
      <c r="A248" s="56" t="s">
        <v>96</v>
      </c>
      <c r="B248" s="277">
        <f>IF(B$77=0,0,B$77/NFM_fec!B$77)</f>
        <v>0.86191083340033969</v>
      </c>
      <c r="C248" s="277">
        <f>IF(C$77=0,0,C$77/NFM_fec!C$77)</f>
        <v>0.76194810238716271</v>
      </c>
      <c r="D248" s="277">
        <f>IF(D$77=0,0,D$77/NFM_fec!D$77)</f>
        <v>0.68543009035084124</v>
      </c>
      <c r="E248" s="277">
        <f>IF(E$77=0,0,E$77/NFM_fec!E$77)</f>
        <v>0.94630823264358455</v>
      </c>
      <c r="F248" s="277">
        <f>IF(F$77=0,0,F$77/NFM_fec!F$77)</f>
        <v>0.53264503467448265</v>
      </c>
      <c r="G248" s="277">
        <f>IF(G$77=0,0,G$77/NFM_fec!G$77)</f>
        <v>0.4748146227628855</v>
      </c>
      <c r="H248" s="277">
        <f>IF(H$77=0,0,H$77/NFM_fec!H$77)</f>
        <v>0.49499686245395819</v>
      </c>
      <c r="I248" s="277">
        <f>IF(I$77=0,0,I$77/NFM_fec!I$77)</f>
        <v>0</v>
      </c>
      <c r="J248" s="277">
        <f>IF(J$77=0,0,J$77/NFM_fec!J$77)</f>
        <v>0</v>
      </c>
      <c r="K248" s="277">
        <f>IF(K$77=0,0,K$77/NFM_fec!K$77)</f>
        <v>0</v>
      </c>
      <c r="L248" s="277">
        <f>IF(L$77=0,0,L$77/NFM_fec!L$77)</f>
        <v>0</v>
      </c>
      <c r="M248" s="277">
        <f>IF(M$77=0,0,M$77/NFM_fec!M$77)</f>
        <v>0</v>
      </c>
      <c r="N248" s="277">
        <f>IF(N$77=0,0,N$77/NFM_fec!N$77)</f>
        <v>0</v>
      </c>
      <c r="O248" s="277">
        <f>IF(O$77=0,0,O$77/NFM_fec!O$77)</f>
        <v>0</v>
      </c>
      <c r="P248" s="277">
        <f>IF(P$77=0,0,P$77/NFM_fec!P$77)</f>
        <v>0</v>
      </c>
      <c r="Q248" s="277">
        <f>IF(Q$77=0,0,Q$77/NFM_fec!Q$77)</f>
        <v>0</v>
      </c>
      <c r="R248" s="277">
        <f>IF(R$77=0,0,R$77/NFM_fec!R$77)</f>
        <v>0</v>
      </c>
      <c r="S248" s="277">
        <f>IF(S$77=0,0,S$77/NFM_fec!S$77)</f>
        <v>0</v>
      </c>
      <c r="T248" s="277">
        <f>IF(T$77=0,0,T$77/NFM_fec!T$77)</f>
        <v>0</v>
      </c>
      <c r="U248" s="277">
        <f>IF(U$77=0,0,U$77/NFM_fec!U$77)</f>
        <v>0</v>
      </c>
      <c r="V248" s="277">
        <f>IF(V$77=0,0,V$77/NFM_fec!V$77)</f>
        <v>0</v>
      </c>
      <c r="W248" s="277">
        <f>IF(W$77=0,0,W$77/NFM_fec!W$77)</f>
        <v>0</v>
      </c>
      <c r="DA248" s="78"/>
    </row>
    <row r="249" spans="1:105" ht="12" customHeight="1" x14ac:dyDescent="0.25">
      <c r="A249" s="203" t="s">
        <v>560</v>
      </c>
      <c r="B249" s="278">
        <f>IF(B$83=0,0,B$83/NFM_fec!B$83)</f>
        <v>2.179852120285191</v>
      </c>
      <c r="C249" s="278">
        <f>IF(C$83=0,0,C$83/NFM_fec!C$83)</f>
        <v>2.0987589588065774</v>
      </c>
      <c r="D249" s="278">
        <f>IF(D$83=0,0,D$83/NFM_fec!D$83)</f>
        <v>2.0191115988902619</v>
      </c>
      <c r="E249" s="278">
        <f>IF(E$83=0,0,E$83/NFM_fec!E$83)</f>
        <v>2.197650294415463</v>
      </c>
      <c r="F249" s="278">
        <f>IF(F$83=0,0,F$83/NFM_fec!F$83)</f>
        <v>1.9339448103543566</v>
      </c>
      <c r="G249" s="278">
        <f>IF(G$83=0,0,G$83/NFM_fec!G$83)</f>
        <v>1.5350956293930689</v>
      </c>
      <c r="H249" s="278">
        <f>IF(H$83=0,0,H$83/NFM_fec!H$83)</f>
        <v>1.7768150034644508</v>
      </c>
      <c r="I249" s="278">
        <f>IF(I$83=0,0,I$83/NFM_fec!I$83)</f>
        <v>0</v>
      </c>
      <c r="J249" s="278">
        <f>IF(J$83=0,0,J$83/NFM_fec!J$83)</f>
        <v>0</v>
      </c>
      <c r="K249" s="278">
        <f>IF(K$83=0,0,K$83/NFM_fec!K$83)</f>
        <v>0</v>
      </c>
      <c r="L249" s="278">
        <f>IF(L$83=0,0,L$83/NFM_fec!L$83)</f>
        <v>0</v>
      </c>
      <c r="M249" s="278">
        <f>IF(M$83=0,0,M$83/NFM_fec!M$83)</f>
        <v>0</v>
      </c>
      <c r="N249" s="278">
        <f>IF(N$83=0,0,N$83/NFM_fec!N$83)</f>
        <v>0</v>
      </c>
      <c r="O249" s="278">
        <f>IF(O$83=0,0,O$83/NFM_fec!O$83)</f>
        <v>0</v>
      </c>
      <c r="P249" s="278">
        <f>IF(P$83=0,0,P$83/NFM_fec!P$83)</f>
        <v>0</v>
      </c>
      <c r="Q249" s="278">
        <f>IF(Q$83=0,0,Q$83/NFM_fec!Q$83)</f>
        <v>0</v>
      </c>
      <c r="R249" s="278">
        <f>IF(R$83=0,0,R$83/NFM_fec!R$83)</f>
        <v>0</v>
      </c>
      <c r="S249" s="278">
        <f>IF(S$83=0,0,S$83/NFM_fec!S$83)</f>
        <v>0</v>
      </c>
      <c r="T249" s="278">
        <f>IF(T$83=0,0,T$83/NFM_fec!T$83)</f>
        <v>0</v>
      </c>
      <c r="U249" s="278">
        <f>IF(U$83=0,0,U$83/NFM_fec!U$83)</f>
        <v>0</v>
      </c>
      <c r="V249" s="278">
        <f>IF(V$83=0,0,V$83/NFM_fec!V$83)</f>
        <v>0</v>
      </c>
      <c r="W249" s="278">
        <f>IF(W$83=0,0,W$83/NFM_fec!W$83)</f>
        <v>0</v>
      </c>
      <c r="DA249" s="79"/>
    </row>
    <row r="250" spans="1:105" ht="12" customHeight="1" x14ac:dyDescent="0.25">
      <c r="A250" s="203" t="s">
        <v>519</v>
      </c>
      <c r="B250" s="278">
        <f>IF(B$90=0,0,B$90/NFM_fec!B$90)</f>
        <v>2.1798521202851906</v>
      </c>
      <c r="C250" s="278">
        <f>IF(C$90=0,0,C$90/NFM_fec!C$90)</f>
        <v>2.0987589588065774</v>
      </c>
      <c r="D250" s="278">
        <f>IF(D$90=0,0,D$90/NFM_fec!D$90)</f>
        <v>2.0191115988902619</v>
      </c>
      <c r="E250" s="278">
        <f>IF(E$90=0,0,E$90/NFM_fec!E$90)</f>
        <v>2.1976502944154639</v>
      </c>
      <c r="F250" s="278">
        <f>IF(F$90=0,0,F$90/NFM_fec!F$90)</f>
        <v>1.9339448103543568</v>
      </c>
      <c r="G250" s="278">
        <f>IF(G$90=0,0,G$90/NFM_fec!G$90)</f>
        <v>1.5350956293930698</v>
      </c>
      <c r="H250" s="278">
        <f>IF(H$90=0,0,H$90/NFM_fec!H$90)</f>
        <v>1.7768150034644505</v>
      </c>
      <c r="I250" s="278">
        <f>IF(I$90=0,0,I$90/NFM_fec!I$90)</f>
        <v>0</v>
      </c>
      <c r="J250" s="278">
        <f>IF(J$90=0,0,J$90/NFM_fec!J$90)</f>
        <v>0</v>
      </c>
      <c r="K250" s="278">
        <f>IF(K$90=0,0,K$90/NFM_fec!K$90)</f>
        <v>0</v>
      </c>
      <c r="L250" s="278">
        <f>IF(L$90=0,0,L$90/NFM_fec!L$90)</f>
        <v>0</v>
      </c>
      <c r="M250" s="278">
        <f>IF(M$90=0,0,M$90/NFM_fec!M$90)</f>
        <v>0</v>
      </c>
      <c r="N250" s="278">
        <f>IF(N$90=0,0,N$90/NFM_fec!N$90)</f>
        <v>0</v>
      </c>
      <c r="O250" s="278">
        <f>IF(O$90=0,0,O$90/NFM_fec!O$90)</f>
        <v>0</v>
      </c>
      <c r="P250" s="278">
        <f>IF(P$90=0,0,P$90/NFM_fec!P$90)</f>
        <v>0</v>
      </c>
      <c r="Q250" s="278">
        <f>IF(Q$90=0,0,Q$90/NFM_fec!Q$90)</f>
        <v>0</v>
      </c>
      <c r="R250" s="278">
        <f>IF(R$90=0,0,R$90/NFM_fec!R$90)</f>
        <v>0</v>
      </c>
      <c r="S250" s="278">
        <f>IF(S$90=0,0,S$90/NFM_fec!S$90)</f>
        <v>0</v>
      </c>
      <c r="T250" s="278">
        <f>IF(T$90=0,0,T$90/NFM_fec!T$90)</f>
        <v>0</v>
      </c>
      <c r="U250" s="278">
        <f>IF(U$90=0,0,U$90/NFM_fec!U$90)</f>
        <v>0</v>
      </c>
      <c r="V250" s="278">
        <f>IF(V$90=0,0,V$90/NFM_fec!V$90)</f>
        <v>0</v>
      </c>
      <c r="W250" s="278">
        <f>IF(W$90=0,0,W$90/NFM_fec!W$90)</f>
        <v>0</v>
      </c>
      <c r="DA250" s="79"/>
    </row>
    <row r="251" spans="1:105" ht="12" customHeight="1" x14ac:dyDescent="0.25">
      <c r="A251" s="41" t="s">
        <v>529</v>
      </c>
      <c r="B251" s="279">
        <f>IF(B$97=0,0,B$97/NFM_fec!B$97)</f>
        <v>2.9185114980134559</v>
      </c>
      <c r="C251" s="279">
        <f>IF(C$97=0,0,C$97/NFM_fec!C$97)</f>
        <v>2.741608831000899</v>
      </c>
      <c r="D251" s="279">
        <f>IF(D$97=0,0,D$97/NFM_fec!D$97)</f>
        <v>2.6765695119816169</v>
      </c>
      <c r="E251" s="279">
        <f>IF(E$97=0,0,E$97/NFM_fec!E$97)</f>
        <v>2.8004088556067059</v>
      </c>
      <c r="F251" s="279">
        <f>IF(F$97=0,0,F$97/NFM_fec!F$97)</f>
        <v>2.6303153581961349</v>
      </c>
      <c r="G251" s="279">
        <f>IF(G$97=0,0,G$97/NFM_fec!G$97)</f>
        <v>2.5844785093091427</v>
      </c>
      <c r="H251" s="279">
        <f>IF(H$97=0,0,H$97/NFM_fec!H$97)</f>
        <v>2.692138341232901</v>
      </c>
      <c r="I251" s="279">
        <f>IF(I$97=0,0,I$97/NFM_fec!I$97)</f>
        <v>0</v>
      </c>
      <c r="J251" s="279">
        <f>IF(J$97=0,0,J$97/NFM_fec!J$97)</f>
        <v>0</v>
      </c>
      <c r="K251" s="279">
        <f>IF(K$97=0,0,K$97/NFM_fec!K$97)</f>
        <v>0</v>
      </c>
      <c r="L251" s="279">
        <f>IF(L$97=0,0,L$97/NFM_fec!L$97)</f>
        <v>0</v>
      </c>
      <c r="M251" s="279">
        <f>IF(M$97=0,0,M$97/NFM_fec!M$97)</f>
        <v>0</v>
      </c>
      <c r="N251" s="279">
        <f>IF(N$97=0,0,N$97/NFM_fec!N$97)</f>
        <v>0</v>
      </c>
      <c r="O251" s="279">
        <f>IF(O$97=0,0,O$97/NFM_fec!O$97)</f>
        <v>0</v>
      </c>
      <c r="P251" s="279">
        <f>IF(P$97=0,0,P$97/NFM_fec!P$97)</f>
        <v>0</v>
      </c>
      <c r="Q251" s="279">
        <f>IF(Q$97=0,0,Q$97/NFM_fec!Q$97)</f>
        <v>0</v>
      </c>
      <c r="R251" s="279">
        <f>IF(R$97=0,0,R$97/NFM_fec!R$97)</f>
        <v>0</v>
      </c>
      <c r="S251" s="279">
        <f>IF(S$97=0,0,S$97/NFM_fec!S$97)</f>
        <v>0</v>
      </c>
      <c r="T251" s="279">
        <f>IF(T$97=0,0,T$97/NFM_fec!T$97)</f>
        <v>0</v>
      </c>
      <c r="U251" s="279">
        <f>IF(U$97=0,0,U$97/NFM_fec!U$97)</f>
        <v>0</v>
      </c>
      <c r="V251" s="279">
        <f>IF(V$97=0,0,V$97/NFM_fec!V$97)</f>
        <v>0</v>
      </c>
      <c r="W251" s="279">
        <f>IF(W$97=0,0,W$97/NFM_fec!W$97)</f>
        <v>0</v>
      </c>
      <c r="DA251" s="82"/>
    </row>
    <row r="252" spans="1:105" ht="12" customHeight="1" x14ac:dyDescent="0.25">
      <c r="A252" s="130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</row>
    <row r="253" spans="1:105" ht="12" customHeight="1" x14ac:dyDescent="0.25">
      <c r="A253" s="35" t="s">
        <v>938</v>
      </c>
      <c r="B253" s="274">
        <f>IF(B$115=0,0,(B$115-B$158)/NFM_fec!B$115)</f>
        <v>2.8750708918488916</v>
      </c>
      <c r="C253" s="274">
        <f>IF(C$115=0,0,(C$115-C$158)/NFM_fec!C$115)</f>
        <v>2.6758176112151477</v>
      </c>
      <c r="D253" s="274">
        <f>IF(D$115=0,0,(D$115-D$158)/NFM_fec!D$115)</f>
        <v>2.6022867939265932</v>
      </c>
      <c r="E253" s="274">
        <f>IF(E$115=0,0,(E$115-E$158)/NFM_fec!E$115)</f>
        <v>2.7821349225646057</v>
      </c>
      <c r="F253" s="274">
        <f>IF(F$115=0,0,(F$115-F$158)/NFM_fec!F$115)</f>
        <v>2.528900941509133</v>
      </c>
      <c r="G253" s="274">
        <f>IF(G$115=0,0,(G$115-G$158)/NFM_fec!G$115)</f>
        <v>2.2482977197097402</v>
      </c>
      <c r="H253" s="274">
        <f>IF(H$115=0,0,(H$115-H$158)/NFM_fec!H$115)</f>
        <v>2.4973309920680524</v>
      </c>
      <c r="I253" s="274">
        <f>IF(I$115=0,0,(I$115-I$158)/NFM_fec!I$115)</f>
        <v>2.3589958478110513</v>
      </c>
      <c r="J253" s="274">
        <f>IF(J$115=0,0,(J$115-J$158)/NFM_fec!J$115)</f>
        <v>2.5864747006408</v>
      </c>
      <c r="K253" s="274">
        <f>IF(K$115=0,0,(K$115-K$158)/NFM_fec!K$115)</f>
        <v>1.4361801816457989</v>
      </c>
      <c r="L253" s="274">
        <f>IF(L$115=0,0,(L$115-L$158)/NFM_fec!L$115)</f>
        <v>1.3188189237170687</v>
      </c>
      <c r="M253" s="274">
        <f>IF(M$115=0,0,(M$115-M$158)/NFM_fec!M$115)</f>
        <v>2.1320310894462344</v>
      </c>
      <c r="N253" s="274">
        <f>IF(N$115=0,0,(N$115-N$158)/NFM_fec!N$115)</f>
        <v>1.9417455640917862</v>
      </c>
      <c r="O253" s="274">
        <f>IF(O$115=0,0,(O$115-O$158)/NFM_fec!O$115)</f>
        <v>1.9079957243109875</v>
      </c>
      <c r="P253" s="274">
        <f>IF(P$115=0,0,(P$115-P$158)/NFM_fec!P$115)</f>
        <v>1.7078899804841294</v>
      </c>
      <c r="Q253" s="274">
        <f>IF(Q$115=0,0,(Q$115-Q$158)/NFM_fec!Q$115)</f>
        <v>1.6845403717644449</v>
      </c>
      <c r="R253" s="274">
        <f>IF(R$115=0,0,(R$115-R$158)/NFM_fec!R$115)</f>
        <v>1.9547247366121634</v>
      </c>
      <c r="S253" s="274">
        <f>IF(S$115=0,0,(S$115-S$158)/NFM_fec!S$115)</f>
        <v>0.37899434608708593</v>
      </c>
      <c r="T253" s="274">
        <f>IF(T$115=0,0,(T$115-T$158)/NFM_fec!T$115)</f>
        <v>0.3458966157686747</v>
      </c>
      <c r="U253" s="274">
        <f>IF(U$115=0,0,(U$115-U$158)/NFM_fec!U$115)</f>
        <v>0.54601188341939355</v>
      </c>
      <c r="V253" s="274">
        <f>IF(V$115=0,0,(V$115-V$158)/NFM_fec!V$115)</f>
        <v>1.3039094486960638</v>
      </c>
      <c r="W253" s="274">
        <f>IF(W$115=0,0,(W$115-W$158)/NFM_fec!W$115)</f>
        <v>1.3615170678745852</v>
      </c>
      <c r="DA253" s="111"/>
    </row>
    <row r="254" spans="1:105" ht="12" customHeight="1" x14ac:dyDescent="0.25">
      <c r="A254" s="55" t="s">
        <v>92</v>
      </c>
      <c r="B254" s="275">
        <f>IF(B$116=0,0,B$116/NFM_fec!B$116)</f>
        <v>0</v>
      </c>
      <c r="C254" s="275">
        <f>IF(C$116=0,0,C$116/NFM_fec!C$116)</f>
        <v>0</v>
      </c>
      <c r="D254" s="275">
        <f>IF(D$116=0,0,D$116/NFM_fec!D$116)</f>
        <v>0</v>
      </c>
      <c r="E254" s="275">
        <f>IF(E$116=0,0,E$116/NFM_fec!E$116)</f>
        <v>0</v>
      </c>
      <c r="F254" s="275">
        <f>IF(F$116=0,0,F$116/NFM_fec!F$116)</f>
        <v>0</v>
      </c>
      <c r="G254" s="275">
        <f>IF(G$116=0,0,G$116/NFM_fec!G$116)</f>
        <v>0</v>
      </c>
      <c r="H254" s="275">
        <f>IF(H$116=0,0,H$116/NFM_fec!H$116)</f>
        <v>0</v>
      </c>
      <c r="I254" s="275">
        <f>IF(I$116=0,0,I$116/NFM_fec!I$116)</f>
        <v>0</v>
      </c>
      <c r="J254" s="275">
        <f>IF(J$116=0,0,J$116/NFM_fec!J$116)</f>
        <v>0</v>
      </c>
      <c r="K254" s="275">
        <f>IF(K$116=0,0,K$116/NFM_fec!K$116)</f>
        <v>0</v>
      </c>
      <c r="L254" s="275">
        <f>IF(L$116=0,0,L$116/NFM_fec!L$116)</f>
        <v>0</v>
      </c>
      <c r="M254" s="275">
        <f>IF(M$116=0,0,M$116/NFM_fec!M$116)</f>
        <v>0</v>
      </c>
      <c r="N254" s="275">
        <f>IF(N$116=0,0,N$116/NFM_fec!N$116)</f>
        <v>0</v>
      </c>
      <c r="O254" s="275">
        <f>IF(O$116=0,0,O$116/NFM_fec!O$116)</f>
        <v>0</v>
      </c>
      <c r="P254" s="275">
        <f>IF(P$116=0,0,P$116/NFM_fec!P$116)</f>
        <v>0</v>
      </c>
      <c r="Q254" s="275">
        <f>IF(Q$116=0,0,Q$116/NFM_fec!Q$116)</f>
        <v>0</v>
      </c>
      <c r="R254" s="275">
        <f>IF(R$116=0,0,R$116/NFM_fec!R$116)</f>
        <v>0</v>
      </c>
      <c r="S254" s="275">
        <f>IF(S$116=0,0,S$116/NFM_fec!S$116)</f>
        <v>0</v>
      </c>
      <c r="T254" s="275">
        <f>IF(T$116=0,0,T$116/NFM_fec!T$116)</f>
        <v>0</v>
      </c>
      <c r="U254" s="275">
        <f>IF(U$116=0,0,U$116/NFM_fec!U$116)</f>
        <v>0</v>
      </c>
      <c r="V254" s="275">
        <f>IF(V$116=0,0,V$116/NFM_fec!V$116)</f>
        <v>0</v>
      </c>
      <c r="W254" s="275">
        <f>IF(W$116=0,0,W$116/NFM_fec!W$116)</f>
        <v>0</v>
      </c>
      <c r="DA254" s="76"/>
    </row>
    <row r="255" spans="1:105" ht="12" customHeight="1" x14ac:dyDescent="0.25">
      <c r="A255" s="202" t="s">
        <v>93</v>
      </c>
      <c r="B255" s="276">
        <f>IF(B$117=0,0,B$117/NFM_fec!B$117)</f>
        <v>0</v>
      </c>
      <c r="C255" s="276">
        <f>IF(C$117=0,0,C$117/NFM_fec!C$117)</f>
        <v>0</v>
      </c>
      <c r="D255" s="276">
        <f>IF(D$117=0,0,D$117/NFM_fec!D$117)</f>
        <v>0</v>
      </c>
      <c r="E255" s="276">
        <f>IF(E$117=0,0,E$117/NFM_fec!E$117)</f>
        <v>0</v>
      </c>
      <c r="F255" s="276">
        <f>IF(F$117=0,0,F$117/NFM_fec!F$117)</f>
        <v>0</v>
      </c>
      <c r="G255" s="276">
        <f>IF(G$117=0,0,G$117/NFM_fec!G$117)</f>
        <v>0</v>
      </c>
      <c r="H255" s="276">
        <f>IF(H$117=0,0,H$117/NFM_fec!H$117)</f>
        <v>0</v>
      </c>
      <c r="I255" s="276">
        <f>IF(I$117=0,0,I$117/NFM_fec!I$117)</f>
        <v>0</v>
      </c>
      <c r="J255" s="276">
        <f>IF(J$117=0,0,J$117/NFM_fec!J$117)</f>
        <v>0</v>
      </c>
      <c r="K255" s="276">
        <f>IF(K$117=0,0,K$117/NFM_fec!K$117)</f>
        <v>0</v>
      </c>
      <c r="L255" s="276">
        <f>IF(L$117=0,0,L$117/NFM_fec!L$117)</f>
        <v>0</v>
      </c>
      <c r="M255" s="276">
        <f>IF(M$117=0,0,M$117/NFM_fec!M$117)</f>
        <v>0</v>
      </c>
      <c r="N255" s="276">
        <f>IF(N$117=0,0,N$117/NFM_fec!N$117)</f>
        <v>0</v>
      </c>
      <c r="O255" s="276">
        <f>IF(O$117=0,0,O$117/NFM_fec!O$117)</f>
        <v>0</v>
      </c>
      <c r="P255" s="276">
        <f>IF(P$117=0,0,P$117/NFM_fec!P$117)</f>
        <v>0</v>
      </c>
      <c r="Q255" s="276">
        <f>IF(Q$117=0,0,Q$117/NFM_fec!Q$117)</f>
        <v>0</v>
      </c>
      <c r="R255" s="276">
        <f>IF(R$117=0,0,R$117/NFM_fec!R$117)</f>
        <v>0</v>
      </c>
      <c r="S255" s="276">
        <f>IF(S$117=0,0,S$117/NFM_fec!S$117)</f>
        <v>0</v>
      </c>
      <c r="T255" s="276">
        <f>IF(T$117=0,0,T$117/NFM_fec!T$117)</f>
        <v>0</v>
      </c>
      <c r="U255" s="276">
        <f>IF(U$117=0,0,U$117/NFM_fec!U$117)</f>
        <v>0</v>
      </c>
      <c r="V255" s="276">
        <f>IF(V$117=0,0,V$117/NFM_fec!V$117)</f>
        <v>0</v>
      </c>
      <c r="W255" s="276">
        <f>IF(W$117=0,0,W$117/NFM_fec!W$117)</f>
        <v>0</v>
      </c>
      <c r="DA255" s="77"/>
    </row>
    <row r="256" spans="1:105" ht="12" customHeight="1" x14ac:dyDescent="0.25">
      <c r="A256" s="202" t="s">
        <v>94</v>
      </c>
      <c r="B256" s="276">
        <f>IF(B$118=0,0,B$118/NFM_fec!B$118)</f>
        <v>0</v>
      </c>
      <c r="C256" s="276">
        <f>IF(C$118=0,0,C$118/NFM_fec!C$118)</f>
        <v>0</v>
      </c>
      <c r="D256" s="276">
        <f>IF(D$118=0,0,D$118/NFM_fec!D$118)</f>
        <v>0</v>
      </c>
      <c r="E256" s="276">
        <f>IF(E$118=0,0,E$118/NFM_fec!E$118)</f>
        <v>0</v>
      </c>
      <c r="F256" s="276">
        <f>IF(F$118=0,0,F$118/NFM_fec!F$118)</f>
        <v>0</v>
      </c>
      <c r="G256" s="276">
        <f>IF(G$118=0,0,G$118/NFM_fec!G$118)</f>
        <v>0</v>
      </c>
      <c r="H256" s="276">
        <f>IF(H$118=0,0,H$118/NFM_fec!H$118)</f>
        <v>0</v>
      </c>
      <c r="I256" s="276">
        <f>IF(I$118=0,0,I$118/NFM_fec!I$118)</f>
        <v>0</v>
      </c>
      <c r="J256" s="276">
        <f>IF(J$118=0,0,J$118/NFM_fec!J$118)</f>
        <v>0</v>
      </c>
      <c r="K256" s="276">
        <f>IF(K$118=0,0,K$118/NFM_fec!K$118)</f>
        <v>0</v>
      </c>
      <c r="L256" s="276">
        <f>IF(L$118=0,0,L$118/NFM_fec!L$118)</f>
        <v>0</v>
      </c>
      <c r="M256" s="276">
        <f>IF(M$118=0,0,M$118/NFM_fec!M$118)</f>
        <v>0</v>
      </c>
      <c r="N256" s="276">
        <f>IF(N$118=0,0,N$118/NFM_fec!N$118)</f>
        <v>0</v>
      </c>
      <c r="O256" s="276">
        <f>IF(O$118=0,0,O$118/NFM_fec!O$118)</f>
        <v>0</v>
      </c>
      <c r="P256" s="276">
        <f>IF(P$118=0,0,P$118/NFM_fec!P$118)</f>
        <v>0</v>
      </c>
      <c r="Q256" s="276">
        <f>IF(Q$118=0,0,Q$118/NFM_fec!Q$118)</f>
        <v>0</v>
      </c>
      <c r="R256" s="276">
        <f>IF(R$118=0,0,R$118/NFM_fec!R$118)</f>
        <v>0</v>
      </c>
      <c r="S256" s="276">
        <f>IF(S$118=0,0,S$118/NFM_fec!S$118)</f>
        <v>0</v>
      </c>
      <c r="T256" s="276">
        <f>IF(T$118=0,0,T$118/NFM_fec!T$118)</f>
        <v>0</v>
      </c>
      <c r="U256" s="276">
        <f>IF(U$118=0,0,U$118/NFM_fec!U$118)</f>
        <v>0</v>
      </c>
      <c r="V256" s="276">
        <f>IF(V$118=0,0,V$118/NFM_fec!V$118)</f>
        <v>0</v>
      </c>
      <c r="W256" s="276">
        <f>IF(W$118=0,0,W$118/NFM_fec!W$118)</f>
        <v>0</v>
      </c>
      <c r="DA256" s="77"/>
    </row>
    <row r="257" spans="1:105" ht="12" customHeight="1" x14ac:dyDescent="0.25">
      <c r="A257" s="202" t="s">
        <v>95</v>
      </c>
      <c r="B257" s="276">
        <f>IF(B$119=0,0,B$119/NFM_fec!B$119)</f>
        <v>0</v>
      </c>
      <c r="C257" s="276">
        <f>IF(C$119=0,0,C$119/NFM_fec!C$119)</f>
        <v>0</v>
      </c>
      <c r="D257" s="276">
        <f>IF(D$119=0,0,D$119/NFM_fec!D$119)</f>
        <v>0</v>
      </c>
      <c r="E257" s="276">
        <f>IF(E$119=0,0,E$119/NFM_fec!E$119)</f>
        <v>0</v>
      </c>
      <c r="F257" s="276">
        <f>IF(F$119=0,0,F$119/NFM_fec!F$119)</f>
        <v>0</v>
      </c>
      <c r="G257" s="276">
        <f>IF(G$119=0,0,G$119/NFM_fec!G$119)</f>
        <v>0</v>
      </c>
      <c r="H257" s="276">
        <f>IF(H$119=0,0,H$119/NFM_fec!H$119)</f>
        <v>0</v>
      </c>
      <c r="I257" s="276">
        <f>IF(I$119=0,0,I$119/NFM_fec!I$119)</f>
        <v>0</v>
      </c>
      <c r="J257" s="276">
        <f>IF(J$119=0,0,J$119/NFM_fec!J$119)</f>
        <v>0</v>
      </c>
      <c r="K257" s="276">
        <f>IF(K$119=0,0,K$119/NFM_fec!K$119)</f>
        <v>0</v>
      </c>
      <c r="L257" s="276">
        <f>IF(L$119=0,0,L$119/NFM_fec!L$119)</f>
        <v>0</v>
      </c>
      <c r="M257" s="276">
        <f>IF(M$119=0,0,M$119/NFM_fec!M$119)</f>
        <v>0</v>
      </c>
      <c r="N257" s="276">
        <f>IF(N$119=0,0,N$119/NFM_fec!N$119)</f>
        <v>0</v>
      </c>
      <c r="O257" s="276">
        <f>IF(O$119=0,0,O$119/NFM_fec!O$119)</f>
        <v>0</v>
      </c>
      <c r="P257" s="276">
        <f>IF(P$119=0,0,P$119/NFM_fec!P$119)</f>
        <v>0</v>
      </c>
      <c r="Q257" s="276">
        <f>IF(Q$119=0,0,Q$119/NFM_fec!Q$119)</f>
        <v>0</v>
      </c>
      <c r="R257" s="276">
        <f>IF(R$119=0,0,R$119/NFM_fec!R$119)</f>
        <v>0</v>
      </c>
      <c r="S257" s="276">
        <f>IF(S$119=0,0,S$119/NFM_fec!S$119)</f>
        <v>0</v>
      </c>
      <c r="T257" s="276">
        <f>IF(T$119=0,0,T$119/NFM_fec!T$119)</f>
        <v>0</v>
      </c>
      <c r="U257" s="276">
        <f>IF(U$119=0,0,U$119/NFM_fec!U$119)</f>
        <v>0</v>
      </c>
      <c r="V257" s="276">
        <f>IF(V$119=0,0,V$119/NFM_fec!V$119)</f>
        <v>0</v>
      </c>
      <c r="W257" s="276">
        <f>IF(W$119=0,0,W$119/NFM_fec!W$119)</f>
        <v>0</v>
      </c>
      <c r="DA257" s="77"/>
    </row>
    <row r="258" spans="1:105" ht="12" customHeight="1" x14ac:dyDescent="0.25">
      <c r="A258" s="56" t="s">
        <v>96</v>
      </c>
      <c r="B258" s="277">
        <f>IF(B$120=0,0,B$120/NFM_fec!B$120)</f>
        <v>0.86191083340033969</v>
      </c>
      <c r="C258" s="277">
        <f>IF(C$120=0,0,C$120/NFM_fec!C$120)</f>
        <v>0.76194810238716248</v>
      </c>
      <c r="D258" s="277">
        <f>IF(D$120=0,0,D$120/NFM_fec!D$120)</f>
        <v>0.68543009035084124</v>
      </c>
      <c r="E258" s="277">
        <f>IF(E$120=0,0,E$120/NFM_fec!E$120)</f>
        <v>0.94630823264358488</v>
      </c>
      <c r="F258" s="277">
        <f>IF(F$120=0,0,F$120/NFM_fec!F$120)</f>
        <v>0.53264503467448243</v>
      </c>
      <c r="G258" s="277">
        <f>IF(G$120=0,0,G$120/NFM_fec!G$120)</f>
        <v>0.47481462276288577</v>
      </c>
      <c r="H258" s="277">
        <f>IF(H$120=0,0,H$120/NFM_fec!H$120)</f>
        <v>0.4949968624539583</v>
      </c>
      <c r="I258" s="277">
        <f>IF(I$120=0,0,I$120/NFM_fec!I$120)</f>
        <v>0.45756323503938329</v>
      </c>
      <c r="J258" s="277">
        <f>IF(J$120=0,0,J$120/NFM_fec!J$120)</f>
        <v>0.67009002478317536</v>
      </c>
      <c r="K258" s="277">
        <f>IF(K$120=0,0,K$120/NFM_fec!K$120)</f>
        <v>0.32686830244205689</v>
      </c>
      <c r="L258" s="277">
        <f>IF(L$120=0,0,L$120/NFM_fec!L$120)</f>
        <v>0.26091349955280979</v>
      </c>
      <c r="M258" s="277">
        <f>IF(M$120=0,0,M$120/NFM_fec!M$120)</f>
        <v>1.1173543815514766</v>
      </c>
      <c r="N258" s="277">
        <f>IF(N$120=0,0,N$120/NFM_fec!N$120)</f>
        <v>1.082211705909526</v>
      </c>
      <c r="O258" s="277">
        <f>IF(O$120=0,0,O$120/NFM_fec!O$120)</f>
        <v>1.3558647040106329</v>
      </c>
      <c r="P258" s="277">
        <f>IF(P$120=0,0,P$120/NFM_fec!P$120)</f>
        <v>1.110413335615386</v>
      </c>
      <c r="Q258" s="277">
        <f>IF(Q$120=0,0,Q$120/NFM_fec!Q$120)</f>
        <v>1.0675761485541753</v>
      </c>
      <c r="R258" s="277">
        <f>IF(R$120=0,0,R$120/NFM_fec!R$120)</f>
        <v>1.1802973347456018</v>
      </c>
      <c r="S258" s="277">
        <f>IF(S$120=0,0,S$120/NFM_fec!S$120)</f>
        <v>0.24489220195439707</v>
      </c>
      <c r="T258" s="277">
        <f>IF(T$120=0,0,T$120/NFM_fec!T$120)</f>
        <v>0.21940249746188092</v>
      </c>
      <c r="U258" s="277">
        <f>IF(U$120=0,0,U$120/NFM_fec!U$120)</f>
        <v>0.40159335939019253</v>
      </c>
      <c r="V258" s="277">
        <f>IF(V$120=0,0,V$120/NFM_fec!V$120)</f>
        <v>1.2058246525472991</v>
      </c>
      <c r="W258" s="277">
        <f>IF(W$120=0,0,W$120/NFM_fec!W$120)</f>
        <v>1.273162150719596</v>
      </c>
      <c r="DA258" s="78"/>
    </row>
    <row r="259" spans="1:105" ht="12" customHeight="1" x14ac:dyDescent="0.25">
      <c r="A259" s="203" t="s">
        <v>604</v>
      </c>
      <c r="B259" s="278">
        <f>IF(B$126=0,0,B$126/NFM_fec!B$126)</f>
        <v>3.2190547844422244</v>
      </c>
      <c r="C259" s="278">
        <f>IF(C$126=0,0,C$126/NFM_fec!C$126)</f>
        <v>2.9638690400766428</v>
      </c>
      <c r="D259" s="278">
        <f>IF(D$126=0,0,D$126/NFM_fec!D$126)</f>
        <v>2.8904905359100419</v>
      </c>
      <c r="E259" s="278">
        <f>IF(E$126=0,0,E$126/NFM_fec!E$126)</f>
        <v>3.0869251768040691</v>
      </c>
      <c r="F259" s="278">
        <f>IF(F$126=0,0,F$126/NFM_fec!F$126)</f>
        <v>2.8140684160544485</v>
      </c>
      <c r="G259" s="278">
        <f>IF(G$126=0,0,G$126/NFM_fec!G$126)</f>
        <v>2.5276545871979779</v>
      </c>
      <c r="H259" s="278">
        <f>IF(H$126=0,0,H$126/NFM_fec!H$126)</f>
        <v>2.8139398960647442</v>
      </c>
      <c r="I259" s="278">
        <f>IF(I$126=0,0,I$126/NFM_fec!I$126)</f>
        <v>2.6643037874839166</v>
      </c>
      <c r="J259" s="278">
        <f>IF(J$126=0,0,J$126/NFM_fec!J$126)</f>
        <v>2.9060778685462085</v>
      </c>
      <c r="K259" s="278">
        <f>IF(K$126=0,0,K$126/NFM_fec!K$126)</f>
        <v>1.4987538475254787</v>
      </c>
      <c r="L259" s="278">
        <f>IF(L$126=0,0,L$126/NFM_fec!L$126)</f>
        <v>1.4094684163193902</v>
      </c>
      <c r="M259" s="278">
        <f>IF(M$126=0,0,M$126/NFM_fec!M$126)</f>
        <v>2.3640675293879658</v>
      </c>
      <c r="N259" s="278">
        <f>IF(N$126=0,0,N$126/NFM_fec!N$126)</f>
        <v>2.2156890874463278</v>
      </c>
      <c r="O259" s="278">
        <f>IF(O$126=0,0,O$126/NFM_fec!O$126)</f>
        <v>2.0905133766292341</v>
      </c>
      <c r="P259" s="278">
        <f>IF(P$126=0,0,P$126/NFM_fec!P$126)</f>
        <v>1.8606009565876498</v>
      </c>
      <c r="Q259" s="278">
        <f>IF(Q$126=0,0,Q$126/NFM_fec!Q$126)</f>
        <v>1.8490153118284365</v>
      </c>
      <c r="R259" s="278">
        <f>IF(R$126=0,0,R$126/NFM_fec!R$126)</f>
        <v>2.2112768323336671</v>
      </c>
      <c r="S259" s="278">
        <f>IF(S$126=0,0,S$126/NFM_fec!S$126)</f>
        <v>0.26096609140221433</v>
      </c>
      <c r="T259" s="278">
        <f>IF(T$126=0,0,T$126/NFM_fec!T$126)</f>
        <v>0.23038351301047907</v>
      </c>
      <c r="U259" s="278">
        <f>IF(U$126=0,0,U$126/NFM_fec!U$126)</f>
        <v>0.42287517677009734</v>
      </c>
      <c r="V259" s="278">
        <f>IF(V$126=0,0,V$126/NFM_fec!V$126)</f>
        <v>1.2268416670689217</v>
      </c>
      <c r="W259" s="278">
        <f>IF(W$126=0,0,W$126/NFM_fec!W$126)</f>
        <v>1.2915068645116752</v>
      </c>
      <c r="DA259" s="79"/>
    </row>
    <row r="260" spans="1:105" ht="12" customHeight="1" x14ac:dyDescent="0.25">
      <c r="A260" s="203" t="s">
        <v>615</v>
      </c>
      <c r="B260" s="278">
        <f>IF(B$134=0,0,B$134/NFM_fec!B$134)</f>
        <v>2.179852120285191</v>
      </c>
      <c r="C260" s="278">
        <f>IF(C$134=0,0,C$134/NFM_fec!C$134)</f>
        <v>2.0987589588065774</v>
      </c>
      <c r="D260" s="278">
        <f>IF(D$134=0,0,D$134/NFM_fec!D$134)</f>
        <v>2.0191115988902619</v>
      </c>
      <c r="E260" s="278">
        <f>IF(E$134=0,0,E$134/NFM_fec!E$134)</f>
        <v>2.197650294415463</v>
      </c>
      <c r="F260" s="278">
        <f>IF(F$134=0,0,F$134/NFM_fec!F$134)</f>
        <v>1.9339448103543555</v>
      </c>
      <c r="G260" s="278">
        <f>IF(G$134=0,0,G$134/NFM_fec!G$134)</f>
        <v>1.5350956293930684</v>
      </c>
      <c r="H260" s="278">
        <f>IF(H$134=0,0,H$134/NFM_fec!H$134)</f>
        <v>1.7768150034644501</v>
      </c>
      <c r="I260" s="278">
        <f>IF(I$134=0,0,I$134/NFM_fec!I$134)</f>
        <v>1.6126952421074114</v>
      </c>
      <c r="J260" s="278">
        <f>IF(J$134=0,0,J$134/NFM_fec!J$134)</f>
        <v>1.8632226676984205</v>
      </c>
      <c r="K260" s="278">
        <f>IF(K$134=0,0,K$134/NFM_fec!K$134)</f>
        <v>0.9784355770326536</v>
      </c>
      <c r="L260" s="278">
        <f>IF(L$134=0,0,L$134/NFM_fec!L$134)</f>
        <v>0.71785811592679705</v>
      </c>
      <c r="M260" s="278">
        <f>IF(M$134=0,0,M$134/NFM_fec!M$134)</f>
        <v>1.5180580907698944</v>
      </c>
      <c r="N260" s="278">
        <f>IF(N$134=0,0,N$134/NFM_fec!N$134)</f>
        <v>1.0962747926624572</v>
      </c>
      <c r="O260" s="278">
        <f>IF(O$134=0,0,O$134/NFM_fec!O$134)</f>
        <v>1.3608166096624308</v>
      </c>
      <c r="P260" s="278">
        <f>IF(P$134=0,0,P$134/NFM_fec!P$134)</f>
        <v>1.1425923799821076</v>
      </c>
      <c r="Q260" s="278">
        <f>IF(Q$134=0,0,Q$134/NFM_fec!Q$134)</f>
        <v>1.0770697814246506</v>
      </c>
      <c r="R260" s="278">
        <f>IF(R$134=0,0,R$134/NFM_fec!R$134)</f>
        <v>1.1939252958218141</v>
      </c>
      <c r="S260" s="278">
        <f>IF(S$134=0,0,S$134/NFM_fec!S$134)</f>
        <v>0.26096609140221427</v>
      </c>
      <c r="T260" s="278">
        <f>IF(T$134=0,0,T$134/NFM_fec!T$134)</f>
        <v>0.23038351301047927</v>
      </c>
      <c r="U260" s="278">
        <f>IF(U$134=0,0,U$134/NFM_fec!U$134)</f>
        <v>0.42287517677009739</v>
      </c>
      <c r="V260" s="278">
        <f>IF(V$134=0,0,V$134/NFM_fec!V$134)</f>
        <v>1.2268416670689219</v>
      </c>
      <c r="W260" s="278">
        <f>IF(W$134=0,0,W$134/NFM_fec!W$134)</f>
        <v>1.2915068645116756</v>
      </c>
      <c r="DA260" s="79"/>
    </row>
    <row r="261" spans="1:105" ht="12" customHeight="1" x14ac:dyDescent="0.25">
      <c r="A261" s="41" t="s">
        <v>625</v>
      </c>
      <c r="B261" s="279">
        <f>IF(B$141=0,0,B$141/NFM_fec!B$141)</f>
        <v>3.1894929982091478</v>
      </c>
      <c r="C261" s="279">
        <f>IF(C$141=0,0,C$141/NFM_fec!C$141)</f>
        <v>2.9983060218067124</v>
      </c>
      <c r="D261" s="279">
        <f>IF(D$141=0,0,D$141/NFM_fec!D$141)</f>
        <v>2.9334247206466846</v>
      </c>
      <c r="E261" s="279">
        <f>IF(E$141=0,0,E$141/NFM_fec!E$141)</f>
        <v>3.0451991073277838</v>
      </c>
      <c r="F261" s="279">
        <f>IF(F$141=0,0,F$141/NFM_fec!F$141)</f>
        <v>2.8969686517010174</v>
      </c>
      <c r="G261" s="279">
        <f>IF(G$141=0,0,G$141/NFM_fec!G$141)</f>
        <v>2.831874418557319</v>
      </c>
      <c r="H261" s="279">
        <f>IF(H$141=0,0,H$141/NFM_fec!H$141)</f>
        <v>2.9631499296755455</v>
      </c>
      <c r="I261" s="279">
        <f>IF(I$141=0,0,I$141/NFM_fec!I$141)</f>
        <v>2.9039672531425165</v>
      </c>
      <c r="J261" s="279">
        <f>IF(J$141=0,0,J$141/NFM_fec!J$141)</f>
        <v>3.0211821898824978</v>
      </c>
      <c r="K261" s="279">
        <f>IF(K$141=0,0,K$141/NFM_fec!K$141)</f>
        <v>2.3926259306673701</v>
      </c>
      <c r="L261" s="279">
        <f>IF(L$141=0,0,L$141/NFM_fec!L$141)</f>
        <v>2.44352480741999</v>
      </c>
      <c r="M261" s="279">
        <f>IF(M$141=0,0,M$141/NFM_fec!M$141)</f>
        <v>2.6945481789141468</v>
      </c>
      <c r="N261" s="279">
        <f>IF(N$141=0,0,N$141/NFM_fec!N$141)</f>
        <v>2.704931219051685</v>
      </c>
      <c r="O261" s="279">
        <f>IF(O$141=0,0,O$141/NFM_fec!O$141)</f>
        <v>2.5175328545178957</v>
      </c>
      <c r="P261" s="279">
        <f>IF(P$141=0,0,P$141/NFM_fec!P$141)</f>
        <v>2.4573116015020453</v>
      </c>
      <c r="Q261" s="279">
        <f>IF(Q$141=0,0,Q$141/NFM_fec!Q$141)</f>
        <v>2.4629664594755578</v>
      </c>
      <c r="R261" s="279">
        <f>IF(R$141=0,0,R$141/NFM_fec!R$141)</f>
        <v>2.6290908986299146</v>
      </c>
      <c r="S261" s="279">
        <f>IF(S$141=0,0,S$141/NFM_fec!S$141)</f>
        <v>1.437559823130383</v>
      </c>
      <c r="T261" s="279">
        <f>IF(T$141=0,0,T$141/NFM_fec!T$141)</f>
        <v>1.3986808960290278</v>
      </c>
      <c r="U261" s="279">
        <f>IF(U$141=0,0,U$141/NFM_fec!U$141)</f>
        <v>1.5825043462862591</v>
      </c>
      <c r="V261" s="279">
        <f>IF(V$141=0,0,V$141/NFM_fec!V$141)</f>
        <v>1.9889634386992545</v>
      </c>
      <c r="W261" s="279">
        <f>IF(W$141=0,0,W$141/NFM_fec!W$141)</f>
        <v>2.0105836189460282</v>
      </c>
      <c r="DA261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DA1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industry"</f>
        <v>EL: Chemical industry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1187.7252752678617</v>
      </c>
      <c r="C3" s="205">
        <f t="shared" si="0"/>
        <v>1535.3046659686368</v>
      </c>
      <c r="D3" s="205">
        <f t="shared" si="0"/>
        <v>1399.066050228841</v>
      </c>
      <c r="E3" s="205">
        <f t="shared" si="0"/>
        <v>1520.7213261648744</v>
      </c>
      <c r="F3" s="205">
        <f t="shared" si="0"/>
        <v>1368.0256926677916</v>
      </c>
      <c r="G3" s="205">
        <f t="shared" si="0"/>
        <v>1472.7183387455136</v>
      </c>
      <c r="H3" s="205">
        <f t="shared" si="0"/>
        <v>1488.6189945057215</v>
      </c>
      <c r="I3" s="205">
        <f t="shared" si="0"/>
        <v>1342.7163547859395</v>
      </c>
      <c r="J3" s="205">
        <f t="shared" si="0"/>
        <v>1245.615208892882</v>
      </c>
      <c r="K3" s="205">
        <f t="shared" si="0"/>
        <v>1143.8984027816516</v>
      </c>
      <c r="L3" s="205">
        <f t="shared" si="0"/>
        <v>1686.869543104179</v>
      </c>
      <c r="M3" s="205">
        <f t="shared" si="0"/>
        <v>1466.8185702079179</v>
      </c>
      <c r="N3" s="205">
        <f t="shared" si="0"/>
        <v>1339.4432088350334</v>
      </c>
      <c r="O3" s="205">
        <f t="shared" si="0"/>
        <v>1597.0850044018389</v>
      </c>
      <c r="P3" s="205">
        <f t="shared" si="0"/>
        <v>1488.6460883236809</v>
      </c>
      <c r="Q3" s="205">
        <f t="shared" si="0"/>
        <v>1632.4</v>
      </c>
      <c r="R3" s="205">
        <f t="shared" si="0"/>
        <v>1592.4737515485062</v>
      </c>
      <c r="S3" s="205">
        <f t="shared" si="0"/>
        <v>1616.1533837956783</v>
      </c>
      <c r="T3" s="205">
        <f t="shared" si="0"/>
        <v>1639.8223568417175</v>
      </c>
      <c r="U3" s="205">
        <f t="shared" si="0"/>
        <v>1726.6661927634987</v>
      </c>
      <c r="V3" s="205">
        <f t="shared" si="0"/>
        <v>1877.5836104345012</v>
      </c>
      <c r="W3" s="205">
        <f t="shared" si="0"/>
        <v>1935.2396134303076</v>
      </c>
      <c r="DA3" s="112"/>
    </row>
    <row r="4" spans="1:105" ht="12" customHeight="1" x14ac:dyDescent="0.25">
      <c r="A4" s="50" t="s">
        <v>939</v>
      </c>
      <c r="B4" s="243">
        <f t="shared" ref="B4:W4" si="1">SUM(B5:B6)</f>
        <v>570.2858835728041</v>
      </c>
      <c r="C4" s="243">
        <f t="shared" si="1"/>
        <v>643.02993103946267</v>
      </c>
      <c r="D4" s="243">
        <f t="shared" si="1"/>
        <v>583.71860697442094</v>
      </c>
      <c r="E4" s="243">
        <f t="shared" si="1"/>
        <v>675.73924731182785</v>
      </c>
      <c r="F4" s="243">
        <f t="shared" si="1"/>
        <v>637.41766915246853</v>
      </c>
      <c r="G4" s="243">
        <f t="shared" si="1"/>
        <v>636.64330883609637</v>
      </c>
      <c r="H4" s="243">
        <f t="shared" si="1"/>
        <v>725.51328128227374</v>
      </c>
      <c r="I4" s="243">
        <f t="shared" si="1"/>
        <v>679.18844511830196</v>
      </c>
      <c r="J4" s="243">
        <f t="shared" si="1"/>
        <v>691.43496171969832</v>
      </c>
      <c r="K4" s="243">
        <f t="shared" si="1"/>
        <v>573.99453338539638</v>
      </c>
      <c r="L4" s="243">
        <f t="shared" si="1"/>
        <v>726.45587861320678</v>
      </c>
      <c r="M4" s="243">
        <f t="shared" si="1"/>
        <v>695.4333997911325</v>
      </c>
      <c r="N4" s="243">
        <f t="shared" si="1"/>
        <v>591.11128153999539</v>
      </c>
      <c r="O4" s="243">
        <f t="shared" si="1"/>
        <v>678.86139098112108</v>
      </c>
      <c r="P4" s="243">
        <f t="shared" si="1"/>
        <v>725.71496805779452</v>
      </c>
      <c r="Q4" s="243">
        <f t="shared" si="1"/>
        <v>861.5</v>
      </c>
      <c r="R4" s="243">
        <f t="shared" si="1"/>
        <v>850.0030462419528</v>
      </c>
      <c r="S4" s="243">
        <f t="shared" si="1"/>
        <v>891.20712313695117</v>
      </c>
      <c r="T4" s="243">
        <f t="shared" si="1"/>
        <v>871.53616307150753</v>
      </c>
      <c r="U4" s="243">
        <f t="shared" si="1"/>
        <v>883.38935545784125</v>
      </c>
      <c r="V4" s="243">
        <f t="shared" si="1"/>
        <v>961.48209539018194</v>
      </c>
      <c r="W4" s="243">
        <f t="shared" si="1"/>
        <v>956.06256849656256</v>
      </c>
      <c r="DA4" s="83"/>
    </row>
    <row r="5" spans="1:105" ht="12" customHeight="1" x14ac:dyDescent="0.25">
      <c r="A5" s="99" t="s">
        <v>57</v>
      </c>
      <c r="B5" s="284">
        <v>189.23878630329199</v>
      </c>
      <c r="C5" s="284">
        <v>125.5912707795995</v>
      </c>
      <c r="D5" s="284">
        <v>119.65907168844539</v>
      </c>
      <c r="E5" s="284">
        <v>128.74590738722929</v>
      </c>
      <c r="F5" s="284">
        <v>156.3024993153324</v>
      </c>
      <c r="G5" s="284">
        <v>142.00684474479931</v>
      </c>
      <c r="H5" s="284">
        <v>151.5946490580919</v>
      </c>
      <c r="I5" s="284">
        <v>122.2292330657659</v>
      </c>
      <c r="J5" s="284">
        <v>154.15784233974321</v>
      </c>
      <c r="K5" s="284">
        <v>125.6485888597033</v>
      </c>
      <c r="L5" s="284">
        <v>148.34053108545581</v>
      </c>
      <c r="M5" s="284">
        <v>163.21749194948109</v>
      </c>
      <c r="N5" s="284">
        <v>149.97084895505409</v>
      </c>
      <c r="O5" s="284">
        <v>144.06082790878321</v>
      </c>
      <c r="P5" s="284">
        <v>158.89959786984579</v>
      </c>
      <c r="Q5" s="284">
        <v>191.6358888888889</v>
      </c>
      <c r="R5" s="284">
        <v>135.7043543052672</v>
      </c>
      <c r="S5" s="284">
        <v>179.46292546191759</v>
      </c>
      <c r="T5" s="284">
        <v>213.90861265562091</v>
      </c>
      <c r="U5" s="284">
        <v>158.89501838701841</v>
      </c>
      <c r="V5" s="284">
        <v>197.43241101184799</v>
      </c>
      <c r="W5" s="284">
        <v>176.01718265822569</v>
      </c>
      <c r="DA5" s="94" t="s">
        <v>940</v>
      </c>
    </row>
    <row r="6" spans="1:105" ht="12" customHeight="1" x14ac:dyDescent="0.25">
      <c r="A6" s="99" t="s">
        <v>47</v>
      </c>
      <c r="B6" s="284">
        <v>381.04709726951211</v>
      </c>
      <c r="C6" s="284">
        <v>517.43866025986313</v>
      </c>
      <c r="D6" s="284">
        <v>464.05953528597553</v>
      </c>
      <c r="E6" s="284">
        <v>546.99333992459856</v>
      </c>
      <c r="F6" s="284">
        <v>481.11516983713608</v>
      </c>
      <c r="G6" s="284">
        <v>494.63646409129711</v>
      </c>
      <c r="H6" s="284">
        <v>573.91863222418181</v>
      </c>
      <c r="I6" s="284">
        <v>556.95921205253603</v>
      </c>
      <c r="J6" s="284">
        <v>537.27711937995514</v>
      </c>
      <c r="K6" s="284">
        <v>448.34594452569308</v>
      </c>
      <c r="L6" s="284">
        <v>578.11534752775094</v>
      </c>
      <c r="M6" s="284">
        <v>532.21590784165141</v>
      </c>
      <c r="N6" s="284">
        <v>441.14043258494132</v>
      </c>
      <c r="O6" s="284">
        <v>534.80056307233781</v>
      </c>
      <c r="P6" s="284">
        <v>566.8153701879487</v>
      </c>
      <c r="Q6" s="284">
        <v>669.86411111111113</v>
      </c>
      <c r="R6" s="284">
        <v>714.2986919366856</v>
      </c>
      <c r="S6" s="284">
        <v>711.74419767503355</v>
      </c>
      <c r="T6" s="284">
        <v>657.62755041588662</v>
      </c>
      <c r="U6" s="284">
        <v>724.49433707082278</v>
      </c>
      <c r="V6" s="284">
        <v>764.04968437833395</v>
      </c>
      <c r="W6" s="284">
        <v>780.04538583833687</v>
      </c>
      <c r="DA6" s="94" t="s">
        <v>941</v>
      </c>
    </row>
    <row r="7" spans="1:105" ht="12" customHeight="1" x14ac:dyDescent="0.25">
      <c r="A7" s="49" t="s">
        <v>48</v>
      </c>
      <c r="B7" s="244">
        <v>617.43939169505757</v>
      </c>
      <c r="C7" s="244">
        <v>892.27473492917409</v>
      </c>
      <c r="D7" s="244">
        <v>815.34744325442</v>
      </c>
      <c r="E7" s="244">
        <v>844.98207885304657</v>
      </c>
      <c r="F7" s="244">
        <v>730.608023515323</v>
      </c>
      <c r="G7" s="244">
        <v>836.07502990941725</v>
      </c>
      <c r="H7" s="244">
        <v>763.10571322344776</v>
      </c>
      <c r="I7" s="244">
        <v>663.52790966763757</v>
      </c>
      <c r="J7" s="244">
        <v>554.1802471731836</v>
      </c>
      <c r="K7" s="244">
        <v>569.90386939625523</v>
      </c>
      <c r="L7" s="244">
        <v>960.41366449097222</v>
      </c>
      <c r="M7" s="244">
        <v>771.3851704167854</v>
      </c>
      <c r="N7" s="244">
        <v>748.33192729503799</v>
      </c>
      <c r="O7" s="244">
        <v>918.22361342071792</v>
      </c>
      <c r="P7" s="244">
        <v>762.93112026588653</v>
      </c>
      <c r="Q7" s="244">
        <v>770.9</v>
      </c>
      <c r="R7" s="244">
        <v>742.47070530655344</v>
      </c>
      <c r="S7" s="244">
        <v>724.94626065872717</v>
      </c>
      <c r="T7" s="244">
        <v>768.28619377020993</v>
      </c>
      <c r="U7" s="244">
        <v>843.27683730565741</v>
      </c>
      <c r="V7" s="244">
        <v>916.10151504431929</v>
      </c>
      <c r="W7" s="244">
        <v>979.17704493374515</v>
      </c>
      <c r="DA7" s="84" t="s">
        <v>942</v>
      </c>
    </row>
    <row r="8" spans="1:105" ht="12" customHeight="1" x14ac:dyDescent="0.25">
      <c r="A8" s="201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DA8" s="17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943</v>
      </c>
      <c r="B10" s="243">
        <v>217.57139046284519</v>
      </c>
      <c r="C10" s="243">
        <v>170.07097491076689</v>
      </c>
      <c r="D10" s="243">
        <v>176.1530069046814</v>
      </c>
      <c r="E10" s="243">
        <v>250.61313473506669</v>
      </c>
      <c r="F10" s="243">
        <v>268.48760751455097</v>
      </c>
      <c r="G10" s="243">
        <v>253.01949994592309</v>
      </c>
      <c r="H10" s="243">
        <v>271.10542410085378</v>
      </c>
      <c r="I10" s="243">
        <v>251.6524912405028</v>
      </c>
      <c r="J10" s="243">
        <v>259.7221226831312</v>
      </c>
      <c r="K10" s="243">
        <v>258.78762405430149</v>
      </c>
      <c r="L10" s="243">
        <v>392.14022427036349</v>
      </c>
      <c r="M10" s="243">
        <v>424.41096948709759</v>
      </c>
      <c r="N10" s="243">
        <v>306.8907044529106</v>
      </c>
      <c r="O10" s="243">
        <v>300.28118069284022</v>
      </c>
      <c r="P10" s="243">
        <v>307.83880862023551</v>
      </c>
      <c r="Q10" s="243">
        <v>287.96744357170633</v>
      </c>
      <c r="R10" s="243">
        <v>205.53016481213359</v>
      </c>
      <c r="S10" s="243">
        <v>347.89096725913271</v>
      </c>
      <c r="T10" s="243">
        <v>411.15649338429841</v>
      </c>
      <c r="U10" s="243">
        <v>361.47899600561323</v>
      </c>
      <c r="V10" s="243">
        <v>329.56576696729161</v>
      </c>
      <c r="W10" s="243">
        <v>286.92184097807308</v>
      </c>
      <c r="DA10" s="83" t="s">
        <v>944</v>
      </c>
    </row>
    <row r="11" spans="1:105" ht="12" customHeight="1" x14ac:dyDescent="0.25">
      <c r="A11" s="107" t="s">
        <v>945</v>
      </c>
      <c r="B11" s="284">
        <v>72.145101292627473</v>
      </c>
      <c r="C11" s="284">
        <v>94.813731926595509</v>
      </c>
      <c r="D11" s="284">
        <v>85.032719345879769</v>
      </c>
      <c r="E11" s="284">
        <v>100.2292327194843</v>
      </c>
      <c r="F11" s="284">
        <v>88.157936857380733</v>
      </c>
      <c r="G11" s="284">
        <v>90.635533657107288</v>
      </c>
      <c r="H11" s="284">
        <v>105.16293335340259</v>
      </c>
      <c r="I11" s="284">
        <v>102.0553458434602</v>
      </c>
      <c r="J11" s="284">
        <v>98.448864917826768</v>
      </c>
      <c r="K11" s="284">
        <v>114.1231525979188</v>
      </c>
      <c r="L11" s="284">
        <v>172.21483588194889</v>
      </c>
      <c r="M11" s="284">
        <v>127.9275658038455</v>
      </c>
      <c r="N11" s="284">
        <v>60.438469339991627</v>
      </c>
      <c r="O11" s="284">
        <v>58.443733028092502</v>
      </c>
      <c r="P11" s="284">
        <v>76.429894241316333</v>
      </c>
      <c r="Q11" s="284">
        <v>129.1869022086245</v>
      </c>
      <c r="R11" s="284">
        <v>84.881860781130015</v>
      </c>
      <c r="S11" s="284">
        <v>64.065286292991686</v>
      </c>
      <c r="T11" s="284">
        <v>55.873676110306569</v>
      </c>
      <c r="U11" s="284">
        <v>57.030731798449892</v>
      </c>
      <c r="V11" s="284">
        <v>37.18710175673786</v>
      </c>
      <c r="W11" s="284">
        <v>40.649875565814213</v>
      </c>
      <c r="DA11" s="94" t="s">
        <v>946</v>
      </c>
    </row>
    <row r="12" spans="1:105" ht="12" customHeight="1" x14ac:dyDescent="0.25">
      <c r="A12" s="49" t="s">
        <v>947</v>
      </c>
      <c r="B12" s="244">
        <v>10.594146583061031</v>
      </c>
      <c r="C12" s="244">
        <v>19.892841455673022</v>
      </c>
      <c r="D12" s="244">
        <v>19.10557581296705</v>
      </c>
      <c r="E12" s="244">
        <v>28.46870780482714</v>
      </c>
      <c r="F12" s="244">
        <v>20.15140705459336</v>
      </c>
      <c r="G12" s="244">
        <v>23.744927096920971</v>
      </c>
      <c r="H12" s="244">
        <v>21.801465296084839</v>
      </c>
      <c r="I12" s="244">
        <v>22.428460421903079</v>
      </c>
      <c r="J12" s="244">
        <v>14.288481952777721</v>
      </c>
      <c r="K12" s="244">
        <v>20.217937366976589</v>
      </c>
      <c r="L12" s="244">
        <v>46.970591788318288</v>
      </c>
      <c r="M12" s="244">
        <v>33.519800702285288</v>
      </c>
      <c r="N12" s="244">
        <v>26.017533644103469</v>
      </c>
      <c r="O12" s="244">
        <v>33.906041410197879</v>
      </c>
      <c r="P12" s="244">
        <v>23.790271143023659</v>
      </c>
      <c r="Q12" s="244">
        <v>19.870069192249169</v>
      </c>
      <c r="R12" s="244">
        <v>18.641248617184029</v>
      </c>
      <c r="S12" s="244">
        <v>30.148386046677821</v>
      </c>
      <c r="T12" s="244">
        <v>27.777834373102571</v>
      </c>
      <c r="U12" s="244">
        <v>40.996102356544952</v>
      </c>
      <c r="V12" s="244">
        <v>29.020333043469108</v>
      </c>
      <c r="W12" s="244">
        <v>30.040099859304799</v>
      </c>
      <c r="DA12" s="84" t="s">
        <v>948</v>
      </c>
    </row>
    <row r="13" spans="1:105" ht="12" customHeight="1" x14ac:dyDescent="0.25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943</v>
      </c>
      <c r="B15" s="243">
        <v>241.7459894031613</v>
      </c>
      <c r="C15" s="243">
        <v>221.69790763396529</v>
      </c>
      <c r="D15" s="243">
        <v>221.69790763396529</v>
      </c>
      <c r="E15" s="243">
        <v>281.84215294155331</v>
      </c>
      <c r="F15" s="243">
        <v>301.89023471074933</v>
      </c>
      <c r="G15" s="243">
        <v>281.84215294155331</v>
      </c>
      <c r="H15" s="243">
        <v>301.89023471074933</v>
      </c>
      <c r="I15" s="243">
        <v>301.89023471074933</v>
      </c>
      <c r="J15" s="243">
        <v>281.84215294155331</v>
      </c>
      <c r="K15" s="243">
        <v>281.84215294155331</v>
      </c>
      <c r="L15" s="243">
        <v>422.17872532592509</v>
      </c>
      <c r="M15" s="243">
        <v>462.27488886431712</v>
      </c>
      <c r="N15" s="243">
        <v>462.27488886431712</v>
      </c>
      <c r="O15" s="243">
        <v>442.22680709512122</v>
      </c>
      <c r="P15" s="243">
        <v>442.22680709512122</v>
      </c>
      <c r="Q15" s="243">
        <v>422.1787253259252</v>
      </c>
      <c r="R15" s="243">
        <v>402.13064355672918</v>
      </c>
      <c r="S15" s="243">
        <v>402.13064355672918</v>
      </c>
      <c r="T15" s="243">
        <v>442.22680709512122</v>
      </c>
      <c r="U15" s="243">
        <v>442.22680709512122</v>
      </c>
      <c r="V15" s="243">
        <v>422.17872532592531</v>
      </c>
      <c r="W15" s="243">
        <v>402.1306435567293</v>
      </c>
      <c r="DA15" s="83" t="s">
        <v>949</v>
      </c>
    </row>
    <row r="16" spans="1:105" ht="12" customHeight="1" x14ac:dyDescent="0.25">
      <c r="A16" s="107" t="s">
        <v>945</v>
      </c>
      <c r="B16" s="284">
        <v>80.161223658474967</v>
      </c>
      <c r="C16" s="284">
        <v>102.9512908039838</v>
      </c>
      <c r="D16" s="284">
        <v>102.9512908039838</v>
      </c>
      <c r="E16" s="284">
        <v>110.5479798524868</v>
      </c>
      <c r="F16" s="284">
        <v>102.9512908039838</v>
      </c>
      <c r="G16" s="284">
        <v>102.9512908039838</v>
      </c>
      <c r="H16" s="284">
        <v>118.1446689009898</v>
      </c>
      <c r="I16" s="284">
        <v>118.1446689009898</v>
      </c>
      <c r="J16" s="284">
        <v>110.5479798524868</v>
      </c>
      <c r="K16" s="284">
        <v>125.74135794949269</v>
      </c>
      <c r="L16" s="284">
        <v>186.51487033751641</v>
      </c>
      <c r="M16" s="284">
        <v>186.51487033751641</v>
      </c>
      <c r="N16" s="284">
        <v>178.9181812890134</v>
      </c>
      <c r="O16" s="284">
        <v>178.9181812890134</v>
      </c>
      <c r="P16" s="284">
        <v>171.32149224051051</v>
      </c>
      <c r="Q16" s="284">
        <v>171.32149224051051</v>
      </c>
      <c r="R16" s="284">
        <v>163.7248031920075</v>
      </c>
      <c r="S16" s="284">
        <v>163.7248031920075</v>
      </c>
      <c r="T16" s="284">
        <v>156.12811414350449</v>
      </c>
      <c r="U16" s="284">
        <v>156.12811414350449</v>
      </c>
      <c r="V16" s="284">
        <v>148.53142509500159</v>
      </c>
      <c r="W16" s="284">
        <v>148.53142509500159</v>
      </c>
      <c r="DA16" s="94" t="s">
        <v>950</v>
      </c>
    </row>
    <row r="17" spans="1:105" ht="12" customHeight="1" x14ac:dyDescent="0.25">
      <c r="A17" s="49" t="s">
        <v>947</v>
      </c>
      <c r="B17" s="244">
        <v>16.215718425623361</v>
      </c>
      <c r="C17" s="244">
        <v>21.825251663224051</v>
      </c>
      <c r="D17" s="244">
        <v>20.42286835382388</v>
      </c>
      <c r="E17" s="244">
        <v>30.239551519625088</v>
      </c>
      <c r="F17" s="244">
        <v>30.239551519625088</v>
      </c>
      <c r="G17" s="244">
        <v>28.83716821022492</v>
      </c>
      <c r="H17" s="244">
        <v>28.83716821022492</v>
      </c>
      <c r="I17" s="244">
        <v>27.434784900824749</v>
      </c>
      <c r="J17" s="244">
        <v>27.434784900824749</v>
      </c>
      <c r="K17" s="244">
        <v>26.03240159142457</v>
      </c>
      <c r="L17" s="244">
        <v>49.872917851227513</v>
      </c>
      <c r="M17" s="244">
        <v>49.872917851227513</v>
      </c>
      <c r="N17" s="244">
        <v>48.470534541827341</v>
      </c>
      <c r="O17" s="244">
        <v>48.470534541827341</v>
      </c>
      <c r="P17" s="244">
        <v>47.068151232427169</v>
      </c>
      <c r="Q17" s="244">
        <v>47.068151232427169</v>
      </c>
      <c r="R17" s="244">
        <v>45.665767923026998</v>
      </c>
      <c r="S17" s="244">
        <v>44.263384613626833</v>
      </c>
      <c r="T17" s="244">
        <v>44.263384613626833</v>
      </c>
      <c r="U17" s="244">
        <v>44.263384613626833</v>
      </c>
      <c r="V17" s="244">
        <v>44.263384613626833</v>
      </c>
      <c r="W17" s="244">
        <v>42.861001304226647</v>
      </c>
      <c r="DA17" s="84" t="s">
        <v>951</v>
      </c>
    </row>
    <row r="18" spans="1:105" ht="12" customHeight="1" x14ac:dyDescent="0.25">
      <c r="A18" s="108" t="s">
        <v>452</v>
      </c>
      <c r="B18" s="247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943</v>
      </c>
      <c r="B19" s="248">
        <v>0</v>
      </c>
      <c r="C19" s="243">
        <v>0</v>
      </c>
      <c r="D19" s="243">
        <v>0</v>
      </c>
      <c r="E19" s="243">
        <v>80.192327076783926</v>
      </c>
      <c r="F19" s="243">
        <v>20.048081769195981</v>
      </c>
      <c r="G19" s="243">
        <v>0</v>
      </c>
      <c r="H19" s="243">
        <v>40.096163538391963</v>
      </c>
      <c r="I19" s="243">
        <v>0</v>
      </c>
      <c r="J19" s="243">
        <v>0</v>
      </c>
      <c r="K19" s="243">
        <v>0</v>
      </c>
      <c r="L19" s="243">
        <v>160.38465415356791</v>
      </c>
      <c r="M19" s="243">
        <v>60.144245307587937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60.144245307587937</v>
      </c>
      <c r="U19" s="243">
        <v>0</v>
      </c>
      <c r="V19" s="243">
        <v>0</v>
      </c>
      <c r="W19" s="243">
        <v>0</v>
      </c>
      <c r="DA19" s="83" t="s">
        <v>952</v>
      </c>
    </row>
    <row r="20" spans="1:105" ht="12" customHeight="1" x14ac:dyDescent="0.25">
      <c r="A20" s="99" t="s">
        <v>945</v>
      </c>
      <c r="B20" s="285">
        <v>0</v>
      </c>
      <c r="C20" s="284">
        <v>30.38675619401182</v>
      </c>
      <c r="D20" s="284">
        <v>0</v>
      </c>
      <c r="E20" s="284">
        <v>15.19337809700591</v>
      </c>
      <c r="F20" s="284">
        <v>0</v>
      </c>
      <c r="G20" s="284">
        <v>0</v>
      </c>
      <c r="H20" s="284">
        <v>22.790067145508871</v>
      </c>
      <c r="I20" s="284">
        <v>0</v>
      </c>
      <c r="J20" s="284">
        <v>0</v>
      </c>
      <c r="K20" s="284">
        <v>15.19337809700591</v>
      </c>
      <c r="L20" s="284">
        <v>68.3702014365266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0</v>
      </c>
      <c r="T20" s="284">
        <v>0</v>
      </c>
      <c r="U20" s="284">
        <v>0</v>
      </c>
      <c r="V20" s="284">
        <v>0</v>
      </c>
      <c r="W20" s="284">
        <v>0</v>
      </c>
      <c r="DA20" s="94" t="s">
        <v>953</v>
      </c>
    </row>
    <row r="21" spans="1:105" ht="12" customHeight="1" x14ac:dyDescent="0.25">
      <c r="A21" s="52" t="s">
        <v>947</v>
      </c>
      <c r="B21" s="249">
        <v>0</v>
      </c>
      <c r="C21" s="244">
        <v>5.6095332376006919</v>
      </c>
      <c r="D21" s="244">
        <v>0</v>
      </c>
      <c r="E21" s="244">
        <v>11.21906647520138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25.242899569203111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1.402383309400173</v>
      </c>
      <c r="V21" s="244">
        <v>0</v>
      </c>
      <c r="W21" s="244">
        <v>0</v>
      </c>
      <c r="DA21" s="84" t="s">
        <v>954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943</v>
      </c>
      <c r="B23" s="248"/>
      <c r="C23" s="243">
        <f t="shared" ref="C23:W23" si="2">B15+C19-C15</f>
        <v>20.048081769196017</v>
      </c>
      <c r="D23" s="243">
        <f t="shared" si="2"/>
        <v>0</v>
      </c>
      <c r="E23" s="243">
        <f t="shared" si="2"/>
        <v>20.048081769195903</v>
      </c>
      <c r="F23" s="243">
        <f t="shared" si="2"/>
        <v>0</v>
      </c>
      <c r="G23" s="243">
        <f t="shared" si="2"/>
        <v>20.048081769196017</v>
      </c>
      <c r="H23" s="243">
        <f t="shared" si="2"/>
        <v>20.04808176919596</v>
      </c>
      <c r="I23" s="243">
        <f t="shared" si="2"/>
        <v>0</v>
      </c>
      <c r="J23" s="243">
        <f t="shared" si="2"/>
        <v>20.048081769196017</v>
      </c>
      <c r="K23" s="243">
        <f t="shared" si="2"/>
        <v>0</v>
      </c>
      <c r="L23" s="243">
        <f t="shared" si="2"/>
        <v>20.048081769196131</v>
      </c>
      <c r="M23" s="243">
        <f t="shared" si="2"/>
        <v>20.048081769195903</v>
      </c>
      <c r="N23" s="243">
        <f t="shared" si="2"/>
        <v>0</v>
      </c>
      <c r="O23" s="243">
        <f t="shared" si="2"/>
        <v>20.048081769195903</v>
      </c>
      <c r="P23" s="243">
        <f t="shared" si="2"/>
        <v>0</v>
      </c>
      <c r="Q23" s="243">
        <f t="shared" si="2"/>
        <v>20.048081769196017</v>
      </c>
      <c r="R23" s="243">
        <f t="shared" si="2"/>
        <v>20.048081769196017</v>
      </c>
      <c r="S23" s="243">
        <f t="shared" si="2"/>
        <v>0</v>
      </c>
      <c r="T23" s="243">
        <f t="shared" si="2"/>
        <v>20.048081769195903</v>
      </c>
      <c r="U23" s="243">
        <f t="shared" si="2"/>
        <v>0</v>
      </c>
      <c r="V23" s="243">
        <f t="shared" si="2"/>
        <v>20.048081769195903</v>
      </c>
      <c r="W23" s="243">
        <f t="shared" si="2"/>
        <v>20.048081769196017</v>
      </c>
      <c r="DA23" s="83"/>
    </row>
    <row r="24" spans="1:105" ht="12" customHeight="1" x14ac:dyDescent="0.25">
      <c r="A24" s="99" t="s">
        <v>945</v>
      </c>
      <c r="B24" s="285"/>
      <c r="C24" s="284">
        <f t="shared" ref="C24:W24" si="3">B16+C20-C16</f>
        <v>7.596689048502995</v>
      </c>
      <c r="D24" s="284">
        <f t="shared" si="3"/>
        <v>0</v>
      </c>
      <c r="E24" s="284">
        <f t="shared" si="3"/>
        <v>7.5966890485028955</v>
      </c>
      <c r="F24" s="284">
        <f t="shared" si="3"/>
        <v>7.5966890485030092</v>
      </c>
      <c r="G24" s="284">
        <f t="shared" si="3"/>
        <v>0</v>
      </c>
      <c r="H24" s="284">
        <f t="shared" si="3"/>
        <v>7.5966890485028671</v>
      </c>
      <c r="I24" s="284">
        <f t="shared" si="3"/>
        <v>0</v>
      </c>
      <c r="J24" s="284">
        <f t="shared" si="3"/>
        <v>7.596689048502995</v>
      </c>
      <c r="K24" s="284">
        <f t="shared" si="3"/>
        <v>0</v>
      </c>
      <c r="L24" s="284">
        <f t="shared" si="3"/>
        <v>7.5966890485028671</v>
      </c>
      <c r="M24" s="284">
        <f t="shared" si="3"/>
        <v>0</v>
      </c>
      <c r="N24" s="284">
        <f t="shared" si="3"/>
        <v>7.5966890485030092</v>
      </c>
      <c r="O24" s="284">
        <f t="shared" si="3"/>
        <v>0</v>
      </c>
      <c r="P24" s="284">
        <f t="shared" si="3"/>
        <v>7.5966890485028955</v>
      </c>
      <c r="Q24" s="284">
        <f t="shared" si="3"/>
        <v>0</v>
      </c>
      <c r="R24" s="284">
        <f t="shared" si="3"/>
        <v>7.5966890485030092</v>
      </c>
      <c r="S24" s="284">
        <f t="shared" si="3"/>
        <v>0</v>
      </c>
      <c r="T24" s="284">
        <f t="shared" si="3"/>
        <v>7.5966890485030092</v>
      </c>
      <c r="U24" s="284">
        <f t="shared" si="3"/>
        <v>0</v>
      </c>
      <c r="V24" s="284">
        <f t="shared" si="3"/>
        <v>7.5966890485028955</v>
      </c>
      <c r="W24" s="284">
        <f t="shared" si="3"/>
        <v>0</v>
      </c>
      <c r="DA24" s="94"/>
    </row>
    <row r="25" spans="1:105" ht="12" customHeight="1" x14ac:dyDescent="0.25">
      <c r="A25" s="52" t="s">
        <v>947</v>
      </c>
      <c r="B25" s="249"/>
      <c r="C25" s="244">
        <f t="shared" ref="C25:W25" si="4">B17+C21-C17</f>
        <v>0</v>
      </c>
      <c r="D25" s="244">
        <f t="shared" si="4"/>
        <v>1.4023833094001716</v>
      </c>
      <c r="E25" s="244">
        <f t="shared" si="4"/>
        <v>1.4023833094001716</v>
      </c>
      <c r="F25" s="244">
        <f t="shared" si="4"/>
        <v>0</v>
      </c>
      <c r="G25" s="244">
        <f t="shared" si="4"/>
        <v>1.4023833094001681</v>
      </c>
      <c r="H25" s="244">
        <f t="shared" si="4"/>
        <v>0</v>
      </c>
      <c r="I25" s="244">
        <f t="shared" si="4"/>
        <v>1.4023833094001716</v>
      </c>
      <c r="J25" s="244">
        <f t="shared" si="4"/>
        <v>0</v>
      </c>
      <c r="K25" s="244">
        <f t="shared" si="4"/>
        <v>1.4023833094001787</v>
      </c>
      <c r="L25" s="244">
        <f t="shared" si="4"/>
        <v>1.4023833094001645</v>
      </c>
      <c r="M25" s="244">
        <f t="shared" si="4"/>
        <v>0</v>
      </c>
      <c r="N25" s="244">
        <f t="shared" si="4"/>
        <v>1.4023833094001716</v>
      </c>
      <c r="O25" s="244">
        <f t="shared" si="4"/>
        <v>0</v>
      </c>
      <c r="P25" s="244">
        <f t="shared" si="4"/>
        <v>1.4023833094001716</v>
      </c>
      <c r="Q25" s="244">
        <f t="shared" si="4"/>
        <v>0</v>
      </c>
      <c r="R25" s="244">
        <f t="shared" si="4"/>
        <v>1.4023833094001716</v>
      </c>
      <c r="S25" s="244">
        <f t="shared" si="4"/>
        <v>1.4023833094001645</v>
      </c>
      <c r="T25" s="244">
        <f t="shared" si="4"/>
        <v>0</v>
      </c>
      <c r="U25" s="244">
        <f t="shared" si="4"/>
        <v>1.4023833094001716</v>
      </c>
      <c r="V25" s="244">
        <f t="shared" si="4"/>
        <v>0</v>
      </c>
      <c r="W25" s="244">
        <f t="shared" si="4"/>
        <v>1.4023833094001859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943</v>
      </c>
      <c r="B27" s="243">
        <f t="shared" ref="B27:W27" si="5">B15-B10</f>
        <v>24.174598940316116</v>
      </c>
      <c r="C27" s="243">
        <f t="shared" si="5"/>
        <v>51.626932723198394</v>
      </c>
      <c r="D27" s="243">
        <f t="shared" si="5"/>
        <v>45.544900729283881</v>
      </c>
      <c r="E27" s="243">
        <f t="shared" si="5"/>
        <v>31.229018206486614</v>
      </c>
      <c r="F27" s="243">
        <f t="shared" si="5"/>
        <v>33.402627196198353</v>
      </c>
      <c r="G27" s="243">
        <f t="shared" si="5"/>
        <v>28.822652995630222</v>
      </c>
      <c r="H27" s="243">
        <f t="shared" si="5"/>
        <v>30.784810609895544</v>
      </c>
      <c r="I27" s="243">
        <f t="shared" si="5"/>
        <v>50.237743470246528</v>
      </c>
      <c r="J27" s="243">
        <f t="shared" si="5"/>
        <v>22.120030258422105</v>
      </c>
      <c r="K27" s="243">
        <f t="shared" si="5"/>
        <v>23.05452888725182</v>
      </c>
      <c r="L27" s="243">
        <f t="shared" si="5"/>
        <v>30.038501055561596</v>
      </c>
      <c r="M27" s="243">
        <f t="shared" si="5"/>
        <v>37.863919377219531</v>
      </c>
      <c r="N27" s="243">
        <f t="shared" si="5"/>
        <v>155.38418441140652</v>
      </c>
      <c r="O27" s="243">
        <f t="shared" si="5"/>
        <v>141.94562640228099</v>
      </c>
      <c r="P27" s="243">
        <f t="shared" si="5"/>
        <v>134.38799847488571</v>
      </c>
      <c r="Q27" s="243">
        <f t="shared" si="5"/>
        <v>134.21128175421887</v>
      </c>
      <c r="R27" s="243">
        <f t="shared" si="5"/>
        <v>196.60047874459559</v>
      </c>
      <c r="S27" s="243">
        <f t="shared" si="5"/>
        <v>54.239676297596475</v>
      </c>
      <c r="T27" s="243">
        <f t="shared" si="5"/>
        <v>31.070313710822802</v>
      </c>
      <c r="U27" s="243">
        <f t="shared" si="5"/>
        <v>80.747811089507991</v>
      </c>
      <c r="V27" s="243">
        <f t="shared" si="5"/>
        <v>92.612958358633705</v>
      </c>
      <c r="W27" s="243">
        <f t="shared" si="5"/>
        <v>115.20880257865622</v>
      </c>
      <c r="DA27" s="83"/>
    </row>
    <row r="28" spans="1:105" ht="12" customHeight="1" x14ac:dyDescent="0.25">
      <c r="A28" s="107" t="s">
        <v>945</v>
      </c>
      <c r="B28" s="284">
        <f t="shared" ref="B28:W28" si="6">B16-B11</f>
        <v>8.0161223658474938</v>
      </c>
      <c r="C28" s="284">
        <f t="shared" si="6"/>
        <v>8.1375588773882868</v>
      </c>
      <c r="D28" s="284">
        <f t="shared" si="6"/>
        <v>17.918571458104026</v>
      </c>
      <c r="E28" s="284">
        <f t="shared" si="6"/>
        <v>10.318747133002503</v>
      </c>
      <c r="F28" s="284">
        <f t="shared" si="6"/>
        <v>14.793353946603062</v>
      </c>
      <c r="G28" s="284">
        <f t="shared" si="6"/>
        <v>12.315757146876507</v>
      </c>
      <c r="H28" s="284">
        <f t="shared" si="6"/>
        <v>12.981735547587206</v>
      </c>
      <c r="I28" s="284">
        <f t="shared" si="6"/>
        <v>16.089323057529597</v>
      </c>
      <c r="J28" s="284">
        <f t="shared" si="6"/>
        <v>12.099114934660037</v>
      </c>
      <c r="K28" s="284">
        <f t="shared" si="6"/>
        <v>11.618205351573891</v>
      </c>
      <c r="L28" s="284">
        <f t="shared" si="6"/>
        <v>14.300034455567527</v>
      </c>
      <c r="M28" s="284">
        <f t="shared" si="6"/>
        <v>58.587304533670917</v>
      </c>
      <c r="N28" s="284">
        <f t="shared" si="6"/>
        <v>118.47971194902178</v>
      </c>
      <c r="O28" s="284">
        <f t="shared" si="6"/>
        <v>120.47444826092089</v>
      </c>
      <c r="P28" s="284">
        <f t="shared" si="6"/>
        <v>94.891597999194175</v>
      </c>
      <c r="Q28" s="284">
        <f t="shared" si="6"/>
        <v>42.134590031886006</v>
      </c>
      <c r="R28" s="284">
        <f t="shared" si="6"/>
        <v>78.842942410877484</v>
      </c>
      <c r="S28" s="284">
        <f t="shared" si="6"/>
        <v>99.659516899015813</v>
      </c>
      <c r="T28" s="284">
        <f t="shared" si="6"/>
        <v>100.25443803319791</v>
      </c>
      <c r="U28" s="284">
        <f t="shared" si="6"/>
        <v>99.097382345054598</v>
      </c>
      <c r="V28" s="284">
        <f t="shared" si="6"/>
        <v>111.34432333826373</v>
      </c>
      <c r="W28" s="284">
        <f t="shared" si="6"/>
        <v>107.88154952918738</v>
      </c>
      <c r="DA28" s="94"/>
    </row>
    <row r="29" spans="1:105" ht="12" customHeight="1" x14ac:dyDescent="0.25">
      <c r="A29" s="49" t="s">
        <v>947</v>
      </c>
      <c r="B29" s="244">
        <f t="shared" ref="B29:W29" si="7">B17-B12</f>
        <v>5.6215718425623304</v>
      </c>
      <c r="C29" s="244">
        <f t="shared" si="7"/>
        <v>1.9324102075510297</v>
      </c>
      <c r="D29" s="244">
        <f t="shared" si="7"/>
        <v>1.3172925408568297</v>
      </c>
      <c r="E29" s="244">
        <f t="shared" si="7"/>
        <v>1.7708437147979481</v>
      </c>
      <c r="F29" s="244">
        <f t="shared" si="7"/>
        <v>10.088144465031728</v>
      </c>
      <c r="G29" s="244">
        <f t="shared" si="7"/>
        <v>5.0922411133039489</v>
      </c>
      <c r="H29" s="244">
        <f t="shared" si="7"/>
        <v>7.0357029141400815</v>
      </c>
      <c r="I29" s="244">
        <f t="shared" si="7"/>
        <v>5.0063244789216697</v>
      </c>
      <c r="J29" s="244">
        <f t="shared" si="7"/>
        <v>13.146302948047028</v>
      </c>
      <c r="K29" s="244">
        <f t="shared" si="7"/>
        <v>5.8144642244479812</v>
      </c>
      <c r="L29" s="244">
        <f t="shared" si="7"/>
        <v>2.9023260629092249</v>
      </c>
      <c r="M29" s="244">
        <f t="shared" si="7"/>
        <v>16.353117148942225</v>
      </c>
      <c r="N29" s="244">
        <f t="shared" si="7"/>
        <v>22.453000897723872</v>
      </c>
      <c r="O29" s="244">
        <f t="shared" si="7"/>
        <v>14.564493131629462</v>
      </c>
      <c r="P29" s="244">
        <f t="shared" si="7"/>
        <v>23.27788008940351</v>
      </c>
      <c r="Q29" s="244">
        <f t="shared" si="7"/>
        <v>27.198082040178001</v>
      </c>
      <c r="R29" s="244">
        <f t="shared" si="7"/>
        <v>27.024519305842968</v>
      </c>
      <c r="S29" s="244">
        <f t="shared" si="7"/>
        <v>14.114998566949012</v>
      </c>
      <c r="T29" s="244">
        <f t="shared" si="7"/>
        <v>16.485550240524262</v>
      </c>
      <c r="U29" s="244">
        <f t="shared" si="7"/>
        <v>3.2672822570818809</v>
      </c>
      <c r="V29" s="244">
        <f t="shared" si="7"/>
        <v>15.243051570157725</v>
      </c>
      <c r="W29" s="244">
        <f t="shared" si="7"/>
        <v>12.820901444921848</v>
      </c>
      <c r="DA29" s="84"/>
    </row>
    <row r="30" spans="1:105" ht="12" customHeight="1" x14ac:dyDescent="0.25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272.09810834049858</v>
      </c>
      <c r="C32" s="212">
        <v>253.53963886500429</v>
      </c>
      <c r="D32" s="212">
        <v>258.54600171969042</v>
      </c>
      <c r="E32" s="212">
        <v>212.5656061908856</v>
      </c>
      <c r="F32" s="212">
        <v>245.5623387790198</v>
      </c>
      <c r="G32" s="212">
        <v>270.89002579535679</v>
      </c>
      <c r="H32" s="212">
        <v>271.79260533104042</v>
      </c>
      <c r="I32" s="212">
        <v>223.8103181427343</v>
      </c>
      <c r="J32" s="212">
        <v>262.43456577815988</v>
      </c>
      <c r="K32" s="212">
        <v>224.4933791917455</v>
      </c>
      <c r="L32" s="212">
        <v>194.27196904557181</v>
      </c>
      <c r="M32" s="212">
        <v>173.83456577815991</v>
      </c>
      <c r="N32" s="212">
        <v>100.61582115219259</v>
      </c>
      <c r="O32" s="212">
        <v>111.2689595872743</v>
      </c>
      <c r="P32" s="212">
        <v>161.71788478073941</v>
      </c>
      <c r="Q32" s="212">
        <v>222.2196044711952</v>
      </c>
      <c r="R32" s="212">
        <v>153.94582975064489</v>
      </c>
      <c r="S32" s="212">
        <v>121.13938091143589</v>
      </c>
      <c r="T32" s="212">
        <v>129.968271711092</v>
      </c>
      <c r="U32" s="212">
        <v>88.923387790197765</v>
      </c>
      <c r="V32" s="212">
        <v>91.785468615649165</v>
      </c>
      <c r="W32" s="212">
        <v>98.470851246775567</v>
      </c>
      <c r="DA32" s="109" t="s">
        <v>955</v>
      </c>
    </row>
    <row r="33" spans="1:105" ht="12" customHeight="1" x14ac:dyDescent="0.25">
      <c r="A33" s="24" t="s">
        <v>30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0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DA33" s="85" t="s">
        <v>956</v>
      </c>
    </row>
    <row r="34" spans="1:105" ht="12" customHeight="1" x14ac:dyDescent="0.25">
      <c r="A34" s="14" t="s">
        <v>31</v>
      </c>
      <c r="B34" s="206">
        <f t="shared" ref="B34:W34" si="8">B35+B36+B37+B38+B39</f>
        <v>160.42562338779018</v>
      </c>
      <c r="C34" s="206">
        <f t="shared" si="8"/>
        <v>150.76663800515905</v>
      </c>
      <c r="D34" s="206">
        <f t="shared" si="8"/>
        <v>142.59578675838347</v>
      </c>
      <c r="E34" s="206">
        <f t="shared" si="8"/>
        <v>137.13568357695613</v>
      </c>
      <c r="F34" s="206">
        <f t="shared" si="8"/>
        <v>171.87343078245914</v>
      </c>
      <c r="G34" s="206">
        <f t="shared" si="8"/>
        <v>169.04075666380049</v>
      </c>
      <c r="H34" s="206">
        <f t="shared" si="8"/>
        <v>183.18521066208081</v>
      </c>
      <c r="I34" s="206">
        <f t="shared" si="8"/>
        <v>175.87420464316421</v>
      </c>
      <c r="J34" s="206">
        <f t="shared" si="8"/>
        <v>154.48073946689595</v>
      </c>
      <c r="K34" s="206">
        <f t="shared" si="8"/>
        <v>116.30361134995701</v>
      </c>
      <c r="L34" s="206">
        <f t="shared" si="8"/>
        <v>104.20369733447978</v>
      </c>
      <c r="M34" s="206">
        <f t="shared" si="8"/>
        <v>88.559243336199472</v>
      </c>
      <c r="N34" s="206">
        <f t="shared" si="8"/>
        <v>4.3134995700773846</v>
      </c>
      <c r="O34" s="206">
        <f t="shared" si="8"/>
        <v>26.015133276010317</v>
      </c>
      <c r="P34" s="206">
        <f t="shared" si="8"/>
        <v>66.575924333619938</v>
      </c>
      <c r="Q34" s="206">
        <f t="shared" si="8"/>
        <v>60.886586414445389</v>
      </c>
      <c r="R34" s="206">
        <f t="shared" si="8"/>
        <v>45.581427343078246</v>
      </c>
      <c r="S34" s="206">
        <f t="shared" si="8"/>
        <v>21.244539982803097</v>
      </c>
      <c r="T34" s="206">
        <f t="shared" si="8"/>
        <v>21.819088564058468</v>
      </c>
      <c r="U34" s="206">
        <f t="shared" si="8"/>
        <v>14.060791057609631</v>
      </c>
      <c r="V34" s="206">
        <f t="shared" si="8"/>
        <v>14.919604471195186</v>
      </c>
      <c r="W34" s="206">
        <f t="shared" si="8"/>
        <v>25.943336199484087</v>
      </c>
      <c r="DA34" s="71"/>
    </row>
    <row r="35" spans="1:105" ht="12" customHeight="1" x14ac:dyDescent="0.25">
      <c r="A35" s="18" t="s">
        <v>32</v>
      </c>
      <c r="B35" s="206">
        <v>13.005159071367149</v>
      </c>
      <c r="C35" s="206">
        <v>5.9114359415305238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957</v>
      </c>
    </row>
    <row r="36" spans="1:105" ht="12" customHeight="1" x14ac:dyDescent="0.25">
      <c r="A36" s="18" t="s">
        <v>33</v>
      </c>
      <c r="B36" s="206">
        <v>54.227601031814267</v>
      </c>
      <c r="C36" s="206">
        <v>56.487016337059323</v>
      </c>
      <c r="D36" s="206">
        <v>54.227601031814267</v>
      </c>
      <c r="E36" s="206">
        <v>56.487016337059323</v>
      </c>
      <c r="F36" s="206">
        <v>56.487016337059323</v>
      </c>
      <c r="G36" s="206">
        <v>56.487016337059323</v>
      </c>
      <c r="H36" s="206">
        <v>54.227601031814267</v>
      </c>
      <c r="I36" s="206">
        <v>50.838349097162506</v>
      </c>
      <c r="J36" s="206">
        <v>49.708598452278594</v>
      </c>
      <c r="K36" s="206">
        <v>45.0463456577816</v>
      </c>
      <c r="L36" s="206">
        <v>40.651590713671538</v>
      </c>
      <c r="M36" s="206">
        <v>32.960705073086842</v>
      </c>
      <c r="N36" s="206">
        <v>3.2960447119518479</v>
      </c>
      <c r="O36" s="206">
        <v>4.3947549441100593</v>
      </c>
      <c r="P36" s="206">
        <v>6.592175408426483</v>
      </c>
      <c r="Q36" s="206">
        <v>8.7895098882201186</v>
      </c>
      <c r="R36" s="206">
        <v>6.592175408426483</v>
      </c>
      <c r="S36" s="206">
        <v>8.0380051590713659</v>
      </c>
      <c r="T36" s="206">
        <v>8.8620808254514181</v>
      </c>
      <c r="U36" s="206">
        <v>9.3048151332760103</v>
      </c>
      <c r="V36" s="206">
        <v>7.6578675838349097</v>
      </c>
      <c r="W36" s="206">
        <v>9.1553740326741178</v>
      </c>
      <c r="DA36" s="71" t="s">
        <v>958</v>
      </c>
    </row>
    <row r="37" spans="1:105" ht="12" customHeight="1" x14ac:dyDescent="0.25">
      <c r="A37" s="18" t="s">
        <v>69</v>
      </c>
      <c r="B37" s="206">
        <v>9.2433361994840926</v>
      </c>
      <c r="C37" s="206">
        <v>9.2433361994840926</v>
      </c>
      <c r="D37" s="206">
        <v>9.2433361994840926</v>
      </c>
      <c r="E37" s="206">
        <v>9.2433361994840926</v>
      </c>
      <c r="F37" s="206">
        <v>9.2433361994840926</v>
      </c>
      <c r="G37" s="206">
        <v>10.27033533963886</v>
      </c>
      <c r="H37" s="206">
        <v>10.27033533963886</v>
      </c>
      <c r="I37" s="206">
        <v>9.2433361994840926</v>
      </c>
      <c r="J37" s="206">
        <v>9.2433361994840926</v>
      </c>
      <c r="K37" s="206">
        <v>9.1573516766981928</v>
      </c>
      <c r="L37" s="206">
        <v>8.139896818572657</v>
      </c>
      <c r="M37" s="206">
        <v>3.0524505588993982</v>
      </c>
      <c r="N37" s="206">
        <v>1.0174548581255369</v>
      </c>
      <c r="O37" s="206">
        <v>2.034995700773861</v>
      </c>
      <c r="P37" s="206">
        <v>9.1573516766981928</v>
      </c>
      <c r="Q37" s="206">
        <v>2.034995700773861</v>
      </c>
      <c r="R37" s="206">
        <v>2.034995700773861</v>
      </c>
      <c r="S37" s="206">
        <v>2.230352536543422</v>
      </c>
      <c r="T37" s="206">
        <v>2.3788478073946688</v>
      </c>
      <c r="U37" s="206">
        <v>0.41917454858125541</v>
      </c>
      <c r="V37" s="206">
        <v>0.27265692175408418</v>
      </c>
      <c r="W37" s="206">
        <v>0.31745485812553742</v>
      </c>
      <c r="DA37" s="71" t="s">
        <v>959</v>
      </c>
    </row>
    <row r="38" spans="1:105" ht="12" customHeight="1" x14ac:dyDescent="0.25">
      <c r="A38" s="18" t="s">
        <v>70</v>
      </c>
      <c r="B38" s="206">
        <v>83.949527085124672</v>
      </c>
      <c r="C38" s="206">
        <v>79.124849527085118</v>
      </c>
      <c r="D38" s="206">
        <v>79.124849527085118</v>
      </c>
      <c r="E38" s="206">
        <v>71.405331040412719</v>
      </c>
      <c r="F38" s="206">
        <v>106.1430782459157</v>
      </c>
      <c r="G38" s="206">
        <v>102.2834049871023</v>
      </c>
      <c r="H38" s="206">
        <v>118.6872742906277</v>
      </c>
      <c r="I38" s="206">
        <v>115.79251934651759</v>
      </c>
      <c r="J38" s="206">
        <v>95.52880481513327</v>
      </c>
      <c r="K38" s="206">
        <v>62.099914015477211</v>
      </c>
      <c r="L38" s="206">
        <v>55.412209802235587</v>
      </c>
      <c r="M38" s="206">
        <v>52.546087704213242</v>
      </c>
      <c r="N38" s="206">
        <v>0</v>
      </c>
      <c r="O38" s="206">
        <v>5.732330180567498</v>
      </c>
      <c r="P38" s="206">
        <v>7.643078245915734</v>
      </c>
      <c r="Q38" s="206">
        <v>7.643078245915734</v>
      </c>
      <c r="R38" s="206">
        <v>5.732330180567498</v>
      </c>
      <c r="S38" s="206">
        <v>5.3826311263972482</v>
      </c>
      <c r="T38" s="206">
        <v>4.9822871883061044</v>
      </c>
      <c r="U38" s="206">
        <v>1.606964746345658</v>
      </c>
      <c r="V38" s="206">
        <v>2.1200343938091142</v>
      </c>
      <c r="W38" s="206">
        <v>7.6765262252794493</v>
      </c>
      <c r="DA38" s="71" t="s">
        <v>960</v>
      </c>
    </row>
    <row r="39" spans="1:105" ht="12" customHeight="1" x14ac:dyDescent="0.25">
      <c r="A39" s="18" t="s">
        <v>34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13.8530524505589</v>
      </c>
      <c r="P39" s="206">
        <v>43.18331900257953</v>
      </c>
      <c r="Q39" s="206">
        <v>42.419002579535679</v>
      </c>
      <c r="R39" s="206">
        <v>31.221926053310401</v>
      </c>
      <c r="S39" s="206">
        <v>5.5935511607910584</v>
      </c>
      <c r="T39" s="206">
        <v>5.5958727429062778</v>
      </c>
      <c r="U39" s="206">
        <v>2.729836629406706</v>
      </c>
      <c r="V39" s="206">
        <v>4.8690455717970762</v>
      </c>
      <c r="W39" s="206">
        <v>8.7939810834049847</v>
      </c>
      <c r="DA39" s="71" t="s">
        <v>961</v>
      </c>
    </row>
    <row r="40" spans="1:105" ht="12" customHeight="1" x14ac:dyDescent="0.25">
      <c r="A40" s="14" t="s">
        <v>35</v>
      </c>
      <c r="B40" s="206">
        <f t="shared" ref="B40:W40" si="9">B41+B42</f>
        <v>7.4592433361994841</v>
      </c>
      <c r="C40" s="206">
        <f t="shared" si="9"/>
        <v>8.7059329320722263</v>
      </c>
      <c r="D40" s="206">
        <f t="shared" si="9"/>
        <v>16.724075666380049</v>
      </c>
      <c r="E40" s="206">
        <f t="shared" si="9"/>
        <v>21.51762682717111</v>
      </c>
      <c r="F40" s="206">
        <f t="shared" si="9"/>
        <v>28.63301805674978</v>
      </c>
      <c r="G40" s="206">
        <f t="shared" si="9"/>
        <v>52.924075666380041</v>
      </c>
      <c r="H40" s="206">
        <f t="shared" si="9"/>
        <v>43.121582115219262</v>
      </c>
      <c r="I40" s="206">
        <f t="shared" si="9"/>
        <v>39.509630266552023</v>
      </c>
      <c r="J40" s="206">
        <f t="shared" si="9"/>
        <v>42.34763542562338</v>
      </c>
      <c r="K40" s="206">
        <f t="shared" si="9"/>
        <v>45.507050730868443</v>
      </c>
      <c r="L40" s="206">
        <f t="shared" si="9"/>
        <v>44.754428202923471</v>
      </c>
      <c r="M40" s="206">
        <f t="shared" si="9"/>
        <v>45.120550300945823</v>
      </c>
      <c r="N40" s="206">
        <f t="shared" si="9"/>
        <v>42.561994840928627</v>
      </c>
      <c r="O40" s="206">
        <f t="shared" si="9"/>
        <v>33.663112639724851</v>
      </c>
      <c r="P40" s="206">
        <f t="shared" si="9"/>
        <v>38.392175408426482</v>
      </c>
      <c r="Q40" s="206">
        <f t="shared" si="9"/>
        <v>41.508770421324158</v>
      </c>
      <c r="R40" s="206">
        <f t="shared" si="9"/>
        <v>65.004299226139295</v>
      </c>
      <c r="S40" s="206">
        <f t="shared" si="9"/>
        <v>42.395442820292352</v>
      </c>
      <c r="T40" s="206">
        <f t="shared" si="9"/>
        <v>27.480309544282029</v>
      </c>
      <c r="U40" s="206">
        <f t="shared" si="9"/>
        <v>35.73215821152192</v>
      </c>
      <c r="V40" s="206">
        <f t="shared" si="9"/>
        <v>35.756835769561476</v>
      </c>
      <c r="W40" s="206">
        <f t="shared" si="9"/>
        <v>30.364402407566629</v>
      </c>
      <c r="DA40" s="71"/>
    </row>
    <row r="41" spans="1:105" ht="12" customHeight="1" x14ac:dyDescent="0.25">
      <c r="A41" s="18" t="s">
        <v>72</v>
      </c>
      <c r="B41" s="206">
        <v>7.4592433361994841</v>
      </c>
      <c r="C41" s="206">
        <v>8.7059329320722263</v>
      </c>
      <c r="D41" s="206">
        <v>16.724075666380049</v>
      </c>
      <c r="E41" s="206">
        <v>21.51762682717111</v>
      </c>
      <c r="F41" s="206">
        <v>28.63301805674978</v>
      </c>
      <c r="G41" s="206">
        <v>52.924075666380041</v>
      </c>
      <c r="H41" s="206">
        <v>43.121582115219262</v>
      </c>
      <c r="I41" s="206">
        <v>39.509630266552023</v>
      </c>
      <c r="J41" s="206">
        <v>42.34763542562338</v>
      </c>
      <c r="K41" s="206">
        <v>45.507050730868443</v>
      </c>
      <c r="L41" s="206">
        <v>44.754428202923471</v>
      </c>
      <c r="M41" s="206">
        <v>45.120550300945823</v>
      </c>
      <c r="N41" s="206">
        <v>42.561994840928627</v>
      </c>
      <c r="O41" s="206">
        <v>33.663112639724851</v>
      </c>
      <c r="P41" s="206">
        <v>38.392175408426482</v>
      </c>
      <c r="Q41" s="206">
        <v>41.508770421324158</v>
      </c>
      <c r="R41" s="206">
        <v>65.004299226139295</v>
      </c>
      <c r="S41" s="206">
        <v>42.395442820292352</v>
      </c>
      <c r="T41" s="206">
        <v>27.480309544282029</v>
      </c>
      <c r="U41" s="206">
        <v>35.73215821152192</v>
      </c>
      <c r="V41" s="206">
        <v>35.756835769561476</v>
      </c>
      <c r="W41" s="206">
        <v>30.364402407566629</v>
      </c>
      <c r="DA41" s="71" t="s">
        <v>962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963</v>
      </c>
    </row>
    <row r="43" spans="1:105" ht="12" customHeight="1" x14ac:dyDescent="0.25">
      <c r="A43" s="14" t="s">
        <v>37</v>
      </c>
      <c r="B43" s="206">
        <f t="shared" ref="B43:W43" si="10">B44+B45+B46+B47+B48+B49</f>
        <v>0</v>
      </c>
      <c r="C43" s="206">
        <f t="shared" si="10"/>
        <v>0</v>
      </c>
      <c r="D43" s="206">
        <f t="shared" si="10"/>
        <v>0</v>
      </c>
      <c r="E43" s="206">
        <f t="shared" si="10"/>
        <v>0</v>
      </c>
      <c r="F43" s="206">
        <f t="shared" si="10"/>
        <v>0</v>
      </c>
      <c r="G43" s="206">
        <f t="shared" si="10"/>
        <v>0</v>
      </c>
      <c r="H43" s="206">
        <f t="shared" si="10"/>
        <v>0</v>
      </c>
      <c r="I43" s="206">
        <f t="shared" si="10"/>
        <v>0</v>
      </c>
      <c r="J43" s="206">
        <f t="shared" si="10"/>
        <v>0</v>
      </c>
      <c r="K43" s="206">
        <f t="shared" si="10"/>
        <v>0</v>
      </c>
      <c r="L43" s="206">
        <f t="shared" si="10"/>
        <v>0</v>
      </c>
      <c r="M43" s="206">
        <f t="shared" si="10"/>
        <v>0</v>
      </c>
      <c r="N43" s="206">
        <f t="shared" si="10"/>
        <v>0</v>
      </c>
      <c r="O43" s="206">
        <f t="shared" si="10"/>
        <v>0</v>
      </c>
      <c r="P43" s="206">
        <f t="shared" si="10"/>
        <v>0</v>
      </c>
      <c r="Q43" s="206">
        <f t="shared" si="10"/>
        <v>64.536199484092862</v>
      </c>
      <c r="R43" s="206">
        <f t="shared" si="10"/>
        <v>27.538950988822009</v>
      </c>
      <c r="S43" s="206">
        <f t="shared" si="10"/>
        <v>0</v>
      </c>
      <c r="T43" s="206">
        <f t="shared" si="10"/>
        <v>0.1538263112639725</v>
      </c>
      <c r="U43" s="206">
        <f t="shared" si="10"/>
        <v>2.811693895098882E-2</v>
      </c>
      <c r="V43" s="206">
        <f t="shared" si="10"/>
        <v>1.7540842648323299E-2</v>
      </c>
      <c r="W43" s="206">
        <f t="shared" si="10"/>
        <v>2.020636285468615E-2</v>
      </c>
      <c r="DA43" s="71"/>
    </row>
    <row r="44" spans="1:105" ht="12" customHeight="1" x14ac:dyDescent="0.25">
      <c r="A44" s="18" t="s">
        <v>73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64.536199484092862</v>
      </c>
      <c r="R44" s="206">
        <v>27.538950988822009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964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965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0.1538263112639725</v>
      </c>
      <c r="U46" s="206">
        <v>2.811693895098882E-2</v>
      </c>
      <c r="V46" s="206">
        <v>1.7540842648323299E-2</v>
      </c>
      <c r="W46" s="206">
        <v>2.020636285468615E-2</v>
      </c>
      <c r="DA46" s="71" t="s">
        <v>966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967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968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969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970</v>
      </c>
    </row>
    <row r="51" spans="1:105" ht="12" customHeight="1" x14ac:dyDescent="0.25">
      <c r="A51" s="21" t="s">
        <v>38</v>
      </c>
      <c r="B51" s="209">
        <v>104.21324161650899</v>
      </c>
      <c r="C51" s="209">
        <v>94.067067927772996</v>
      </c>
      <c r="D51" s="209">
        <v>99.226139294926909</v>
      </c>
      <c r="E51" s="209">
        <v>53.912295786758378</v>
      </c>
      <c r="F51" s="209">
        <v>45.055889939810832</v>
      </c>
      <c r="G51" s="209">
        <v>48.925193465176257</v>
      </c>
      <c r="H51" s="209">
        <v>45.485812553740317</v>
      </c>
      <c r="I51" s="209">
        <v>8.4264832330180557</v>
      </c>
      <c r="J51" s="209">
        <v>65.606190885640586</v>
      </c>
      <c r="K51" s="209">
        <v>62.682717110920031</v>
      </c>
      <c r="L51" s="209">
        <v>45.313843508168517</v>
      </c>
      <c r="M51" s="209">
        <v>40.154772141014618</v>
      </c>
      <c r="N51" s="209">
        <v>53.740326741186593</v>
      </c>
      <c r="O51" s="209">
        <v>51.59071367153912</v>
      </c>
      <c r="P51" s="209">
        <v>56.749785038693027</v>
      </c>
      <c r="Q51" s="209">
        <v>55.28804815133276</v>
      </c>
      <c r="R51" s="209">
        <v>15.82115219260533</v>
      </c>
      <c r="S51" s="209">
        <v>57.499398108340493</v>
      </c>
      <c r="T51" s="209">
        <v>80.515047291487519</v>
      </c>
      <c r="U51" s="209">
        <v>39.102321582115223</v>
      </c>
      <c r="V51" s="209">
        <v>41.091487532244187</v>
      </c>
      <c r="W51" s="209">
        <v>42.142906276870157</v>
      </c>
      <c r="DA51" s="86" t="s">
        <v>971</v>
      </c>
    </row>
    <row r="52" spans="1:105" ht="12" customHeight="1" x14ac:dyDescent="0.25">
      <c r="A52" s="114" t="s">
        <v>145</v>
      </c>
      <c r="B52" s="286">
        <f t="shared" ref="B52:W52" si="11">SUM(B53:B55)</f>
        <v>272.09810834049858</v>
      </c>
      <c r="C52" s="286">
        <f t="shared" si="11"/>
        <v>253.53963886500421</v>
      </c>
      <c r="D52" s="286">
        <f t="shared" si="11"/>
        <v>258.54600171969037</v>
      </c>
      <c r="E52" s="286">
        <f t="shared" si="11"/>
        <v>212.5656061908856</v>
      </c>
      <c r="F52" s="286">
        <f t="shared" si="11"/>
        <v>245.5623387790198</v>
      </c>
      <c r="G52" s="286">
        <f t="shared" si="11"/>
        <v>270.89002579535696</v>
      </c>
      <c r="H52" s="286">
        <f t="shared" si="11"/>
        <v>271.79260533104059</v>
      </c>
      <c r="I52" s="286">
        <f t="shared" si="11"/>
        <v>223.8103181427343</v>
      </c>
      <c r="J52" s="286">
        <f t="shared" si="11"/>
        <v>262.43456577815988</v>
      </c>
      <c r="K52" s="286">
        <f t="shared" si="11"/>
        <v>224.49337919174536</v>
      </c>
      <c r="L52" s="286">
        <f t="shared" si="11"/>
        <v>194.27196904557184</v>
      </c>
      <c r="M52" s="286">
        <f t="shared" si="11"/>
        <v>173.83456577815997</v>
      </c>
      <c r="N52" s="286">
        <f t="shared" si="11"/>
        <v>100.61582115219271</v>
      </c>
      <c r="O52" s="286">
        <f t="shared" si="11"/>
        <v>111.26895958727431</v>
      </c>
      <c r="P52" s="286">
        <f t="shared" si="11"/>
        <v>161.71788478073938</v>
      </c>
      <c r="Q52" s="286">
        <f t="shared" si="11"/>
        <v>222.21960447119514</v>
      </c>
      <c r="R52" s="286">
        <f t="shared" si="11"/>
        <v>153.94582975064489</v>
      </c>
      <c r="S52" s="286">
        <f t="shared" si="11"/>
        <v>121.13938091143589</v>
      </c>
      <c r="T52" s="286">
        <f t="shared" si="11"/>
        <v>129.96827171109192</v>
      </c>
      <c r="U52" s="286">
        <f t="shared" si="11"/>
        <v>88.923387790197765</v>
      </c>
      <c r="V52" s="286">
        <f t="shared" si="11"/>
        <v>91.785468615649194</v>
      </c>
      <c r="W52" s="286">
        <f t="shared" si="11"/>
        <v>98.470851246775638</v>
      </c>
      <c r="DA52" s="118"/>
    </row>
    <row r="53" spans="1:105" ht="12" customHeight="1" x14ac:dyDescent="0.25">
      <c r="A53" s="51" t="s">
        <v>46</v>
      </c>
      <c r="B53" s="239">
        <f>CHI_fec!B5-B58</f>
        <v>116.12982608292225</v>
      </c>
      <c r="C53" s="239">
        <f>CHI_fec!C5-C58</f>
        <v>80.320475764028345</v>
      </c>
      <c r="D53" s="239">
        <f>CHI_fec!D5-D58</f>
        <v>89.873085217238497</v>
      </c>
      <c r="E53" s="239">
        <f>CHI_fec!E5-E58</f>
        <v>80.180833797743958</v>
      </c>
      <c r="F53" s="239">
        <f>CHI_fec!F5-F58</f>
        <v>106.30197540350366</v>
      </c>
      <c r="G53" s="239">
        <f>CHI_fec!G5-G58</f>
        <v>110.80537688493274</v>
      </c>
      <c r="H53" s="239">
        <f>CHI_fec!H5-H58</f>
        <v>107.1450539392963</v>
      </c>
      <c r="I53" s="239">
        <f>CHI_fec!I5-I58</f>
        <v>85.644974206809707</v>
      </c>
      <c r="J53" s="239">
        <f>CHI_fec!J5-J58</f>
        <v>106.23069270041708</v>
      </c>
      <c r="K53" s="239">
        <f>CHI_fec!K5-K58</f>
        <v>82.826206072673358</v>
      </c>
      <c r="L53" s="239">
        <f>CHI_fec!L5-L58</f>
        <v>69.41337241770043</v>
      </c>
      <c r="M53" s="239">
        <f>CHI_fec!M5-M58</f>
        <v>83.053067609851837</v>
      </c>
      <c r="N53" s="239">
        <f>CHI_fec!N5-N58</f>
        <v>57.33937270864817</v>
      </c>
      <c r="O53" s="239">
        <f>CHI_fec!O5-O58</f>
        <v>62.456876053627411</v>
      </c>
      <c r="P53" s="239">
        <f>CHI_fec!P5-P58</f>
        <v>84.435081189880066</v>
      </c>
      <c r="Q53" s="239">
        <f>CHI_fec!Q5-Q58</f>
        <v>86.553294639438604</v>
      </c>
      <c r="R53" s="239">
        <f>CHI_fec!R5-R58</f>
        <v>62.170169080320989</v>
      </c>
      <c r="S53" s="239">
        <f>CHI_fec!S5-S58</f>
        <v>70.644188440892776</v>
      </c>
      <c r="T53" s="239">
        <f>CHI_fec!T5-T58</f>
        <v>86.65641818962979</v>
      </c>
      <c r="U53" s="239">
        <f>CHI_fec!U5-U58</f>
        <v>54.777899483356805</v>
      </c>
      <c r="V53" s="239">
        <f>CHI_fec!V5-V58</f>
        <v>63.127432984089751</v>
      </c>
      <c r="W53" s="239">
        <f>CHI_fec!W5-W58</f>
        <v>62.996786314820611</v>
      </c>
      <c r="DA53" s="83"/>
    </row>
    <row r="54" spans="1:105" ht="12" customHeight="1" x14ac:dyDescent="0.25">
      <c r="A54" s="99" t="s">
        <v>47</v>
      </c>
      <c r="B54" s="240">
        <f>CHI_fec!B61</f>
        <v>148.07375493147529</v>
      </c>
      <c r="C54" s="240">
        <f>CHI_fec!C61</f>
        <v>161.81061455024309</v>
      </c>
      <c r="D54" s="240">
        <f>CHI_fec!D61</f>
        <v>158.24795373263609</v>
      </c>
      <c r="E54" s="240">
        <f>CHI_fec!E61</f>
        <v>121.58090370368549</v>
      </c>
      <c r="F54" s="240">
        <f>CHI_fec!F61</f>
        <v>129.91887158880641</v>
      </c>
      <c r="G54" s="240">
        <f>CHI_fec!G61</f>
        <v>149.39466498800141</v>
      </c>
      <c r="H54" s="240">
        <f>CHI_fec!H61</f>
        <v>154.89054692008639</v>
      </c>
      <c r="I54" s="240">
        <f>CHI_fec!I61</f>
        <v>130.93520073575471</v>
      </c>
      <c r="J54" s="240">
        <f>CHI_fec!J61</f>
        <v>149.118171770472</v>
      </c>
      <c r="K54" s="240">
        <f>CHI_fec!K61</f>
        <v>132.55874537151601</v>
      </c>
      <c r="L54" s="240">
        <f>CHI_fec!L61</f>
        <v>109.5088877725011</v>
      </c>
      <c r="M54" s="240">
        <f>CHI_fec!M61</f>
        <v>78.452917038089126</v>
      </c>
      <c r="N54" s="240">
        <f>CHI_fec!N61</f>
        <v>31.316313310268381</v>
      </c>
      <c r="O54" s="240">
        <f>CHI_fec!O61</f>
        <v>34.136672665139209</v>
      </c>
      <c r="P54" s="240">
        <f>CHI_fec!P61</f>
        <v>65.089338414591069</v>
      </c>
      <c r="Q54" s="240">
        <f>CHI_fec!Q61</f>
        <v>121.8681823835861</v>
      </c>
      <c r="R54" s="240">
        <f>CHI_fec!R61</f>
        <v>80.491625130054487</v>
      </c>
      <c r="S54" s="240">
        <f>CHI_fec!S61</f>
        <v>35.582371222812156</v>
      </c>
      <c r="T54" s="240">
        <f>CHI_fec!T61</f>
        <v>25.48845617742851</v>
      </c>
      <c r="U54" s="240">
        <f>CHI_fec!U61</f>
        <v>17.264935139744381</v>
      </c>
      <c r="V54" s="240">
        <f>CHI_fec!V61</f>
        <v>13.530850191605291</v>
      </c>
      <c r="W54" s="240">
        <f>CHI_fec!W61</f>
        <v>19.305340730530158</v>
      </c>
      <c r="DA54" s="94"/>
    </row>
    <row r="55" spans="1:105" ht="12" customHeight="1" x14ac:dyDescent="0.25">
      <c r="A55" s="52" t="s">
        <v>48</v>
      </c>
      <c r="B55" s="241">
        <f>CHI_fec!B110</f>
        <v>7.894527326101092</v>
      </c>
      <c r="C55" s="241">
        <f>CHI_fec!C110</f>
        <v>11.408548550732769</v>
      </c>
      <c r="D55" s="241">
        <f>CHI_fec!D110</f>
        <v>10.42496276981578</v>
      </c>
      <c r="E55" s="241">
        <f>CHI_fec!E110</f>
        <v>10.80386868945615</v>
      </c>
      <c r="F55" s="241">
        <f>CHI_fec!F110</f>
        <v>9.3414917867097174</v>
      </c>
      <c r="G55" s="241">
        <f>CHI_fec!G110</f>
        <v>10.68998392242281</v>
      </c>
      <c r="H55" s="241">
        <f>CHI_fec!H110</f>
        <v>9.7570044716578366</v>
      </c>
      <c r="I55" s="241">
        <f>CHI_fec!I110</f>
        <v>7.2301432001698931</v>
      </c>
      <c r="J55" s="241">
        <f>CHI_fec!J110</f>
        <v>7.0857013072707957</v>
      </c>
      <c r="K55" s="241">
        <f>CHI_fec!K110</f>
        <v>9.1084277475559894</v>
      </c>
      <c r="L55" s="241">
        <f>CHI_fec!L110</f>
        <v>15.349708855370309</v>
      </c>
      <c r="M55" s="241">
        <f>CHI_fec!M110</f>
        <v>12.328581130218989</v>
      </c>
      <c r="N55" s="241">
        <f>CHI_fec!N110</f>
        <v>11.96013513327615</v>
      </c>
      <c r="O55" s="241">
        <f>CHI_fec!O110</f>
        <v>14.675410868507701</v>
      </c>
      <c r="P55" s="241">
        <f>CHI_fec!P110</f>
        <v>12.193465176268271</v>
      </c>
      <c r="Q55" s="241">
        <f>CHI_fec!Q110</f>
        <v>13.79812744817044</v>
      </c>
      <c r="R55" s="241">
        <f>CHI_fec!R110</f>
        <v>11.284035540269411</v>
      </c>
      <c r="S55" s="241">
        <f>CHI_fec!S110</f>
        <v>14.91282124773096</v>
      </c>
      <c r="T55" s="241">
        <f>CHI_fec!T110</f>
        <v>17.82339734403363</v>
      </c>
      <c r="U55" s="241">
        <f>CHI_fec!U110</f>
        <v>16.880553167096579</v>
      </c>
      <c r="V55" s="241">
        <f>CHI_fec!V110</f>
        <v>15.12718543995414</v>
      </c>
      <c r="W55" s="241">
        <f>CHI_fec!W110</f>
        <v>16.168724201424869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972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DA57" s="112"/>
    </row>
    <row r="58" spans="1:105" ht="12" customHeight="1" x14ac:dyDescent="0.25">
      <c r="A58" s="31" t="s">
        <v>68</v>
      </c>
      <c r="B58" s="212">
        <v>241.19992625467631</v>
      </c>
      <c r="C58" s="212">
        <v>188.8842840280974</v>
      </c>
      <c r="D58" s="212">
        <v>207.93734364439041</v>
      </c>
      <c r="E58" s="212">
        <v>366.82201592923371</v>
      </c>
      <c r="F58" s="212">
        <v>378.78891188796109</v>
      </c>
      <c r="G58" s="212">
        <v>379.43921283379092</v>
      </c>
      <c r="H58" s="212">
        <v>405.50887790197748</v>
      </c>
      <c r="I58" s="212">
        <v>405.70285898538259</v>
      </c>
      <c r="J58" s="212">
        <v>392.85720120378329</v>
      </c>
      <c r="K58" s="212">
        <v>482.24752205531081</v>
      </c>
      <c r="L58" s="212">
        <v>765.77893939759133</v>
      </c>
      <c r="M58" s="212">
        <v>700.57197465124568</v>
      </c>
      <c r="N58" s="212">
        <v>600.56770133447856</v>
      </c>
      <c r="O58" s="212">
        <v>513.69725246352391</v>
      </c>
      <c r="P58" s="212">
        <v>508.27461736887358</v>
      </c>
      <c r="Q58" s="212">
        <v>487.67605803462698</v>
      </c>
      <c r="R58" s="212">
        <v>340.66830140726711</v>
      </c>
      <c r="S58" s="212">
        <v>624.75641103315525</v>
      </c>
      <c r="T58" s="212">
        <v>730.11173775637326</v>
      </c>
      <c r="U58" s="212">
        <v>687.49811212135933</v>
      </c>
      <c r="V58" s="212">
        <v>583.08889913043436</v>
      </c>
      <c r="W58" s="212">
        <v>531.24570681262333</v>
      </c>
      <c r="DA58" s="109" t="s">
        <v>973</v>
      </c>
    </row>
    <row r="59" spans="1:105" ht="12" customHeight="1" x14ac:dyDescent="0.25">
      <c r="A59" s="24" t="s">
        <v>30</v>
      </c>
      <c r="B59" s="215">
        <v>0</v>
      </c>
      <c r="C59" s="215">
        <v>0</v>
      </c>
      <c r="D59" s="215">
        <v>0</v>
      </c>
      <c r="E59" s="215">
        <v>0</v>
      </c>
      <c r="F59" s="215">
        <v>0</v>
      </c>
      <c r="G59" s="215">
        <v>0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215">
        <v>0</v>
      </c>
      <c r="N59" s="215">
        <v>0</v>
      </c>
      <c r="O59" s="215">
        <v>0</v>
      </c>
      <c r="P59" s="215">
        <v>0</v>
      </c>
      <c r="Q59" s="215">
        <v>0</v>
      </c>
      <c r="R59" s="215">
        <v>0</v>
      </c>
      <c r="S59" s="215">
        <v>0</v>
      </c>
      <c r="T59" s="215">
        <v>0</v>
      </c>
      <c r="U59" s="215">
        <v>0</v>
      </c>
      <c r="V59" s="215">
        <v>0</v>
      </c>
      <c r="W59" s="215">
        <v>0</v>
      </c>
      <c r="DA59" s="85" t="s">
        <v>974</v>
      </c>
    </row>
    <row r="60" spans="1:105" ht="12" customHeight="1" x14ac:dyDescent="0.25">
      <c r="A60" s="14" t="s">
        <v>31</v>
      </c>
      <c r="B60" s="206">
        <f t="shared" ref="B60:W60" si="12">B61+B62+B63+B64+B65+B66</f>
        <v>120.04635789698065</v>
      </c>
      <c r="C60" s="206">
        <f t="shared" si="12"/>
        <v>129.68376812096068</v>
      </c>
      <c r="D60" s="206">
        <f t="shared" si="12"/>
        <v>135.5164494053534</v>
      </c>
      <c r="E60" s="206">
        <f t="shared" si="12"/>
        <v>243.2192644245045</v>
      </c>
      <c r="F60" s="206">
        <f t="shared" si="12"/>
        <v>247.5327639945819</v>
      </c>
      <c r="G60" s="206">
        <f t="shared" si="12"/>
        <v>251.34230827661111</v>
      </c>
      <c r="H60" s="206">
        <f t="shared" si="12"/>
        <v>275.88609200343933</v>
      </c>
      <c r="I60" s="206">
        <f t="shared" si="12"/>
        <v>268.5798151332761</v>
      </c>
      <c r="J60" s="206">
        <f t="shared" si="12"/>
        <v>203.19572226999142</v>
      </c>
      <c r="K60" s="206">
        <f t="shared" si="12"/>
        <v>234.78552721438211</v>
      </c>
      <c r="L60" s="206">
        <f t="shared" si="12"/>
        <v>411.91367714479691</v>
      </c>
      <c r="M60" s="206">
        <f t="shared" si="12"/>
        <v>315.03775281117692</v>
      </c>
      <c r="N60" s="206">
        <f t="shared" si="12"/>
        <v>236.36185438692917</v>
      </c>
      <c r="O60" s="206">
        <f t="shared" si="12"/>
        <v>192.19931609207077</v>
      </c>
      <c r="P60" s="206">
        <f t="shared" si="12"/>
        <v>160.12233877901977</v>
      </c>
      <c r="Q60" s="206">
        <f t="shared" si="12"/>
        <v>139.89213714038797</v>
      </c>
      <c r="R60" s="206">
        <f t="shared" si="12"/>
        <v>194.30114749497127</v>
      </c>
      <c r="S60" s="206">
        <f t="shared" si="12"/>
        <v>218.08065866858092</v>
      </c>
      <c r="T60" s="206">
        <f t="shared" si="12"/>
        <v>244.9887798887894</v>
      </c>
      <c r="U60" s="206">
        <f t="shared" si="12"/>
        <v>259.58444058223631</v>
      </c>
      <c r="V60" s="206">
        <f t="shared" si="12"/>
        <v>208.06972458185314</v>
      </c>
      <c r="W60" s="206">
        <f t="shared" si="12"/>
        <v>226.77898282294149</v>
      </c>
      <c r="DA60" s="71"/>
    </row>
    <row r="61" spans="1:105" ht="12" customHeight="1" x14ac:dyDescent="0.25">
      <c r="A61" s="18" t="s">
        <v>32</v>
      </c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  <c r="L61" s="206">
        <v>0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06">
        <v>0</v>
      </c>
      <c r="S61" s="206">
        <v>0</v>
      </c>
      <c r="T61" s="206">
        <v>0</v>
      </c>
      <c r="U61" s="206">
        <v>0</v>
      </c>
      <c r="V61" s="206">
        <v>0</v>
      </c>
      <c r="W61" s="206">
        <v>0</v>
      </c>
      <c r="DA61" s="71" t="s">
        <v>975</v>
      </c>
    </row>
    <row r="62" spans="1:105" ht="12" customHeight="1" x14ac:dyDescent="0.25">
      <c r="A62" s="18" t="s">
        <v>33</v>
      </c>
      <c r="B62" s="206">
        <v>0</v>
      </c>
      <c r="C62" s="206">
        <v>0</v>
      </c>
      <c r="D62" s="206">
        <v>0</v>
      </c>
      <c r="E62" s="206">
        <v>0</v>
      </c>
      <c r="F62" s="206">
        <v>0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  <c r="L62" s="206">
        <v>0</v>
      </c>
      <c r="M62" s="206">
        <v>0</v>
      </c>
      <c r="N62" s="206">
        <v>0</v>
      </c>
      <c r="O62" s="206">
        <v>0</v>
      </c>
      <c r="P62" s="206">
        <v>0</v>
      </c>
      <c r="Q62" s="206">
        <v>0</v>
      </c>
      <c r="R62" s="206">
        <v>0</v>
      </c>
      <c r="S62" s="206">
        <v>0</v>
      </c>
      <c r="T62" s="206">
        <v>0</v>
      </c>
      <c r="U62" s="206">
        <v>0</v>
      </c>
      <c r="V62" s="206">
        <v>0</v>
      </c>
      <c r="W62" s="206">
        <v>0</v>
      </c>
      <c r="DA62" s="71" t="s">
        <v>976</v>
      </c>
    </row>
    <row r="63" spans="1:105" ht="12" customHeight="1" x14ac:dyDescent="0.25">
      <c r="A63" s="18" t="s">
        <v>69</v>
      </c>
      <c r="B63" s="206">
        <v>0</v>
      </c>
      <c r="C63" s="206">
        <v>0</v>
      </c>
      <c r="D63" s="206">
        <v>0</v>
      </c>
      <c r="E63" s="206">
        <v>0</v>
      </c>
      <c r="F63" s="206">
        <v>0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  <c r="L63" s="206">
        <v>0</v>
      </c>
      <c r="M63" s="206">
        <v>0</v>
      </c>
      <c r="N63" s="206">
        <v>0</v>
      </c>
      <c r="O63" s="206">
        <v>0</v>
      </c>
      <c r="P63" s="206">
        <v>0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0</v>
      </c>
      <c r="W63" s="206">
        <v>0</v>
      </c>
      <c r="DA63" s="71" t="s">
        <v>977</v>
      </c>
    </row>
    <row r="64" spans="1:105" ht="12" customHeight="1" x14ac:dyDescent="0.25">
      <c r="A64" s="18" t="s">
        <v>70</v>
      </c>
      <c r="B64" s="206">
        <v>0</v>
      </c>
      <c r="C64" s="206">
        <v>0</v>
      </c>
      <c r="D64" s="206">
        <v>0</v>
      </c>
      <c r="E64" s="206">
        <v>0</v>
      </c>
      <c r="F64" s="206">
        <v>0</v>
      </c>
      <c r="G64" s="206">
        <v>0</v>
      </c>
      <c r="H64" s="206">
        <v>0</v>
      </c>
      <c r="I64" s="206">
        <v>0</v>
      </c>
      <c r="J64" s="206">
        <v>0</v>
      </c>
      <c r="K64" s="206">
        <v>0</v>
      </c>
      <c r="L64" s="206">
        <v>0</v>
      </c>
      <c r="M64" s="206">
        <v>0</v>
      </c>
      <c r="N64" s="206">
        <v>0</v>
      </c>
      <c r="O64" s="206">
        <v>0</v>
      </c>
      <c r="P64" s="206">
        <v>0</v>
      </c>
      <c r="Q64" s="206">
        <v>0</v>
      </c>
      <c r="R64" s="206">
        <v>0</v>
      </c>
      <c r="S64" s="206">
        <v>0</v>
      </c>
      <c r="T64" s="206">
        <v>0</v>
      </c>
      <c r="U64" s="206">
        <v>0</v>
      </c>
      <c r="V64" s="206">
        <v>0</v>
      </c>
      <c r="W64" s="206">
        <v>0</v>
      </c>
      <c r="DA64" s="71" t="s">
        <v>978</v>
      </c>
    </row>
    <row r="65" spans="1:105" ht="12" customHeight="1" x14ac:dyDescent="0.25">
      <c r="A65" s="18" t="s">
        <v>34</v>
      </c>
      <c r="B65" s="206">
        <v>70.091757725011618</v>
      </c>
      <c r="C65" s="206">
        <v>89.294946108922844</v>
      </c>
      <c r="D65" s="206">
        <v>114.259183713178</v>
      </c>
      <c r="E65" s="206">
        <v>180.51023604961199</v>
      </c>
      <c r="F65" s="206">
        <v>140.1834948630256</v>
      </c>
      <c r="G65" s="206">
        <v>164.1874501510737</v>
      </c>
      <c r="H65" s="206">
        <v>133.46227429062759</v>
      </c>
      <c r="I65" s="206">
        <v>112.3388005159072</v>
      </c>
      <c r="J65" s="206">
        <v>107.5379406706793</v>
      </c>
      <c r="K65" s="206">
        <v>133.8970491404354</v>
      </c>
      <c r="L65" s="206">
        <v>295.26131257042027</v>
      </c>
      <c r="M65" s="206">
        <v>276.15365994789232</v>
      </c>
      <c r="N65" s="206">
        <v>168.0519661668088</v>
      </c>
      <c r="O65" s="206">
        <v>175.38452675415161</v>
      </c>
      <c r="P65" s="206">
        <v>155.91864144453999</v>
      </c>
      <c r="Q65" s="206">
        <v>135.68843980590819</v>
      </c>
      <c r="R65" s="206">
        <v>190.09745016049149</v>
      </c>
      <c r="S65" s="206">
        <v>210.9186638276523</v>
      </c>
      <c r="T65" s="206">
        <v>220.45713758440419</v>
      </c>
      <c r="U65" s="206">
        <v>231.88633224173759</v>
      </c>
      <c r="V65" s="206">
        <v>184.55536516654789</v>
      </c>
      <c r="W65" s="206">
        <v>195.74424507573599</v>
      </c>
      <c r="DA65" s="71" t="s">
        <v>979</v>
      </c>
    </row>
    <row r="66" spans="1:105" ht="12" customHeight="1" x14ac:dyDescent="0.25">
      <c r="A66" s="18" t="s">
        <v>84</v>
      </c>
      <c r="B66" s="206">
        <v>49.954600171969041</v>
      </c>
      <c r="C66" s="206">
        <v>40.388822012037828</v>
      </c>
      <c r="D66" s="206">
        <v>21.257265692175409</v>
      </c>
      <c r="E66" s="206">
        <v>62.709028374892519</v>
      </c>
      <c r="F66" s="206">
        <v>107.3492691315563</v>
      </c>
      <c r="G66" s="206">
        <v>87.154858125537402</v>
      </c>
      <c r="H66" s="206">
        <v>142.42381771281171</v>
      </c>
      <c r="I66" s="206">
        <v>156.2410146173689</v>
      </c>
      <c r="J66" s="206">
        <v>95.657781599312116</v>
      </c>
      <c r="K66" s="206">
        <v>100.8884780739467</v>
      </c>
      <c r="L66" s="206">
        <v>116.65236457437661</v>
      </c>
      <c r="M66" s="206">
        <v>38.884092863284607</v>
      </c>
      <c r="N66" s="206">
        <v>68.309888220120371</v>
      </c>
      <c r="O66" s="206">
        <v>16.814789337919169</v>
      </c>
      <c r="P66" s="206">
        <v>4.2036973344797932</v>
      </c>
      <c r="Q66" s="206">
        <v>4.2036973344797932</v>
      </c>
      <c r="R66" s="206">
        <v>4.2036973344797932</v>
      </c>
      <c r="S66" s="206">
        <v>7.1619948409286316</v>
      </c>
      <c r="T66" s="206">
        <v>24.531642304385208</v>
      </c>
      <c r="U66" s="206">
        <v>27.69810834049871</v>
      </c>
      <c r="V66" s="206">
        <v>23.51435941530524</v>
      </c>
      <c r="W66" s="206">
        <v>31.034737747205501</v>
      </c>
      <c r="DA66" s="71" t="s">
        <v>980</v>
      </c>
    </row>
    <row r="67" spans="1:105" ht="12" customHeight="1" x14ac:dyDescent="0.25">
      <c r="A67" s="14" t="s">
        <v>35</v>
      </c>
      <c r="B67" s="206">
        <f t="shared" ref="B67:W67" si="13">B68+B69</f>
        <v>121.1535683576956</v>
      </c>
      <c r="C67" s="206">
        <f t="shared" si="13"/>
        <v>59.200515907136698</v>
      </c>
      <c r="D67" s="206">
        <f t="shared" si="13"/>
        <v>72.420894239036969</v>
      </c>
      <c r="E67" s="206">
        <f t="shared" si="13"/>
        <v>123.6027515047291</v>
      </c>
      <c r="F67" s="206">
        <f t="shared" si="13"/>
        <v>131.25614789337919</v>
      </c>
      <c r="G67" s="206">
        <f t="shared" si="13"/>
        <v>128.0969045571797</v>
      </c>
      <c r="H67" s="206">
        <f t="shared" si="13"/>
        <v>129.62278589853821</v>
      </c>
      <c r="I67" s="206">
        <f t="shared" si="13"/>
        <v>137.1230438521066</v>
      </c>
      <c r="J67" s="206">
        <f t="shared" si="13"/>
        <v>189.6614789337919</v>
      </c>
      <c r="K67" s="206">
        <f t="shared" si="13"/>
        <v>247.46199484092861</v>
      </c>
      <c r="L67" s="206">
        <f t="shared" si="13"/>
        <v>353.86526225279448</v>
      </c>
      <c r="M67" s="206">
        <f t="shared" si="13"/>
        <v>385.53422184006882</v>
      </c>
      <c r="N67" s="206">
        <f t="shared" si="13"/>
        <v>364.20584694754939</v>
      </c>
      <c r="O67" s="206">
        <f t="shared" si="13"/>
        <v>321.49793637145308</v>
      </c>
      <c r="P67" s="206">
        <f t="shared" si="13"/>
        <v>348.15227858985378</v>
      </c>
      <c r="Q67" s="206">
        <f t="shared" si="13"/>
        <v>347.78392089423897</v>
      </c>
      <c r="R67" s="206">
        <f t="shared" si="13"/>
        <v>146.36715391229581</v>
      </c>
      <c r="S67" s="206">
        <f t="shared" si="13"/>
        <v>406.67575236457441</v>
      </c>
      <c r="T67" s="206">
        <f t="shared" si="13"/>
        <v>485.12295786758381</v>
      </c>
      <c r="U67" s="206">
        <f t="shared" si="13"/>
        <v>427.91367153912302</v>
      </c>
      <c r="V67" s="206">
        <f t="shared" si="13"/>
        <v>375.01917454858119</v>
      </c>
      <c r="W67" s="206">
        <f t="shared" si="13"/>
        <v>304.46672398968178</v>
      </c>
      <c r="DA67" s="71"/>
    </row>
    <row r="68" spans="1:105" ht="12" customHeight="1" x14ac:dyDescent="0.25">
      <c r="A68" s="18" t="s">
        <v>72</v>
      </c>
      <c r="B68" s="206">
        <v>121.1535683576956</v>
      </c>
      <c r="C68" s="206">
        <v>59.200515907136698</v>
      </c>
      <c r="D68" s="206">
        <v>72.420894239036969</v>
      </c>
      <c r="E68" s="206">
        <v>123.6027515047291</v>
      </c>
      <c r="F68" s="206">
        <v>131.25614789337919</v>
      </c>
      <c r="G68" s="206">
        <v>128.0969045571797</v>
      </c>
      <c r="H68" s="206">
        <v>129.62278589853821</v>
      </c>
      <c r="I68" s="206">
        <v>137.1230438521066</v>
      </c>
      <c r="J68" s="206">
        <v>189.6614789337919</v>
      </c>
      <c r="K68" s="206">
        <v>247.46199484092861</v>
      </c>
      <c r="L68" s="206">
        <v>353.86526225279448</v>
      </c>
      <c r="M68" s="206">
        <v>385.53422184006882</v>
      </c>
      <c r="N68" s="206">
        <v>364.20584694754939</v>
      </c>
      <c r="O68" s="206">
        <v>321.49793637145308</v>
      </c>
      <c r="P68" s="206">
        <v>348.15227858985378</v>
      </c>
      <c r="Q68" s="206">
        <v>347.78392089423897</v>
      </c>
      <c r="R68" s="206">
        <v>146.36715391229581</v>
      </c>
      <c r="S68" s="206">
        <v>406.67575236457441</v>
      </c>
      <c r="T68" s="206">
        <v>485.12295786758381</v>
      </c>
      <c r="U68" s="206">
        <v>427.91367153912302</v>
      </c>
      <c r="V68" s="206">
        <v>375.01917454858119</v>
      </c>
      <c r="W68" s="206">
        <v>304.46672398968178</v>
      </c>
      <c r="DA68" s="71" t="s">
        <v>981</v>
      </c>
    </row>
    <row r="69" spans="1:105" ht="12" customHeight="1" x14ac:dyDescent="0.25">
      <c r="A69" s="18" t="s">
        <v>36</v>
      </c>
      <c r="B69" s="206">
        <v>0</v>
      </c>
      <c r="C69" s="206">
        <v>0</v>
      </c>
      <c r="D69" s="206">
        <v>0</v>
      </c>
      <c r="E69" s="206">
        <v>0</v>
      </c>
      <c r="F69" s="206">
        <v>0</v>
      </c>
      <c r="G69" s="206">
        <v>0</v>
      </c>
      <c r="H69" s="206">
        <v>0</v>
      </c>
      <c r="I69" s="206">
        <v>0</v>
      </c>
      <c r="J69" s="206">
        <v>0</v>
      </c>
      <c r="K69" s="206">
        <v>0</v>
      </c>
      <c r="L69" s="206">
        <v>0</v>
      </c>
      <c r="M69" s="206">
        <v>0</v>
      </c>
      <c r="N69" s="206">
        <v>0</v>
      </c>
      <c r="O69" s="206">
        <v>0</v>
      </c>
      <c r="P69" s="206">
        <v>0</v>
      </c>
      <c r="Q69" s="206">
        <v>0</v>
      </c>
      <c r="R69" s="206">
        <v>0</v>
      </c>
      <c r="S69" s="206">
        <v>0</v>
      </c>
      <c r="T69" s="206">
        <v>0</v>
      </c>
      <c r="U69" s="206">
        <v>0</v>
      </c>
      <c r="V69" s="206">
        <v>0</v>
      </c>
      <c r="W69" s="206">
        <v>0</v>
      </c>
      <c r="DA69" s="71" t="s">
        <v>982</v>
      </c>
    </row>
    <row r="70" spans="1:105" ht="12" customHeight="1" x14ac:dyDescent="0.25">
      <c r="A70" s="14" t="s">
        <v>37</v>
      </c>
      <c r="B70" s="206">
        <v>0</v>
      </c>
      <c r="C70" s="206">
        <v>0</v>
      </c>
      <c r="D70" s="206">
        <v>0</v>
      </c>
      <c r="E70" s="206">
        <v>0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6">
        <v>0</v>
      </c>
      <c r="N70" s="206">
        <v>0</v>
      </c>
      <c r="O70" s="206">
        <v>0</v>
      </c>
      <c r="P70" s="206">
        <v>0</v>
      </c>
      <c r="Q70" s="206">
        <v>0</v>
      </c>
      <c r="R70" s="206">
        <v>0</v>
      </c>
      <c r="S70" s="206">
        <v>0</v>
      </c>
      <c r="T70" s="206">
        <v>0</v>
      </c>
      <c r="U70" s="206">
        <v>0</v>
      </c>
      <c r="V70" s="206">
        <v>0</v>
      </c>
      <c r="W70" s="206">
        <v>0</v>
      </c>
      <c r="DA70" s="71" t="s">
        <v>983</v>
      </c>
    </row>
    <row r="71" spans="1:105" ht="12" customHeight="1" x14ac:dyDescent="0.25">
      <c r="A71" s="114" t="s">
        <v>145</v>
      </c>
      <c r="B71" s="286">
        <f t="shared" ref="B71:W71" si="14">SUM(B72:B74)</f>
        <v>241.19992625467631</v>
      </c>
      <c r="C71" s="286">
        <f t="shared" si="14"/>
        <v>188.8842840280974</v>
      </c>
      <c r="D71" s="286">
        <f t="shared" si="14"/>
        <v>207.93734364439041</v>
      </c>
      <c r="E71" s="286">
        <f t="shared" si="14"/>
        <v>366.82201592923371</v>
      </c>
      <c r="F71" s="286">
        <f t="shared" si="14"/>
        <v>378.78891188796109</v>
      </c>
      <c r="G71" s="286">
        <f t="shared" si="14"/>
        <v>379.43921283379092</v>
      </c>
      <c r="H71" s="286">
        <f t="shared" si="14"/>
        <v>405.50887790197748</v>
      </c>
      <c r="I71" s="286">
        <f t="shared" si="14"/>
        <v>405.70285898538259</v>
      </c>
      <c r="J71" s="286">
        <f t="shared" si="14"/>
        <v>392.85720120378329</v>
      </c>
      <c r="K71" s="286">
        <f t="shared" si="14"/>
        <v>482.24752205531081</v>
      </c>
      <c r="L71" s="286">
        <f t="shared" si="14"/>
        <v>765.77893939759133</v>
      </c>
      <c r="M71" s="286">
        <f t="shared" si="14"/>
        <v>700.57197465124568</v>
      </c>
      <c r="N71" s="286">
        <f t="shared" si="14"/>
        <v>600.56770133447856</v>
      </c>
      <c r="O71" s="286">
        <f t="shared" si="14"/>
        <v>513.69725246352391</v>
      </c>
      <c r="P71" s="286">
        <f t="shared" si="14"/>
        <v>508.27461736887358</v>
      </c>
      <c r="Q71" s="286">
        <f t="shared" si="14"/>
        <v>487.67605803462698</v>
      </c>
      <c r="R71" s="286">
        <f t="shared" si="14"/>
        <v>340.66830140726711</v>
      </c>
      <c r="S71" s="286">
        <f t="shared" si="14"/>
        <v>624.75641103315525</v>
      </c>
      <c r="T71" s="286">
        <f t="shared" si="14"/>
        <v>730.11173775637326</v>
      </c>
      <c r="U71" s="286">
        <f t="shared" si="14"/>
        <v>687.49811212135933</v>
      </c>
      <c r="V71" s="286">
        <f t="shared" si="14"/>
        <v>583.08889913043436</v>
      </c>
      <c r="W71" s="286">
        <f t="shared" si="14"/>
        <v>531.24570681262333</v>
      </c>
      <c r="DA71" s="118"/>
    </row>
    <row r="72" spans="1:105" ht="12" customHeight="1" x14ac:dyDescent="0.25">
      <c r="A72" s="51" t="str">
        <f>A53</f>
        <v>Basic chemicals</v>
      </c>
      <c r="B72" s="243">
        <f>CHI_fec!B16</f>
        <v>241.19992625467631</v>
      </c>
      <c r="C72" s="243">
        <f>CHI_fec!C16</f>
        <v>188.8842840280974</v>
      </c>
      <c r="D72" s="243">
        <f>CHI_fec!D16</f>
        <v>207.93734364439041</v>
      </c>
      <c r="E72" s="243">
        <f>CHI_fec!E16</f>
        <v>366.82201592923371</v>
      </c>
      <c r="F72" s="243">
        <f>CHI_fec!F16</f>
        <v>378.78891188796109</v>
      </c>
      <c r="G72" s="243">
        <f>CHI_fec!G16</f>
        <v>379.43921283379092</v>
      </c>
      <c r="H72" s="243">
        <f>CHI_fec!H16</f>
        <v>405.50887790197748</v>
      </c>
      <c r="I72" s="243">
        <f>CHI_fec!I16</f>
        <v>405.70285898538259</v>
      </c>
      <c r="J72" s="243">
        <f>CHI_fec!J16</f>
        <v>392.85720120378329</v>
      </c>
      <c r="K72" s="243">
        <f>CHI_fec!K16</f>
        <v>482.24752205531081</v>
      </c>
      <c r="L72" s="243">
        <f>CHI_fec!L16</f>
        <v>765.77893939759133</v>
      </c>
      <c r="M72" s="243">
        <f>CHI_fec!M16</f>
        <v>700.57197465124568</v>
      </c>
      <c r="N72" s="243">
        <f>CHI_fec!N16</f>
        <v>600.56770133447856</v>
      </c>
      <c r="O72" s="243">
        <f>CHI_fec!O16</f>
        <v>513.69725246352391</v>
      </c>
      <c r="P72" s="243">
        <f>CHI_fec!P16</f>
        <v>508.27461736887358</v>
      </c>
      <c r="Q72" s="243">
        <f>CHI_fec!Q16</f>
        <v>487.67605803462698</v>
      </c>
      <c r="R72" s="243">
        <f>CHI_fec!R16</f>
        <v>340.66830140726711</v>
      </c>
      <c r="S72" s="243">
        <f>CHI_fec!S16</f>
        <v>624.75641103315525</v>
      </c>
      <c r="T72" s="243">
        <f>CHI_fec!T16</f>
        <v>730.11173775637326</v>
      </c>
      <c r="U72" s="243">
        <f>CHI_fec!U16</f>
        <v>687.49811212135933</v>
      </c>
      <c r="V72" s="243">
        <f>CHI_fec!V16</f>
        <v>583.08889913043436</v>
      </c>
      <c r="W72" s="243">
        <f>CHI_fec!W16</f>
        <v>531.24570681262333</v>
      </c>
      <c r="DA72" s="83"/>
    </row>
    <row r="73" spans="1:105" ht="12" customHeight="1" x14ac:dyDescent="0.25">
      <c r="A73" s="99" t="str">
        <f>A54</f>
        <v>Other chemicals</v>
      </c>
      <c r="B73" s="284">
        <v>0</v>
      </c>
      <c r="C73" s="284">
        <v>0</v>
      </c>
      <c r="D73" s="284">
        <v>0</v>
      </c>
      <c r="E73" s="284">
        <v>0</v>
      </c>
      <c r="F73" s="284">
        <v>0</v>
      </c>
      <c r="G73" s="284">
        <v>0</v>
      </c>
      <c r="H73" s="284">
        <v>0</v>
      </c>
      <c r="I73" s="284">
        <v>0</v>
      </c>
      <c r="J73" s="284">
        <v>0</v>
      </c>
      <c r="K73" s="284">
        <v>0</v>
      </c>
      <c r="L73" s="284">
        <v>0</v>
      </c>
      <c r="M73" s="284">
        <v>0</v>
      </c>
      <c r="N73" s="284">
        <v>0</v>
      </c>
      <c r="O73" s="284">
        <v>0</v>
      </c>
      <c r="P73" s="284">
        <v>0</v>
      </c>
      <c r="Q73" s="284">
        <v>0</v>
      </c>
      <c r="R73" s="284">
        <v>0</v>
      </c>
      <c r="S73" s="284">
        <v>0</v>
      </c>
      <c r="T73" s="284">
        <v>0</v>
      </c>
      <c r="U73" s="284">
        <v>0</v>
      </c>
      <c r="V73" s="284">
        <v>0</v>
      </c>
      <c r="W73" s="284">
        <v>0</v>
      </c>
      <c r="DA73" s="94"/>
    </row>
    <row r="74" spans="1:105" ht="12" customHeight="1" x14ac:dyDescent="0.25">
      <c r="A74" s="52" t="str">
        <f>A55</f>
        <v>Pharmaceutical products etc.</v>
      </c>
      <c r="B74" s="244">
        <v>0</v>
      </c>
      <c r="C74" s="244">
        <v>0</v>
      </c>
      <c r="D74" s="244">
        <v>0</v>
      </c>
      <c r="E74" s="244">
        <v>0</v>
      </c>
      <c r="F74" s="244">
        <v>0</v>
      </c>
      <c r="G74" s="244">
        <v>0</v>
      </c>
      <c r="H74" s="244">
        <v>0</v>
      </c>
      <c r="I74" s="244">
        <v>0</v>
      </c>
      <c r="J74" s="244">
        <v>0</v>
      </c>
      <c r="K74" s="244">
        <v>0</v>
      </c>
      <c r="L74" s="244">
        <v>0</v>
      </c>
      <c r="M74" s="244">
        <v>0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4">
        <v>0</v>
      </c>
      <c r="W74" s="244">
        <v>0</v>
      </c>
      <c r="DA74" s="84"/>
    </row>
    <row r="75" spans="1:105" ht="12" customHeight="1" x14ac:dyDescent="0.25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DA75" s="173"/>
    </row>
    <row r="76" spans="1:105" ht="12" customHeight="1" x14ac:dyDescent="0.25">
      <c r="A76" s="30" t="s">
        <v>85</v>
      </c>
      <c r="B76" s="205">
        <f t="shared" ref="B76:W76" si="15">SUM(B77:B78)</f>
        <v>774.82946982615601</v>
      </c>
      <c r="C76" s="205">
        <f t="shared" si="15"/>
        <v>604.78827049541576</v>
      </c>
      <c r="D76" s="205">
        <f t="shared" si="15"/>
        <v>633.31517413525387</v>
      </c>
      <c r="E76" s="205">
        <f t="shared" si="15"/>
        <v>746.45056846863076</v>
      </c>
      <c r="F76" s="205">
        <f t="shared" si="15"/>
        <v>893.64335811524575</v>
      </c>
      <c r="G76" s="205">
        <f t="shared" si="15"/>
        <v>933.78204299708887</v>
      </c>
      <c r="H76" s="205">
        <f t="shared" si="15"/>
        <v>974.95114383962402</v>
      </c>
      <c r="I76" s="205">
        <f t="shared" si="15"/>
        <v>948.96306063766679</v>
      </c>
      <c r="J76" s="205">
        <f t="shared" si="15"/>
        <v>907.09065283629445</v>
      </c>
      <c r="K76" s="205">
        <f t="shared" si="15"/>
        <v>908.79522981473565</v>
      </c>
      <c r="L76" s="205">
        <f t="shared" si="15"/>
        <v>1050.2190150920833</v>
      </c>
      <c r="M76" s="205">
        <f t="shared" si="15"/>
        <v>957.19153750545865</v>
      </c>
      <c r="N76" s="205">
        <f t="shared" si="15"/>
        <v>613.85464825079964</v>
      </c>
      <c r="O76" s="205">
        <f t="shared" si="15"/>
        <v>681.01390955503211</v>
      </c>
      <c r="P76" s="205">
        <f t="shared" si="15"/>
        <v>862.32801481646652</v>
      </c>
      <c r="Q76" s="205">
        <f t="shared" si="15"/>
        <v>1162.7063188063594</v>
      </c>
      <c r="R76" s="205">
        <f t="shared" si="15"/>
        <v>916.73506175287866</v>
      </c>
      <c r="S76" s="205">
        <f t="shared" si="15"/>
        <v>966.02456137813385</v>
      </c>
      <c r="T76" s="205">
        <f t="shared" si="15"/>
        <v>1078.9099955803395</v>
      </c>
      <c r="U76" s="205">
        <f t="shared" si="15"/>
        <v>1000.6798545197008</v>
      </c>
      <c r="V76" s="205">
        <f t="shared" si="15"/>
        <v>971.9272227331619</v>
      </c>
      <c r="W76" s="205">
        <f t="shared" si="15"/>
        <v>826.30640172125015</v>
      </c>
      <c r="DA76" s="112"/>
    </row>
    <row r="77" spans="1:105" ht="12" customHeight="1" x14ac:dyDescent="0.25">
      <c r="A77" s="24" t="s">
        <v>146</v>
      </c>
      <c r="B77" s="215">
        <f>(CHI_emi!B5-CHI_emi!B59)+(CHI_emi!B61-CHI_emi!B108)+CHI_emi!B110</f>
        <v>492.86787479779844</v>
      </c>
      <c r="C77" s="215">
        <f>(CHI_emi!C5-CHI_emi!C59)+(CHI_emi!C61-CHI_emi!C108)+CHI_emi!C110</f>
        <v>469.02320711833613</v>
      </c>
      <c r="D77" s="215">
        <f>(CHI_emi!D5-CHI_emi!D59)+(CHI_emi!D61-CHI_emi!D108)+CHI_emi!D110</f>
        <v>467.63109575851854</v>
      </c>
      <c r="E77" s="215">
        <f>(CHI_emi!E5-CHI_emi!E59)+(CHI_emi!E61-CHI_emi!E108)+CHI_emi!E110</f>
        <v>459.84350519736574</v>
      </c>
      <c r="F77" s="215">
        <f>(CHI_emi!F5-CHI_emi!F59)+(CHI_emi!F61-CHI_emi!F108)+CHI_emi!F110</f>
        <v>589.12665911816009</v>
      </c>
      <c r="G77" s="215">
        <f>(CHI_emi!G5-CHI_emi!G59)+(CHI_emi!G61-CHI_emi!G108)+CHI_emi!G110</f>
        <v>636.85995803835806</v>
      </c>
      <c r="H77" s="215">
        <f>(CHI_emi!H5-CHI_emi!H59)+(CHI_emi!H61-CHI_emi!H108)+CHI_emi!H110</f>
        <v>661.02493211706815</v>
      </c>
      <c r="I77" s="215">
        <f>(CHI_emi!I5-CHI_emi!I59)+(CHI_emi!I61-CHI_emi!I108)+CHI_emi!I110</f>
        <v>631.02035699741714</v>
      </c>
      <c r="J77" s="215">
        <f>(CHI_emi!J5-CHI_emi!J59)+(CHI_emi!J61-CHI_emi!J108)+CHI_emi!J110</f>
        <v>569.03534063733343</v>
      </c>
      <c r="K77" s="215">
        <f>(CHI_emi!K5-CHI_emi!K59)+(CHI_emi!K61-CHI_emi!K108)+CHI_emi!K110</f>
        <v>455.54322743798679</v>
      </c>
      <c r="L77" s="215">
        <f>(CHI_emi!L5-CHI_emi!L59)+(CHI_emi!L61-CHI_emi!L108)+CHI_emi!L110</f>
        <v>417.33646379766242</v>
      </c>
      <c r="M77" s="215">
        <f>(CHI_emi!M5-CHI_emi!M59)+(CHI_emi!M61-CHI_emi!M108)+CHI_emi!M110</f>
        <v>372.80678723828271</v>
      </c>
      <c r="N77" s="215">
        <f>(CHI_emi!N5-CHI_emi!N59)+(CHI_emi!N61-CHI_emi!N108)+CHI_emi!N110</f>
        <v>111.83368752143987</v>
      </c>
      <c r="O77" s="215">
        <f>(CHI_emi!O5-CHI_emi!O59)+(CHI_emi!O61-CHI_emi!O108)+CHI_emi!O110</f>
        <v>164.1007846777259</v>
      </c>
      <c r="P77" s="215">
        <f>(CHI_emi!P5-CHI_emi!P59)+(CHI_emi!P61-CHI_emi!P108)+CHI_emi!P110</f>
        <v>292.94333639846644</v>
      </c>
      <c r="Q77" s="215">
        <f>(CHI_emi!Q5-CHI_emi!Q59)+(CHI_emi!Q61-CHI_emi!Q108)+CHI_emi!Q110</f>
        <v>667.66071275759396</v>
      </c>
      <c r="R77" s="215">
        <f>(CHI_emi!R5-CHI_emi!R59)+(CHI_emi!R61-CHI_emi!R108)+CHI_emi!R110</f>
        <v>454.80378419787883</v>
      </c>
      <c r="S77" s="215">
        <f>(CHI_emi!S5-CHI_emi!S59)+(CHI_emi!S61-CHI_emi!S108)+CHI_emi!S110</f>
        <v>161.40780252166778</v>
      </c>
      <c r="T77" s="215">
        <f>(CHI_emi!T5-CHI_emi!T59)+(CHI_emi!T61-CHI_emi!T108)+CHI_emi!T110</f>
        <v>127.72105128142148</v>
      </c>
      <c r="U77" s="215">
        <f>(CHI_emi!U5-CHI_emi!U59)+(CHI_emi!U61-CHI_emi!U108)+CHI_emi!U110</f>
        <v>122.9404251614129</v>
      </c>
      <c r="V77" s="215">
        <f>(CHI_emi!V5-CHI_emi!V59)+(CHI_emi!V61-CHI_emi!V108)+CHI_emi!V110</f>
        <v>126.3929936414678</v>
      </c>
      <c r="W77" s="215">
        <f>(CHI_emi!W5-CHI_emi!W59)+(CHI_emi!W61-CHI_emi!W108)+CHI_emi!W110</f>
        <v>146.88458172125016</v>
      </c>
      <c r="DA77" s="85"/>
    </row>
    <row r="78" spans="1:105" ht="12" customHeight="1" x14ac:dyDescent="0.25">
      <c r="A78" s="14" t="s">
        <v>147</v>
      </c>
      <c r="B78" s="206">
        <f>CHI_emi!B59+CHI_emi!B108</f>
        <v>281.96159502835758</v>
      </c>
      <c r="C78" s="206">
        <f>CHI_emi!C59+CHI_emi!C108</f>
        <v>135.7650633770796</v>
      </c>
      <c r="D78" s="206">
        <f>CHI_emi!D59+CHI_emi!D108</f>
        <v>165.6840783767353</v>
      </c>
      <c r="E78" s="206">
        <f>CHI_emi!E59+CHI_emi!E108</f>
        <v>286.60706327126508</v>
      </c>
      <c r="F78" s="206">
        <f>CHI_emi!F59+CHI_emi!F108</f>
        <v>304.51669899708571</v>
      </c>
      <c r="G78" s="206">
        <f>CHI_emi!G59+CHI_emi!G108</f>
        <v>296.92208495873081</v>
      </c>
      <c r="H78" s="206">
        <f>CHI_emi!H59+CHI_emi!H108</f>
        <v>313.92621172255588</v>
      </c>
      <c r="I78" s="206">
        <f>CHI_emi!I59+CHI_emi!I108</f>
        <v>317.94270364024959</v>
      </c>
      <c r="J78" s="206">
        <f>CHI_emi!J59+CHI_emi!J108</f>
        <v>338.05531219896102</v>
      </c>
      <c r="K78" s="206">
        <f>CHI_emi!K59+CHI_emi!K108</f>
        <v>453.25200237674892</v>
      </c>
      <c r="L78" s="206">
        <f>CHI_emi!L59+CHI_emi!L108</f>
        <v>632.88255129442098</v>
      </c>
      <c r="M78" s="206">
        <f>CHI_emi!M59+CHI_emi!M108</f>
        <v>584.38475026717595</v>
      </c>
      <c r="N78" s="206">
        <f>CHI_emi!N59+CHI_emi!N108</f>
        <v>502.02096072935979</v>
      </c>
      <c r="O78" s="206">
        <f>CHI_emi!O59+CHI_emi!O108</f>
        <v>516.91312487730625</v>
      </c>
      <c r="P78" s="206">
        <f>CHI_emi!P59+CHI_emi!P108</f>
        <v>569.38467841800002</v>
      </c>
      <c r="Q78" s="206">
        <f>CHI_emi!Q59+CHI_emi!Q108</f>
        <v>495.04560604876542</v>
      </c>
      <c r="R78" s="206">
        <f>CHI_emi!R59+CHI_emi!R108</f>
        <v>461.93127755499989</v>
      </c>
      <c r="S78" s="206">
        <f>CHI_emi!S59+CHI_emi!S108</f>
        <v>804.61675885646605</v>
      </c>
      <c r="T78" s="206">
        <f>CHI_emi!T59+CHI_emi!T108</f>
        <v>951.18894429891805</v>
      </c>
      <c r="U78" s="206">
        <f>CHI_emi!U59+CHI_emi!U108</f>
        <v>877.73942935828791</v>
      </c>
      <c r="V78" s="206">
        <f>CHI_emi!V59+CHI_emi!V108</f>
        <v>845.5342290916941</v>
      </c>
      <c r="W78" s="206">
        <f>CHI_emi!W59+CHI_emi!W108</f>
        <v>679.42182000000003</v>
      </c>
      <c r="DA78" s="71"/>
    </row>
    <row r="79" spans="1:105" ht="12" customHeight="1" x14ac:dyDescent="0.25">
      <c r="A79" s="31" t="s">
        <v>145</v>
      </c>
      <c r="B79" s="212">
        <f t="shared" ref="B79:W79" si="16">SUM(B80:B82)</f>
        <v>774.8294698261559</v>
      </c>
      <c r="C79" s="212">
        <f t="shared" si="16"/>
        <v>604.78827049541576</v>
      </c>
      <c r="D79" s="212">
        <f t="shared" si="16"/>
        <v>633.31517413525387</v>
      </c>
      <c r="E79" s="212">
        <f t="shared" si="16"/>
        <v>746.45056846863088</v>
      </c>
      <c r="F79" s="212">
        <f t="shared" si="16"/>
        <v>893.64335811524586</v>
      </c>
      <c r="G79" s="212">
        <f t="shared" si="16"/>
        <v>933.78204299708875</v>
      </c>
      <c r="H79" s="212">
        <f t="shared" si="16"/>
        <v>974.95114383962402</v>
      </c>
      <c r="I79" s="212">
        <f t="shared" si="16"/>
        <v>948.96306063766679</v>
      </c>
      <c r="J79" s="212">
        <f t="shared" si="16"/>
        <v>907.09065283629445</v>
      </c>
      <c r="K79" s="212">
        <f t="shared" si="16"/>
        <v>908.79522981473565</v>
      </c>
      <c r="L79" s="212">
        <f t="shared" si="16"/>
        <v>1050.2190150920835</v>
      </c>
      <c r="M79" s="212">
        <f t="shared" si="16"/>
        <v>957.19153750545865</v>
      </c>
      <c r="N79" s="212">
        <f t="shared" si="16"/>
        <v>613.85464825079964</v>
      </c>
      <c r="O79" s="212">
        <f t="shared" si="16"/>
        <v>681.01390955503211</v>
      </c>
      <c r="P79" s="212">
        <f t="shared" si="16"/>
        <v>862.32801481646652</v>
      </c>
      <c r="Q79" s="212">
        <f t="shared" si="16"/>
        <v>1162.7063188063594</v>
      </c>
      <c r="R79" s="212">
        <f t="shared" si="16"/>
        <v>916.73506175287866</v>
      </c>
      <c r="S79" s="212">
        <f t="shared" si="16"/>
        <v>966.02456137813385</v>
      </c>
      <c r="T79" s="212">
        <f t="shared" si="16"/>
        <v>1078.9099955803395</v>
      </c>
      <c r="U79" s="212">
        <f t="shared" si="16"/>
        <v>1000.6798545197008</v>
      </c>
      <c r="V79" s="212">
        <f t="shared" si="16"/>
        <v>971.9272227331619</v>
      </c>
      <c r="W79" s="212">
        <f t="shared" si="16"/>
        <v>826.30640172125027</v>
      </c>
      <c r="DA79" s="109"/>
    </row>
    <row r="80" spans="1:105" ht="12" customHeight="1" x14ac:dyDescent="0.25">
      <c r="A80" s="51" t="s">
        <v>46</v>
      </c>
      <c r="B80" s="243">
        <f>CHI_emi!B$5</f>
        <v>491.33661629586015</v>
      </c>
      <c r="C80" s="243">
        <f>CHI_emi!C$5</f>
        <v>279.33019674361339</v>
      </c>
      <c r="D80" s="243">
        <f>CHI_emi!D$5</f>
        <v>324.68657061344402</v>
      </c>
      <c r="E80" s="243">
        <f>CHI_emi!E$5</f>
        <v>452.24834703973988</v>
      </c>
      <c r="F80" s="243">
        <f>CHI_emi!F$5</f>
        <v>552.0553544810183</v>
      </c>
      <c r="G80" s="243">
        <f>CHI_emi!G$5</f>
        <v>549.95593793543776</v>
      </c>
      <c r="H80" s="243">
        <f>CHI_emi!H$5</f>
        <v>566.23583004850707</v>
      </c>
      <c r="I80" s="243">
        <f>CHI_emi!I$5</f>
        <v>552.80639055172935</v>
      </c>
      <c r="J80" s="243">
        <f>CHI_emi!J$5</f>
        <v>563.10500243291085</v>
      </c>
      <c r="K80" s="243">
        <f>CHI_emi!K$5</f>
        <v>616.21978779190158</v>
      </c>
      <c r="L80" s="243">
        <f>CHI_emi!L$5</f>
        <v>772.78641781636782</v>
      </c>
      <c r="M80" s="243">
        <f>CHI_emi!M$5</f>
        <v>752.02932988445718</v>
      </c>
      <c r="N80" s="243">
        <f>CHI_emi!N$5</f>
        <v>558.96640048948154</v>
      </c>
      <c r="O80" s="243">
        <f>CHI_emi!O$5</f>
        <v>599.96664671503913</v>
      </c>
      <c r="P80" s="243">
        <f>CHI_emi!P$5</f>
        <v>716.44788531796462</v>
      </c>
      <c r="Q80" s="243">
        <f>CHI_emi!Q$5</f>
        <v>750.01520357986499</v>
      </c>
      <c r="R80" s="243">
        <f>CHI_emi!R$5</f>
        <v>640.96246239638401</v>
      </c>
      <c r="S80" s="243">
        <f>CHI_emi!S$5</f>
        <v>894.97450757126046</v>
      </c>
      <c r="T80" s="243">
        <f>CHI_emi!T$5</f>
        <v>1034.6317782793471</v>
      </c>
      <c r="U80" s="243">
        <f>CHI_emi!U$5</f>
        <v>949.09596574489262</v>
      </c>
      <c r="V80" s="243">
        <f>CHI_emi!V$5</f>
        <v>928.37019890074612</v>
      </c>
      <c r="W80" s="243">
        <f>CHI_emi!W$5</f>
        <v>769.53405882169113</v>
      </c>
      <c r="DA80" s="83"/>
    </row>
    <row r="81" spans="1:105" ht="12" customHeight="1" x14ac:dyDescent="0.25">
      <c r="A81" s="99" t="s">
        <v>47</v>
      </c>
      <c r="B81" s="284">
        <f>CHI_emi!B$61</f>
        <v>266.81305699604962</v>
      </c>
      <c r="C81" s="284">
        <f>CHI_emi!C$61</f>
        <v>300.6827231305578</v>
      </c>
      <c r="D81" s="284">
        <f>CHI_emi!D$61</f>
        <v>286.24713881520154</v>
      </c>
      <c r="E81" s="284">
        <f>CHI_emi!E$61</f>
        <v>267.15443704144104</v>
      </c>
      <c r="F81" s="284">
        <f>CHI_emi!F$61</f>
        <v>316.51163020520505</v>
      </c>
      <c r="G81" s="284">
        <f>CHI_emi!G$61</f>
        <v>355.64071595897741</v>
      </c>
      <c r="H81" s="284">
        <f>CHI_emi!H$61</f>
        <v>382.3641953645116</v>
      </c>
      <c r="I81" s="284">
        <f>CHI_emi!I$61</f>
        <v>375.5711556640627</v>
      </c>
      <c r="J81" s="284">
        <f>CHI_emi!J$61</f>
        <v>326.16776718140807</v>
      </c>
      <c r="K81" s="284">
        <f>CHI_emi!K$61</f>
        <v>270.71833382960256</v>
      </c>
      <c r="L81" s="284">
        <f>CHI_emi!L$61</f>
        <v>239.03607365336029</v>
      </c>
      <c r="M81" s="284">
        <f>CHI_emi!M$61</f>
        <v>174.10968090085893</v>
      </c>
      <c r="N81" s="284">
        <f>CHI_emi!N$61</f>
        <v>36.375821563592822</v>
      </c>
      <c r="O81" s="284">
        <f>CHI_emi!O$61</f>
        <v>52.530796896300068</v>
      </c>
      <c r="P81" s="284">
        <f>CHI_emi!P$61</f>
        <v>118.9363897963634</v>
      </c>
      <c r="Q81" s="284">
        <f>CHI_emi!Q$61</f>
        <v>365.50867721625161</v>
      </c>
      <c r="R81" s="284">
        <f>CHI_emi!R$61</f>
        <v>240.36039016880807</v>
      </c>
      <c r="S81" s="284">
        <f>CHI_emi!S$61</f>
        <v>45.537283839572645</v>
      </c>
      <c r="T81" s="284">
        <f>CHI_emi!T$61</f>
        <v>23.136502598685489</v>
      </c>
      <c r="U81" s="284">
        <f>CHI_emi!U$61</f>
        <v>21.595428584722054</v>
      </c>
      <c r="V81" s="284">
        <f>CHI_emi!V$61</f>
        <v>17.057085779226206</v>
      </c>
      <c r="W81" s="284">
        <f>CHI_emi!W$61</f>
        <v>26.62555665311692</v>
      </c>
      <c r="DA81" s="94"/>
    </row>
    <row r="82" spans="1:105" ht="12" customHeight="1" x14ac:dyDescent="0.25">
      <c r="A82" s="52" t="s">
        <v>48</v>
      </c>
      <c r="B82" s="244">
        <f>CHI_emi!B$110</f>
        <v>16.679796534246211</v>
      </c>
      <c r="C82" s="244">
        <f>CHI_emi!C$110</f>
        <v>24.775350621244549</v>
      </c>
      <c r="D82" s="244">
        <f>CHI_emi!D$110</f>
        <v>22.38146470660832</v>
      </c>
      <c r="E82" s="244">
        <f>CHI_emi!E$110</f>
        <v>27.047784387449919</v>
      </c>
      <c r="F82" s="244">
        <f>CHI_emi!F$110</f>
        <v>25.0763734290225</v>
      </c>
      <c r="G82" s="244">
        <f>CHI_emi!G$110</f>
        <v>28.18538910267365</v>
      </c>
      <c r="H82" s="244">
        <f>CHI_emi!H$110</f>
        <v>26.351118426605311</v>
      </c>
      <c r="I82" s="244">
        <f>CHI_emi!I$110</f>
        <v>20.585514421874642</v>
      </c>
      <c r="J82" s="244">
        <f>CHI_emi!J$110</f>
        <v>17.817883221975581</v>
      </c>
      <c r="K82" s="244">
        <f>CHI_emi!K$110</f>
        <v>21.85710819323155</v>
      </c>
      <c r="L82" s="244">
        <f>CHI_emi!L$110</f>
        <v>38.396523622355318</v>
      </c>
      <c r="M82" s="244">
        <f>CHI_emi!M$110</f>
        <v>31.052526720142481</v>
      </c>
      <c r="N82" s="244">
        <f>CHI_emi!N$110</f>
        <v>18.51242619772529</v>
      </c>
      <c r="O82" s="244">
        <f>CHI_emi!O$110</f>
        <v>28.516465943692928</v>
      </c>
      <c r="P82" s="244">
        <f>CHI_emi!P$110</f>
        <v>26.94373970213843</v>
      </c>
      <c r="Q82" s="244">
        <f>CHI_emi!Q$110</f>
        <v>47.182438010242826</v>
      </c>
      <c r="R82" s="244">
        <f>CHI_emi!R$110</f>
        <v>35.412209187686621</v>
      </c>
      <c r="S82" s="244">
        <f>CHI_emi!S$110</f>
        <v>25.512769967300731</v>
      </c>
      <c r="T82" s="244">
        <f>CHI_emi!T$110</f>
        <v>21.141714702306889</v>
      </c>
      <c r="U82" s="244">
        <f>CHI_emi!U$110</f>
        <v>29.98846019008613</v>
      </c>
      <c r="V82" s="244">
        <f>CHI_emi!V$110</f>
        <v>26.49993805318957</v>
      </c>
      <c r="W82" s="244">
        <f>CHI_emi!W$110</f>
        <v>30.14678624644214</v>
      </c>
      <c r="DA82" s="84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115" t="s">
        <v>148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DA84" s="118"/>
    </row>
    <row r="85" spans="1:105" ht="12" customHeight="1" x14ac:dyDescent="0.25">
      <c r="A85" s="50" t="s">
        <v>46</v>
      </c>
      <c r="B85" s="289">
        <f t="shared" ref="B85:W85" si="17">IF(B$5=0,"",B$5/B$10*1000)</f>
        <v>869.77789635263844</v>
      </c>
      <c r="C85" s="289">
        <f t="shared" si="17"/>
        <v>738.46387277720328</v>
      </c>
      <c r="D85" s="289">
        <f t="shared" si="17"/>
        <v>679.29054286989503</v>
      </c>
      <c r="E85" s="289">
        <f t="shared" si="17"/>
        <v>513.72370216482</v>
      </c>
      <c r="F85" s="289">
        <f t="shared" si="17"/>
        <v>582.15908273107698</v>
      </c>
      <c r="G85" s="289">
        <f t="shared" si="17"/>
        <v>561.24861828890619</v>
      </c>
      <c r="H85" s="289">
        <f t="shared" si="17"/>
        <v>559.17232036529538</v>
      </c>
      <c r="I85" s="289">
        <f t="shared" si="17"/>
        <v>485.70642978039166</v>
      </c>
      <c r="J85" s="289">
        <f t="shared" si="17"/>
        <v>593.54913916139674</v>
      </c>
      <c r="K85" s="289">
        <f t="shared" si="17"/>
        <v>485.52781192248364</v>
      </c>
      <c r="L85" s="289">
        <f t="shared" si="17"/>
        <v>378.28440416044015</v>
      </c>
      <c r="M85" s="289">
        <f t="shared" si="17"/>
        <v>384.5741596800151</v>
      </c>
      <c r="N85" s="289">
        <f t="shared" si="17"/>
        <v>488.67836913602468</v>
      </c>
      <c r="O85" s="289">
        <f t="shared" si="17"/>
        <v>479.75310199723793</v>
      </c>
      <c r="P85" s="289">
        <f t="shared" si="17"/>
        <v>516.17792630516522</v>
      </c>
      <c r="Q85" s="289">
        <f t="shared" si="17"/>
        <v>665.47761966421717</v>
      </c>
      <c r="R85" s="289">
        <f t="shared" si="17"/>
        <v>660.26490286381465</v>
      </c>
      <c r="S85" s="289">
        <f t="shared" si="17"/>
        <v>515.8596869468056</v>
      </c>
      <c r="T85" s="289">
        <f t="shared" si="17"/>
        <v>520.26081576604349</v>
      </c>
      <c r="U85" s="289">
        <f t="shared" si="17"/>
        <v>439.56915932274802</v>
      </c>
      <c r="V85" s="289">
        <f t="shared" si="17"/>
        <v>599.0683220185382</v>
      </c>
      <c r="W85" s="289">
        <f t="shared" si="17"/>
        <v>613.4673542390841</v>
      </c>
      <c r="DA85" s="83"/>
    </row>
    <row r="86" spans="1:105" ht="12" customHeight="1" x14ac:dyDescent="0.25">
      <c r="A86" s="107" t="s">
        <v>47</v>
      </c>
      <c r="B86" s="290">
        <f t="shared" ref="B86:W86" si="18">IF(B$6=0,"",B$6/B$11*1000)</f>
        <v>5281.6766549948888</v>
      </c>
      <c r="C86" s="290">
        <f t="shared" si="18"/>
        <v>5457.4231996317003</v>
      </c>
      <c r="D86" s="290">
        <f t="shared" si="18"/>
        <v>5457.4231996317003</v>
      </c>
      <c r="E86" s="290">
        <f t="shared" si="18"/>
        <v>5457.423199631703</v>
      </c>
      <c r="F86" s="290">
        <f t="shared" si="18"/>
        <v>5457.4231996316994</v>
      </c>
      <c r="G86" s="290">
        <f t="shared" si="18"/>
        <v>5457.4231996317003</v>
      </c>
      <c r="H86" s="290">
        <f t="shared" si="18"/>
        <v>5457.4231996317021</v>
      </c>
      <c r="I86" s="290">
        <f t="shared" si="18"/>
        <v>5457.4231996316976</v>
      </c>
      <c r="J86" s="290">
        <f t="shared" si="18"/>
        <v>5457.4231996317003</v>
      </c>
      <c r="K86" s="290">
        <f t="shared" si="18"/>
        <v>3928.6151347861496</v>
      </c>
      <c r="L86" s="290">
        <f t="shared" si="18"/>
        <v>3356.9427660927063</v>
      </c>
      <c r="M86" s="290">
        <f t="shared" si="18"/>
        <v>4160.2910560942837</v>
      </c>
      <c r="N86" s="290">
        <f t="shared" si="18"/>
        <v>7299.0007424467058</v>
      </c>
      <c r="O86" s="290">
        <f t="shared" si="18"/>
        <v>9150.6913635251876</v>
      </c>
      <c r="P86" s="290">
        <f t="shared" si="18"/>
        <v>7416.1475141953115</v>
      </c>
      <c r="Q86" s="290">
        <f t="shared" si="18"/>
        <v>5185.2324009545846</v>
      </c>
      <c r="R86" s="290">
        <f t="shared" si="18"/>
        <v>8415.2100974614877</v>
      </c>
      <c r="S86" s="290">
        <f t="shared" si="18"/>
        <v>11109.670132745408</v>
      </c>
      <c r="T86" s="290">
        <f t="shared" si="18"/>
        <v>11769.899462451502</v>
      </c>
      <c r="U86" s="290">
        <f t="shared" si="18"/>
        <v>12703.577776824437</v>
      </c>
      <c r="V86" s="290">
        <f t="shared" si="18"/>
        <v>20546.093895039758</v>
      </c>
      <c r="W86" s="290">
        <f t="shared" si="18"/>
        <v>19189.367125500885</v>
      </c>
      <c r="DA86" s="94"/>
    </row>
    <row r="87" spans="1:105" ht="12" customHeight="1" x14ac:dyDescent="0.25">
      <c r="A87" s="49" t="s">
        <v>48</v>
      </c>
      <c r="B87" s="291">
        <f t="shared" ref="B87:W87" si="19">IF(B$7=0,"",B$7/B$12*1000)</f>
        <v>58281.182618549065</v>
      </c>
      <c r="C87" s="291">
        <f t="shared" si="19"/>
        <v>44854.061543566771</v>
      </c>
      <c r="D87" s="291">
        <f t="shared" si="19"/>
        <v>42675.889553720728</v>
      </c>
      <c r="E87" s="291">
        <f t="shared" si="19"/>
        <v>29681.082985781737</v>
      </c>
      <c r="F87" s="291">
        <f t="shared" si="19"/>
        <v>36255.930989632136</v>
      </c>
      <c r="G87" s="291">
        <f t="shared" si="19"/>
        <v>35210.68001164055</v>
      </c>
      <c r="H87" s="291">
        <f t="shared" si="19"/>
        <v>35002.496523042792</v>
      </c>
      <c r="I87" s="291">
        <f t="shared" si="19"/>
        <v>29584.193350144204</v>
      </c>
      <c r="J87" s="291">
        <f t="shared" si="19"/>
        <v>38785.10320443449</v>
      </c>
      <c r="K87" s="291">
        <f t="shared" si="19"/>
        <v>28188.03219398237</v>
      </c>
      <c r="L87" s="291">
        <f t="shared" si="19"/>
        <v>20447.127190120471</v>
      </c>
      <c r="M87" s="291">
        <f t="shared" si="19"/>
        <v>23012.820907500038</v>
      </c>
      <c r="N87" s="291">
        <f t="shared" si="19"/>
        <v>28762.600542063199</v>
      </c>
      <c r="O87" s="291">
        <f t="shared" si="19"/>
        <v>27081.416031791457</v>
      </c>
      <c r="P87" s="291">
        <f t="shared" si="19"/>
        <v>32069.038460270393</v>
      </c>
      <c r="Q87" s="291">
        <f t="shared" si="19"/>
        <v>38797.046580024456</v>
      </c>
      <c r="R87" s="291">
        <f t="shared" si="19"/>
        <v>39829.451371734991</v>
      </c>
      <c r="S87" s="291">
        <f t="shared" si="19"/>
        <v>24045.939292946401</v>
      </c>
      <c r="T87" s="291">
        <f t="shared" si="19"/>
        <v>27658.246623939325</v>
      </c>
      <c r="U87" s="291">
        <f t="shared" si="19"/>
        <v>20569.683185285292</v>
      </c>
      <c r="V87" s="291">
        <f t="shared" si="19"/>
        <v>31567.574144380251</v>
      </c>
      <c r="W87" s="291">
        <f t="shared" si="19"/>
        <v>32595.665444515795</v>
      </c>
      <c r="DA87" s="84"/>
    </row>
    <row r="88" spans="1:105" ht="12" customHeight="1" x14ac:dyDescent="0.25">
      <c r="A88" s="115" t="s">
        <v>149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DA88" s="118"/>
    </row>
    <row r="89" spans="1:105" ht="12" customHeight="1" x14ac:dyDescent="0.25">
      <c r="A89" s="50" t="s">
        <v>46</v>
      </c>
      <c r="B89" s="254">
        <f t="shared" ref="B89:W89" si="20">IF(SUM(B90,B91)=0,"",SUM(B90,B91))</f>
        <v>1.6423563391190443</v>
      </c>
      <c r="C89" s="254">
        <f t="shared" si="20"/>
        <v>1.5828965520622935</v>
      </c>
      <c r="D89" s="254">
        <f t="shared" si="20"/>
        <v>1.6906349434203971</v>
      </c>
      <c r="E89" s="254">
        <f t="shared" si="20"/>
        <v>1.7836369598086808</v>
      </c>
      <c r="F89" s="254">
        <f t="shared" si="20"/>
        <v>1.8067533611031739</v>
      </c>
      <c r="G89" s="254">
        <f t="shared" si="20"/>
        <v>1.9375763125905388</v>
      </c>
      <c r="H89" s="254">
        <f t="shared" si="20"/>
        <v>1.8909763002401667</v>
      </c>
      <c r="I89" s="254">
        <f t="shared" si="20"/>
        <v>1.9524854722086342</v>
      </c>
      <c r="J89" s="254">
        <f t="shared" si="20"/>
        <v>1.9216225739580244</v>
      </c>
      <c r="K89" s="254">
        <f t="shared" si="20"/>
        <v>2.1835423165731243</v>
      </c>
      <c r="L89" s="254">
        <f t="shared" si="20"/>
        <v>2.1298307598239736</v>
      </c>
      <c r="M89" s="254">
        <f t="shared" si="20"/>
        <v>1.8463826305152096</v>
      </c>
      <c r="N89" s="254">
        <f t="shared" si="20"/>
        <v>2.1437829966729285</v>
      </c>
      <c r="O89" s="254">
        <f t="shared" si="20"/>
        <v>1.9187154092966736</v>
      </c>
      <c r="P89" s="254">
        <f t="shared" si="20"/>
        <v>1.9253897882964728</v>
      </c>
      <c r="Q89" s="254">
        <f t="shared" si="20"/>
        <v>1.9940773357981267</v>
      </c>
      <c r="R89" s="254">
        <f t="shared" si="20"/>
        <v>1.9599968250685036</v>
      </c>
      <c r="S89" s="254">
        <f t="shared" si="20"/>
        <v>1.9989038662106644</v>
      </c>
      <c r="T89" s="254">
        <f t="shared" si="20"/>
        <v>1.9865140623781632</v>
      </c>
      <c r="U89" s="254">
        <f t="shared" si="20"/>
        <v>2.0534416101819364</v>
      </c>
      <c r="V89" s="254">
        <f t="shared" si="20"/>
        <v>1.9608114582442633</v>
      </c>
      <c r="W89" s="254">
        <f t="shared" si="20"/>
        <v>2.0710953585888103</v>
      </c>
      <c r="DA89" s="83"/>
    </row>
    <row r="90" spans="1:105" ht="12" customHeight="1" x14ac:dyDescent="0.25">
      <c r="A90" s="99" t="s">
        <v>984</v>
      </c>
      <c r="B90" s="293">
        <f t="shared" ref="B90:W90" si="21">IF(B$72=0,"",B$72/B$10)</f>
        <v>1.1086012997460997</v>
      </c>
      <c r="C90" s="293">
        <f t="shared" si="21"/>
        <v>1.1106203402855868</v>
      </c>
      <c r="D90" s="293">
        <f t="shared" si="21"/>
        <v>1.1804359590461484</v>
      </c>
      <c r="E90" s="293">
        <f t="shared" si="21"/>
        <v>1.4636982866720698</v>
      </c>
      <c r="F90" s="293">
        <f t="shared" si="21"/>
        <v>1.4108245642862016</v>
      </c>
      <c r="G90" s="293">
        <f t="shared" si="21"/>
        <v>1.4996441496204327</v>
      </c>
      <c r="H90" s="293">
        <f t="shared" si="21"/>
        <v>1.4957608437635845</v>
      </c>
      <c r="I90" s="293">
        <f t="shared" si="21"/>
        <v>1.612155146907148</v>
      </c>
      <c r="J90" s="293">
        <f t="shared" si="21"/>
        <v>1.5126058463763632</v>
      </c>
      <c r="K90" s="293">
        <f t="shared" si="21"/>
        <v>1.8634875752563835</v>
      </c>
      <c r="L90" s="293">
        <f t="shared" si="21"/>
        <v>1.9528191498906786</v>
      </c>
      <c r="M90" s="293">
        <f t="shared" si="21"/>
        <v>1.6506924302590242</v>
      </c>
      <c r="N90" s="293">
        <f t="shared" si="21"/>
        <v>1.9569432785691618</v>
      </c>
      <c r="O90" s="293">
        <f t="shared" si="21"/>
        <v>1.7107207693744502</v>
      </c>
      <c r="P90" s="293">
        <f t="shared" si="21"/>
        <v>1.6511063684498115</v>
      </c>
      <c r="Q90" s="293">
        <f t="shared" si="21"/>
        <v>1.6935110857876943</v>
      </c>
      <c r="R90" s="293">
        <f t="shared" si="21"/>
        <v>1.6575099899260897</v>
      </c>
      <c r="S90" s="293">
        <f t="shared" si="21"/>
        <v>1.7958397021782817</v>
      </c>
      <c r="T90" s="293">
        <f t="shared" si="21"/>
        <v>1.7757514462357153</v>
      </c>
      <c r="U90" s="293">
        <f t="shared" si="21"/>
        <v>1.9019033463030961</v>
      </c>
      <c r="V90" s="293">
        <f t="shared" si="21"/>
        <v>1.769264157791923</v>
      </c>
      <c r="W90" s="293">
        <f t="shared" si="21"/>
        <v>1.8515345677473949</v>
      </c>
      <c r="DA90" s="94"/>
    </row>
    <row r="91" spans="1:105" ht="12" customHeight="1" x14ac:dyDescent="0.25">
      <c r="A91" s="99" t="s">
        <v>985</v>
      </c>
      <c r="B91" s="293">
        <f t="shared" ref="B91:W91" si="22">IF(B$53=0,"",B$53/B$10)</f>
        <v>0.53375503937294466</v>
      </c>
      <c r="C91" s="293">
        <f t="shared" si="22"/>
        <v>0.47227621177670687</v>
      </c>
      <c r="D91" s="293">
        <f t="shared" si="22"/>
        <v>0.51019898437424882</v>
      </c>
      <c r="E91" s="293">
        <f t="shared" si="22"/>
        <v>0.31993867313661101</v>
      </c>
      <c r="F91" s="293">
        <f t="shared" si="22"/>
        <v>0.39592879681697229</v>
      </c>
      <c r="G91" s="293">
        <f t="shared" si="22"/>
        <v>0.43793216297010612</v>
      </c>
      <c r="H91" s="293">
        <f t="shared" si="22"/>
        <v>0.39521545647658207</v>
      </c>
      <c r="I91" s="293">
        <f t="shared" si="22"/>
        <v>0.34033032530148616</v>
      </c>
      <c r="J91" s="293">
        <f t="shared" si="22"/>
        <v>0.40901672758166124</v>
      </c>
      <c r="K91" s="293">
        <f t="shared" si="22"/>
        <v>0.3200547413167405</v>
      </c>
      <c r="L91" s="293">
        <f t="shared" si="22"/>
        <v>0.17701160993329507</v>
      </c>
      <c r="M91" s="293">
        <f t="shared" si="22"/>
        <v>0.19569020025618522</v>
      </c>
      <c r="N91" s="293">
        <f t="shared" si="22"/>
        <v>0.18683971810376662</v>
      </c>
      <c r="O91" s="293">
        <f t="shared" si="22"/>
        <v>0.20799463992222342</v>
      </c>
      <c r="P91" s="293">
        <f t="shared" si="22"/>
        <v>0.27428341984666127</v>
      </c>
      <c r="Q91" s="293">
        <f t="shared" si="22"/>
        <v>0.30056625001043252</v>
      </c>
      <c r="R91" s="293">
        <f t="shared" si="22"/>
        <v>0.30248683514241381</v>
      </c>
      <c r="S91" s="293">
        <f t="shared" si="22"/>
        <v>0.20306416403238262</v>
      </c>
      <c r="T91" s="293">
        <f t="shared" si="22"/>
        <v>0.21076261614244787</v>
      </c>
      <c r="U91" s="293">
        <f t="shared" si="22"/>
        <v>0.15153826387884009</v>
      </c>
      <c r="V91" s="293">
        <f t="shared" si="22"/>
        <v>0.19154730045234022</v>
      </c>
      <c r="W91" s="293">
        <f t="shared" si="22"/>
        <v>0.21956079084141561</v>
      </c>
      <c r="DA91" s="94"/>
    </row>
    <row r="92" spans="1:105" ht="12" customHeight="1" x14ac:dyDescent="0.25">
      <c r="A92" s="107" t="s">
        <v>47</v>
      </c>
      <c r="B92" s="293">
        <f t="shared" ref="B92:W92" si="23">IF(B$54=0,"",B$54/B$11)</f>
        <v>2.0524436486806485</v>
      </c>
      <c r="C92" s="293">
        <f t="shared" si="23"/>
        <v>1.7066158167417811</v>
      </c>
      <c r="D92" s="293">
        <f t="shared" si="23"/>
        <v>1.8610242616015307</v>
      </c>
      <c r="E92" s="293">
        <f t="shared" si="23"/>
        <v>1.2130283790953384</v>
      </c>
      <c r="F92" s="293">
        <f t="shared" si="23"/>
        <v>1.4737058989820198</v>
      </c>
      <c r="G92" s="293">
        <f t="shared" si="23"/>
        <v>1.6483012672843291</v>
      </c>
      <c r="H92" s="293">
        <f t="shared" si="23"/>
        <v>1.4728625569959422</v>
      </c>
      <c r="I92" s="293">
        <f t="shared" si="23"/>
        <v>1.2829822843047585</v>
      </c>
      <c r="J92" s="293">
        <f t="shared" si="23"/>
        <v>1.514676394643431</v>
      </c>
      <c r="K92" s="293">
        <f t="shared" si="23"/>
        <v>1.1615412153794058</v>
      </c>
      <c r="L92" s="293">
        <f t="shared" si="23"/>
        <v>0.63588533015569038</v>
      </c>
      <c r="M92" s="293">
        <f t="shared" si="23"/>
        <v>0.61326045364126547</v>
      </c>
      <c r="N92" s="293">
        <f t="shared" si="23"/>
        <v>0.5181519924685889</v>
      </c>
      <c r="O92" s="293">
        <f t="shared" si="23"/>
        <v>0.58409466501276586</v>
      </c>
      <c r="P92" s="293">
        <f t="shared" si="23"/>
        <v>0.85162146383561521</v>
      </c>
      <c r="Q92" s="293">
        <f t="shared" si="23"/>
        <v>0.94334781854882344</v>
      </c>
      <c r="R92" s="293">
        <f t="shared" si="23"/>
        <v>0.94827828218332932</v>
      </c>
      <c r="S92" s="293">
        <f t="shared" si="23"/>
        <v>0.5554079796050897</v>
      </c>
      <c r="T92" s="293">
        <f t="shared" si="23"/>
        <v>0.45618004670229417</v>
      </c>
      <c r="U92" s="293">
        <f t="shared" si="23"/>
        <v>0.30273038053868434</v>
      </c>
      <c r="V92" s="293">
        <f t="shared" si="23"/>
        <v>0.36385869165385176</v>
      </c>
      <c r="W92" s="293">
        <f t="shared" si="23"/>
        <v>0.47491758490807262</v>
      </c>
      <c r="DA92" s="94"/>
    </row>
    <row r="93" spans="1:105" ht="12" customHeight="1" x14ac:dyDescent="0.25">
      <c r="A93" s="49" t="s">
        <v>48</v>
      </c>
      <c r="B93" s="255">
        <f t="shared" ref="B93:W93" si="24">IF(B$55=0,"",B$55/B$12)</f>
        <v>0.7451782231070545</v>
      </c>
      <c r="C93" s="255">
        <f t="shared" si="24"/>
        <v>0.57350019986608247</v>
      </c>
      <c r="D93" s="255">
        <f t="shared" si="24"/>
        <v>0.54565027884374495</v>
      </c>
      <c r="E93" s="255">
        <f t="shared" si="24"/>
        <v>0.37949979196541728</v>
      </c>
      <c r="F93" s="255">
        <f t="shared" si="24"/>
        <v>0.46356523697834762</v>
      </c>
      <c r="G93" s="255">
        <f t="shared" si="24"/>
        <v>0.45020074724967218</v>
      </c>
      <c r="H93" s="255">
        <f t="shared" si="24"/>
        <v>0.4475389309456197</v>
      </c>
      <c r="I93" s="255">
        <f t="shared" si="24"/>
        <v>0.3223646681119991</v>
      </c>
      <c r="J93" s="255">
        <f t="shared" si="24"/>
        <v>0.49590301689769889</v>
      </c>
      <c r="K93" s="255">
        <f t="shared" si="24"/>
        <v>0.45051221508052741</v>
      </c>
      <c r="L93" s="255">
        <f t="shared" si="24"/>
        <v>0.32679402730428919</v>
      </c>
      <c r="M93" s="255">
        <f t="shared" si="24"/>
        <v>0.36779995321924636</v>
      </c>
      <c r="N93" s="255">
        <f t="shared" si="24"/>
        <v>0.45969519236066242</v>
      </c>
      <c r="O93" s="255">
        <f t="shared" si="24"/>
        <v>0.43282584041479388</v>
      </c>
      <c r="P93" s="255">
        <f t="shared" si="24"/>
        <v>0.51253998338072426</v>
      </c>
      <c r="Q93" s="255">
        <f t="shared" si="24"/>
        <v>0.69441768494458767</v>
      </c>
      <c r="R93" s="255">
        <f t="shared" si="24"/>
        <v>0.60532616521553539</v>
      </c>
      <c r="S93" s="255">
        <f t="shared" si="24"/>
        <v>0.49464741577349769</v>
      </c>
      <c r="T93" s="255">
        <f t="shared" si="24"/>
        <v>0.64164099708550792</v>
      </c>
      <c r="U93" s="255">
        <f t="shared" si="24"/>
        <v>0.41175995269710391</v>
      </c>
      <c r="V93" s="255">
        <f t="shared" si="24"/>
        <v>0.52126160707030356</v>
      </c>
      <c r="W93" s="255">
        <f t="shared" si="24"/>
        <v>0.53823803107021539</v>
      </c>
      <c r="DA93" s="84"/>
    </row>
    <row r="94" spans="1:105" ht="12" customHeight="1" x14ac:dyDescent="0.25">
      <c r="A94" s="115" t="s">
        <v>150</v>
      </c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DA94" s="118"/>
    </row>
    <row r="95" spans="1:105" ht="12" customHeight="1" x14ac:dyDescent="0.25">
      <c r="A95" s="50" t="s">
        <v>46</v>
      </c>
      <c r="B95" s="254">
        <f t="shared" ref="B95:W95" si="25">IF(SUM(B96,B97)=0,"",SUM(B96,B97))</f>
        <v>1.3660356134792941</v>
      </c>
      <c r="C95" s="254">
        <f t="shared" si="25"/>
        <v>1.3405049401389177</v>
      </c>
      <c r="D95" s="254">
        <f t="shared" si="25"/>
        <v>1.4276561129880396</v>
      </c>
      <c r="E95" s="254">
        <f t="shared" si="25"/>
        <v>1.6224142482684156</v>
      </c>
      <c r="F95" s="254">
        <f t="shared" si="25"/>
        <v>1.6058778659136719</v>
      </c>
      <c r="G95" s="254">
        <f t="shared" si="25"/>
        <v>1.7169982884231321</v>
      </c>
      <c r="H95" s="254">
        <f t="shared" si="25"/>
        <v>1.6929059244781144</v>
      </c>
      <c r="I95" s="254">
        <f t="shared" si="25"/>
        <v>1.7832900161548897</v>
      </c>
      <c r="J95" s="254">
        <f t="shared" si="25"/>
        <v>1.7162675070607107</v>
      </c>
      <c r="K95" s="254">
        <f t="shared" si="25"/>
        <v>2.0244358547055539</v>
      </c>
      <c r="L95" s="254">
        <f t="shared" si="25"/>
        <v>2.0469155282777858</v>
      </c>
      <c r="M95" s="254">
        <f t="shared" si="25"/>
        <v>1.756791999490825</v>
      </c>
      <c r="N95" s="254">
        <f t="shared" si="25"/>
        <v>2.0619875583247604</v>
      </c>
      <c r="O95" s="254">
        <f t="shared" si="25"/>
        <v>1.8257299038804029</v>
      </c>
      <c r="P95" s="254">
        <f t="shared" si="25"/>
        <v>1.7987528100192032</v>
      </c>
      <c r="Q95" s="254">
        <f t="shared" si="25"/>
        <v>1.8532446912832319</v>
      </c>
      <c r="R95" s="254">
        <f t="shared" si="25"/>
        <v>1.8225200233254772</v>
      </c>
      <c r="S95" s="254">
        <f t="shared" si="25"/>
        <v>1.9053537873225492</v>
      </c>
      <c r="T95" s="254">
        <f t="shared" si="25"/>
        <v>1.8904263788830167</v>
      </c>
      <c r="U95" s="254">
        <f t="shared" si="25"/>
        <v>1.9854251414710358</v>
      </c>
      <c r="V95" s="254">
        <f t="shared" si="25"/>
        <v>1.8746225964614682</v>
      </c>
      <c r="W95" s="254">
        <f t="shared" si="25"/>
        <v>1.9713109085260945</v>
      </c>
      <c r="DA95" s="83"/>
    </row>
    <row r="96" spans="1:105" ht="12" customHeight="1" x14ac:dyDescent="0.25">
      <c r="A96" s="99" t="s">
        <v>984</v>
      </c>
      <c r="B96" s="293">
        <f>IF(CHI_ued!B$16=0,"",CHI_ued!B$16/B$10)</f>
        <v>1.1086012997460997</v>
      </c>
      <c r="C96" s="293">
        <f>IF(CHI_ued!C$16=0,"",CHI_ued!C$16/C$10)</f>
        <v>1.1106203402855868</v>
      </c>
      <c r="D96" s="293">
        <f>IF(CHI_ued!D$16=0,"",CHI_ued!D$16/D$10)</f>
        <v>1.1804359590461484</v>
      </c>
      <c r="E96" s="293">
        <f>IF(CHI_ued!E$16=0,"",CHI_ued!E$16/E$10)</f>
        <v>1.4636982866720698</v>
      </c>
      <c r="F96" s="293">
        <f>IF(CHI_ued!F$16=0,"",CHI_ued!F$16/F$10)</f>
        <v>1.4108245642862016</v>
      </c>
      <c r="G96" s="293">
        <f>IF(CHI_ued!G$16=0,"",CHI_ued!G$16/G$10)</f>
        <v>1.4996441496204327</v>
      </c>
      <c r="H96" s="293">
        <f>IF(CHI_ued!H$16=0,"",CHI_ued!H$16/H$10)</f>
        <v>1.4957608437635845</v>
      </c>
      <c r="I96" s="293">
        <f>IF(CHI_ued!I$16=0,"",CHI_ued!I$16/I$10)</f>
        <v>1.612155146907148</v>
      </c>
      <c r="J96" s="293">
        <f>IF(CHI_ued!J$16=0,"",CHI_ued!J$16/J$10)</f>
        <v>1.5126058463763632</v>
      </c>
      <c r="K96" s="293">
        <f>IF(CHI_ued!K$16=0,"",CHI_ued!K$16/K$10)</f>
        <v>1.8634875752563835</v>
      </c>
      <c r="L96" s="293">
        <f>IF(CHI_ued!L$16=0,"",CHI_ued!L$16/L$10)</f>
        <v>1.9528191498906786</v>
      </c>
      <c r="M96" s="293">
        <f>IF(CHI_ued!M$16=0,"",CHI_ued!M$16/M$10)</f>
        <v>1.6506924302590242</v>
      </c>
      <c r="N96" s="293">
        <f>IF(CHI_ued!N$16=0,"",CHI_ued!N$16/N$10)</f>
        <v>1.9569432785691618</v>
      </c>
      <c r="O96" s="293">
        <f>IF(CHI_ued!O$16=0,"",CHI_ued!O$16/O$10)</f>
        <v>1.7107207693744502</v>
      </c>
      <c r="P96" s="293">
        <f>IF(CHI_ued!P$16=0,"",CHI_ued!P$16/P$10)</f>
        <v>1.6511063684498115</v>
      </c>
      <c r="Q96" s="293">
        <f>IF(CHI_ued!Q$16=0,"",CHI_ued!Q$16/Q$10)</f>
        <v>1.6935110857876943</v>
      </c>
      <c r="R96" s="293">
        <f>IF(CHI_ued!R$16=0,"",CHI_ued!R$16/R$10)</f>
        <v>1.6575099899260897</v>
      </c>
      <c r="S96" s="293">
        <f>IF(CHI_ued!S$16=0,"",CHI_ued!S$16/S$10)</f>
        <v>1.7958397021782817</v>
      </c>
      <c r="T96" s="293">
        <f>IF(CHI_ued!T$16=0,"",CHI_ued!T$16/T$10)</f>
        <v>1.7757514462357153</v>
      </c>
      <c r="U96" s="293">
        <f>IF(CHI_ued!U$16=0,"",CHI_ued!U$16/U$10)</f>
        <v>1.9019033463030961</v>
      </c>
      <c r="V96" s="293">
        <f>IF(CHI_ued!V$16=0,"",CHI_ued!V$16/V$10)</f>
        <v>1.769264157791923</v>
      </c>
      <c r="W96" s="293">
        <f>IF(CHI_ued!W$16=0,"",CHI_ued!W$16/W$10)</f>
        <v>1.8515345677473949</v>
      </c>
      <c r="DA96" s="94"/>
    </row>
    <row r="97" spans="1:105" ht="12" customHeight="1" x14ac:dyDescent="0.25">
      <c r="A97" s="99" t="s">
        <v>985</v>
      </c>
      <c r="B97" s="293">
        <f>IF((CHI_ued!B$5-CHI_ued!B$16)=0,"",(CHI_ued!B$5-CHI_ued!B$16)/B$10)</f>
        <v>0.25743431373319436</v>
      </c>
      <c r="C97" s="293">
        <f>IF((CHI_ued!C$5-CHI_ued!C$16)=0,"",(CHI_ued!C$5-CHI_ued!C$16)/C$10)</f>
        <v>0.22988459985333098</v>
      </c>
      <c r="D97" s="293">
        <f>IF((CHI_ued!D$5-CHI_ued!D$16)=0,"",(CHI_ued!D$5-CHI_ued!D$16)/D$10)</f>
        <v>0.24722015394189115</v>
      </c>
      <c r="E97" s="293">
        <f>IF((CHI_ued!E$5-CHI_ued!E$16)=0,"",(CHI_ued!E$5-CHI_ued!E$16)/E$10)</f>
        <v>0.15871596159634571</v>
      </c>
      <c r="F97" s="293">
        <f>IF((CHI_ued!F$5-CHI_ued!F$16)=0,"",(CHI_ued!F$5-CHI_ued!F$16)/F$10)</f>
        <v>0.19505330162747031</v>
      </c>
      <c r="G97" s="293">
        <f>IF((CHI_ued!G$5-CHI_ued!G$16)=0,"",(CHI_ued!G$5-CHI_ued!G$16)/G$10)</f>
        <v>0.21735413880269946</v>
      </c>
      <c r="H97" s="293">
        <f>IF((CHI_ued!H$5-CHI_ued!H$16)=0,"",(CHI_ued!H$5-CHI_ued!H$16)/H$10)</f>
        <v>0.19714508071452991</v>
      </c>
      <c r="I97" s="293">
        <f>IF((CHI_ued!I$5-CHI_ued!I$16)=0,"",(CHI_ued!I$5-CHI_ued!I$16)/I$10)</f>
        <v>0.17113486924774174</v>
      </c>
      <c r="J97" s="293">
        <f>IF((CHI_ued!J$5-CHI_ued!J$16)=0,"",(CHI_ued!J$5-CHI_ued!J$16)/J$10)</f>
        <v>0.20366166068434755</v>
      </c>
      <c r="K97" s="293">
        <f>IF((CHI_ued!K$5-CHI_ued!K$16)=0,"",(CHI_ued!K$5-CHI_ued!K$16)/K$10)</f>
        <v>0.16094827944917053</v>
      </c>
      <c r="L97" s="293">
        <f>IF((CHI_ued!L$5-CHI_ued!L$16)=0,"",(CHI_ued!L$5-CHI_ued!L$16)/L$10)</f>
        <v>9.4096378387107105E-2</v>
      </c>
      <c r="M97" s="293">
        <f>IF((CHI_ued!M$5-CHI_ued!M$16)=0,"",(CHI_ued!M$5-CHI_ued!M$16)/M$10)</f>
        <v>0.10609956923180072</v>
      </c>
      <c r="N97" s="293">
        <f>IF((CHI_ued!N$5-CHI_ued!N$16)=0,"",(CHI_ued!N$5-CHI_ued!N$16)/N$10)</f>
        <v>0.10504427975559867</v>
      </c>
      <c r="O97" s="293">
        <f>IF((CHI_ued!O$5-CHI_ued!O$16)=0,"",(CHI_ued!O$5-CHI_ued!O$16)/O$10)</f>
        <v>0.11500913450595271</v>
      </c>
      <c r="P97" s="293">
        <f>IF((CHI_ued!P$5-CHI_ued!P$16)=0,"",(CHI_ued!P$5-CHI_ued!P$16)/P$10)</f>
        <v>0.14764644156939172</v>
      </c>
      <c r="Q97" s="293">
        <f>IF((CHI_ued!Q$5-CHI_ued!Q$16)=0,"",(CHI_ued!Q$5-CHI_ued!Q$16)/Q$10)</f>
        <v>0.15973360549553753</v>
      </c>
      <c r="R97" s="293">
        <f>IF((CHI_ued!R$5-CHI_ued!R$16)=0,"",(CHI_ued!R$5-CHI_ued!R$16)/R$10)</f>
        <v>0.16501003339938758</v>
      </c>
      <c r="S97" s="293">
        <f>IF((CHI_ued!S$5-CHI_ued!S$16)=0,"",(CHI_ued!S$5-CHI_ued!S$16)/S$10)</f>
        <v>0.10951408514426759</v>
      </c>
      <c r="T97" s="293">
        <f>IF((CHI_ued!T$5-CHI_ued!T$16)=0,"",(CHI_ued!T$5-CHI_ued!T$16)/T$10)</f>
        <v>0.11467493264730141</v>
      </c>
      <c r="U97" s="293">
        <f>IF((CHI_ued!U$5-CHI_ued!U$16)=0,"",(CHI_ued!U$5-CHI_ued!U$16)/U$10)</f>
        <v>8.3521795167939616E-2</v>
      </c>
      <c r="V97" s="293">
        <f>IF((CHI_ued!V$5-CHI_ued!V$16)=0,"",(CHI_ued!V$5-CHI_ued!V$16)/V$10)</f>
        <v>0.10535843866954522</v>
      </c>
      <c r="W97" s="293">
        <f>IF((CHI_ued!W$5-CHI_ued!W$16)=0,"",(CHI_ued!W$5-CHI_ued!W$16)/W$10)</f>
        <v>0.1197763407786996</v>
      </c>
      <c r="DA97" s="94"/>
    </row>
    <row r="98" spans="1:105" ht="12" customHeight="1" x14ac:dyDescent="0.25">
      <c r="A98" s="107" t="s">
        <v>47</v>
      </c>
      <c r="B98" s="293">
        <f>IF(CHI_ued!B$61=0,"",CHI_ued!B$61/B$11)</f>
        <v>0.98993837127389317</v>
      </c>
      <c r="C98" s="293">
        <f>IF(CHI_ued!C$61=0,"",CHI_ued!C$61/C$11)</f>
        <v>0.82730156209345496</v>
      </c>
      <c r="D98" s="293">
        <f>IF(CHI_ued!D$61=0,"",CHI_ued!D$61/D$11)</f>
        <v>0.90059558895517922</v>
      </c>
      <c r="E98" s="293">
        <f>IF(CHI_ued!E$61=0,"",CHI_ued!E$61/E$11)</f>
        <v>0.59556288017579129</v>
      </c>
      <c r="F98" s="293">
        <f>IF(CHI_ued!F$61=0,"",CHI_ued!F$61/F$11)</f>
        <v>0.72162516711074132</v>
      </c>
      <c r="G98" s="293">
        <f>IF(CHI_ued!G$61=0,"",CHI_ued!G$61/G$11)</f>
        <v>0.81401891510894386</v>
      </c>
      <c r="H98" s="293">
        <f>IF(CHI_ued!H$61=0,"",CHI_ued!H$61/H$11)</f>
        <v>0.73486392708256276</v>
      </c>
      <c r="I98" s="293">
        <f>IF(CHI_ued!I$61=0,"",CHI_ued!I$61/I$11)</f>
        <v>0.65181166150732883</v>
      </c>
      <c r="J98" s="293">
        <f>IF(CHI_ued!J$61=0,"",CHI_ued!J$61/J$11)</f>
        <v>0.75313047391298427</v>
      </c>
      <c r="K98" s="293">
        <f>IF(CHI_ued!K$61=0,"",CHI_ued!K$61/K$11)</f>
        <v>0.58984094245175334</v>
      </c>
      <c r="L98" s="293">
        <f>IF(CHI_ued!L$61=0,"",CHI_ued!L$61/L$11)</f>
        <v>0.33833052546094933</v>
      </c>
      <c r="M98" s="293">
        <f>IF(CHI_ued!M$61=0,"",CHI_ued!M$61/M$11)</f>
        <v>0.32737153471855462</v>
      </c>
      <c r="N98" s="293">
        <f>IF(CHI_ued!N$61=0,"",CHI_ued!N$61/N$11)</f>
        <v>0.27940285692308947</v>
      </c>
      <c r="O98" s="293">
        <f>IF(CHI_ued!O$61=0,"",CHI_ued!O$61/O$11)</f>
        <v>0.31053875833142158</v>
      </c>
      <c r="P98" s="293">
        <f>IF(CHI_ued!P$61=0,"",CHI_ued!P$61/P$11)</f>
        <v>0.45129417691625495</v>
      </c>
      <c r="Q98" s="293">
        <f>IF(CHI_ued!Q$61=0,"",CHI_ued!Q$61/Q$11)</f>
        <v>0.49951404765056789</v>
      </c>
      <c r="R98" s="293">
        <f>IF(CHI_ued!R$61=0,"",CHI_ued!R$61/R$11)</f>
        <v>0.51821060051766799</v>
      </c>
      <c r="S98" s="293">
        <f>IF(CHI_ued!S$61=0,"",CHI_ued!S$61/S$11)</f>
        <v>0.29584159864312898</v>
      </c>
      <c r="T98" s="293">
        <f>IF(CHI_ued!T$61=0,"",CHI_ued!T$61/T$11)</f>
        <v>0.24112585859294608</v>
      </c>
      <c r="U98" s="293">
        <f>IF(CHI_ued!U$61=0,"",CHI_ued!U$61/U$11)</f>
        <v>0.16180728618621532</v>
      </c>
      <c r="V98" s="293">
        <f>IF(CHI_ued!V$61=0,"",CHI_ued!V$61/V$11)</f>
        <v>0.19409199747553402</v>
      </c>
      <c r="W98" s="293">
        <f>IF(CHI_ued!W$61=0,"",CHI_ued!W$61/W$11)</f>
        <v>0.25142683669484034</v>
      </c>
      <c r="DA98" s="94"/>
    </row>
    <row r="99" spans="1:105" ht="12" customHeight="1" x14ac:dyDescent="0.25">
      <c r="A99" s="49" t="s">
        <v>48</v>
      </c>
      <c r="B99" s="255">
        <f>IF(CHI_ued!B$110=0,"",CHI_ued!B$110/B$12)</f>
        <v>0.3120493128752313</v>
      </c>
      <c r="C99" s="255">
        <f>IF(CHI_ued!C$110=0,"",CHI_ued!C$110/C$12)</f>
        <v>0.23958339600995462</v>
      </c>
      <c r="D99" s="255">
        <f>IF(CHI_ued!D$110=0,"",CHI_ued!D$110/D$12)</f>
        <v>0.22817106470890203</v>
      </c>
      <c r="E99" s="255">
        <f>IF(CHI_ued!E$110=0,"",CHI_ued!E$110/E$12)</f>
        <v>0.15432827965268542</v>
      </c>
      <c r="F99" s="255">
        <f>IF(CHI_ued!F$110=0,"",CHI_ued!F$110/F$12)</f>
        <v>0.18391041945302058</v>
      </c>
      <c r="G99" s="255">
        <f>IF(CHI_ued!G$110=0,"",CHI_ued!G$110/G$12)</f>
        <v>0.17994737364479893</v>
      </c>
      <c r="H99" s="255">
        <f>IF(CHI_ued!H$110=0,"",CHI_ued!H$110/H$12)</f>
        <v>0.17725572224931513</v>
      </c>
      <c r="I99" s="255">
        <f>IF(CHI_ued!I$110=0,"",CHI_ued!I$110/I$12)</f>
        <v>0.12686986225530827</v>
      </c>
      <c r="J99" s="255">
        <f>IF(CHI_ued!J$110=0,"",CHI_ued!J$110/J$12)</f>
        <v>0.20055029483752221</v>
      </c>
      <c r="K99" s="255">
        <f>IF(CHI_ued!K$110=0,"",CHI_ued!K$110/K$12)</f>
        <v>0.18507212314815016</v>
      </c>
      <c r="L99" s="255">
        <f>IF(CHI_ued!L$110=0,"",CHI_ued!L$110/L$12)</f>
        <v>0.14226279554337884</v>
      </c>
      <c r="M99" s="255">
        <f>IF(CHI_ued!M$110=0,"",CHI_ued!M$110/M$12)</f>
        <v>0.1597045725305799</v>
      </c>
      <c r="N99" s="255">
        <f>IF(CHI_ued!N$110=0,"",CHI_ued!N$110/N$12)</f>
        <v>0.22211136853014901</v>
      </c>
      <c r="O99" s="255">
        <f>IF(CHI_ued!O$110=0,"",CHI_ued!O$110/O$12)</f>
        <v>0.20165748262039893</v>
      </c>
      <c r="P99" s="255">
        <f>IF(CHI_ued!P$110=0,"",CHI_ued!P$110/P$12)</f>
        <v>0.23093798703368698</v>
      </c>
      <c r="Q99" s="255">
        <f>IF(CHI_ued!Q$110=0,"",CHI_ued!Q$110/Q$12)</f>
        <v>0.30476208797924165</v>
      </c>
      <c r="R99" s="255">
        <f>IF(CHI_ued!R$110=0,"",CHI_ued!R$110/R$12)</f>
        <v>0.26311101836626127</v>
      </c>
      <c r="S99" s="255">
        <f>IF(CHI_ued!S$110=0,"",CHI_ued!S$110/S$12)</f>
        <v>0.23576950337749075</v>
      </c>
      <c r="T99" s="255">
        <f>IF(CHI_ued!T$110=0,"",CHI_ued!T$110/T$12)</f>
        <v>0.31751495296232435</v>
      </c>
      <c r="U99" s="255">
        <f>IF(CHI_ued!U$110=0,"",CHI_ued!U$110/U$12)</f>
        <v>0.19958061299119551</v>
      </c>
      <c r="V99" s="255">
        <f>IF(CHI_ued!V$110=0,"",CHI_ued!V$110/V$12)</f>
        <v>0.25147287380835343</v>
      </c>
      <c r="W99" s="255">
        <f>IF(CHI_ued!W$110=0,"",CHI_ued!W$110/W$12)</f>
        <v>0.25591217495186691</v>
      </c>
      <c r="DA99" s="84"/>
    </row>
    <row r="100" spans="1:105" ht="12" customHeight="1" x14ac:dyDescent="0.25">
      <c r="A100" s="110" t="s">
        <v>986</v>
      </c>
      <c r="B100" s="315">
        <f t="shared" ref="B100:W100" si="26">IF(B$52=0,"",B$79/B$52)</f>
        <v>2.8476106451153584</v>
      </c>
      <c r="C100" s="315">
        <f t="shared" si="26"/>
        <v>2.3853795532833111</v>
      </c>
      <c r="D100" s="315">
        <f t="shared" si="26"/>
        <v>2.4495260801668852</v>
      </c>
      <c r="E100" s="315">
        <f t="shared" si="26"/>
        <v>3.511624396085566</v>
      </c>
      <c r="F100" s="315">
        <f t="shared" si="26"/>
        <v>3.6391710657204266</v>
      </c>
      <c r="G100" s="315">
        <f t="shared" si="26"/>
        <v>3.447089054886471</v>
      </c>
      <c r="H100" s="315">
        <f t="shared" si="26"/>
        <v>3.5871143096485043</v>
      </c>
      <c r="I100" s="315">
        <f t="shared" si="26"/>
        <v>4.2400326692376566</v>
      </c>
      <c r="J100" s="315">
        <f t="shared" si="26"/>
        <v>3.4564450385818177</v>
      </c>
      <c r="K100" s="315">
        <f t="shared" si="26"/>
        <v>4.0482050432254004</v>
      </c>
      <c r="L100" s="315">
        <f t="shared" si="26"/>
        <v>5.4059215040216415</v>
      </c>
      <c r="M100" s="315">
        <f t="shared" si="26"/>
        <v>5.5063360570473909</v>
      </c>
      <c r="N100" s="315">
        <f t="shared" si="26"/>
        <v>6.1009753855934417</v>
      </c>
      <c r="O100" s="315">
        <f t="shared" si="26"/>
        <v>6.1204302806559072</v>
      </c>
      <c r="P100" s="315">
        <f t="shared" si="26"/>
        <v>5.3322983786587956</v>
      </c>
      <c r="Q100" s="315">
        <f t="shared" si="26"/>
        <v>5.2322400697867923</v>
      </c>
      <c r="R100" s="315">
        <f t="shared" si="26"/>
        <v>5.9549197483151595</v>
      </c>
      <c r="S100" s="315">
        <f t="shared" si="26"/>
        <v>7.9744881813816377</v>
      </c>
      <c r="T100" s="315">
        <f t="shared" si="26"/>
        <v>8.3013337130362235</v>
      </c>
      <c r="U100" s="315">
        <f t="shared" si="26"/>
        <v>11.253280822820924</v>
      </c>
      <c r="V100" s="315">
        <f t="shared" si="26"/>
        <v>10.58911870683036</v>
      </c>
      <c r="W100" s="315">
        <f t="shared" si="26"/>
        <v>8.3913807107289244</v>
      </c>
      <c r="DA100" s="118"/>
    </row>
    <row r="101" spans="1:105" ht="12" customHeight="1" x14ac:dyDescent="0.25">
      <c r="A101" s="50" t="s">
        <v>987</v>
      </c>
      <c r="B101" s="257">
        <f t="shared" ref="B101:W101" si="27">IF(B$53=0,"",B$80/B$53)</f>
        <v>4.2309252744856636</v>
      </c>
      <c r="C101" s="257">
        <f t="shared" si="27"/>
        <v>3.477695993288823</v>
      </c>
      <c r="D101" s="257">
        <f t="shared" si="27"/>
        <v>3.6127230953362899</v>
      </c>
      <c r="E101" s="257">
        <f t="shared" si="27"/>
        <v>5.6403547533633249</v>
      </c>
      <c r="F101" s="257">
        <f t="shared" si="27"/>
        <v>5.1932746535096168</v>
      </c>
      <c r="G101" s="257">
        <f t="shared" si="27"/>
        <v>4.9632603885869777</v>
      </c>
      <c r="H101" s="257">
        <f t="shared" si="27"/>
        <v>5.2847593914070128</v>
      </c>
      <c r="I101" s="257">
        <f t="shared" si="27"/>
        <v>6.4546273225192383</v>
      </c>
      <c r="J101" s="257">
        <f t="shared" si="27"/>
        <v>5.3007750219697103</v>
      </c>
      <c r="K101" s="257">
        <f t="shared" si="27"/>
        <v>7.439913247399236</v>
      </c>
      <c r="L101" s="257">
        <f t="shared" si="27"/>
        <v>11.1331057820684</v>
      </c>
      <c r="M101" s="257">
        <f t="shared" si="27"/>
        <v>9.0548049762252329</v>
      </c>
      <c r="N101" s="257">
        <f t="shared" si="27"/>
        <v>9.7483870869967824</v>
      </c>
      <c r="O101" s="257">
        <f t="shared" si="27"/>
        <v>9.6060943906302505</v>
      </c>
      <c r="P101" s="257">
        <f t="shared" si="27"/>
        <v>8.4851921170869229</v>
      </c>
      <c r="Q101" s="257">
        <f t="shared" si="27"/>
        <v>8.6653570693554549</v>
      </c>
      <c r="R101" s="257">
        <f t="shared" si="27"/>
        <v>10.309807289864214</v>
      </c>
      <c r="S101" s="257">
        <f t="shared" si="27"/>
        <v>12.668763380586867</v>
      </c>
      <c r="T101" s="257">
        <f t="shared" si="27"/>
        <v>11.939470842370472</v>
      </c>
      <c r="U101" s="257">
        <f t="shared" si="27"/>
        <v>17.32625702512118</v>
      </c>
      <c r="V101" s="257">
        <f t="shared" si="27"/>
        <v>14.706287821567635</v>
      </c>
      <c r="W101" s="257">
        <f t="shared" si="27"/>
        <v>12.215449451278607</v>
      </c>
      <c r="DA101" s="83"/>
    </row>
    <row r="102" spans="1:105" ht="12" customHeight="1" x14ac:dyDescent="0.25">
      <c r="A102" s="107" t="s">
        <v>988</v>
      </c>
      <c r="B102" s="295">
        <f t="shared" ref="B102:W102" si="28">IF(B$54=0,"",B$81/B$54)</f>
        <v>1.8018929628651872</v>
      </c>
      <c r="C102" s="295">
        <f t="shared" si="28"/>
        <v>1.8582385584920584</v>
      </c>
      <c r="D102" s="295">
        <f t="shared" si="28"/>
        <v>1.8088520708382954</v>
      </c>
      <c r="E102" s="295">
        <f t="shared" si="28"/>
        <v>2.1973387999528642</v>
      </c>
      <c r="F102" s="295">
        <f t="shared" si="28"/>
        <v>2.4362252098907171</v>
      </c>
      <c r="G102" s="295">
        <f t="shared" si="28"/>
        <v>2.380544954450285</v>
      </c>
      <c r="H102" s="295">
        <f t="shared" si="28"/>
        <v>2.4686089820690418</v>
      </c>
      <c r="I102" s="295">
        <f t="shared" si="28"/>
        <v>2.8683742305632318</v>
      </c>
      <c r="J102" s="295">
        <f t="shared" si="28"/>
        <v>2.1873106631394132</v>
      </c>
      <c r="K102" s="295">
        <f t="shared" si="28"/>
        <v>2.0422517810565672</v>
      </c>
      <c r="L102" s="295">
        <f t="shared" si="28"/>
        <v>2.1828006704802356</v>
      </c>
      <c r="M102" s="295">
        <f t="shared" si="28"/>
        <v>2.2192888100811876</v>
      </c>
      <c r="N102" s="295">
        <f t="shared" si="28"/>
        <v>1.1615614265701406</v>
      </c>
      <c r="O102" s="295">
        <f t="shared" si="28"/>
        <v>1.5388376427777968</v>
      </c>
      <c r="P102" s="295">
        <f t="shared" si="28"/>
        <v>1.8272791319338628</v>
      </c>
      <c r="Q102" s="295">
        <f t="shared" si="28"/>
        <v>2.999213330890544</v>
      </c>
      <c r="R102" s="295">
        <f t="shared" si="28"/>
        <v>2.9861540226134746</v>
      </c>
      <c r="S102" s="295">
        <f t="shared" si="28"/>
        <v>1.2797709167391944</v>
      </c>
      <c r="T102" s="295">
        <f t="shared" si="28"/>
        <v>0.90772475341892966</v>
      </c>
      <c r="U102" s="295">
        <f t="shared" si="28"/>
        <v>1.2508259318628283</v>
      </c>
      <c r="V102" s="295">
        <f t="shared" si="28"/>
        <v>1.2606070969441843</v>
      </c>
      <c r="W102" s="295">
        <f t="shared" si="28"/>
        <v>1.3791808714885985</v>
      </c>
      <c r="DA102" s="94"/>
    </row>
    <row r="103" spans="1:105" ht="12" customHeight="1" x14ac:dyDescent="0.25">
      <c r="A103" s="49" t="s">
        <v>48</v>
      </c>
      <c r="B103" s="258">
        <f t="shared" ref="B103:W103" si="29">IF(B$55=0,"",B$82/B$55)</f>
        <v>2.1128302994276851</v>
      </c>
      <c r="C103" s="258">
        <f t="shared" si="29"/>
        <v>2.1716479104305719</v>
      </c>
      <c r="D103" s="258">
        <f t="shared" si="29"/>
        <v>2.1469107564979653</v>
      </c>
      <c r="E103" s="258">
        <f t="shared" si="29"/>
        <v>2.5035276866930767</v>
      </c>
      <c r="F103" s="258">
        <f t="shared" si="29"/>
        <v>2.6844078014069486</v>
      </c>
      <c r="G103" s="258">
        <f t="shared" si="29"/>
        <v>2.6366166036558107</v>
      </c>
      <c r="H103" s="258">
        <f t="shared" si="29"/>
        <v>2.7007385825383277</v>
      </c>
      <c r="I103" s="258">
        <f t="shared" si="29"/>
        <v>2.8471793506649945</v>
      </c>
      <c r="J103" s="258">
        <f t="shared" si="29"/>
        <v>2.514625221880614</v>
      </c>
      <c r="K103" s="258">
        <f t="shared" si="29"/>
        <v>2.3996576356546648</v>
      </c>
      <c r="L103" s="258">
        <f t="shared" si="29"/>
        <v>2.5014496355689353</v>
      </c>
      <c r="M103" s="258">
        <f t="shared" si="29"/>
        <v>2.5187429430973705</v>
      </c>
      <c r="N103" s="258">
        <f t="shared" si="29"/>
        <v>1.5478442334835325</v>
      </c>
      <c r="O103" s="258">
        <f t="shared" si="29"/>
        <v>1.9431460011035919</v>
      </c>
      <c r="P103" s="258">
        <f t="shared" si="29"/>
        <v>2.2096868537893659</v>
      </c>
      <c r="Q103" s="258">
        <f t="shared" si="29"/>
        <v>3.4194812439204547</v>
      </c>
      <c r="R103" s="258">
        <f t="shared" si="29"/>
        <v>3.1382575020533072</v>
      </c>
      <c r="S103" s="258">
        <f t="shared" si="29"/>
        <v>1.7107943254655849</v>
      </c>
      <c r="T103" s="258">
        <f t="shared" si="29"/>
        <v>1.1861776009490168</v>
      </c>
      <c r="U103" s="258">
        <f t="shared" si="29"/>
        <v>1.7765093295958667</v>
      </c>
      <c r="V103" s="258">
        <f t="shared" si="29"/>
        <v>1.7518088978533675</v>
      </c>
      <c r="W103" s="258">
        <f t="shared" si="29"/>
        <v>1.8645123678827704</v>
      </c>
      <c r="DA103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final energy consumption"</f>
        <v>EL: Chemical industry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357.32975233759856</v>
      </c>
      <c r="C5" s="225">
        <f t="shared" si="0"/>
        <v>269.20475979212574</v>
      </c>
      <c r="D5" s="225">
        <f t="shared" si="0"/>
        <v>297.81042886162891</v>
      </c>
      <c r="E5" s="225">
        <f t="shared" si="0"/>
        <v>447.00284972697767</v>
      </c>
      <c r="F5" s="225">
        <f t="shared" si="0"/>
        <v>485.09088729146475</v>
      </c>
      <c r="G5" s="225">
        <f t="shared" si="0"/>
        <v>490.24458971872366</v>
      </c>
      <c r="H5" s="225">
        <f t="shared" si="0"/>
        <v>512.65393184127379</v>
      </c>
      <c r="I5" s="225">
        <f t="shared" si="0"/>
        <v>491.3478331921923</v>
      </c>
      <c r="J5" s="225">
        <f t="shared" si="0"/>
        <v>499.08789390420037</v>
      </c>
      <c r="K5" s="225">
        <f t="shared" si="0"/>
        <v>565.07372812798417</v>
      </c>
      <c r="L5" s="225">
        <f t="shared" si="0"/>
        <v>835.19231181529176</v>
      </c>
      <c r="M5" s="225">
        <f t="shared" si="0"/>
        <v>783.62504226109752</v>
      </c>
      <c r="N5" s="225">
        <f t="shared" si="0"/>
        <v>657.90707404312673</v>
      </c>
      <c r="O5" s="225">
        <f t="shared" si="0"/>
        <v>576.15412851715132</v>
      </c>
      <c r="P5" s="225">
        <f t="shared" si="0"/>
        <v>592.70969855875364</v>
      </c>
      <c r="Q5" s="225">
        <f t="shared" si="0"/>
        <v>574.22935267406558</v>
      </c>
      <c r="R5" s="225">
        <f t="shared" si="0"/>
        <v>402.8384704875881</v>
      </c>
      <c r="S5" s="225">
        <f t="shared" si="0"/>
        <v>695.40059947404802</v>
      </c>
      <c r="T5" s="225">
        <f t="shared" si="0"/>
        <v>816.76815594600305</v>
      </c>
      <c r="U5" s="225">
        <f t="shared" si="0"/>
        <v>742.27601160471613</v>
      </c>
      <c r="V5" s="225">
        <f t="shared" si="0"/>
        <v>646.21633211452411</v>
      </c>
      <c r="W5" s="225">
        <f t="shared" si="0"/>
        <v>594.24249312744394</v>
      </c>
      <c r="DA5" s="89"/>
    </row>
    <row r="6" spans="1:105" ht="12" customHeight="1" x14ac:dyDescent="0.25">
      <c r="A6" s="55" t="s">
        <v>92</v>
      </c>
      <c r="B6" s="261">
        <v>0.96405057755177559</v>
      </c>
      <c r="C6" s="261">
        <v>0.61613450394808944</v>
      </c>
      <c r="D6" s="261">
        <v>0.73557899204982435</v>
      </c>
      <c r="E6" s="261">
        <v>0.42392314147579058</v>
      </c>
      <c r="F6" s="261">
        <v>0.4178887437015909</v>
      </c>
      <c r="G6" s="261">
        <v>0.44285447031283759</v>
      </c>
      <c r="H6" s="261">
        <v>0.38708453671673948</v>
      </c>
      <c r="I6" s="261">
        <v>4.3267176097020507E-2</v>
      </c>
      <c r="J6" s="261">
        <v>0.59079989791361831</v>
      </c>
      <c r="K6" s="261">
        <v>0.51523395360596425</v>
      </c>
      <c r="L6" s="261">
        <v>0.3422309839387308</v>
      </c>
      <c r="M6" s="261">
        <v>0.37508689943726681</v>
      </c>
      <c r="N6" s="261">
        <v>0.54603387744160936</v>
      </c>
      <c r="O6" s="261">
        <v>0.52390689557078929</v>
      </c>
      <c r="P6" s="261">
        <v>0.63201523750399058</v>
      </c>
      <c r="Q6" s="261">
        <v>0.4997293451370502</v>
      </c>
      <c r="R6" s="261">
        <v>0.14774578025661589</v>
      </c>
      <c r="S6" s="261">
        <v>0.76518460301334279</v>
      </c>
      <c r="T6" s="261">
        <v>1.19488553990388</v>
      </c>
      <c r="U6" s="261">
        <v>0.62392327046071361</v>
      </c>
      <c r="V6" s="261">
        <v>0.71723276736011921</v>
      </c>
      <c r="W6" s="261">
        <v>0.67883601278912764</v>
      </c>
      <c r="DA6" s="67" t="s">
        <v>989</v>
      </c>
    </row>
    <row r="7" spans="1:105" ht="12" customHeight="1" x14ac:dyDescent="0.25">
      <c r="A7" s="202" t="s">
        <v>93</v>
      </c>
      <c r="B7" s="226">
        <v>7.6278568086421874</v>
      </c>
      <c r="C7" s="226">
        <v>4.8750406673838667</v>
      </c>
      <c r="D7" s="226">
        <v>5.8201212192106881</v>
      </c>
      <c r="E7" s="226">
        <v>3.3542068189606251</v>
      </c>
      <c r="F7" s="226">
        <v>3.3064608570580072</v>
      </c>
      <c r="G7" s="226">
        <v>3.5039971608045501</v>
      </c>
      <c r="H7" s="226">
        <v>3.0627287485404908</v>
      </c>
      <c r="I7" s="226">
        <v>0.34234285157580702</v>
      </c>
      <c r="J7" s="226">
        <v>4.6745856791973894</v>
      </c>
      <c r="K7" s="226">
        <v>4.0766853032104668</v>
      </c>
      <c r="L7" s="226">
        <v>2.7078340096997282</v>
      </c>
      <c r="M7" s="226">
        <v>2.9677998502639591</v>
      </c>
      <c r="N7" s="226">
        <v>4.3203835221690774</v>
      </c>
      <c r="O7" s="226">
        <v>4.1453082167357662</v>
      </c>
      <c r="P7" s="226">
        <v>5.0006937860078278</v>
      </c>
      <c r="Q7" s="226">
        <v>3.9540081988874989</v>
      </c>
      <c r="R7" s="226">
        <v>1.169008848830916</v>
      </c>
      <c r="S7" s="226">
        <v>6.0543696771448978</v>
      </c>
      <c r="T7" s="226">
        <v>9.454292143312788</v>
      </c>
      <c r="U7" s="226">
        <v>4.9366677200071036</v>
      </c>
      <c r="V7" s="226">
        <v>5.6749603965621187</v>
      </c>
      <c r="W7" s="226">
        <v>5.3711537783161267</v>
      </c>
      <c r="DA7" s="174" t="s">
        <v>990</v>
      </c>
    </row>
    <row r="8" spans="1:105" ht="12" customHeight="1" x14ac:dyDescent="0.25">
      <c r="A8" s="202" t="s">
        <v>94</v>
      </c>
      <c r="B8" s="226">
        <v>8.4183436506924743</v>
      </c>
      <c r="C8" s="226">
        <v>5.3802488272513767</v>
      </c>
      <c r="D8" s="226">
        <v>6.4232695685230654</v>
      </c>
      <c r="E8" s="226">
        <v>3.7018085664003091</v>
      </c>
      <c r="F8" s="226">
        <v>3.649114615096225</v>
      </c>
      <c r="G8" s="226">
        <v>3.8671219178214029</v>
      </c>
      <c r="H8" s="226">
        <v>3.3801241634291661</v>
      </c>
      <c r="I8" s="226">
        <v>0.37782038169069382</v>
      </c>
      <c r="J8" s="226">
        <v>5.1590203722104588</v>
      </c>
      <c r="K8" s="226">
        <v>4.4991586364430152</v>
      </c>
      <c r="L8" s="226">
        <v>2.9884511225824379</v>
      </c>
      <c r="M8" s="226">
        <v>3.2753576335740089</v>
      </c>
      <c r="N8" s="226">
        <v>4.7681116865226834</v>
      </c>
      <c r="O8" s="226">
        <v>4.5748930508217969</v>
      </c>
      <c r="P8" s="226">
        <v>5.5189235769083584</v>
      </c>
      <c r="Q8" s="226">
        <v>4.3637683101468374</v>
      </c>
      <c r="R8" s="226">
        <v>1.290155081176837</v>
      </c>
      <c r="S8" s="226">
        <v>6.6817935639264334</v>
      </c>
      <c r="T8" s="226">
        <v>10.43405536221864</v>
      </c>
      <c r="U8" s="226">
        <v>5.4482623886194839</v>
      </c>
      <c r="V8" s="226">
        <v>6.2630655006794749</v>
      </c>
      <c r="W8" s="226">
        <v>5.9277749230100252</v>
      </c>
      <c r="DA8" s="174" t="s">
        <v>991</v>
      </c>
    </row>
    <row r="9" spans="1:105" ht="12" customHeight="1" x14ac:dyDescent="0.25">
      <c r="A9" s="202" t="s">
        <v>95</v>
      </c>
      <c r="B9" s="226">
        <v>13.69690733526078</v>
      </c>
      <c r="C9" s="226">
        <v>8.7538324265778549</v>
      </c>
      <c r="D9" s="226">
        <v>10.450859660762831</v>
      </c>
      <c r="E9" s="226">
        <v>6.0229578419133336</v>
      </c>
      <c r="F9" s="226">
        <v>5.9372231418240364</v>
      </c>
      <c r="G9" s="226">
        <v>6.2919278138756773</v>
      </c>
      <c r="H9" s="226">
        <v>5.4995672984146733</v>
      </c>
      <c r="I9" s="226">
        <v>0.61472552940561054</v>
      </c>
      <c r="J9" s="226">
        <v>8.3938868393756607</v>
      </c>
      <c r="K9" s="226">
        <v>7.3202712418290394</v>
      </c>
      <c r="L9" s="226">
        <v>4.8623030610778963</v>
      </c>
      <c r="M9" s="226">
        <v>5.3291088910598168</v>
      </c>
      <c r="N9" s="226">
        <v>7.7578662316907252</v>
      </c>
      <c r="O9" s="226">
        <v>7.4434934930079972</v>
      </c>
      <c r="P9" s="226">
        <v>8.979460563727601</v>
      </c>
      <c r="Q9" s="226">
        <v>7.0999869637909301</v>
      </c>
      <c r="R9" s="226">
        <v>2.099122502980904</v>
      </c>
      <c r="S9" s="226">
        <v>10.87148625382072</v>
      </c>
      <c r="T9" s="226">
        <v>16.976533075545529</v>
      </c>
      <c r="U9" s="226">
        <v>8.8644926094183827</v>
      </c>
      <c r="V9" s="226">
        <v>10.19020265232567</v>
      </c>
      <c r="W9" s="226">
        <v>9.6446744387860885</v>
      </c>
      <c r="DA9" s="174" t="s">
        <v>992</v>
      </c>
    </row>
    <row r="10" spans="1:105" ht="12" customHeight="1" x14ac:dyDescent="0.25">
      <c r="A10" s="56" t="s">
        <v>96</v>
      </c>
      <c r="B10" s="262">
        <v>2.7717123480907442</v>
      </c>
      <c r="C10" s="262">
        <v>1.8034229359813829</v>
      </c>
      <c r="D10" s="262">
        <v>2.1417366296389568</v>
      </c>
      <c r="E10" s="262">
        <v>1.7101985165725511</v>
      </c>
      <c r="F10" s="262">
        <v>2.4085717723386302</v>
      </c>
      <c r="G10" s="262">
        <v>2.8234529174608332</v>
      </c>
      <c r="H10" s="262">
        <v>2.638224150499997</v>
      </c>
      <c r="I10" s="262">
        <v>2.7688162640837519</v>
      </c>
      <c r="J10" s="262">
        <v>2.4954719813098651</v>
      </c>
      <c r="K10" s="262">
        <v>1.997447577728521</v>
      </c>
      <c r="L10" s="262">
        <v>1.671547887355358</v>
      </c>
      <c r="M10" s="262">
        <v>1.9923195072750739</v>
      </c>
      <c r="N10" s="262">
        <v>1.3725690803330539</v>
      </c>
      <c r="O10" s="262">
        <v>1.420587828442873</v>
      </c>
      <c r="P10" s="262">
        <v>1.940073378555345</v>
      </c>
      <c r="Q10" s="262">
        <v>1.7113654052334311</v>
      </c>
      <c r="R10" s="262">
        <v>1.8199293470660229</v>
      </c>
      <c r="S10" s="262">
        <v>1.9482140177525851</v>
      </c>
      <c r="T10" s="262">
        <v>2.983839858997952</v>
      </c>
      <c r="U10" s="262">
        <v>1.5664501157505539</v>
      </c>
      <c r="V10" s="262">
        <v>1.8042847706530509</v>
      </c>
      <c r="W10" s="262">
        <v>1.765916174457147</v>
      </c>
      <c r="DA10" s="68" t="s">
        <v>993</v>
      </c>
    </row>
    <row r="11" spans="1:105" ht="12" customHeight="1" x14ac:dyDescent="0.25">
      <c r="A11" s="37" t="s">
        <v>160</v>
      </c>
      <c r="B11" s="228">
        <v>0.29181321773559937</v>
      </c>
      <c r="C11" s="228">
        <v>0.22652196986013931</v>
      </c>
      <c r="D11" s="228">
        <v>0.2157881989090929</v>
      </c>
      <c r="E11" s="228">
        <v>0.40093124136727448</v>
      </c>
      <c r="F11" s="228">
        <v>0.59735413699789708</v>
      </c>
      <c r="G11" s="228">
        <v>0.47731549483906649</v>
      </c>
      <c r="H11" s="228">
        <v>0.54132482138454141</v>
      </c>
      <c r="I11" s="228">
        <v>0.63723111217427963</v>
      </c>
      <c r="J11" s="228">
        <v>0.3747991960342103</v>
      </c>
      <c r="K11" s="228">
        <v>0.26375948527559778</v>
      </c>
      <c r="L11" s="228">
        <v>0.24353652063245471</v>
      </c>
      <c r="M11" s="228">
        <v>0.1231774145799093</v>
      </c>
      <c r="N11" s="228">
        <v>1.0402384742369391E-2</v>
      </c>
      <c r="O11" s="228">
        <v>3.1348104978304973E-2</v>
      </c>
      <c r="P11" s="228">
        <v>0.21600088507332699</v>
      </c>
      <c r="Q11" s="228">
        <v>5.4601927261631232E-2</v>
      </c>
      <c r="R11" s="228">
        <v>6.0105598743768487E-2</v>
      </c>
      <c r="S11" s="228">
        <v>3.2261248698649658E-2</v>
      </c>
      <c r="T11" s="228">
        <v>2.1590777055679099E-2</v>
      </c>
      <c r="U11" s="228">
        <v>7.1898267202569104E-3</v>
      </c>
      <c r="V11" s="228">
        <v>5.1610354937113804E-3</v>
      </c>
      <c r="W11" s="228">
        <v>6.749824416587405E-3</v>
      </c>
      <c r="DA11" s="69" t="s">
        <v>994</v>
      </c>
    </row>
    <row r="12" spans="1:105" ht="12" customHeight="1" x14ac:dyDescent="0.25">
      <c r="A12" s="37" t="s">
        <v>162</v>
      </c>
      <c r="B12" s="228">
        <v>0.21417348761140359</v>
      </c>
      <c r="C12" s="228">
        <v>0.1910204963168351</v>
      </c>
      <c r="D12" s="228">
        <v>0.35611790904428581</v>
      </c>
      <c r="E12" s="228">
        <v>0.78471915097290779</v>
      </c>
      <c r="F12" s="228">
        <v>1.502397242517137</v>
      </c>
      <c r="G12" s="228">
        <v>2.10850342547067</v>
      </c>
      <c r="H12" s="228">
        <v>1.892069366488659</v>
      </c>
      <c r="I12" s="228">
        <v>2.13080398215949</v>
      </c>
      <c r="J12" s="228">
        <v>1.506809139934975</v>
      </c>
      <c r="K12" s="228">
        <v>1.1771114167420189</v>
      </c>
      <c r="L12" s="228">
        <v>1.174545676761038</v>
      </c>
      <c r="M12" s="228">
        <v>1.617455111139154</v>
      </c>
      <c r="N12" s="228">
        <v>0.42175022235393578</v>
      </c>
      <c r="O12" s="228">
        <v>0.49393864920911601</v>
      </c>
      <c r="P12" s="228">
        <v>0.8457868558217343</v>
      </c>
      <c r="Q12" s="228">
        <v>1.016767108823817</v>
      </c>
      <c r="R12" s="228">
        <v>1.7418688668656039</v>
      </c>
      <c r="S12" s="228">
        <v>0.58934587349020406</v>
      </c>
      <c r="T12" s="228">
        <v>0.229512429614872</v>
      </c>
      <c r="U12" s="228">
        <v>0.54727412386136676</v>
      </c>
      <c r="V12" s="228">
        <v>0.60839789275290568</v>
      </c>
      <c r="W12" s="228">
        <v>0.57557811324471853</v>
      </c>
      <c r="DA12" s="69" t="s">
        <v>995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996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997</v>
      </c>
    </row>
    <row r="15" spans="1:105" ht="12" customHeight="1" x14ac:dyDescent="0.25">
      <c r="A15" s="37" t="s">
        <v>38</v>
      </c>
      <c r="B15" s="228">
        <v>2.2657256427437411</v>
      </c>
      <c r="C15" s="228">
        <v>1.3858804698044089</v>
      </c>
      <c r="D15" s="228">
        <v>1.569830521685579</v>
      </c>
      <c r="E15" s="228">
        <v>0.52454812423236885</v>
      </c>
      <c r="F15" s="228">
        <v>0.30882039282359591</v>
      </c>
      <c r="G15" s="228">
        <v>0.23763399715109559</v>
      </c>
      <c r="H15" s="228">
        <v>0.20482996262679559</v>
      </c>
      <c r="I15" s="228">
        <v>7.8116974998251041E-4</v>
      </c>
      <c r="J15" s="228">
        <v>0.61386364534067972</v>
      </c>
      <c r="K15" s="228">
        <v>0.55657667571090408</v>
      </c>
      <c r="L15" s="228">
        <v>0.25346568996186553</v>
      </c>
      <c r="M15" s="228">
        <v>0.25168698155601038</v>
      </c>
      <c r="N15" s="228">
        <v>0.94041647323674893</v>
      </c>
      <c r="O15" s="228">
        <v>0.89530107425545169</v>
      </c>
      <c r="P15" s="228">
        <v>0.87828563766028389</v>
      </c>
      <c r="Q15" s="228">
        <v>0.63999636914798275</v>
      </c>
      <c r="R15" s="228">
        <v>1.795488145665125E-2</v>
      </c>
      <c r="S15" s="228">
        <v>1.326606895563732</v>
      </c>
      <c r="T15" s="228">
        <v>2.732736652327401</v>
      </c>
      <c r="U15" s="228">
        <v>1.0119861651689299</v>
      </c>
      <c r="V15" s="228">
        <v>1.190725842406434</v>
      </c>
      <c r="W15" s="228">
        <v>1.183588236795841</v>
      </c>
      <c r="DA15" s="69" t="s">
        <v>998</v>
      </c>
    </row>
    <row r="16" spans="1:105" ht="12" customHeight="1" x14ac:dyDescent="0.25">
      <c r="A16" s="134" t="s">
        <v>999</v>
      </c>
      <c r="B16" s="316">
        <v>241.19992625467631</v>
      </c>
      <c r="C16" s="316">
        <v>188.8842840280974</v>
      </c>
      <c r="D16" s="316">
        <v>207.93734364439041</v>
      </c>
      <c r="E16" s="316">
        <v>366.82201592923371</v>
      </c>
      <c r="F16" s="316">
        <v>378.78891188796109</v>
      </c>
      <c r="G16" s="316">
        <v>379.43921283379092</v>
      </c>
      <c r="H16" s="316">
        <v>405.50887790197748</v>
      </c>
      <c r="I16" s="316">
        <v>405.70285898538259</v>
      </c>
      <c r="J16" s="316">
        <v>392.85720120378329</v>
      </c>
      <c r="K16" s="316">
        <v>482.24752205531081</v>
      </c>
      <c r="L16" s="316">
        <v>765.77893939759133</v>
      </c>
      <c r="M16" s="316">
        <v>700.57197465124568</v>
      </c>
      <c r="N16" s="316">
        <v>600.56770133447856</v>
      </c>
      <c r="O16" s="316">
        <v>513.69725246352391</v>
      </c>
      <c r="P16" s="316">
        <v>508.27461736887358</v>
      </c>
      <c r="Q16" s="316">
        <v>487.67605803462698</v>
      </c>
      <c r="R16" s="316">
        <v>340.66830140726711</v>
      </c>
      <c r="S16" s="316">
        <v>624.75641103315525</v>
      </c>
      <c r="T16" s="316">
        <v>730.11173775637326</v>
      </c>
      <c r="U16" s="316">
        <v>687.49811212135933</v>
      </c>
      <c r="V16" s="316">
        <v>583.08889913043436</v>
      </c>
      <c r="W16" s="316">
        <v>531.24570681262333</v>
      </c>
      <c r="DA16" s="136" t="s">
        <v>973</v>
      </c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 t="s">
        <v>974</v>
      </c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 t="s">
        <v>975</v>
      </c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 t="s">
        <v>976</v>
      </c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 t="s">
        <v>977</v>
      </c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 t="s">
        <v>978</v>
      </c>
    </row>
    <row r="22" spans="1:105" ht="12" customHeight="1" x14ac:dyDescent="0.25">
      <c r="A22" s="135" t="s">
        <v>34</v>
      </c>
      <c r="B22" s="317">
        <v>70.091757725011618</v>
      </c>
      <c r="C22" s="317">
        <v>89.294946108922844</v>
      </c>
      <c r="D22" s="317">
        <v>114.259183713178</v>
      </c>
      <c r="E22" s="317">
        <v>180.51023604961199</v>
      </c>
      <c r="F22" s="317">
        <v>140.1834948630256</v>
      </c>
      <c r="G22" s="317">
        <v>164.1874501510737</v>
      </c>
      <c r="H22" s="317">
        <v>133.46227429062759</v>
      </c>
      <c r="I22" s="317">
        <v>112.3388005159072</v>
      </c>
      <c r="J22" s="317">
        <v>107.5379406706793</v>
      </c>
      <c r="K22" s="317">
        <v>133.8970491404354</v>
      </c>
      <c r="L22" s="317">
        <v>295.26131257042027</v>
      </c>
      <c r="M22" s="317">
        <v>276.15365994789232</v>
      </c>
      <c r="N22" s="317">
        <v>168.0519661668088</v>
      </c>
      <c r="O22" s="317">
        <v>175.38452675415161</v>
      </c>
      <c r="P22" s="317">
        <v>155.91864144453999</v>
      </c>
      <c r="Q22" s="317">
        <v>135.68843980590819</v>
      </c>
      <c r="R22" s="317">
        <v>190.09745016049149</v>
      </c>
      <c r="S22" s="317">
        <v>210.9186638276523</v>
      </c>
      <c r="T22" s="317">
        <v>220.45713758440419</v>
      </c>
      <c r="U22" s="317">
        <v>231.88633224173759</v>
      </c>
      <c r="V22" s="317">
        <v>184.55536516654789</v>
      </c>
      <c r="W22" s="317">
        <v>195.74424507573599</v>
      </c>
      <c r="DA22" s="137" t="s">
        <v>979</v>
      </c>
    </row>
    <row r="23" spans="1:105" ht="12" customHeight="1" x14ac:dyDescent="0.25">
      <c r="A23" s="135" t="s">
        <v>84</v>
      </c>
      <c r="B23" s="317">
        <v>49.954600171969041</v>
      </c>
      <c r="C23" s="317">
        <v>40.388822012037828</v>
      </c>
      <c r="D23" s="317">
        <v>21.257265692175409</v>
      </c>
      <c r="E23" s="317">
        <v>62.709028374892519</v>
      </c>
      <c r="F23" s="317">
        <v>107.3492691315563</v>
      </c>
      <c r="G23" s="317">
        <v>87.154858125537402</v>
      </c>
      <c r="H23" s="317">
        <v>142.42381771281171</v>
      </c>
      <c r="I23" s="317">
        <v>156.2410146173689</v>
      </c>
      <c r="J23" s="317">
        <v>95.657781599312116</v>
      </c>
      <c r="K23" s="317">
        <v>100.8884780739467</v>
      </c>
      <c r="L23" s="317">
        <v>116.65236457437661</v>
      </c>
      <c r="M23" s="317">
        <v>38.884092863284607</v>
      </c>
      <c r="N23" s="317">
        <v>68.309888220120371</v>
      </c>
      <c r="O23" s="317">
        <v>16.814789337919169</v>
      </c>
      <c r="P23" s="317">
        <v>4.2036973344797932</v>
      </c>
      <c r="Q23" s="317">
        <v>4.2036973344797932</v>
      </c>
      <c r="R23" s="317">
        <v>4.2036973344797932</v>
      </c>
      <c r="S23" s="317">
        <v>7.1619948409286316</v>
      </c>
      <c r="T23" s="317">
        <v>24.531642304385208</v>
      </c>
      <c r="U23" s="317">
        <v>27.69810834049871</v>
      </c>
      <c r="V23" s="317">
        <v>23.51435941530524</v>
      </c>
      <c r="W23" s="317">
        <v>31.034737747205501</v>
      </c>
      <c r="DA23" s="137" t="s">
        <v>980</v>
      </c>
    </row>
    <row r="24" spans="1:105" ht="12" customHeight="1" x14ac:dyDescent="0.25">
      <c r="A24" s="135" t="s">
        <v>72</v>
      </c>
      <c r="B24" s="317">
        <v>121.1535683576956</v>
      </c>
      <c r="C24" s="317">
        <v>59.200515907136698</v>
      </c>
      <c r="D24" s="317">
        <v>72.420894239036969</v>
      </c>
      <c r="E24" s="317">
        <v>123.6027515047291</v>
      </c>
      <c r="F24" s="317">
        <v>131.25614789337919</v>
      </c>
      <c r="G24" s="317">
        <v>128.0969045571797</v>
      </c>
      <c r="H24" s="317">
        <v>129.62278589853821</v>
      </c>
      <c r="I24" s="317">
        <v>137.1230438521066</v>
      </c>
      <c r="J24" s="317">
        <v>189.6614789337919</v>
      </c>
      <c r="K24" s="317">
        <v>247.46199484092861</v>
      </c>
      <c r="L24" s="317">
        <v>353.86526225279448</v>
      </c>
      <c r="M24" s="317">
        <v>385.53422184006882</v>
      </c>
      <c r="N24" s="317">
        <v>364.20584694754939</v>
      </c>
      <c r="O24" s="317">
        <v>321.49793637145308</v>
      </c>
      <c r="P24" s="317">
        <v>348.15227858985378</v>
      </c>
      <c r="Q24" s="317">
        <v>347.78392089423897</v>
      </c>
      <c r="R24" s="317">
        <v>146.36715391229581</v>
      </c>
      <c r="S24" s="317">
        <v>406.67575236457441</v>
      </c>
      <c r="T24" s="317">
        <v>485.12295786758381</v>
      </c>
      <c r="U24" s="317">
        <v>427.91367153912302</v>
      </c>
      <c r="V24" s="317">
        <v>375.01917454858119</v>
      </c>
      <c r="W24" s="317">
        <v>304.46672398968178</v>
      </c>
      <c r="DA24" s="137" t="s">
        <v>981</v>
      </c>
    </row>
    <row r="25" spans="1:105" ht="12" customHeight="1" x14ac:dyDescent="0.25">
      <c r="A25" s="57" t="s">
        <v>1000</v>
      </c>
      <c r="B25" s="296">
        <v>44.929152491350223</v>
      </c>
      <c r="C25" s="296">
        <v>30.46584641574427</v>
      </c>
      <c r="D25" s="296">
        <v>33.560547991093273</v>
      </c>
      <c r="E25" s="296">
        <v>34.319646140588198</v>
      </c>
      <c r="F25" s="296">
        <v>49.95731664893237</v>
      </c>
      <c r="G25" s="296">
        <v>51.731911624290987</v>
      </c>
      <c r="H25" s="296">
        <v>50.790914609613552</v>
      </c>
      <c r="I25" s="296">
        <v>46.312643494148503</v>
      </c>
      <c r="J25" s="296">
        <v>46.333839549596192</v>
      </c>
      <c r="K25" s="296">
        <v>34.452326296158517</v>
      </c>
      <c r="L25" s="296">
        <v>29.391566751142769</v>
      </c>
      <c r="M25" s="296">
        <v>35.297578740200393</v>
      </c>
      <c r="N25" s="296">
        <v>15.01372284326122</v>
      </c>
      <c r="O25" s="296">
        <v>19.357870887396331</v>
      </c>
      <c r="P25" s="296">
        <v>34.509973066232043</v>
      </c>
      <c r="Q25" s="296">
        <v>45.578054221605939</v>
      </c>
      <c r="R25" s="296">
        <v>34.421433872391923</v>
      </c>
      <c r="S25" s="296">
        <v>22.456086649802771</v>
      </c>
      <c r="T25" s="296">
        <v>22.336709125814849</v>
      </c>
      <c r="U25" s="296">
        <v>17.985524239358199</v>
      </c>
      <c r="V25" s="296">
        <v>20.850563174146899</v>
      </c>
      <c r="W25" s="296">
        <v>21.833725009211872</v>
      </c>
      <c r="DA25" s="70" t="s">
        <v>1001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1002</v>
      </c>
    </row>
    <row r="27" spans="1:105" ht="12" customHeight="1" x14ac:dyDescent="0.25">
      <c r="A27" s="46" t="s">
        <v>32</v>
      </c>
      <c r="B27" s="231">
        <v>5.3052629244626273</v>
      </c>
      <c r="C27" s="231">
        <v>1.733168160065699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1003</v>
      </c>
    </row>
    <row r="28" spans="1:105" ht="12" customHeight="1" x14ac:dyDescent="0.25">
      <c r="A28" s="46" t="s">
        <v>33</v>
      </c>
      <c r="B28" s="231">
        <v>14.05492832116385</v>
      </c>
      <c r="C28" s="231">
        <v>10.7424280425448</v>
      </c>
      <c r="D28" s="231">
        <v>11.67059242653071</v>
      </c>
      <c r="E28" s="231">
        <v>12.797572911693861</v>
      </c>
      <c r="F28" s="231">
        <v>14.88680532210714</v>
      </c>
      <c r="G28" s="231">
        <v>14.106172230629991</v>
      </c>
      <c r="H28" s="231">
        <v>12.992930211997651</v>
      </c>
      <c r="I28" s="231">
        <v>11.857881034668891</v>
      </c>
      <c r="J28" s="231">
        <v>12.35763125961372</v>
      </c>
      <c r="K28" s="231">
        <v>10.16733361719794</v>
      </c>
      <c r="L28" s="231">
        <v>8.6238974553632204</v>
      </c>
      <c r="M28" s="231">
        <v>9.3649207562047518</v>
      </c>
      <c r="N28" s="231">
        <v>1.1110228787404599</v>
      </c>
      <c r="O28" s="231">
        <v>1.2790676826420531</v>
      </c>
      <c r="P28" s="231">
        <v>1.5557975216562749</v>
      </c>
      <c r="Q28" s="231">
        <v>0.96578960041755124</v>
      </c>
      <c r="R28" s="231">
        <v>1.1441325887932401</v>
      </c>
      <c r="S28" s="231">
        <v>2.8310988864559961</v>
      </c>
      <c r="T28" s="231">
        <v>3.884109908539326</v>
      </c>
      <c r="U28" s="231">
        <v>3.4573344039595248</v>
      </c>
      <c r="V28" s="231">
        <v>3.1441889314475202</v>
      </c>
      <c r="W28" s="231">
        <v>3.380302021690214</v>
      </c>
      <c r="DA28" s="73" t="s">
        <v>1004</v>
      </c>
    </row>
    <row r="29" spans="1:105" ht="12" customHeight="1" x14ac:dyDescent="0.25">
      <c r="A29" s="46" t="s">
        <v>160</v>
      </c>
      <c r="B29" s="231">
        <v>2.1976444150169119</v>
      </c>
      <c r="C29" s="231">
        <v>1.596434101297928</v>
      </c>
      <c r="D29" s="231">
        <v>1.834162042508529</v>
      </c>
      <c r="E29" s="231">
        <v>1.807306097909108</v>
      </c>
      <c r="F29" s="231">
        <v>2.019056128456771</v>
      </c>
      <c r="G29" s="231">
        <v>2.23041612706615</v>
      </c>
      <c r="H29" s="231">
        <v>2.082310322054068</v>
      </c>
      <c r="I29" s="231">
        <v>1.714270528572915</v>
      </c>
      <c r="J29" s="231">
        <v>2.037245669534379</v>
      </c>
      <c r="K29" s="231">
        <v>1.879711414153759</v>
      </c>
      <c r="L29" s="231">
        <v>1.547763322841031</v>
      </c>
      <c r="M29" s="231">
        <v>0.77864163967769706</v>
      </c>
      <c r="N29" s="231">
        <v>0.33465315634770981</v>
      </c>
      <c r="O29" s="231">
        <v>0.57032883650766519</v>
      </c>
      <c r="P29" s="231">
        <v>2.045098030794581</v>
      </c>
      <c r="Q29" s="231">
        <v>0.20573786098729999</v>
      </c>
      <c r="R29" s="231">
        <v>0.3231301249174317</v>
      </c>
      <c r="S29" s="231">
        <v>0.76128549475375273</v>
      </c>
      <c r="T29" s="231">
        <v>1.092605468394946</v>
      </c>
      <c r="U29" s="231">
        <v>0.16037979645744449</v>
      </c>
      <c r="V29" s="231">
        <v>0.1151860814013969</v>
      </c>
      <c r="W29" s="231">
        <v>0.1196661558157773</v>
      </c>
      <c r="DA29" s="73" t="s">
        <v>1005</v>
      </c>
    </row>
    <row r="30" spans="1:105" ht="12" customHeight="1" x14ac:dyDescent="0.25">
      <c r="A30" s="46" t="s">
        <v>70</v>
      </c>
      <c r="B30" s="231">
        <v>21.758376976418401</v>
      </c>
      <c r="C30" s="231">
        <v>15.04758186111245</v>
      </c>
      <c r="D30" s="231">
        <v>17.02885342649439</v>
      </c>
      <c r="E30" s="231">
        <v>16.177433143584079</v>
      </c>
      <c r="F30" s="231">
        <v>27.97335466804358</v>
      </c>
      <c r="G30" s="231">
        <v>25.54263653215386</v>
      </c>
      <c r="H30" s="231">
        <v>28.437464364422681</v>
      </c>
      <c r="I30" s="231">
        <v>27.008231846620639</v>
      </c>
      <c r="J30" s="231">
        <v>23.748602481929659</v>
      </c>
      <c r="K30" s="231">
        <v>14.0164653575088</v>
      </c>
      <c r="L30" s="231">
        <v>11.755240243251791</v>
      </c>
      <c r="M30" s="231">
        <v>14.9295940820254</v>
      </c>
      <c r="N30" s="231">
        <v>0</v>
      </c>
      <c r="O30" s="231">
        <v>1.6683611198899999</v>
      </c>
      <c r="P30" s="231">
        <v>1.803817625608209</v>
      </c>
      <c r="Q30" s="231">
        <v>0.83981991930813038</v>
      </c>
      <c r="R30" s="231">
        <v>0.9948985521421071</v>
      </c>
      <c r="S30" s="231">
        <v>1.895838667253005</v>
      </c>
      <c r="T30" s="231">
        <v>2.1836577003124469</v>
      </c>
      <c r="U30" s="231">
        <v>0.59709026175298785</v>
      </c>
      <c r="V30" s="231">
        <v>0.87044971753932754</v>
      </c>
      <c r="W30" s="231">
        <v>2.8342891318543821</v>
      </c>
      <c r="DA30" s="73" t="s">
        <v>1006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6.8536863078904018</v>
      </c>
      <c r="P31" s="231">
        <v>21.097343472803789</v>
      </c>
      <c r="Q31" s="231">
        <v>15.759338364436189</v>
      </c>
      <c r="R31" s="231">
        <v>12.00555215074465</v>
      </c>
      <c r="S31" s="231">
        <v>3.0607619552759591</v>
      </c>
      <c r="T31" s="231">
        <v>3.5618149493444662</v>
      </c>
      <c r="U31" s="231">
        <v>1.562955111035623</v>
      </c>
      <c r="V31" s="231">
        <v>3.14226775033592</v>
      </c>
      <c r="W31" s="231">
        <v>5.2951696421967176</v>
      </c>
      <c r="DA31" s="73" t="s">
        <v>1007</v>
      </c>
    </row>
    <row r="32" spans="1:105" ht="12" customHeight="1" x14ac:dyDescent="0.25">
      <c r="A32" s="46" t="s">
        <v>162</v>
      </c>
      <c r="B32" s="231">
        <v>1.612939854288427</v>
      </c>
      <c r="C32" s="231">
        <v>1.3462342507233891</v>
      </c>
      <c r="D32" s="231">
        <v>3.0269400955596462</v>
      </c>
      <c r="E32" s="231">
        <v>3.5373339874011509</v>
      </c>
      <c r="F32" s="231">
        <v>5.078100530324873</v>
      </c>
      <c r="G32" s="231">
        <v>9.8526867344409794</v>
      </c>
      <c r="H32" s="231">
        <v>7.2782097111391559</v>
      </c>
      <c r="I32" s="231">
        <v>5.7322600842860396</v>
      </c>
      <c r="J32" s="231">
        <v>8.1903601385184306</v>
      </c>
      <c r="K32" s="231">
        <v>8.3888159072980297</v>
      </c>
      <c r="L32" s="231">
        <v>7.4646657296867289</v>
      </c>
      <c r="M32" s="231">
        <v>10.22442226229254</v>
      </c>
      <c r="N32" s="231">
        <v>13.568046808173049</v>
      </c>
      <c r="O32" s="231">
        <v>8.9864269404662149</v>
      </c>
      <c r="P32" s="231">
        <v>8.0079164153691877</v>
      </c>
      <c r="Q32" s="231">
        <v>3.831137481453871</v>
      </c>
      <c r="R32" s="231">
        <v>9.3643573361528443</v>
      </c>
      <c r="S32" s="231">
        <v>13.90710164606406</v>
      </c>
      <c r="T32" s="231">
        <v>11.614521099223669</v>
      </c>
      <c r="U32" s="231">
        <v>12.20776466615261</v>
      </c>
      <c r="V32" s="231">
        <v>13.578470693422741</v>
      </c>
      <c r="W32" s="231">
        <v>10.204298057654769</v>
      </c>
      <c r="DA32" s="73" t="s">
        <v>1008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1009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23.976230995002901</v>
      </c>
      <c r="R34" s="231">
        <v>10.589363119641639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1010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1011</v>
      </c>
    </row>
    <row r="36" spans="1:105" ht="12" customHeight="1" x14ac:dyDescent="0.25">
      <c r="A36" s="57" t="s">
        <v>1012</v>
      </c>
      <c r="B36" s="263">
        <v>25.55758025405289</v>
      </c>
      <c r="C36" s="263">
        <v>17.51456561571646</v>
      </c>
      <c r="D36" s="263">
        <v>19.540220867827951</v>
      </c>
      <c r="E36" s="263">
        <v>19.931100600428149</v>
      </c>
      <c r="F36" s="263">
        <v>29.105875560797148</v>
      </c>
      <c r="G36" s="263">
        <v>30.146967162845311</v>
      </c>
      <c r="H36" s="263">
        <v>29.6179687462202</v>
      </c>
      <c r="I36" s="263">
        <v>27.202355014616469</v>
      </c>
      <c r="J36" s="263">
        <v>26.920952576873258</v>
      </c>
      <c r="K36" s="263">
        <v>20.00806340478578</v>
      </c>
      <c r="L36" s="263">
        <v>17.086621393611448</v>
      </c>
      <c r="M36" s="263">
        <v>20.513921356625701</v>
      </c>
      <c r="N36" s="263">
        <v>9.1735502582315576</v>
      </c>
      <c r="O36" s="263">
        <v>10.531504202135411</v>
      </c>
      <c r="P36" s="263">
        <v>16.276136294395432</v>
      </c>
      <c r="Q36" s="263">
        <v>15.643887961325261</v>
      </c>
      <c r="R36" s="263">
        <v>15.51715521418067</v>
      </c>
      <c r="S36" s="263">
        <v>13.219892101129039</v>
      </c>
      <c r="T36" s="263">
        <v>15.5015523582722</v>
      </c>
      <c r="U36" s="263">
        <v>10.661504599505911</v>
      </c>
      <c r="V36" s="263">
        <v>12.21921155667567</v>
      </c>
      <c r="W36" s="263">
        <v>12.385651196661049</v>
      </c>
      <c r="DA36" s="70" t="s">
        <v>1013</v>
      </c>
    </row>
    <row r="37" spans="1:105" ht="12" customHeight="1" x14ac:dyDescent="0.25">
      <c r="A37" s="60" t="s">
        <v>1014</v>
      </c>
      <c r="B37" s="264">
        <v>24.50243575589413</v>
      </c>
      <c r="C37" s="264">
        <v>16.93876506497427</v>
      </c>
      <c r="D37" s="264">
        <v>18.793031674086379</v>
      </c>
      <c r="E37" s="264">
        <v>19.794719651600591</v>
      </c>
      <c r="F37" s="264">
        <v>29.045188293684081</v>
      </c>
      <c r="G37" s="264">
        <v>30.082395372973391</v>
      </c>
      <c r="H37" s="264">
        <v>29.572093644965339</v>
      </c>
      <c r="I37" s="264">
        <v>27.202231581195061</v>
      </c>
      <c r="J37" s="264">
        <v>26.728469537257659</v>
      </c>
      <c r="K37" s="264">
        <v>19.78033189927709</v>
      </c>
      <c r="L37" s="264">
        <v>16.993485014538269</v>
      </c>
      <c r="M37" s="264">
        <v>20.421872597186908</v>
      </c>
      <c r="N37" s="264">
        <v>7.6350259450560447</v>
      </c>
      <c r="O37" s="264">
        <v>9.3177300322657075</v>
      </c>
      <c r="P37" s="264">
        <v>15.325951870305991</v>
      </c>
      <c r="Q37" s="264">
        <v>15.023782645460731</v>
      </c>
      <c r="R37" s="264">
        <v>15.5045006868458</v>
      </c>
      <c r="S37" s="264">
        <v>11.382691629392379</v>
      </c>
      <c r="T37" s="264">
        <v>8.9265228889096981</v>
      </c>
      <c r="U37" s="264">
        <v>9.3731112284548601</v>
      </c>
      <c r="V37" s="264">
        <v>10.62474091453991</v>
      </c>
      <c r="W37" s="264">
        <v>10.99113240028181</v>
      </c>
      <c r="DA37" s="72" t="s">
        <v>1015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1016</v>
      </c>
    </row>
    <row r="39" spans="1:105" ht="12" customHeight="1" x14ac:dyDescent="0.25">
      <c r="A39" s="59" t="s">
        <v>33</v>
      </c>
      <c r="B39" s="297">
        <v>8.691220927760746</v>
      </c>
      <c r="C39" s="297">
        <v>6.3329795858517128</v>
      </c>
      <c r="D39" s="297">
        <v>6.5352274100337002</v>
      </c>
      <c r="E39" s="297">
        <v>7.3813222598558026</v>
      </c>
      <c r="F39" s="297">
        <v>8.6551899236417604</v>
      </c>
      <c r="G39" s="297">
        <v>8.2028178916515202</v>
      </c>
      <c r="H39" s="297">
        <v>7.5648991931909091</v>
      </c>
      <c r="I39" s="297">
        <v>6.9648545544172844</v>
      </c>
      <c r="J39" s="297">
        <v>7.1287114101927891</v>
      </c>
      <c r="K39" s="297">
        <v>5.8374355261251836</v>
      </c>
      <c r="L39" s="297">
        <v>4.9861265789422928</v>
      </c>
      <c r="M39" s="297">
        <v>5.4181965276884876</v>
      </c>
      <c r="N39" s="297">
        <v>0.5649956771742094</v>
      </c>
      <c r="O39" s="297">
        <v>0.95312151576742543</v>
      </c>
      <c r="P39" s="297">
        <v>1.7777332752503829</v>
      </c>
      <c r="Q39" s="297">
        <v>2.4835003222478651</v>
      </c>
      <c r="R39" s="297">
        <v>1.499951516228885</v>
      </c>
      <c r="S39" s="297">
        <v>1.6615099826577551</v>
      </c>
      <c r="T39" s="297">
        <v>1.846699942792188</v>
      </c>
      <c r="U39" s="297">
        <v>1.9732588530492789</v>
      </c>
      <c r="V39" s="297">
        <v>1.8864713956643879</v>
      </c>
      <c r="W39" s="297">
        <v>2.2464687059328572</v>
      </c>
      <c r="DA39" s="122" t="s">
        <v>1017</v>
      </c>
    </row>
    <row r="40" spans="1:105" ht="12" customHeight="1" x14ac:dyDescent="0.25">
      <c r="A40" s="59" t="s">
        <v>160</v>
      </c>
      <c r="B40" s="297">
        <v>1.3589690886441941</v>
      </c>
      <c r="C40" s="297">
        <v>0.94114519861212698</v>
      </c>
      <c r="D40" s="297">
        <v>1.027082912037601</v>
      </c>
      <c r="E40" s="297">
        <v>1.04240927736226</v>
      </c>
      <c r="F40" s="297">
        <v>1.1738794106708079</v>
      </c>
      <c r="G40" s="297">
        <v>1.2969994278957711</v>
      </c>
      <c r="H40" s="297">
        <v>1.2123876152843569</v>
      </c>
      <c r="I40" s="297">
        <v>1.0068953182719951</v>
      </c>
      <c r="J40" s="297">
        <v>1.1752200842274969</v>
      </c>
      <c r="K40" s="297">
        <v>1.0792105974848669</v>
      </c>
      <c r="L40" s="297">
        <v>0.89487889691107958</v>
      </c>
      <c r="M40" s="297">
        <v>0.45049323301749999</v>
      </c>
      <c r="N40" s="297">
        <v>0.17018334213199429</v>
      </c>
      <c r="O40" s="297">
        <v>0.42499133745229828</v>
      </c>
      <c r="P40" s="297">
        <v>2.3368328910963418</v>
      </c>
      <c r="Q40" s="297">
        <v>0.52904902251964703</v>
      </c>
      <c r="R40" s="297">
        <v>0.42362181232888468</v>
      </c>
      <c r="S40" s="297">
        <v>0.44678179742753682</v>
      </c>
      <c r="T40" s="297">
        <v>0.51947923809863783</v>
      </c>
      <c r="U40" s="297">
        <v>9.1536084229357273E-2</v>
      </c>
      <c r="V40" s="297">
        <v>6.91101115359396E-2</v>
      </c>
      <c r="W40" s="297">
        <v>7.9527294447201663E-2</v>
      </c>
      <c r="DA40" s="122" t="s">
        <v>1018</v>
      </c>
    </row>
    <row r="41" spans="1:105" ht="12" customHeight="1" x14ac:dyDescent="0.25">
      <c r="A41" s="59" t="s">
        <v>70</v>
      </c>
      <c r="B41" s="297">
        <v>13.454843526081801</v>
      </c>
      <c r="C41" s="297">
        <v>8.8709953062234153</v>
      </c>
      <c r="D41" s="297">
        <v>9.5357138358531977</v>
      </c>
      <c r="E41" s="297">
        <v>9.3307417112625899</v>
      </c>
      <c r="F41" s="297">
        <v>16.263710864396391</v>
      </c>
      <c r="G41" s="297">
        <v>14.85318572042886</v>
      </c>
      <c r="H41" s="297">
        <v>16.55720054804641</v>
      </c>
      <c r="I41" s="297">
        <v>15.863576808851519</v>
      </c>
      <c r="J41" s="297">
        <v>13.699788408669249</v>
      </c>
      <c r="K41" s="297">
        <v>8.0473618658707906</v>
      </c>
      <c r="L41" s="297">
        <v>6.7965923901702032</v>
      </c>
      <c r="M41" s="297">
        <v>8.6377105499193689</v>
      </c>
      <c r="N41" s="297">
        <v>0</v>
      </c>
      <c r="O41" s="297">
        <v>1.2432108957302139</v>
      </c>
      <c r="P41" s="297">
        <v>2.0611336442502148</v>
      </c>
      <c r="Q41" s="297">
        <v>2.1595728917873891</v>
      </c>
      <c r="R41" s="297">
        <v>1.304306516916419</v>
      </c>
      <c r="S41" s="297">
        <v>1.1126262265930931</v>
      </c>
      <c r="T41" s="297">
        <v>1.0382199899593521</v>
      </c>
      <c r="U41" s="297">
        <v>0.34078671815033029</v>
      </c>
      <c r="V41" s="297">
        <v>0.52225821326395538</v>
      </c>
      <c r="W41" s="297">
        <v>1.883601464431506</v>
      </c>
      <c r="DA41" s="122" t="s">
        <v>1019</v>
      </c>
    </row>
    <row r="42" spans="1:105" ht="12" customHeight="1" x14ac:dyDescent="0.25">
      <c r="A42" s="59" t="s">
        <v>162</v>
      </c>
      <c r="B42" s="297">
        <v>0.997402213407384</v>
      </c>
      <c r="C42" s="297">
        <v>0.79364497428701752</v>
      </c>
      <c r="D42" s="297">
        <v>1.6950075161618769</v>
      </c>
      <c r="E42" s="297">
        <v>2.0402464031199412</v>
      </c>
      <c r="F42" s="297">
        <v>2.9524080949751141</v>
      </c>
      <c r="G42" s="297">
        <v>5.7293923329972429</v>
      </c>
      <c r="H42" s="297">
        <v>4.2376062884436552</v>
      </c>
      <c r="I42" s="297">
        <v>3.3669048996542599</v>
      </c>
      <c r="J42" s="297">
        <v>4.7247496341681297</v>
      </c>
      <c r="K42" s="297">
        <v>4.816323909796246</v>
      </c>
      <c r="L42" s="297">
        <v>4.3158871485146912</v>
      </c>
      <c r="M42" s="297">
        <v>5.9154722865615552</v>
      </c>
      <c r="N42" s="297">
        <v>6.8998469257498414</v>
      </c>
      <c r="O42" s="297">
        <v>6.6964062833157687</v>
      </c>
      <c r="P42" s="297">
        <v>9.1502520597090538</v>
      </c>
      <c r="Q42" s="297">
        <v>9.8516604089058255</v>
      </c>
      <c r="R42" s="297">
        <v>12.27662084137161</v>
      </c>
      <c r="S42" s="297">
        <v>8.1617736227139979</v>
      </c>
      <c r="T42" s="297">
        <v>5.5221237180595208</v>
      </c>
      <c r="U42" s="297">
        <v>6.9675295730258933</v>
      </c>
      <c r="V42" s="297">
        <v>8.14690119407563</v>
      </c>
      <c r="W42" s="297">
        <v>6.7815349354702414</v>
      </c>
      <c r="DA42" s="122" t="s">
        <v>1020</v>
      </c>
    </row>
    <row r="43" spans="1:105" ht="12" customHeight="1" x14ac:dyDescent="0.25">
      <c r="A43" s="60" t="s">
        <v>1021</v>
      </c>
      <c r="B43" s="264">
        <v>1.055144498158767</v>
      </c>
      <c r="C43" s="264">
        <v>0.57580055074218905</v>
      </c>
      <c r="D43" s="264">
        <v>0.74718919374158066</v>
      </c>
      <c r="E43" s="264">
        <v>0.13638094882755711</v>
      </c>
      <c r="F43" s="264">
        <v>6.0687267113070403E-2</v>
      </c>
      <c r="G43" s="264">
        <v>6.4571789871911436E-2</v>
      </c>
      <c r="H43" s="264">
        <v>4.5875101254866761E-2</v>
      </c>
      <c r="I43" s="264">
        <v>1.2343342140802051E-4</v>
      </c>
      <c r="J43" s="264">
        <v>0.19248303961559801</v>
      </c>
      <c r="K43" s="264">
        <v>0.22773150550869559</v>
      </c>
      <c r="L43" s="264">
        <v>9.3136379073181411E-2</v>
      </c>
      <c r="M43" s="264">
        <v>9.204875943879097E-2</v>
      </c>
      <c r="N43" s="264">
        <v>1.538524313175514</v>
      </c>
      <c r="O43" s="264">
        <v>1.213774169869702</v>
      </c>
      <c r="P43" s="264">
        <v>0.95018442408943493</v>
      </c>
      <c r="Q43" s="264">
        <v>0.6201053158645371</v>
      </c>
      <c r="R43" s="264">
        <v>1.265452733486905E-2</v>
      </c>
      <c r="S43" s="264">
        <v>1.837200471736659</v>
      </c>
      <c r="T43" s="264">
        <v>6.5750294693625051</v>
      </c>
      <c r="U43" s="264">
        <v>1.2883933710510529</v>
      </c>
      <c r="V43" s="264">
        <v>1.59447064213576</v>
      </c>
      <c r="W43" s="264">
        <v>1.3945187963792449</v>
      </c>
      <c r="DA43" s="72" t="s">
        <v>1022</v>
      </c>
    </row>
    <row r="44" spans="1:105" ht="12" customHeight="1" x14ac:dyDescent="0.25">
      <c r="A44" s="57" t="s">
        <v>1023</v>
      </c>
      <c r="B44" s="263">
        <f t="shared" ref="B44:W44" si="1">B45+B46+B57</f>
        <v>3.7379135369194101</v>
      </c>
      <c r="C44" s="263">
        <f t="shared" si="1"/>
        <v>2.4489866456748364</v>
      </c>
      <c r="D44" s="263">
        <f t="shared" si="1"/>
        <v>2.8616908674857653</v>
      </c>
      <c r="E44" s="263">
        <f t="shared" si="1"/>
        <v>2.3772837045865844</v>
      </c>
      <c r="F44" s="263">
        <f t="shared" si="1"/>
        <v>3.372268005352808</v>
      </c>
      <c r="G44" s="263">
        <f t="shared" si="1"/>
        <v>3.881266105679142</v>
      </c>
      <c r="H44" s="263">
        <f t="shared" si="1"/>
        <v>3.6508576816424116</v>
      </c>
      <c r="I44" s="263">
        <f t="shared" si="1"/>
        <v>3.7007547848576778</v>
      </c>
      <c r="J44" s="263">
        <f t="shared" si="1"/>
        <v>3.455451440609643</v>
      </c>
      <c r="K44" s="263">
        <f t="shared" si="1"/>
        <v>2.7187347278692373</v>
      </c>
      <c r="L44" s="263">
        <f t="shared" si="1"/>
        <v>2.2809462714909392</v>
      </c>
      <c r="M44" s="263">
        <f t="shared" si="1"/>
        <v>2.7647046280951684</v>
      </c>
      <c r="N44" s="263">
        <f t="shared" si="1"/>
        <v>1.6929483090967379</v>
      </c>
      <c r="O44" s="263">
        <f t="shared" si="1"/>
        <v>1.8464458383443052</v>
      </c>
      <c r="P44" s="263">
        <f t="shared" si="1"/>
        <v>2.697952549714425</v>
      </c>
      <c r="Q44" s="263">
        <f t="shared" si="1"/>
        <v>2.7697436647189964</v>
      </c>
      <c r="R44" s="263">
        <f t="shared" si="1"/>
        <v>2.5971099794236947</v>
      </c>
      <c r="S44" s="263">
        <f t="shared" si="1"/>
        <v>2.4338953168022828</v>
      </c>
      <c r="T44" s="263">
        <f t="shared" si="1"/>
        <v>3.4417298160813607</v>
      </c>
      <c r="U44" s="263">
        <f t="shared" si="1"/>
        <v>1.9521795660689962</v>
      </c>
      <c r="V44" s="263">
        <f t="shared" si="1"/>
        <v>2.2515405164821001</v>
      </c>
      <c r="W44" s="263">
        <f t="shared" si="1"/>
        <v>2.239215465847753</v>
      </c>
      <c r="DA44" s="70"/>
    </row>
    <row r="45" spans="1:105" ht="12" customHeight="1" x14ac:dyDescent="0.25">
      <c r="A45" s="60" t="s">
        <v>1024</v>
      </c>
      <c r="B45" s="264">
        <v>0.2259084772213765</v>
      </c>
      <c r="C45" s="264">
        <v>0.204488548913622</v>
      </c>
      <c r="D45" s="264">
        <v>0.37415451861419208</v>
      </c>
      <c r="E45" s="264">
        <v>0.91109977348685256</v>
      </c>
      <c r="F45" s="264">
        <v>1.762305424161337</v>
      </c>
      <c r="G45" s="264">
        <v>2.3269709258591318</v>
      </c>
      <c r="H45" s="264">
        <v>2.1496098548188369</v>
      </c>
      <c r="I45" s="264">
        <v>2.5431330119417521</v>
      </c>
      <c r="J45" s="264">
        <v>1.6329713540595849</v>
      </c>
      <c r="K45" s="264">
        <v>1.2616944153437339</v>
      </c>
      <c r="L45" s="264">
        <v>1.272309165707153</v>
      </c>
      <c r="M45" s="264">
        <v>1.629554166846154</v>
      </c>
      <c r="N45" s="264">
        <v>0.40806631333415982</v>
      </c>
      <c r="O45" s="264">
        <v>0.48459854832578508</v>
      </c>
      <c r="P45" s="264">
        <v>0.90071666239071047</v>
      </c>
      <c r="Q45" s="264">
        <v>1.001202035012511</v>
      </c>
      <c r="R45" s="264">
        <v>1.7196852855982629</v>
      </c>
      <c r="S45" s="264">
        <v>0.57614576018725094</v>
      </c>
      <c r="T45" s="264">
        <v>0.22343856236566961</v>
      </c>
      <c r="U45" s="264">
        <v>0.52752033627325778</v>
      </c>
      <c r="V45" s="264">
        <v>0.5852877799423466</v>
      </c>
      <c r="W45" s="264">
        <v>0.55422488866063235</v>
      </c>
      <c r="DA45" s="72" t="s">
        <v>1025</v>
      </c>
    </row>
    <row r="46" spans="1:105" ht="12" customHeight="1" x14ac:dyDescent="0.25">
      <c r="A46" s="60" t="s">
        <v>1026</v>
      </c>
      <c r="B46" s="264">
        <v>1.1221358211564381</v>
      </c>
      <c r="C46" s="264">
        <v>0.76090501799558241</v>
      </c>
      <c r="D46" s="264">
        <v>0.83819727259924837</v>
      </c>
      <c r="E46" s="264">
        <v>0.85715625976211141</v>
      </c>
      <c r="F46" s="264">
        <v>1.2477176049874159</v>
      </c>
      <c r="G46" s="264">
        <v>1.292039308813846</v>
      </c>
      <c r="H46" s="264">
        <v>1.268537275073635</v>
      </c>
      <c r="I46" s="264">
        <v>1.1566894400520189</v>
      </c>
      <c r="J46" s="264">
        <v>1.157218825801944</v>
      </c>
      <c r="K46" s="264">
        <v>0.86047003594230409</v>
      </c>
      <c r="L46" s="264">
        <v>0.73407416037321038</v>
      </c>
      <c r="M46" s="264">
        <v>0.88158078459401712</v>
      </c>
      <c r="N46" s="264">
        <v>0.37497783236800591</v>
      </c>
      <c r="O46" s="264">
        <v>0.4834758534172382</v>
      </c>
      <c r="P46" s="264">
        <v>0.86190980282163498</v>
      </c>
      <c r="Q46" s="264">
        <v>1.1383425785857151</v>
      </c>
      <c r="R46" s="264">
        <v>0.85969847686788015</v>
      </c>
      <c r="S46" s="264">
        <v>0.56085587720773988</v>
      </c>
      <c r="T46" s="264">
        <v>0.55787434320409746</v>
      </c>
      <c r="U46" s="264">
        <v>0.44920057228203247</v>
      </c>
      <c r="V46" s="264">
        <v>0.52075684787288057</v>
      </c>
      <c r="W46" s="264">
        <v>0.54531197637953732</v>
      </c>
      <c r="DA46" s="72" t="s">
        <v>1027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1028</v>
      </c>
    </row>
    <row r="48" spans="1:105" ht="12" customHeight="1" x14ac:dyDescent="0.25">
      <c r="A48" s="64" t="s">
        <v>32</v>
      </c>
      <c r="B48" s="231">
        <v>0.1325025120235418</v>
      </c>
      <c r="C48" s="231">
        <v>4.3287041233905733E-2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1029</v>
      </c>
    </row>
    <row r="49" spans="1:105" ht="12" customHeight="1" x14ac:dyDescent="0.25">
      <c r="A49" s="64" t="s">
        <v>33</v>
      </c>
      <c r="B49" s="231">
        <v>0.35103129390211441</v>
      </c>
      <c r="C49" s="231">
        <v>0.26829937010398047</v>
      </c>
      <c r="D49" s="231">
        <v>0.29148090025620632</v>
      </c>
      <c r="E49" s="231">
        <v>0.31962799634018663</v>
      </c>
      <c r="F49" s="231">
        <v>0.37180798186065889</v>
      </c>
      <c r="G49" s="231">
        <v>0.35231114502859878</v>
      </c>
      <c r="H49" s="231">
        <v>0.32450717639232551</v>
      </c>
      <c r="I49" s="231">
        <v>0.29615855929121371</v>
      </c>
      <c r="J49" s="231">
        <v>0.30864015749517593</v>
      </c>
      <c r="K49" s="231">
        <v>0.25393599978771803</v>
      </c>
      <c r="L49" s="231">
        <v>0.21538764290080881</v>
      </c>
      <c r="M49" s="231">
        <v>0.23389519855403301</v>
      </c>
      <c r="N49" s="231">
        <v>2.7748544123974619E-2</v>
      </c>
      <c r="O49" s="231">
        <v>3.1945576196936373E-2</v>
      </c>
      <c r="P49" s="231">
        <v>3.885709016774843E-2</v>
      </c>
      <c r="Q49" s="231">
        <v>2.4121245254682691E-2</v>
      </c>
      <c r="R49" s="231">
        <v>2.8575481415646881E-2</v>
      </c>
      <c r="S49" s="231">
        <v>7.0708600041809996E-2</v>
      </c>
      <c r="T49" s="231">
        <v>9.7008259003321579E-2</v>
      </c>
      <c r="U49" s="231">
        <v>8.6349253553056157E-2</v>
      </c>
      <c r="V49" s="231">
        <v>7.8528234627619486E-2</v>
      </c>
      <c r="W49" s="231">
        <v>8.4425317962460431E-2</v>
      </c>
      <c r="DA49" s="73" t="s">
        <v>1030</v>
      </c>
    </row>
    <row r="50" spans="1:105" ht="12" customHeight="1" x14ac:dyDescent="0.25">
      <c r="A50" s="64" t="s">
        <v>160</v>
      </c>
      <c r="B50" s="231">
        <v>5.4887648297608747E-2</v>
      </c>
      <c r="C50" s="231">
        <v>3.9872016093047261E-2</v>
      </c>
      <c r="D50" s="231">
        <v>4.580943141761952E-2</v>
      </c>
      <c r="E50" s="231">
        <v>4.5138686126979882E-2</v>
      </c>
      <c r="F50" s="231">
        <v>5.0427285649400161E-2</v>
      </c>
      <c r="G50" s="231">
        <v>5.5706143861667119E-2</v>
      </c>
      <c r="H50" s="231">
        <v>5.200710170507928E-2</v>
      </c>
      <c r="I50" s="231">
        <v>4.2815060169113781E-2</v>
      </c>
      <c r="J50" s="231">
        <v>5.0881581679522503E-2</v>
      </c>
      <c r="K50" s="231">
        <v>4.694705762955665E-2</v>
      </c>
      <c r="L50" s="231">
        <v>3.8656430645256569E-2</v>
      </c>
      <c r="M50" s="231">
        <v>1.9447098983105461E-2</v>
      </c>
      <c r="N50" s="231">
        <v>8.3581878040794883E-3</v>
      </c>
      <c r="O50" s="231">
        <v>1.424434652772351E-2</v>
      </c>
      <c r="P50" s="231">
        <v>5.1077699686698987E-2</v>
      </c>
      <c r="Q50" s="231">
        <v>5.1384415414112072E-3</v>
      </c>
      <c r="R50" s="231">
        <v>8.0703923390144407E-3</v>
      </c>
      <c r="S50" s="231">
        <v>1.9013617582803299E-2</v>
      </c>
      <c r="T50" s="231">
        <v>2.728855690552847E-2</v>
      </c>
      <c r="U50" s="231">
        <v>4.0055933534318116E-3</v>
      </c>
      <c r="V50" s="231">
        <v>2.876849904169301E-3</v>
      </c>
      <c r="W50" s="231">
        <v>2.9887427777949621E-3</v>
      </c>
      <c r="DA50" s="73" t="s">
        <v>1031</v>
      </c>
    </row>
    <row r="51" spans="1:105" ht="12" customHeight="1" x14ac:dyDescent="0.25">
      <c r="A51" s="64" t="s">
        <v>70</v>
      </c>
      <c r="B51" s="231">
        <v>0.54343010855068219</v>
      </c>
      <c r="C51" s="231">
        <v>0.37582348412623467</v>
      </c>
      <c r="D51" s="231">
        <v>0.42530707488352271</v>
      </c>
      <c r="E51" s="231">
        <v>0.40404228030506401</v>
      </c>
      <c r="F51" s="231">
        <v>0.69865335912954396</v>
      </c>
      <c r="G51" s="231">
        <v>0.6379445377926275</v>
      </c>
      <c r="H51" s="231">
        <v>0.71024481114621163</v>
      </c>
      <c r="I51" s="231">
        <v>0.67454876712899936</v>
      </c>
      <c r="J51" s="231">
        <v>0.59313732998877444</v>
      </c>
      <c r="K51" s="231">
        <v>0.35007065549894217</v>
      </c>
      <c r="L51" s="231">
        <v>0.29359503644748441</v>
      </c>
      <c r="M51" s="231">
        <v>0.37287665993680069</v>
      </c>
      <c r="N51" s="231">
        <v>0</v>
      </c>
      <c r="O51" s="231">
        <v>4.1668441789852628E-2</v>
      </c>
      <c r="P51" s="231">
        <v>4.5051559183494717E-2</v>
      </c>
      <c r="Q51" s="231">
        <v>2.09750676903552E-2</v>
      </c>
      <c r="R51" s="231">
        <v>2.4848260914564681E-2</v>
      </c>
      <c r="S51" s="231">
        <v>4.7349846629482772E-2</v>
      </c>
      <c r="T51" s="231">
        <v>5.4538320684691978E-2</v>
      </c>
      <c r="U51" s="231">
        <v>1.4912731133882241E-2</v>
      </c>
      <c r="V51" s="231">
        <v>2.1740067515282631E-2</v>
      </c>
      <c r="W51" s="231">
        <v>7.0788278567695817E-2</v>
      </c>
      <c r="DA51" s="73" t="s">
        <v>1032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0.17117542812617839</v>
      </c>
      <c r="P52" s="231">
        <v>0.52692035191698383</v>
      </c>
      <c r="Q52" s="231">
        <v>0.39360008181465928</v>
      </c>
      <c r="R52" s="231">
        <v>0.29984674479906748</v>
      </c>
      <c r="S52" s="231">
        <v>7.6444589750701411E-2</v>
      </c>
      <c r="T52" s="231">
        <v>8.8958725490301677E-2</v>
      </c>
      <c r="U52" s="231">
        <v>3.9035855779613493E-2</v>
      </c>
      <c r="V52" s="231">
        <v>7.8480251836386766E-2</v>
      </c>
      <c r="W52" s="231">
        <v>0.13225042550608959</v>
      </c>
      <c r="DA52" s="73" t="s">
        <v>1033</v>
      </c>
    </row>
    <row r="53" spans="1:105" ht="12" customHeight="1" x14ac:dyDescent="0.25">
      <c r="A53" s="64" t="s">
        <v>162</v>
      </c>
      <c r="B53" s="231">
        <v>4.0284258382490973E-2</v>
      </c>
      <c r="C53" s="231">
        <v>3.3623106438414221E-2</v>
      </c>
      <c r="D53" s="231">
        <v>7.5599866041899874E-2</v>
      </c>
      <c r="E53" s="231">
        <v>8.8347296989880933E-2</v>
      </c>
      <c r="F53" s="231">
        <v>0.12682897834781301</v>
      </c>
      <c r="G53" s="231">
        <v>0.24607748213095229</v>
      </c>
      <c r="H53" s="231">
        <v>0.18177818583001851</v>
      </c>
      <c r="I53" s="231">
        <v>0.14316705346269221</v>
      </c>
      <c r="J53" s="231">
        <v>0.20455975663847059</v>
      </c>
      <c r="K53" s="231">
        <v>0.20951632302608711</v>
      </c>
      <c r="L53" s="231">
        <v>0.18643505037966071</v>
      </c>
      <c r="M53" s="231">
        <v>0.25536182712007788</v>
      </c>
      <c r="N53" s="231">
        <v>0.33887110043995178</v>
      </c>
      <c r="O53" s="231">
        <v>0.2244420607765473</v>
      </c>
      <c r="P53" s="231">
        <v>0.200003101866709</v>
      </c>
      <c r="Q53" s="231">
        <v>9.5685236985988131E-2</v>
      </c>
      <c r="R53" s="231">
        <v>0.23388112675905029</v>
      </c>
      <c r="S53" s="231">
        <v>0.34733922320294253</v>
      </c>
      <c r="T53" s="231">
        <v>0.29008048112025381</v>
      </c>
      <c r="U53" s="231">
        <v>0.30489713846204869</v>
      </c>
      <c r="V53" s="231">
        <v>0.33913144398942241</v>
      </c>
      <c r="W53" s="231">
        <v>0.25485921156549651</v>
      </c>
      <c r="DA53" s="73" t="s">
        <v>1034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1035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0.59882250529861847</v>
      </c>
      <c r="R55" s="231">
        <v>0.26447647064053631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1036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1037</v>
      </c>
    </row>
    <row r="57" spans="1:105" ht="12" customHeight="1" x14ac:dyDescent="0.25">
      <c r="A57" s="60" t="s">
        <v>1038</v>
      </c>
      <c r="B57" s="264">
        <v>2.3898692385415958</v>
      </c>
      <c r="C57" s="264">
        <v>1.483593078765632</v>
      </c>
      <c r="D57" s="264">
        <v>1.649339076272325</v>
      </c>
      <c r="E57" s="264">
        <v>0.60902767133762037</v>
      </c>
      <c r="F57" s="264">
        <v>0.36224497620405482</v>
      </c>
      <c r="G57" s="264">
        <v>0.26225587100616421</v>
      </c>
      <c r="H57" s="264">
        <v>0.23271055174993929</v>
      </c>
      <c r="I57" s="264">
        <v>9.3233286390681622E-4</v>
      </c>
      <c r="J57" s="264">
        <v>0.66526126074811376</v>
      </c>
      <c r="K57" s="264">
        <v>0.5965702765831995</v>
      </c>
      <c r="L57" s="264">
        <v>0.27456294541057619</v>
      </c>
      <c r="M57" s="264">
        <v>0.25356967665499719</v>
      </c>
      <c r="N57" s="264">
        <v>0.90990416339457203</v>
      </c>
      <c r="O57" s="264">
        <v>0.87837143660128203</v>
      </c>
      <c r="P57" s="264">
        <v>0.93532608450207966</v>
      </c>
      <c r="Q57" s="264">
        <v>0.63019905112077013</v>
      </c>
      <c r="R57" s="264">
        <v>1.772621695755161E-2</v>
      </c>
      <c r="S57" s="264">
        <v>1.2968936794072921</v>
      </c>
      <c r="T57" s="264">
        <v>2.6604169105115938</v>
      </c>
      <c r="U57" s="264">
        <v>0.97545865751370586</v>
      </c>
      <c r="V57" s="264">
        <v>1.1454958886668729</v>
      </c>
      <c r="W57" s="264">
        <v>1.139678600807583</v>
      </c>
      <c r="DA57" s="72" t="s">
        <v>1039</v>
      </c>
    </row>
    <row r="58" spans="1:105" ht="12" customHeight="1" x14ac:dyDescent="0.25">
      <c r="A58" s="132" t="s">
        <v>1040</v>
      </c>
      <c r="B58" s="318">
        <v>8.426309080361742</v>
      </c>
      <c r="C58" s="318">
        <v>8.4623977257502485</v>
      </c>
      <c r="D58" s="318">
        <v>8.339059420646139</v>
      </c>
      <c r="E58" s="318">
        <v>8.3397084668184078</v>
      </c>
      <c r="F58" s="318">
        <v>8.147256058402915</v>
      </c>
      <c r="G58" s="318">
        <v>8.1158777118419945</v>
      </c>
      <c r="H58" s="318">
        <v>8.1175840042189993</v>
      </c>
      <c r="I58" s="318">
        <v>4.28224871033418</v>
      </c>
      <c r="J58" s="318">
        <v>8.2066843633310231</v>
      </c>
      <c r="K58" s="318">
        <v>7.2382849310429034</v>
      </c>
      <c r="L58" s="318">
        <v>8.0818709368010602</v>
      </c>
      <c r="M58" s="318">
        <v>10.53719010332046</v>
      </c>
      <c r="N58" s="318">
        <v>12.694186899901419</v>
      </c>
      <c r="O58" s="318">
        <v>12.6128656411721</v>
      </c>
      <c r="P58" s="318">
        <v>8.8798527368350477</v>
      </c>
      <c r="Q58" s="318">
        <v>4.9327505685926436</v>
      </c>
      <c r="R58" s="318">
        <v>3.1085084540134038</v>
      </c>
      <c r="S58" s="318">
        <v>6.2132662575007638</v>
      </c>
      <c r="T58" s="318">
        <v>4.3328209094826269</v>
      </c>
      <c r="U58" s="318">
        <v>2.7388949741674429</v>
      </c>
      <c r="V58" s="318">
        <v>3.156371649204611</v>
      </c>
      <c r="W58" s="318">
        <v>3.1498393157413598</v>
      </c>
      <c r="DA58" s="139" t="s">
        <v>1041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148.07375493147529</v>
      </c>
      <c r="C61" s="225">
        <v>161.81061455024309</v>
      </c>
      <c r="D61" s="225">
        <v>158.24795373263609</v>
      </c>
      <c r="E61" s="225">
        <v>121.58090370368549</v>
      </c>
      <c r="F61" s="225">
        <v>129.91887158880641</v>
      </c>
      <c r="G61" s="225">
        <v>149.39466498800141</v>
      </c>
      <c r="H61" s="225">
        <v>154.89054692008639</v>
      </c>
      <c r="I61" s="225">
        <v>130.93520073575471</v>
      </c>
      <c r="J61" s="225">
        <v>149.118171770472</v>
      </c>
      <c r="K61" s="225">
        <v>132.55874537151601</v>
      </c>
      <c r="L61" s="225">
        <v>109.5088877725011</v>
      </c>
      <c r="M61" s="225">
        <v>78.452917038089126</v>
      </c>
      <c r="N61" s="225">
        <v>31.316313310268381</v>
      </c>
      <c r="O61" s="225">
        <v>34.136672665139209</v>
      </c>
      <c r="P61" s="225">
        <v>65.089338414591069</v>
      </c>
      <c r="Q61" s="225">
        <v>121.8681823835861</v>
      </c>
      <c r="R61" s="225">
        <v>80.491625130054487</v>
      </c>
      <c r="S61" s="225">
        <v>35.582371222812156</v>
      </c>
      <c r="T61" s="225">
        <v>25.48845617742851</v>
      </c>
      <c r="U61" s="225">
        <v>17.264935139744381</v>
      </c>
      <c r="V61" s="225">
        <v>13.530850191605291</v>
      </c>
      <c r="W61" s="225">
        <v>19.305340730530158</v>
      </c>
      <c r="DA61" s="89" t="s">
        <v>1042</v>
      </c>
    </row>
    <row r="62" spans="1:105" ht="12" customHeight="1" x14ac:dyDescent="0.25">
      <c r="A62" s="55" t="s">
        <v>92</v>
      </c>
      <c r="B62" s="261">
        <v>1.3976265751059209</v>
      </c>
      <c r="C62" s="261">
        <v>1.467676971111145</v>
      </c>
      <c r="D62" s="261">
        <v>1.5048168617118991</v>
      </c>
      <c r="E62" s="261">
        <v>0.77484698518106354</v>
      </c>
      <c r="F62" s="261">
        <v>0.60474128742914057</v>
      </c>
      <c r="G62" s="261">
        <v>0.70316223790523946</v>
      </c>
      <c r="H62" s="261">
        <v>0.6631011456865028</v>
      </c>
      <c r="I62" s="261">
        <v>7.8048605459958828E-2</v>
      </c>
      <c r="J62" s="261">
        <v>0.96897511597476849</v>
      </c>
      <c r="K62" s="261">
        <v>0.96802933042449768</v>
      </c>
      <c r="L62" s="261">
        <v>0.66056221301619522</v>
      </c>
      <c r="M62" s="261">
        <v>0.43991412222524462</v>
      </c>
      <c r="N62" s="261">
        <v>0.39395047874822942</v>
      </c>
      <c r="O62" s="261">
        <v>0.37348685318321417</v>
      </c>
      <c r="P62" s="261">
        <v>0.57526730137493143</v>
      </c>
      <c r="Q62" s="261">
        <v>0.79943590929302355</v>
      </c>
      <c r="R62" s="261">
        <v>0.2215406930959182</v>
      </c>
      <c r="S62" s="261">
        <v>0.43565964135650831</v>
      </c>
      <c r="T62" s="261">
        <v>0.37402788417227711</v>
      </c>
      <c r="U62" s="261">
        <v>0.21326197751866899</v>
      </c>
      <c r="V62" s="261">
        <v>0.16673801533586649</v>
      </c>
      <c r="W62" s="261">
        <v>0.22659781348693109</v>
      </c>
      <c r="DA62" s="67" t="s">
        <v>1043</v>
      </c>
    </row>
    <row r="63" spans="1:105" ht="12" customHeight="1" x14ac:dyDescent="0.25">
      <c r="A63" s="202" t="s">
        <v>93</v>
      </c>
      <c r="B63" s="226">
        <v>11.0916633812014</v>
      </c>
      <c r="C63" s="226">
        <v>11.64758827991829</v>
      </c>
      <c r="D63" s="226">
        <v>11.9423330793487</v>
      </c>
      <c r="E63" s="226">
        <v>6.1492404943114218</v>
      </c>
      <c r="F63" s="226">
        <v>4.7992696420859406</v>
      </c>
      <c r="G63" s="226">
        <v>5.5803452682817642</v>
      </c>
      <c r="H63" s="226">
        <v>5.262417606137948</v>
      </c>
      <c r="I63" s="226">
        <v>0.61939925481772862</v>
      </c>
      <c r="J63" s="226">
        <v>7.6898550747278156</v>
      </c>
      <c r="K63" s="226">
        <v>7.6823492536871614</v>
      </c>
      <c r="L63" s="226">
        <v>5.2422684568385716</v>
      </c>
      <c r="M63" s="226">
        <v>3.491189597614309</v>
      </c>
      <c r="N63" s="226">
        <v>3.1264188710831742</v>
      </c>
      <c r="O63" s="226">
        <v>2.964018090811166</v>
      </c>
      <c r="P63" s="226">
        <v>4.5653620034946112</v>
      </c>
      <c r="Q63" s="226">
        <v>6.3443799357141391</v>
      </c>
      <c r="R63" s="226">
        <v>1.7581626142675111</v>
      </c>
      <c r="S63" s="226">
        <v>3.457425736438295</v>
      </c>
      <c r="T63" s="226">
        <v>2.9683117510179549</v>
      </c>
      <c r="U63" s="226">
        <v>1.692462141732781</v>
      </c>
      <c r="V63" s="226">
        <v>1.3232446863103391</v>
      </c>
      <c r="W63" s="226">
        <v>1.7982962794785311</v>
      </c>
      <c r="DA63" s="174" t="s">
        <v>1044</v>
      </c>
    </row>
    <row r="64" spans="1:105" ht="12" customHeight="1" x14ac:dyDescent="0.25">
      <c r="A64" s="202" t="s">
        <v>94</v>
      </c>
      <c r="B64" s="226">
        <v>12.41580893510725</v>
      </c>
      <c r="C64" s="226">
        <v>13.038101289961441</v>
      </c>
      <c r="D64" s="226">
        <v>13.36803332887877</v>
      </c>
      <c r="E64" s="226">
        <v>6.8833494534996751</v>
      </c>
      <c r="F64" s="226">
        <v>5.3722163084384356</v>
      </c>
      <c r="G64" s="226">
        <v>6.246538347020369</v>
      </c>
      <c r="H64" s="226">
        <v>5.8906558276271959</v>
      </c>
      <c r="I64" s="226">
        <v>0.69334440994653934</v>
      </c>
      <c r="J64" s="226">
        <v>8.6078857665570361</v>
      </c>
      <c r="K64" s="226">
        <v>8.5994838851854976</v>
      </c>
      <c r="L64" s="226">
        <v>5.8681012315032293</v>
      </c>
      <c r="M64" s="226">
        <v>3.9079749817937741</v>
      </c>
      <c r="N64" s="226">
        <v>3.4996571767829741</v>
      </c>
      <c r="O64" s="226">
        <v>3.3178686578321601</v>
      </c>
      <c r="P64" s="226">
        <v>5.1103842955652237</v>
      </c>
      <c r="Q64" s="226">
        <v>7.1017850421838764</v>
      </c>
      <c r="R64" s="226">
        <v>1.9680556779780001</v>
      </c>
      <c r="S64" s="226">
        <v>3.870180321528176</v>
      </c>
      <c r="T64" s="226">
        <v>3.3226749040125219</v>
      </c>
      <c r="U64" s="226">
        <v>1.894511748099998</v>
      </c>
      <c r="V64" s="226">
        <v>1.481216354570396</v>
      </c>
      <c r="W64" s="226">
        <v>2.0129805825662608</v>
      </c>
      <c r="DA64" s="174" t="s">
        <v>1045</v>
      </c>
    </row>
    <row r="65" spans="1:105" ht="12" customHeight="1" x14ac:dyDescent="0.25">
      <c r="A65" s="202" t="s">
        <v>95</v>
      </c>
      <c r="B65" s="226">
        <v>19.988398048479951</v>
      </c>
      <c r="C65" s="226">
        <v>20.990235895402648</v>
      </c>
      <c r="D65" s="226">
        <v>21.52139846058828</v>
      </c>
      <c r="E65" s="226">
        <v>11.08160809355673</v>
      </c>
      <c r="F65" s="226">
        <v>8.6488120537975597</v>
      </c>
      <c r="G65" s="226">
        <v>10.05639628943425</v>
      </c>
      <c r="H65" s="226">
        <v>9.4834556543692035</v>
      </c>
      <c r="I65" s="226">
        <v>1.1162256219578479</v>
      </c>
      <c r="J65" s="226">
        <v>13.85796511182385</v>
      </c>
      <c r="K65" s="226">
        <v>13.844438796294339</v>
      </c>
      <c r="L65" s="226">
        <v>9.4471446699214852</v>
      </c>
      <c r="M65" s="226">
        <v>6.2915078596866634</v>
      </c>
      <c r="N65" s="226">
        <v>5.6341508675248804</v>
      </c>
      <c r="O65" s="226">
        <v>5.3414867892981377</v>
      </c>
      <c r="P65" s="226">
        <v>8.2272847475625372</v>
      </c>
      <c r="Q65" s="226">
        <v>11.43327084202477</v>
      </c>
      <c r="R65" s="226">
        <v>3.1684025163887188</v>
      </c>
      <c r="S65" s="226">
        <v>6.2306616661406524</v>
      </c>
      <c r="T65" s="226">
        <v>5.3492244375073046</v>
      </c>
      <c r="U65" s="226">
        <v>3.0500030345559792</v>
      </c>
      <c r="V65" s="226">
        <v>2.3846325475703489</v>
      </c>
      <c r="W65" s="226">
        <v>3.240727797801596</v>
      </c>
      <c r="DA65" s="174" t="s">
        <v>1046</v>
      </c>
    </row>
    <row r="66" spans="1:105" ht="12" customHeight="1" x14ac:dyDescent="0.25">
      <c r="A66" s="56" t="s">
        <v>96</v>
      </c>
      <c r="B66" s="262">
        <v>4.0182734458585276</v>
      </c>
      <c r="C66" s="262">
        <v>4.2958839268909719</v>
      </c>
      <c r="D66" s="262">
        <v>4.3814755838057291</v>
      </c>
      <c r="E66" s="262">
        <v>3.125901926500636</v>
      </c>
      <c r="F66" s="262">
        <v>3.4855277066512018</v>
      </c>
      <c r="G66" s="262">
        <v>4.4830652170212391</v>
      </c>
      <c r="H66" s="262">
        <v>4.5194506389040807</v>
      </c>
      <c r="I66" s="262">
        <v>4.9946002415783397</v>
      </c>
      <c r="J66" s="262">
        <v>4.0928413512608168</v>
      </c>
      <c r="K66" s="262">
        <v>3.752834664124908</v>
      </c>
      <c r="L66" s="262">
        <v>3.2263629637685982</v>
      </c>
      <c r="M66" s="262">
        <v>2.3366571547821731</v>
      </c>
      <c r="N66" s="262">
        <v>0.99027600420277828</v>
      </c>
      <c r="O66" s="262">
        <v>1.012719783230678</v>
      </c>
      <c r="P66" s="262">
        <v>1.76587637563697</v>
      </c>
      <c r="Q66" s="262">
        <v>2.7377358807900549</v>
      </c>
      <c r="R66" s="262">
        <v>2.7289334980283222</v>
      </c>
      <c r="S66" s="262">
        <v>1.109220202441813</v>
      </c>
      <c r="T66" s="262">
        <v>0.93401357025350951</v>
      </c>
      <c r="U66" s="262">
        <v>0.53542521201787396</v>
      </c>
      <c r="V66" s="262">
        <v>0.41944941091678922</v>
      </c>
      <c r="W66" s="262">
        <v>0.58946893858664584</v>
      </c>
      <c r="DA66" s="68" t="s">
        <v>1047</v>
      </c>
    </row>
    <row r="67" spans="1:105" ht="12" customHeight="1" x14ac:dyDescent="0.25">
      <c r="A67" s="37" t="s">
        <v>160</v>
      </c>
      <c r="B67" s="228">
        <v>0.42305447200724539</v>
      </c>
      <c r="C67" s="228">
        <v>0.53959172304765413</v>
      </c>
      <c r="D67" s="228">
        <v>0.44145050876446318</v>
      </c>
      <c r="E67" s="228">
        <v>0.73282237567131447</v>
      </c>
      <c r="F67" s="228">
        <v>0.86445187936718815</v>
      </c>
      <c r="G67" s="228">
        <v>0.75787929000873233</v>
      </c>
      <c r="H67" s="228">
        <v>0.92732484819280536</v>
      </c>
      <c r="I67" s="228">
        <v>1.1494856874730559</v>
      </c>
      <c r="J67" s="228">
        <v>0.61471082802658294</v>
      </c>
      <c r="K67" s="228">
        <v>0.49555530286289201</v>
      </c>
      <c r="L67" s="228">
        <v>0.47006562984969252</v>
      </c>
      <c r="M67" s="228">
        <v>0.14446648041878371</v>
      </c>
      <c r="N67" s="228">
        <v>7.5050736203047148E-3</v>
      </c>
      <c r="O67" s="228">
        <v>2.2347682728719238E-2</v>
      </c>
      <c r="P67" s="228">
        <v>0.19660640895536269</v>
      </c>
      <c r="Q67" s="228">
        <v>8.7348765475405057E-2</v>
      </c>
      <c r="R67" s="228">
        <v>9.0126675574163581E-2</v>
      </c>
      <c r="S67" s="228">
        <v>1.8368017315583421E-2</v>
      </c>
      <c r="T67" s="228">
        <v>6.7584319920891023E-3</v>
      </c>
      <c r="U67" s="228">
        <v>2.4575404332111881E-3</v>
      </c>
      <c r="V67" s="228">
        <v>1.1998068890058541E-3</v>
      </c>
      <c r="W67" s="228">
        <v>2.2531147808955961E-3</v>
      </c>
      <c r="DA67" s="69" t="s">
        <v>1048</v>
      </c>
    </row>
    <row r="68" spans="1:105" ht="12" customHeight="1" x14ac:dyDescent="0.25">
      <c r="A68" s="37" t="s">
        <v>162</v>
      </c>
      <c r="B68" s="228">
        <v>0.31049673631126662</v>
      </c>
      <c r="C68" s="228">
        <v>0.45502464422616112</v>
      </c>
      <c r="D68" s="228">
        <v>0.72853118438587772</v>
      </c>
      <c r="E68" s="228">
        <v>1.4343101587435481</v>
      </c>
      <c r="F68" s="228">
        <v>2.1741711313444751</v>
      </c>
      <c r="G68" s="228">
        <v>3.347871787852764</v>
      </c>
      <c r="H68" s="228">
        <v>3.2412386588180548</v>
      </c>
      <c r="I68" s="228">
        <v>3.843705421013794</v>
      </c>
      <c r="J68" s="228">
        <v>2.4713283910110291</v>
      </c>
      <c r="K68" s="228">
        <v>2.21157470040349</v>
      </c>
      <c r="L68" s="228">
        <v>2.2670667705200569</v>
      </c>
      <c r="M68" s="228">
        <v>1.897003991669737</v>
      </c>
      <c r="N68" s="228">
        <v>0.30428277231987932</v>
      </c>
      <c r="O68" s="228">
        <v>0.35212285487804718</v>
      </c>
      <c r="P68" s="228">
        <v>0.76984460692514212</v>
      </c>
      <c r="Q68" s="228">
        <v>1.6265607495171031</v>
      </c>
      <c r="R68" s="228">
        <v>2.6118839764990809</v>
      </c>
      <c r="S68" s="228">
        <v>0.33554544990655638</v>
      </c>
      <c r="T68" s="228">
        <v>7.1842905092813492E-2</v>
      </c>
      <c r="U68" s="228">
        <v>0.18706268450812941</v>
      </c>
      <c r="V68" s="228">
        <v>0.14143672987155831</v>
      </c>
      <c r="W68" s="228">
        <v>0.19212996879218619</v>
      </c>
      <c r="DA68" s="69" t="s">
        <v>1049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1050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1051</v>
      </c>
    </row>
    <row r="71" spans="1:105" ht="12" customHeight="1" x14ac:dyDescent="0.25">
      <c r="A71" s="37" t="s">
        <v>38</v>
      </c>
      <c r="B71" s="228">
        <v>3.284722237540016</v>
      </c>
      <c r="C71" s="228">
        <v>3.3012675596171568</v>
      </c>
      <c r="D71" s="228">
        <v>3.211493890655388</v>
      </c>
      <c r="E71" s="228">
        <v>0.95876939208577372</v>
      </c>
      <c r="F71" s="228">
        <v>0.44690469593953891</v>
      </c>
      <c r="G71" s="228">
        <v>0.37731413915974382</v>
      </c>
      <c r="H71" s="228">
        <v>0.35088713189322002</v>
      </c>
      <c r="I71" s="228">
        <v>1.409133091490075E-3</v>
      </c>
      <c r="J71" s="228">
        <v>1.006802132223205</v>
      </c>
      <c r="K71" s="228">
        <v>1.045704660858527</v>
      </c>
      <c r="L71" s="228">
        <v>0.48923056339884868</v>
      </c>
      <c r="M71" s="228">
        <v>0.29518668269365222</v>
      </c>
      <c r="N71" s="228">
        <v>0.67848815826259434</v>
      </c>
      <c r="O71" s="228">
        <v>0.63824924562391161</v>
      </c>
      <c r="P71" s="228">
        <v>0.79942535975646489</v>
      </c>
      <c r="Q71" s="228">
        <v>1.023826365797547</v>
      </c>
      <c r="R71" s="228">
        <v>2.692284595507741E-2</v>
      </c>
      <c r="S71" s="228">
        <v>0.75530673521967273</v>
      </c>
      <c r="T71" s="228">
        <v>0.85541223316860693</v>
      </c>
      <c r="U71" s="228">
        <v>0.34590498707653339</v>
      </c>
      <c r="V71" s="228">
        <v>0.27681287415622502</v>
      </c>
      <c r="W71" s="228">
        <v>0.39508585501356402</v>
      </c>
      <c r="DA71" s="69" t="s">
        <v>1052</v>
      </c>
    </row>
    <row r="72" spans="1:105" ht="12" customHeight="1" x14ac:dyDescent="0.25">
      <c r="A72" s="57" t="s">
        <v>1053</v>
      </c>
      <c r="B72" s="263">
        <f t="shared" ref="B72:W72" si="2">B73+B84</f>
        <v>59.169111670217951</v>
      </c>
      <c r="C72" s="263">
        <f t="shared" si="2"/>
        <v>65.920225837516341</v>
      </c>
      <c r="D72" s="263">
        <f t="shared" si="2"/>
        <v>62.368917880282368</v>
      </c>
      <c r="E72" s="263">
        <f t="shared" si="2"/>
        <v>56.959018980759119</v>
      </c>
      <c r="F72" s="263">
        <f t="shared" si="2"/>
        <v>65.632365062929949</v>
      </c>
      <c r="G72" s="263">
        <f t="shared" si="2"/>
        <v>74.570491664689158</v>
      </c>
      <c r="H72" s="263">
        <f t="shared" si="2"/>
        <v>78.986870276005334</v>
      </c>
      <c r="I72" s="263">
        <f t="shared" si="2"/>
        <v>75.81679437589932</v>
      </c>
      <c r="J72" s="263">
        <f t="shared" si="2"/>
        <v>69.003237304481786</v>
      </c>
      <c r="K72" s="263">
        <f t="shared" si="2"/>
        <v>58.782256389105768</v>
      </c>
      <c r="L72" s="263">
        <f t="shared" si="2"/>
        <v>51.510248907453459</v>
      </c>
      <c r="M72" s="263">
        <f t="shared" si="2"/>
        <v>37.586925140664256</v>
      </c>
      <c r="N72" s="263">
        <f t="shared" si="2"/>
        <v>9.8466413557035697</v>
      </c>
      <c r="O72" s="263">
        <f t="shared" si="2"/>
        <v>12.53914542384738</v>
      </c>
      <c r="P72" s="263">
        <f t="shared" si="2"/>
        <v>28.529787020732648</v>
      </c>
      <c r="Q72" s="263">
        <f t="shared" si="2"/>
        <v>66.201420330832988</v>
      </c>
      <c r="R72" s="263">
        <f t="shared" si="2"/>
        <v>46.848400336090144</v>
      </c>
      <c r="S72" s="263">
        <f t="shared" si="2"/>
        <v>11.621077132145988</v>
      </c>
      <c r="T72" s="263">
        <f t="shared" si="2"/>
        <v>6.3609404532311675</v>
      </c>
      <c r="U72" s="263">
        <f t="shared" si="2"/>
        <v>5.5879051073031691</v>
      </c>
      <c r="V72" s="263">
        <f t="shared" si="2"/>
        <v>4.4058535890868944</v>
      </c>
      <c r="W72" s="263">
        <f t="shared" si="2"/>
        <v>6.6235287725637049</v>
      </c>
      <c r="DA72" s="70"/>
    </row>
    <row r="73" spans="1:105" ht="12" customHeight="1" x14ac:dyDescent="0.25">
      <c r="A73" s="60" t="s">
        <v>1054</v>
      </c>
      <c r="B73" s="264">
        <v>59.109849042112756</v>
      </c>
      <c r="C73" s="264">
        <v>65.857992909159975</v>
      </c>
      <c r="D73" s="264">
        <v>62.305110133899682</v>
      </c>
      <c r="E73" s="264">
        <v>56.926163660504677</v>
      </c>
      <c r="F73" s="264">
        <v>65.606722621196866</v>
      </c>
      <c r="G73" s="264">
        <v>74.540675944993467</v>
      </c>
      <c r="H73" s="264">
        <v>78.958753240101117</v>
      </c>
      <c r="I73" s="264">
        <v>75.813484932903677</v>
      </c>
      <c r="J73" s="264">
        <v>68.962150498489379</v>
      </c>
      <c r="K73" s="264">
        <v>58.741209686627663</v>
      </c>
      <c r="L73" s="264">
        <v>51.482239528218983</v>
      </c>
      <c r="M73" s="264">
        <v>37.568271755355177</v>
      </c>
      <c r="N73" s="264">
        <v>9.8299369361327322</v>
      </c>
      <c r="O73" s="264">
        <v>12.52330870975177</v>
      </c>
      <c r="P73" s="264">
        <v>28.505394344784939</v>
      </c>
      <c r="Q73" s="264">
        <v>66.167522382818674</v>
      </c>
      <c r="R73" s="264">
        <v>46.839006493744151</v>
      </c>
      <c r="S73" s="264">
        <v>11.60260414675345</v>
      </c>
      <c r="T73" s="264">
        <v>6.3450807981591426</v>
      </c>
      <c r="U73" s="264">
        <v>5.5788623018157946</v>
      </c>
      <c r="V73" s="264">
        <v>4.3987835081583748</v>
      </c>
      <c r="W73" s="264">
        <v>6.6139204965124936</v>
      </c>
      <c r="DA73" s="72" t="s">
        <v>1055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1056</v>
      </c>
    </row>
    <row r="75" spans="1:105" ht="12" customHeight="1" x14ac:dyDescent="0.25">
      <c r="A75" s="64" t="s">
        <v>32</v>
      </c>
      <c r="B75" s="231">
        <v>6.9797285994672764</v>
      </c>
      <c r="C75" s="231">
        <v>3.7465880592439862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1057</v>
      </c>
    </row>
    <row r="76" spans="1:105" ht="12" customHeight="1" x14ac:dyDescent="0.25">
      <c r="A76" s="64" t="s">
        <v>33</v>
      </c>
      <c r="B76" s="231">
        <v>18.490994049390391</v>
      </c>
      <c r="C76" s="231">
        <v>23.22189707775409</v>
      </c>
      <c r="D76" s="231">
        <v>21.666438422156521</v>
      </c>
      <c r="E76" s="231">
        <v>21.227396315335088</v>
      </c>
      <c r="F76" s="231">
        <v>19.550179493159639</v>
      </c>
      <c r="G76" s="231">
        <v>20.3256284187636</v>
      </c>
      <c r="H76" s="231">
        <v>20.198603989714272</v>
      </c>
      <c r="I76" s="231">
        <v>19.411271249753209</v>
      </c>
      <c r="J76" s="231">
        <v>18.39279530931395</v>
      </c>
      <c r="K76" s="231">
        <v>17.33530185531523</v>
      </c>
      <c r="L76" s="231">
        <v>15.105610334520369</v>
      </c>
      <c r="M76" s="231">
        <v>9.9673660487022175</v>
      </c>
      <c r="N76" s="231">
        <v>0.72742017064217301</v>
      </c>
      <c r="O76" s="231">
        <v>0.8274752705795998</v>
      </c>
      <c r="P76" s="231">
        <v>1.285095812457943</v>
      </c>
      <c r="Q76" s="231">
        <v>1.4020761986023671</v>
      </c>
      <c r="R76" s="231">
        <v>1.556879761455066</v>
      </c>
      <c r="S76" s="231">
        <v>1.4627713275301211</v>
      </c>
      <c r="T76" s="231">
        <v>1.103340293316976</v>
      </c>
      <c r="U76" s="231">
        <v>1.0724175906317011</v>
      </c>
      <c r="V76" s="231">
        <v>0.66332052053799395</v>
      </c>
      <c r="W76" s="231">
        <v>1.023968599779784</v>
      </c>
      <c r="DA76" s="73" t="s">
        <v>1058</v>
      </c>
    </row>
    <row r="77" spans="1:105" ht="12" customHeight="1" x14ac:dyDescent="0.25">
      <c r="A77" s="64" t="s">
        <v>160</v>
      </c>
      <c r="B77" s="231">
        <v>2.891272646304663</v>
      </c>
      <c r="C77" s="231">
        <v>3.451010166876129</v>
      </c>
      <c r="D77" s="231">
        <v>3.405119251695198</v>
      </c>
      <c r="E77" s="231">
        <v>2.9977873982950878</v>
      </c>
      <c r="F77" s="231">
        <v>2.651536636908657</v>
      </c>
      <c r="G77" s="231">
        <v>3.2138136892675462</v>
      </c>
      <c r="H77" s="231">
        <v>3.237126721424747</v>
      </c>
      <c r="I77" s="231">
        <v>2.8062492892530368</v>
      </c>
      <c r="J77" s="231">
        <v>3.0321864932959142</v>
      </c>
      <c r="K77" s="231">
        <v>3.2049075984011259</v>
      </c>
      <c r="L77" s="231">
        <v>2.711060720041266</v>
      </c>
      <c r="M77" s="231">
        <v>0.82873165139034677</v>
      </c>
      <c r="N77" s="231">
        <v>0.2191075096242549</v>
      </c>
      <c r="O77" s="231">
        <v>0.36896640788679752</v>
      </c>
      <c r="P77" s="231">
        <v>1.6892602532508361</v>
      </c>
      <c r="Q77" s="231">
        <v>0.29867805360188432</v>
      </c>
      <c r="R77" s="231">
        <v>0.43969969628346051</v>
      </c>
      <c r="S77" s="231">
        <v>0.39334076217463848</v>
      </c>
      <c r="T77" s="231">
        <v>0.31037114457761639</v>
      </c>
      <c r="U77" s="231">
        <v>4.9747607493772737E-2</v>
      </c>
      <c r="V77" s="231">
        <v>2.430047721042352E-2</v>
      </c>
      <c r="W77" s="231">
        <v>3.6249537829889378E-2</v>
      </c>
      <c r="DA77" s="73" t="s">
        <v>1059</v>
      </c>
    </row>
    <row r="78" spans="1:105" ht="12" customHeight="1" x14ac:dyDescent="0.25">
      <c r="A78" s="64" t="s">
        <v>70</v>
      </c>
      <c r="B78" s="231">
        <v>28.62583216376229</v>
      </c>
      <c r="C78" s="231">
        <v>32.528344231296757</v>
      </c>
      <c r="D78" s="231">
        <v>31.614042430813281</v>
      </c>
      <c r="E78" s="231">
        <v>26.83358688973815</v>
      </c>
      <c r="F78" s="231">
        <v>36.736162860539032</v>
      </c>
      <c r="G78" s="231">
        <v>36.804466193938516</v>
      </c>
      <c r="H78" s="231">
        <v>44.208432724297097</v>
      </c>
      <c r="I78" s="231">
        <v>44.212293310936822</v>
      </c>
      <c r="J78" s="231">
        <v>35.346837525402208</v>
      </c>
      <c r="K78" s="231">
        <v>23.898070729771909</v>
      </c>
      <c r="L78" s="231">
        <v>20.590467294204981</v>
      </c>
      <c r="M78" s="231">
        <v>15.8900147740697</v>
      </c>
      <c r="N78" s="231">
        <v>0</v>
      </c>
      <c r="O78" s="231">
        <v>1.079323313254098</v>
      </c>
      <c r="P78" s="231">
        <v>1.489961543735558</v>
      </c>
      <c r="Q78" s="231">
        <v>1.2192008688693801</v>
      </c>
      <c r="R78" s="231">
        <v>1.353809371136538</v>
      </c>
      <c r="S78" s="231">
        <v>0.97954135666102127</v>
      </c>
      <c r="T78" s="231">
        <v>0.62030106879047286</v>
      </c>
      <c r="U78" s="231">
        <v>0.1852091886643798</v>
      </c>
      <c r="V78" s="231">
        <v>0.1836362802392156</v>
      </c>
      <c r="W78" s="231">
        <v>0.85856916189542909</v>
      </c>
      <c r="DA78" s="73" t="s">
        <v>1060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4.4338982284148658</v>
      </c>
      <c r="P79" s="231">
        <v>17.426501439611499</v>
      </c>
      <c r="Q79" s="231">
        <v>22.87847499801634</v>
      </c>
      <c r="R79" s="231">
        <v>16.33656916310898</v>
      </c>
      <c r="S79" s="231">
        <v>1.581433573370272</v>
      </c>
      <c r="T79" s="231">
        <v>1.011787524938605</v>
      </c>
      <c r="U79" s="231">
        <v>0.48480718339617901</v>
      </c>
      <c r="V79" s="231">
        <v>0.66291521446931334</v>
      </c>
      <c r="W79" s="231">
        <v>1.604024554411102</v>
      </c>
      <c r="DA79" s="73" t="s">
        <v>1061</v>
      </c>
    </row>
    <row r="80" spans="1:105" ht="12" customHeight="1" x14ac:dyDescent="0.25">
      <c r="A80" s="64" t="s">
        <v>162</v>
      </c>
      <c r="B80" s="231">
        <v>2.1220215831881388</v>
      </c>
      <c r="C80" s="231">
        <v>2.9101533739890142</v>
      </c>
      <c r="D80" s="231">
        <v>5.6195100292346849</v>
      </c>
      <c r="E80" s="231">
        <v>5.8673930571363506</v>
      </c>
      <c r="F80" s="231">
        <v>6.6688436305895262</v>
      </c>
      <c r="G80" s="231">
        <v>14.196767643023801</v>
      </c>
      <c r="H80" s="231">
        <v>11.314589804664999</v>
      </c>
      <c r="I80" s="231">
        <v>9.3836710829606069</v>
      </c>
      <c r="J80" s="231">
        <v>12.1903311704773</v>
      </c>
      <c r="K80" s="231">
        <v>14.302929503139399</v>
      </c>
      <c r="L80" s="231">
        <v>13.075101179452361</v>
      </c>
      <c r="M80" s="231">
        <v>10.882159281192919</v>
      </c>
      <c r="N80" s="231">
        <v>8.8834092558663045</v>
      </c>
      <c r="O80" s="231">
        <v>5.8136454896164098</v>
      </c>
      <c r="P80" s="231">
        <v>6.6145752957291073</v>
      </c>
      <c r="Q80" s="231">
        <v>5.5618187170347939</v>
      </c>
      <c r="R80" s="231">
        <v>12.74256022290813</v>
      </c>
      <c r="S80" s="231">
        <v>7.1855171270173983</v>
      </c>
      <c r="T80" s="231">
        <v>3.299280766535472</v>
      </c>
      <c r="U80" s="231">
        <v>3.7866807316297622</v>
      </c>
      <c r="V80" s="231">
        <v>2.8646110157014291</v>
      </c>
      <c r="W80" s="231">
        <v>3.0911086425962888</v>
      </c>
      <c r="DA80" s="73" t="s">
        <v>1062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1063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34.807273546693921</v>
      </c>
      <c r="R82" s="231">
        <v>14.409488278851979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1064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1065</v>
      </c>
    </row>
    <row r="84" spans="1:105" ht="12" customHeight="1" x14ac:dyDescent="0.25">
      <c r="A84" s="60" t="s">
        <v>1066</v>
      </c>
      <c r="B84" s="264">
        <v>5.9262628105197411E-2</v>
      </c>
      <c r="C84" s="264">
        <v>6.2232928356367713E-2</v>
      </c>
      <c r="D84" s="264">
        <v>6.380774638268738E-2</v>
      </c>
      <c r="E84" s="264">
        <v>3.2855320254438297E-2</v>
      </c>
      <c r="F84" s="264">
        <v>2.564244173308983E-2</v>
      </c>
      <c r="G84" s="264">
        <v>2.9815719695683699E-2</v>
      </c>
      <c r="H84" s="264">
        <v>2.8117035904223101E-2</v>
      </c>
      <c r="I84" s="264">
        <v>3.3094429956387209E-3</v>
      </c>
      <c r="J84" s="264">
        <v>4.108680599240274E-2</v>
      </c>
      <c r="K84" s="264">
        <v>4.1046702478108363E-2</v>
      </c>
      <c r="L84" s="264">
        <v>2.8009379234477001E-2</v>
      </c>
      <c r="M84" s="264">
        <v>1.8653385309078899E-2</v>
      </c>
      <c r="N84" s="264">
        <v>1.6704419570836699E-2</v>
      </c>
      <c r="O84" s="264">
        <v>1.5836714095608731E-2</v>
      </c>
      <c r="P84" s="264">
        <v>2.4392675947707561E-2</v>
      </c>
      <c r="Q84" s="264">
        <v>3.3897948014320139E-2</v>
      </c>
      <c r="R84" s="264">
        <v>9.3938423459900763E-3</v>
      </c>
      <c r="S84" s="264">
        <v>1.8472985392537888E-2</v>
      </c>
      <c r="T84" s="264">
        <v>1.585965507202498E-2</v>
      </c>
      <c r="U84" s="264">
        <v>9.0428054873742201E-3</v>
      </c>
      <c r="V84" s="264">
        <v>7.0700809285193338E-3</v>
      </c>
      <c r="W84" s="264">
        <v>9.608276051211442E-3</v>
      </c>
      <c r="DA84" s="72" t="s">
        <v>1067</v>
      </c>
    </row>
    <row r="85" spans="1:105" ht="12" customHeight="1" x14ac:dyDescent="0.25">
      <c r="A85" s="57" t="s">
        <v>1012</v>
      </c>
      <c r="B85" s="263">
        <v>30.662777006169971</v>
      </c>
      <c r="C85" s="263">
        <v>34.526673744729557</v>
      </c>
      <c r="D85" s="263">
        <v>33.081425894567808</v>
      </c>
      <c r="E85" s="263">
        <v>30.148140086896539</v>
      </c>
      <c r="F85" s="263">
        <v>34.85700236815304</v>
      </c>
      <c r="G85" s="263">
        <v>39.613074914132419</v>
      </c>
      <c r="H85" s="263">
        <v>41.988431049968113</v>
      </c>
      <c r="I85" s="263">
        <v>40.608179616341602</v>
      </c>
      <c r="J85" s="263">
        <v>36.539538363129751</v>
      </c>
      <c r="K85" s="263">
        <v>31.109248268232442</v>
      </c>
      <c r="L85" s="263">
        <v>27.292983818232241</v>
      </c>
      <c r="M85" s="263">
        <v>19.910635183374151</v>
      </c>
      <c r="N85" s="263">
        <v>5.4772165215789919</v>
      </c>
      <c r="O85" s="263">
        <v>6.2131527462556857</v>
      </c>
      <c r="P85" s="263">
        <v>12.260096221376729</v>
      </c>
      <c r="Q85" s="263">
        <v>20.710658941651051</v>
      </c>
      <c r="R85" s="263">
        <v>19.255329250148119</v>
      </c>
      <c r="S85" s="263">
        <v>6.2288724550831862</v>
      </c>
      <c r="T85" s="263">
        <v>4.0156262746234681</v>
      </c>
      <c r="U85" s="263">
        <v>3.0157904903436101</v>
      </c>
      <c r="V85" s="263">
        <v>2.3508131425937231</v>
      </c>
      <c r="W85" s="263">
        <v>3.4214492845070952</v>
      </c>
      <c r="DA85" s="70" t="s">
        <v>1068</v>
      </c>
    </row>
    <row r="86" spans="1:105" ht="12" customHeight="1" x14ac:dyDescent="0.25">
      <c r="A86" s="60" t="s">
        <v>1014</v>
      </c>
      <c r="B86" s="264">
        <v>29.396864500575909</v>
      </c>
      <c r="C86" s="264">
        <v>33.391591197225686</v>
      </c>
      <c r="D86" s="264">
        <v>31.816441014960791</v>
      </c>
      <c r="E86" s="264">
        <v>29.941847818703948</v>
      </c>
      <c r="F86" s="264">
        <v>34.784323701982757</v>
      </c>
      <c r="G86" s="264">
        <v>39.528227667783597</v>
      </c>
      <c r="H86" s="264">
        <v>41.923395410878371</v>
      </c>
      <c r="I86" s="264">
        <v>40.607995352642938</v>
      </c>
      <c r="J86" s="264">
        <v>36.278283068013337</v>
      </c>
      <c r="K86" s="264">
        <v>30.75516322761457</v>
      </c>
      <c r="L86" s="264">
        <v>27.144214226609911</v>
      </c>
      <c r="M86" s="264">
        <v>19.821293451171591</v>
      </c>
      <c r="N86" s="264">
        <v>4.5586157018566187</v>
      </c>
      <c r="O86" s="264">
        <v>5.4970760897671438</v>
      </c>
      <c r="P86" s="264">
        <v>11.544364166994679</v>
      </c>
      <c r="Q86" s="264">
        <v>19.889712784498489</v>
      </c>
      <c r="R86" s="264">
        <v>19.23962617268484</v>
      </c>
      <c r="S86" s="264">
        <v>5.3632309411188652</v>
      </c>
      <c r="T86" s="264">
        <v>2.3123864646114001</v>
      </c>
      <c r="U86" s="264">
        <v>2.6513462001429962</v>
      </c>
      <c r="V86" s="264">
        <v>2.0440582817234398</v>
      </c>
      <c r="W86" s="264">
        <v>3.036223246542316</v>
      </c>
      <c r="DA86" s="72" t="s">
        <v>1069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1070</v>
      </c>
    </row>
    <row r="88" spans="1:105" ht="12" customHeight="1" x14ac:dyDescent="0.25">
      <c r="A88" s="59" t="s">
        <v>33</v>
      </c>
      <c r="B88" s="297">
        <v>10.42731614535475</v>
      </c>
      <c r="C88" s="297">
        <v>12.48427878773802</v>
      </c>
      <c r="D88" s="297">
        <v>11.064083805988719</v>
      </c>
      <c r="E88" s="297">
        <v>11.1651203803507</v>
      </c>
      <c r="F88" s="297">
        <v>10.36539770243326</v>
      </c>
      <c r="G88" s="297">
        <v>10.77849184276981</v>
      </c>
      <c r="H88" s="297">
        <v>10.72451155901069</v>
      </c>
      <c r="I88" s="297">
        <v>10.397263935254889</v>
      </c>
      <c r="J88" s="297">
        <v>9.6757283498277182</v>
      </c>
      <c r="K88" s="297">
        <v>9.0762522767991332</v>
      </c>
      <c r="L88" s="297">
        <v>7.9644927396595371</v>
      </c>
      <c r="M88" s="297">
        <v>5.2588548302973006</v>
      </c>
      <c r="N88" s="297">
        <v>0.33733980525832502</v>
      </c>
      <c r="O88" s="297">
        <v>0.56230235012440266</v>
      </c>
      <c r="P88" s="297">
        <v>1.339088135924366</v>
      </c>
      <c r="Q88" s="297">
        <v>3.2878609385795379</v>
      </c>
      <c r="R88" s="297">
        <v>1.861298666256274</v>
      </c>
      <c r="S88" s="297">
        <v>0.78286068340442416</v>
      </c>
      <c r="T88" s="297">
        <v>0.47838156077734351</v>
      </c>
      <c r="U88" s="297">
        <v>0.5581703059330051</v>
      </c>
      <c r="V88" s="297">
        <v>0.36293190681620952</v>
      </c>
      <c r="W88" s="297">
        <v>0.62057122589191016</v>
      </c>
      <c r="DA88" s="122" t="s">
        <v>1071</v>
      </c>
    </row>
    <row r="89" spans="1:105" ht="12" customHeight="1" x14ac:dyDescent="0.25">
      <c r="A89" s="59" t="s">
        <v>160</v>
      </c>
      <c r="B89" s="297">
        <v>1.630426891323838</v>
      </c>
      <c r="C89" s="297">
        <v>1.855290843738711</v>
      </c>
      <c r="D89" s="297">
        <v>1.738842537757131</v>
      </c>
      <c r="E89" s="297">
        <v>1.576766960933552</v>
      </c>
      <c r="F89" s="297">
        <v>1.405830149730696</v>
      </c>
      <c r="G89" s="297">
        <v>1.704255530027019</v>
      </c>
      <c r="H89" s="297">
        <v>1.718762492674285</v>
      </c>
      <c r="I89" s="297">
        <v>1.503111988549243</v>
      </c>
      <c r="J89" s="297">
        <v>1.595114408753908</v>
      </c>
      <c r="K89" s="297">
        <v>1.6779950028963659</v>
      </c>
      <c r="L89" s="297">
        <v>1.429417477571284</v>
      </c>
      <c r="M89" s="297">
        <v>0.4372448474992886</v>
      </c>
      <c r="N89" s="297">
        <v>0.1016107163512267</v>
      </c>
      <c r="O89" s="297">
        <v>0.25072734575666961</v>
      </c>
      <c r="P89" s="297">
        <v>1.760233238399735</v>
      </c>
      <c r="Q89" s="297">
        <v>0.70039838535701604</v>
      </c>
      <c r="R89" s="297">
        <v>0.52567480065435634</v>
      </c>
      <c r="S89" s="297">
        <v>0.21051206849042761</v>
      </c>
      <c r="T89" s="297">
        <v>0.13456939211104779</v>
      </c>
      <c r="U89" s="297">
        <v>2.5892560451081219E-2</v>
      </c>
      <c r="V89" s="297">
        <v>1.329586264475845E-2</v>
      </c>
      <c r="W89" s="297">
        <v>2.196885737897384E-2</v>
      </c>
      <c r="DA89" s="122" t="s">
        <v>1072</v>
      </c>
    </row>
    <row r="90" spans="1:105" ht="12" customHeight="1" x14ac:dyDescent="0.25">
      <c r="A90" s="59" t="s">
        <v>70</v>
      </c>
      <c r="B90" s="297">
        <v>16.142485422802579</v>
      </c>
      <c r="C90" s="297">
        <v>17.487499687355161</v>
      </c>
      <c r="D90" s="297">
        <v>16.143881522442989</v>
      </c>
      <c r="E90" s="297">
        <v>14.1138471911456</v>
      </c>
      <c r="F90" s="297">
        <v>19.47731161466201</v>
      </c>
      <c r="G90" s="297">
        <v>19.517066359564719</v>
      </c>
      <c r="H90" s="297">
        <v>23.472604740352509</v>
      </c>
      <c r="I90" s="297">
        <v>23.68144140701548</v>
      </c>
      <c r="J90" s="297">
        <v>18.594585117146359</v>
      </c>
      <c r="K90" s="297">
        <v>12.512324312696821</v>
      </c>
      <c r="L90" s="297">
        <v>10.85640524541572</v>
      </c>
      <c r="M90" s="297">
        <v>8.3836873793746296</v>
      </c>
      <c r="N90" s="297">
        <v>0</v>
      </c>
      <c r="O90" s="297">
        <v>0.73344310961913406</v>
      </c>
      <c r="P90" s="297">
        <v>1.5525611451365109</v>
      </c>
      <c r="Q90" s="297">
        <v>2.8590193008295341</v>
      </c>
      <c r="R90" s="297">
        <v>1.618521634905592</v>
      </c>
      <c r="S90" s="297">
        <v>0.52424080337516277</v>
      </c>
      <c r="T90" s="297">
        <v>0.2689474817852871</v>
      </c>
      <c r="U90" s="297">
        <v>9.63974019089954E-2</v>
      </c>
      <c r="V90" s="297">
        <v>0.1004755066130007</v>
      </c>
      <c r="W90" s="297">
        <v>0.52033169515649336</v>
      </c>
      <c r="DA90" s="122" t="s">
        <v>1073</v>
      </c>
    </row>
    <row r="91" spans="1:105" ht="12" customHeight="1" x14ac:dyDescent="0.25">
      <c r="A91" s="59" t="s">
        <v>162</v>
      </c>
      <c r="B91" s="297">
        <v>1.196636041094741</v>
      </c>
      <c r="C91" s="297">
        <v>1.5645218783937971</v>
      </c>
      <c r="D91" s="297">
        <v>2.8696331487719551</v>
      </c>
      <c r="E91" s="297">
        <v>3.0861132862740899</v>
      </c>
      <c r="F91" s="297">
        <v>3.535784235156787</v>
      </c>
      <c r="G91" s="297">
        <v>7.5284139354220558</v>
      </c>
      <c r="H91" s="297">
        <v>6.0075166188408806</v>
      </c>
      <c r="I91" s="297">
        <v>5.0261780218233252</v>
      </c>
      <c r="J91" s="297">
        <v>6.4128551922853596</v>
      </c>
      <c r="K91" s="297">
        <v>7.4885916352222548</v>
      </c>
      <c r="L91" s="297">
        <v>6.8938987639633664</v>
      </c>
      <c r="M91" s="297">
        <v>5.7415063940003703</v>
      </c>
      <c r="N91" s="297">
        <v>4.1196651802470674</v>
      </c>
      <c r="O91" s="297">
        <v>3.9506032842669381</v>
      </c>
      <c r="P91" s="297">
        <v>6.8924816475340647</v>
      </c>
      <c r="Q91" s="297">
        <v>13.0424341597324</v>
      </c>
      <c r="R91" s="297">
        <v>15.234131070868621</v>
      </c>
      <c r="S91" s="297">
        <v>3.84561738584885</v>
      </c>
      <c r="T91" s="297">
        <v>1.4304880299377221</v>
      </c>
      <c r="U91" s="297">
        <v>1.9708859318499139</v>
      </c>
      <c r="V91" s="297">
        <v>1.5673550056494709</v>
      </c>
      <c r="W91" s="297">
        <v>1.873351468114939</v>
      </c>
      <c r="DA91" s="122" t="s">
        <v>1074</v>
      </c>
    </row>
    <row r="92" spans="1:105" ht="12" customHeight="1" x14ac:dyDescent="0.25">
      <c r="A92" s="60" t="s">
        <v>1021</v>
      </c>
      <c r="B92" s="264">
        <v>1.265912505594061</v>
      </c>
      <c r="C92" s="264">
        <v>1.1350825475038719</v>
      </c>
      <c r="D92" s="264">
        <v>1.264984879607022</v>
      </c>
      <c r="E92" s="264">
        <v>0.20629226819259219</v>
      </c>
      <c r="F92" s="264">
        <v>7.2678666170284942E-2</v>
      </c>
      <c r="G92" s="264">
        <v>8.4847246348817393E-2</v>
      </c>
      <c r="H92" s="264">
        <v>6.5035639089736696E-2</v>
      </c>
      <c r="I92" s="264">
        <v>1.8426369865782571E-4</v>
      </c>
      <c r="J92" s="264">
        <v>0.26125529511641238</v>
      </c>
      <c r="K92" s="264">
        <v>0.35408504061786322</v>
      </c>
      <c r="L92" s="264">
        <v>0.14876959162233841</v>
      </c>
      <c r="M92" s="264">
        <v>8.9341732202555355E-2</v>
      </c>
      <c r="N92" s="264">
        <v>0.91860081972237284</v>
      </c>
      <c r="O92" s="264">
        <v>0.71607665648854213</v>
      </c>
      <c r="P92" s="264">
        <v>0.71573205438205123</v>
      </c>
      <c r="Q92" s="264">
        <v>0.82094615715256358</v>
      </c>
      <c r="R92" s="264">
        <v>1.5703077463272569E-2</v>
      </c>
      <c r="S92" s="264">
        <v>0.86564151396432076</v>
      </c>
      <c r="T92" s="264">
        <v>1.703239810012068</v>
      </c>
      <c r="U92" s="264">
        <v>0.36444429020061392</v>
      </c>
      <c r="V92" s="264">
        <v>0.30675486087028259</v>
      </c>
      <c r="W92" s="264">
        <v>0.38522603796477928</v>
      </c>
      <c r="DA92" s="72" t="s">
        <v>1075</v>
      </c>
    </row>
    <row r="93" spans="1:105" ht="12" customHeight="1" x14ac:dyDescent="0.25">
      <c r="A93" s="57" t="s">
        <v>1023</v>
      </c>
      <c r="B93" s="263">
        <f t="shared" ref="B93:W93" si="3">B94+B95+B106</f>
        <v>5.5389333506861487</v>
      </c>
      <c r="C93" s="263">
        <f t="shared" si="3"/>
        <v>5.9430493530675053</v>
      </c>
      <c r="D93" s="263">
        <f t="shared" si="3"/>
        <v>5.9976287696742343</v>
      </c>
      <c r="E93" s="263">
        <f t="shared" si="3"/>
        <v>4.356969555046085</v>
      </c>
      <c r="F93" s="263">
        <f t="shared" si="3"/>
        <v>4.8785329603621248</v>
      </c>
      <c r="G93" s="263">
        <f t="shared" si="3"/>
        <v>6.234212949846003</v>
      </c>
      <c r="H93" s="263">
        <f t="shared" si="3"/>
        <v>6.2974552131570327</v>
      </c>
      <c r="I93" s="263">
        <f t="shared" si="3"/>
        <v>6.7968961588577175</v>
      </c>
      <c r="J93" s="263">
        <f t="shared" si="3"/>
        <v>5.7294590497249533</v>
      </c>
      <c r="K93" s="263">
        <f t="shared" si="3"/>
        <v>5.1942556629396028</v>
      </c>
      <c r="L93" s="263">
        <f t="shared" si="3"/>
        <v>4.469393040852653</v>
      </c>
      <c r="M93" s="263">
        <f t="shared" si="3"/>
        <v>3.294814329112091</v>
      </c>
      <c r="N93" s="263">
        <f t="shared" si="3"/>
        <v>1.2793830516936349</v>
      </c>
      <c r="O93" s="263">
        <f t="shared" si="3"/>
        <v>1.3616843925952034</v>
      </c>
      <c r="P93" s="263">
        <f t="shared" si="3"/>
        <v>2.4948265550659334</v>
      </c>
      <c r="Q93" s="263">
        <f t="shared" si="3"/>
        <v>4.3709681495442396</v>
      </c>
      <c r="R93" s="263">
        <f t="shared" si="3"/>
        <v>3.9418554940847708</v>
      </c>
      <c r="S93" s="263">
        <f t="shared" si="3"/>
        <v>1.4475159839252201</v>
      </c>
      <c r="T93" s="263">
        <f t="shared" si="3"/>
        <v>1.1490593890883234</v>
      </c>
      <c r="U93" s="263">
        <f t="shared" si="3"/>
        <v>0.69708698911247025</v>
      </c>
      <c r="V93" s="263">
        <f t="shared" si="3"/>
        <v>0.54661359680144694</v>
      </c>
      <c r="W93" s="263">
        <f t="shared" si="3"/>
        <v>0.77762840910031095</v>
      </c>
      <c r="DA93" s="70"/>
    </row>
    <row r="94" spans="1:105" ht="12" customHeight="1" x14ac:dyDescent="0.25">
      <c r="A94" s="60" t="s">
        <v>1024</v>
      </c>
      <c r="B94" s="264">
        <v>0.36639139648230651</v>
      </c>
      <c r="C94" s="264">
        <v>0.54493581352389453</v>
      </c>
      <c r="D94" s="264">
        <v>0.8563015580183857</v>
      </c>
      <c r="E94" s="264">
        <v>1.863014219243021</v>
      </c>
      <c r="F94" s="264">
        <v>2.8530641268875572</v>
      </c>
      <c r="G94" s="264">
        <v>4.1333946402510282</v>
      </c>
      <c r="H94" s="264">
        <v>4.1195996110933777</v>
      </c>
      <c r="I94" s="264">
        <v>5.1321232796969074</v>
      </c>
      <c r="J94" s="264">
        <v>2.9962095717815922</v>
      </c>
      <c r="K94" s="264">
        <v>2.6519151851807838</v>
      </c>
      <c r="L94" s="264">
        <v>2.747315046471833</v>
      </c>
      <c r="M94" s="264">
        <v>2.1380911574965769</v>
      </c>
      <c r="N94" s="264">
        <v>0.32936253514873681</v>
      </c>
      <c r="O94" s="264">
        <v>0.38647795065518092</v>
      </c>
      <c r="P94" s="264">
        <v>0.91717402172480067</v>
      </c>
      <c r="Q94" s="264">
        <v>1.7918098972661289</v>
      </c>
      <c r="R94" s="264">
        <v>2.8847541554578582</v>
      </c>
      <c r="S94" s="264">
        <v>0.36697365338807419</v>
      </c>
      <c r="T94" s="264">
        <v>7.824511111614138E-2</v>
      </c>
      <c r="U94" s="264">
        <v>0.20171716834499129</v>
      </c>
      <c r="V94" s="264">
        <v>0.1522177752848298</v>
      </c>
      <c r="W94" s="264">
        <v>0.20696565105821879</v>
      </c>
      <c r="DA94" s="72" t="s">
        <v>1076</v>
      </c>
    </row>
    <row r="95" spans="1:105" ht="12" customHeight="1" x14ac:dyDescent="0.25">
      <c r="A95" s="60" t="s">
        <v>1026</v>
      </c>
      <c r="B95" s="264">
        <v>1.296514199560088</v>
      </c>
      <c r="C95" s="264">
        <v>1.4445278467962319</v>
      </c>
      <c r="D95" s="264">
        <v>1.366598989894303</v>
      </c>
      <c r="E95" s="264">
        <v>1.248617289814816</v>
      </c>
      <c r="F95" s="264">
        <v>1.43901648952581</v>
      </c>
      <c r="G95" s="264">
        <v>1.6349736359272009</v>
      </c>
      <c r="H95" s="264">
        <v>1.731879651433688</v>
      </c>
      <c r="I95" s="264">
        <v>1.662891401796939</v>
      </c>
      <c r="J95" s="264">
        <v>1.512614374802258</v>
      </c>
      <c r="K95" s="264">
        <v>1.2884284716036081</v>
      </c>
      <c r="L95" s="264">
        <v>1.129210371116586</v>
      </c>
      <c r="M95" s="264">
        <v>0.82402169136057735</v>
      </c>
      <c r="N95" s="264">
        <v>0.21560963232026439</v>
      </c>
      <c r="O95" s="264">
        <v>0.2746859927877654</v>
      </c>
      <c r="P95" s="264">
        <v>0.62523672672117692</v>
      </c>
      <c r="Q95" s="264">
        <v>1.4513170598340619</v>
      </c>
      <c r="R95" s="264">
        <v>1.027365794305467</v>
      </c>
      <c r="S95" s="264">
        <v>0.25449127805119698</v>
      </c>
      <c r="T95" s="264">
        <v>0.13917287026580669</v>
      </c>
      <c r="U95" s="264">
        <v>0.12236664970234409</v>
      </c>
      <c r="V95" s="264">
        <v>9.6482825984801818E-2</v>
      </c>
      <c r="W95" s="264">
        <v>0.14506959461832949</v>
      </c>
      <c r="DA95" s="72" t="s">
        <v>1077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1078</v>
      </c>
    </row>
    <row r="97" spans="1:105" ht="12" customHeight="1" x14ac:dyDescent="0.25">
      <c r="A97" s="64" t="s">
        <v>32</v>
      </c>
      <c r="B97" s="231">
        <v>0.153093221940692</v>
      </c>
      <c r="C97" s="231">
        <v>8.2177584572265996E-2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1079</v>
      </c>
    </row>
    <row r="98" spans="1:105" ht="12" customHeight="1" x14ac:dyDescent="0.25">
      <c r="A98" s="64" t="s">
        <v>33</v>
      </c>
      <c r="B98" s="231">
        <v>0.40558107891521761</v>
      </c>
      <c r="C98" s="231">
        <v>0.50934860754898903</v>
      </c>
      <c r="D98" s="231">
        <v>0.47523120974656669</v>
      </c>
      <c r="E98" s="231">
        <v>0.46560126930646822</v>
      </c>
      <c r="F98" s="231">
        <v>0.42881323041057667</v>
      </c>
      <c r="G98" s="231">
        <v>0.44582191101747298</v>
      </c>
      <c r="H98" s="231">
        <v>0.44303575983247961</v>
      </c>
      <c r="I98" s="231">
        <v>0.42576641988862662</v>
      </c>
      <c r="J98" s="231">
        <v>0.40342718979265668</v>
      </c>
      <c r="K98" s="231">
        <v>0.38023215036573499</v>
      </c>
      <c r="L98" s="231">
        <v>0.33132614292034818</v>
      </c>
      <c r="M98" s="231">
        <v>0.21862399961719889</v>
      </c>
      <c r="N98" s="231">
        <v>1.5955218894436369E-2</v>
      </c>
      <c r="O98" s="231">
        <v>1.8149825375580589E-2</v>
      </c>
      <c r="P98" s="231">
        <v>2.8187264823834799E-2</v>
      </c>
      <c r="Q98" s="231">
        <v>3.07531101806418E-2</v>
      </c>
      <c r="R98" s="231">
        <v>3.4148568308745381E-2</v>
      </c>
      <c r="S98" s="231">
        <v>3.2084395876243878E-2</v>
      </c>
      <c r="T98" s="231">
        <v>2.420064304703427E-2</v>
      </c>
      <c r="U98" s="231">
        <v>2.352238512944644E-2</v>
      </c>
      <c r="V98" s="231">
        <v>1.4549258502155681E-2</v>
      </c>
      <c r="W98" s="231">
        <v>2.2459705971712259E-2</v>
      </c>
      <c r="DA98" s="73" t="s">
        <v>1080</v>
      </c>
    </row>
    <row r="99" spans="1:105" ht="12" customHeight="1" x14ac:dyDescent="0.25">
      <c r="A99" s="64" t="s">
        <v>160</v>
      </c>
      <c r="B99" s="231">
        <v>6.341711409316908E-2</v>
      </c>
      <c r="C99" s="231">
        <v>7.5694385228313288E-2</v>
      </c>
      <c r="D99" s="231">
        <v>7.4687814849145259E-2</v>
      </c>
      <c r="E99" s="231">
        <v>6.575340644809996E-2</v>
      </c>
      <c r="F99" s="231">
        <v>5.8158749448956423E-2</v>
      </c>
      <c r="G99" s="231">
        <v>7.0491722621510378E-2</v>
      </c>
      <c r="H99" s="231">
        <v>7.1003070183996583E-2</v>
      </c>
      <c r="I99" s="231">
        <v>6.155221354786123E-2</v>
      </c>
      <c r="J99" s="231">
        <v>6.6507915482437271E-2</v>
      </c>
      <c r="K99" s="231">
        <v>7.0296376609669614E-2</v>
      </c>
      <c r="L99" s="231">
        <v>5.9464349450442502E-2</v>
      </c>
      <c r="M99" s="231">
        <v>1.8177382806154101E-2</v>
      </c>
      <c r="N99" s="231">
        <v>4.8058995592376724E-3</v>
      </c>
      <c r="O99" s="231">
        <v>8.0929015170567858E-3</v>
      </c>
      <c r="P99" s="231">
        <v>3.7052199262627233E-2</v>
      </c>
      <c r="Q99" s="231">
        <v>6.5511982159846636E-3</v>
      </c>
      <c r="R99" s="231">
        <v>9.6443639936825646E-3</v>
      </c>
      <c r="S99" s="231">
        <v>8.6275280970837375E-3</v>
      </c>
      <c r="T99" s="231">
        <v>6.8076742302607901E-3</v>
      </c>
      <c r="U99" s="231">
        <v>1.091162988148832E-3</v>
      </c>
      <c r="V99" s="231">
        <v>5.3300616174732651E-4</v>
      </c>
      <c r="W99" s="231">
        <v>7.9509660886561289E-4</v>
      </c>
      <c r="DA99" s="73" t="s">
        <v>1081</v>
      </c>
    </row>
    <row r="100" spans="1:105" ht="12" customHeight="1" x14ac:dyDescent="0.25">
      <c r="A100" s="64" t="s">
        <v>70</v>
      </c>
      <c r="B100" s="231">
        <v>0.62787840733783595</v>
      </c>
      <c r="C100" s="231">
        <v>0.71347602586513592</v>
      </c>
      <c r="D100" s="231">
        <v>0.69342174918840715</v>
      </c>
      <c r="E100" s="231">
        <v>0.58856733677138495</v>
      </c>
      <c r="F100" s="231">
        <v>0.80577023216735921</v>
      </c>
      <c r="G100" s="231">
        <v>0.80726839606161394</v>
      </c>
      <c r="H100" s="231">
        <v>0.96966684395544078</v>
      </c>
      <c r="I100" s="231">
        <v>0.96975152198250658</v>
      </c>
      <c r="J100" s="231">
        <v>0.77529679916078675</v>
      </c>
      <c r="K100" s="231">
        <v>0.52417978636971174</v>
      </c>
      <c r="L100" s="231">
        <v>0.45163088140345131</v>
      </c>
      <c r="M100" s="231">
        <v>0.34853125358387099</v>
      </c>
      <c r="N100" s="231">
        <v>0</v>
      </c>
      <c r="O100" s="231">
        <v>2.36738551058252E-2</v>
      </c>
      <c r="P100" s="231">
        <v>3.2680785513008861E-2</v>
      </c>
      <c r="Q100" s="231">
        <v>2.6741926501605031E-2</v>
      </c>
      <c r="R100" s="231">
        <v>2.9694426590829541E-2</v>
      </c>
      <c r="S100" s="231">
        <v>2.1485239745115289E-2</v>
      </c>
      <c r="T100" s="231">
        <v>1.360567074221716E-2</v>
      </c>
      <c r="U100" s="231">
        <v>4.062374492299816E-3</v>
      </c>
      <c r="V100" s="231">
        <v>4.0278743516146296E-3</v>
      </c>
      <c r="W100" s="231">
        <v>1.8831838141030729E-2</v>
      </c>
      <c r="DA100" s="73" t="s">
        <v>1082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9.7253031528613726E-2</v>
      </c>
      <c r="P101" s="231">
        <v>0.38223252015097747</v>
      </c>
      <c r="Q101" s="231">
        <v>0.5018159947942985</v>
      </c>
      <c r="R101" s="231">
        <v>0.35832596826590007</v>
      </c>
      <c r="S101" s="231">
        <v>3.4687131108638698E-2</v>
      </c>
      <c r="T101" s="231">
        <v>2.2192526529480189E-2</v>
      </c>
      <c r="U101" s="231">
        <v>1.0633750677895669E-2</v>
      </c>
      <c r="V101" s="231">
        <v>1.454036852727454E-2</v>
      </c>
      <c r="W101" s="231">
        <v>3.5182641216955191E-2</v>
      </c>
      <c r="DA101" s="73" t="s">
        <v>1083</v>
      </c>
    </row>
    <row r="102" spans="1:105" ht="12" customHeight="1" x14ac:dyDescent="0.25">
      <c r="A102" s="64" t="s">
        <v>162</v>
      </c>
      <c r="B102" s="231">
        <v>4.6544377273173003E-2</v>
      </c>
      <c r="C102" s="231">
        <v>6.3831243581528072E-2</v>
      </c>
      <c r="D102" s="231">
        <v>0.123258216110184</v>
      </c>
      <c r="E102" s="231">
        <v>0.12869527728886321</v>
      </c>
      <c r="F102" s="231">
        <v>0.14627427749891811</v>
      </c>
      <c r="G102" s="231">
        <v>0.31139160622660339</v>
      </c>
      <c r="H102" s="231">
        <v>0.24817397746177089</v>
      </c>
      <c r="I102" s="231">
        <v>0.20582124637794469</v>
      </c>
      <c r="J102" s="231">
        <v>0.26738247036637752</v>
      </c>
      <c r="K102" s="231">
        <v>0.31372015825849109</v>
      </c>
      <c r="L102" s="231">
        <v>0.28678899734234409</v>
      </c>
      <c r="M102" s="231">
        <v>0.2386890553533533</v>
      </c>
      <c r="N102" s="231">
        <v>0.19484851386659041</v>
      </c>
      <c r="O102" s="231">
        <v>0.12751637926068909</v>
      </c>
      <c r="P102" s="231">
        <v>0.14508395697072859</v>
      </c>
      <c r="Q102" s="231">
        <v>0.12199281606821941</v>
      </c>
      <c r="R102" s="231">
        <v>0.27949505091748139</v>
      </c>
      <c r="S102" s="231">
        <v>0.1576069832241154</v>
      </c>
      <c r="T102" s="231">
        <v>7.2366355716814337E-2</v>
      </c>
      <c r="U102" s="231">
        <v>8.3056976414553313E-2</v>
      </c>
      <c r="V102" s="231">
        <v>6.2832318442009635E-2</v>
      </c>
      <c r="W102" s="231">
        <v>6.7800312679765731E-2</v>
      </c>
      <c r="DA102" s="73" t="s">
        <v>1084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1085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0.76346201407331249</v>
      </c>
      <c r="R104" s="231">
        <v>0.3160574162288281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1086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1087</v>
      </c>
    </row>
    <row r="106" spans="1:105" ht="12" customHeight="1" x14ac:dyDescent="0.25">
      <c r="A106" s="60" t="s">
        <v>1038</v>
      </c>
      <c r="B106" s="264">
        <v>3.8760277546437538</v>
      </c>
      <c r="C106" s="264">
        <v>3.9535856927473789</v>
      </c>
      <c r="D106" s="264">
        <v>3.7747282217615461</v>
      </c>
      <c r="E106" s="264">
        <v>1.2453380459882479</v>
      </c>
      <c r="F106" s="264">
        <v>0.58645234394875767</v>
      </c>
      <c r="G106" s="264">
        <v>0.46584467366777338</v>
      </c>
      <c r="H106" s="264">
        <v>0.44597595062996648</v>
      </c>
      <c r="I106" s="264">
        <v>1.881477363871463E-3</v>
      </c>
      <c r="J106" s="264">
        <v>1.2206351031411029</v>
      </c>
      <c r="K106" s="264">
        <v>1.2539120061552109</v>
      </c>
      <c r="L106" s="264">
        <v>0.59286762326423414</v>
      </c>
      <c r="M106" s="264">
        <v>0.33270148025493701</v>
      </c>
      <c r="N106" s="264">
        <v>0.73441088422463363</v>
      </c>
      <c r="O106" s="264">
        <v>0.70052044915225686</v>
      </c>
      <c r="P106" s="264">
        <v>0.95241580661995606</v>
      </c>
      <c r="Q106" s="264">
        <v>1.127841192444049</v>
      </c>
      <c r="R106" s="264">
        <v>2.9735544321445359E-2</v>
      </c>
      <c r="S106" s="264">
        <v>0.82605105248594901</v>
      </c>
      <c r="T106" s="264">
        <v>0.93164140770637527</v>
      </c>
      <c r="U106" s="264">
        <v>0.37300317106513492</v>
      </c>
      <c r="V106" s="264">
        <v>0.29791299553181527</v>
      </c>
      <c r="W106" s="264">
        <v>0.42559316342376269</v>
      </c>
      <c r="DA106" s="72" t="s">
        <v>1088</v>
      </c>
    </row>
    <row r="107" spans="1:105" ht="12" customHeight="1" x14ac:dyDescent="0.25">
      <c r="A107" s="132" t="s">
        <v>1040</v>
      </c>
      <c r="B107" s="318">
        <v>3.7911625186481639</v>
      </c>
      <c r="C107" s="318">
        <v>3.9811792516452029</v>
      </c>
      <c r="D107" s="318">
        <v>4.0819238737783357</v>
      </c>
      <c r="E107" s="318">
        <v>2.1018281279342101</v>
      </c>
      <c r="F107" s="318">
        <v>1.6404041989589691</v>
      </c>
      <c r="G107" s="318">
        <v>1.90737809967092</v>
      </c>
      <c r="H107" s="318">
        <v>1.798709508230985</v>
      </c>
      <c r="I107" s="318">
        <v>0.21171245089564061</v>
      </c>
      <c r="J107" s="318">
        <v>2.628414632791237</v>
      </c>
      <c r="K107" s="318">
        <v>2.6258491215218229</v>
      </c>
      <c r="L107" s="318">
        <v>1.79182247091466</v>
      </c>
      <c r="M107" s="318">
        <v>1.19329866883646</v>
      </c>
      <c r="N107" s="318">
        <v>1.068618982950148</v>
      </c>
      <c r="O107" s="318">
        <v>1.013109928085578</v>
      </c>
      <c r="P107" s="318">
        <v>1.5604538937814869</v>
      </c>
      <c r="Q107" s="318">
        <v>2.1685273515519929</v>
      </c>
      <c r="R107" s="318">
        <v>0.60094504997297205</v>
      </c>
      <c r="S107" s="318">
        <v>1.1817580837523241</v>
      </c>
      <c r="T107" s="318">
        <v>1.0145775135219861</v>
      </c>
      <c r="U107" s="318">
        <v>0.57848843905983371</v>
      </c>
      <c r="V107" s="318">
        <v>0.45228884841948092</v>
      </c>
      <c r="W107" s="318">
        <v>0.61466285243908958</v>
      </c>
      <c r="DA107" s="139" t="s">
        <v>1089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7.894527326101092</v>
      </c>
      <c r="C110" s="225">
        <v>11.408548550732769</v>
      </c>
      <c r="D110" s="225">
        <v>10.42496276981578</v>
      </c>
      <c r="E110" s="225">
        <v>10.80386868945615</v>
      </c>
      <c r="F110" s="225">
        <v>9.3414917867097174</v>
      </c>
      <c r="G110" s="225">
        <v>10.68998392242281</v>
      </c>
      <c r="H110" s="225">
        <v>9.7570044716578366</v>
      </c>
      <c r="I110" s="225">
        <v>7.2301432001698931</v>
      </c>
      <c r="J110" s="225">
        <v>7.0857013072707957</v>
      </c>
      <c r="K110" s="225">
        <v>9.1084277475559894</v>
      </c>
      <c r="L110" s="225">
        <v>15.349708855370309</v>
      </c>
      <c r="M110" s="225">
        <v>12.328581130218989</v>
      </c>
      <c r="N110" s="225">
        <v>11.96013513327615</v>
      </c>
      <c r="O110" s="225">
        <v>14.675410868507701</v>
      </c>
      <c r="P110" s="225">
        <v>12.193465176268271</v>
      </c>
      <c r="Q110" s="225">
        <v>13.79812744817044</v>
      </c>
      <c r="R110" s="225">
        <v>11.284035540269411</v>
      </c>
      <c r="S110" s="225">
        <v>14.91282124773096</v>
      </c>
      <c r="T110" s="225">
        <v>17.82339734403363</v>
      </c>
      <c r="U110" s="225">
        <v>16.880553167096579</v>
      </c>
      <c r="V110" s="225">
        <v>15.12718543995414</v>
      </c>
      <c r="W110" s="225">
        <v>16.168724201424869</v>
      </c>
      <c r="DA110" s="89" t="s">
        <v>1090</v>
      </c>
    </row>
    <row r="111" spans="1:105" ht="12" customHeight="1" x14ac:dyDescent="0.25">
      <c r="A111" s="55" t="s">
        <v>92</v>
      </c>
      <c r="B111" s="261">
        <v>1.586808797464373E-2</v>
      </c>
      <c r="C111" s="261">
        <v>2.1874169043017949E-2</v>
      </c>
      <c r="D111" s="261">
        <v>2.1099199237031629E-2</v>
      </c>
      <c r="E111" s="261">
        <v>1.361108681168182E-2</v>
      </c>
      <c r="F111" s="261">
        <v>8.1896559599930283E-3</v>
      </c>
      <c r="G111" s="261">
        <v>9.3515646071598256E-3</v>
      </c>
      <c r="H111" s="261">
        <v>7.7140733393889771E-3</v>
      </c>
      <c r="I111" s="261">
        <v>7.0681284489921203E-4</v>
      </c>
      <c r="J111" s="261">
        <v>9.0465367049585316E-3</v>
      </c>
      <c r="K111" s="261">
        <v>1.329696986399808E-2</v>
      </c>
      <c r="L111" s="261">
        <v>1.782444422323189E-2</v>
      </c>
      <c r="M111" s="261">
        <v>1.312314460649559E-2</v>
      </c>
      <c r="N111" s="261">
        <v>3.4413235194816462E-2</v>
      </c>
      <c r="O111" s="261">
        <v>3.5283242095598508E-2</v>
      </c>
      <c r="P111" s="261">
        <v>2.257555213444461E-2</v>
      </c>
      <c r="Q111" s="261">
        <v>1.532358501603691E-2</v>
      </c>
      <c r="R111" s="261">
        <v>2.4913897329381439E-3</v>
      </c>
      <c r="S111" s="261">
        <v>3.6937017703978788E-2</v>
      </c>
      <c r="T111" s="261">
        <v>6.6166523795380822E-2</v>
      </c>
      <c r="U111" s="261">
        <v>2.9443567838540931E-2</v>
      </c>
      <c r="V111" s="261">
        <v>3.0668936919220801E-2</v>
      </c>
      <c r="W111" s="261">
        <v>3.0647816463822971E-2</v>
      </c>
      <c r="DA111" s="67" t="s">
        <v>1091</v>
      </c>
    </row>
    <row r="112" spans="1:105" ht="12" customHeight="1" x14ac:dyDescent="0.25">
      <c r="A112" s="202" t="s">
        <v>93</v>
      </c>
      <c r="B112" s="226">
        <v>0.12662931006838571</v>
      </c>
      <c r="C112" s="226">
        <v>0.17455858189485449</v>
      </c>
      <c r="D112" s="226">
        <v>0.16837422672788721</v>
      </c>
      <c r="E112" s="226">
        <v>0.10861816086464381</v>
      </c>
      <c r="F112" s="226">
        <v>6.535447027824054E-2</v>
      </c>
      <c r="G112" s="226">
        <v>7.4626645387701154E-2</v>
      </c>
      <c r="H112" s="226">
        <v>6.1559261981951913E-2</v>
      </c>
      <c r="I112" s="226">
        <v>5.640454164363152E-3</v>
      </c>
      <c r="J112" s="226">
        <v>7.2192484897220036E-2</v>
      </c>
      <c r="K112" s="226">
        <v>0.10611146866394899</v>
      </c>
      <c r="L112" s="226">
        <v>0.14224127556810789</v>
      </c>
      <c r="M112" s="226">
        <v>0.10472432155049879</v>
      </c>
      <c r="N112" s="226">
        <v>0.27462188493686718</v>
      </c>
      <c r="O112" s="226">
        <v>0.28156464790722691</v>
      </c>
      <c r="P112" s="226">
        <v>0.1801557059530845</v>
      </c>
      <c r="Q112" s="226">
        <v>0.1222841089270286</v>
      </c>
      <c r="R112" s="226">
        <v>1.9881599062063451E-2</v>
      </c>
      <c r="S112" s="226">
        <v>0.2947619823706959</v>
      </c>
      <c r="T112" s="226">
        <v>0.5280170661532152</v>
      </c>
      <c r="U112" s="226">
        <v>0.2349633230735769</v>
      </c>
      <c r="V112" s="226">
        <v>0.24474192031311631</v>
      </c>
      <c r="W112" s="226">
        <v>0.24457337645958899</v>
      </c>
      <c r="DA112" s="174" t="s">
        <v>1092</v>
      </c>
    </row>
    <row r="113" spans="1:105" ht="12" customHeight="1" x14ac:dyDescent="0.25">
      <c r="A113" s="202" t="s">
        <v>94</v>
      </c>
      <c r="B113" s="226">
        <v>0.1552591230198441</v>
      </c>
      <c r="C113" s="226">
        <v>0.21402479667579749</v>
      </c>
      <c r="D113" s="226">
        <v>0.2064422112605564</v>
      </c>
      <c r="E113" s="226">
        <v>0.13317580574959809</v>
      </c>
      <c r="F113" s="226">
        <v>8.0130561679174539E-2</v>
      </c>
      <c r="G113" s="226">
        <v>9.1499096935378957E-2</v>
      </c>
      <c r="H113" s="226">
        <v>7.5477288977608095E-2</v>
      </c>
      <c r="I113" s="226">
        <v>6.9157130092528767E-3</v>
      </c>
      <c r="J113" s="226">
        <v>8.8514593404264735E-2</v>
      </c>
      <c r="K113" s="226">
        <v>0.13010237170379629</v>
      </c>
      <c r="L113" s="226">
        <v>0.17440082150018729</v>
      </c>
      <c r="M113" s="226">
        <v>0.1284016023936147</v>
      </c>
      <c r="N113" s="226">
        <v>0.33671156381037137</v>
      </c>
      <c r="O113" s="226">
        <v>0.3452240266006254</v>
      </c>
      <c r="P113" s="226">
        <v>0.22088738300944141</v>
      </c>
      <c r="Q113" s="226">
        <v>0.14993150875591421</v>
      </c>
      <c r="R113" s="226">
        <v>2.4376659976597159E-2</v>
      </c>
      <c r="S113" s="226">
        <v>0.36140516644803672</v>
      </c>
      <c r="T113" s="226">
        <v>0.64739724623143302</v>
      </c>
      <c r="U113" s="226">
        <v>0.28808653748907581</v>
      </c>
      <c r="V113" s="226">
        <v>0.30007599262355678</v>
      </c>
      <c r="W113" s="226">
        <v>0.29986934243431629</v>
      </c>
      <c r="DA113" s="174" t="s">
        <v>1093</v>
      </c>
    </row>
    <row r="114" spans="1:105" ht="12" customHeight="1" x14ac:dyDescent="0.25">
      <c r="A114" s="202" t="s">
        <v>95</v>
      </c>
      <c r="B114" s="226">
        <v>0.28749792496997972</v>
      </c>
      <c r="C114" s="226">
        <v>0.39631606658340468</v>
      </c>
      <c r="D114" s="226">
        <v>0.38227516817828611</v>
      </c>
      <c r="E114" s="226">
        <v>0.246605591120857</v>
      </c>
      <c r="F114" s="226">
        <v>0.14838013870848149</v>
      </c>
      <c r="G114" s="226">
        <v>0.1694315927714358</v>
      </c>
      <c r="H114" s="226">
        <v>0.13976353557432089</v>
      </c>
      <c r="I114" s="226">
        <v>1.2806030983402959E-2</v>
      </c>
      <c r="J114" s="226">
        <v>0.16390509902619391</v>
      </c>
      <c r="K114" s="226">
        <v>0.2409144221028075</v>
      </c>
      <c r="L114" s="226">
        <v>0.32294317602164452</v>
      </c>
      <c r="M114" s="226">
        <v>0.23776505710563861</v>
      </c>
      <c r="N114" s="226">
        <v>0.62349879366834948</v>
      </c>
      <c r="O114" s="226">
        <v>0.6392615736002536</v>
      </c>
      <c r="P114" s="226">
        <v>0.40902372132519921</v>
      </c>
      <c r="Q114" s="226">
        <v>0.27763262355561757</v>
      </c>
      <c r="R114" s="226">
        <v>4.513898458691333E-2</v>
      </c>
      <c r="S114" s="226">
        <v>0.66922467038513667</v>
      </c>
      <c r="T114" s="226">
        <v>1.198804690523898</v>
      </c>
      <c r="U114" s="226">
        <v>0.53345838961945946</v>
      </c>
      <c r="V114" s="226">
        <v>0.55565961944505438</v>
      </c>
      <c r="W114" s="226">
        <v>0.55527695915787922</v>
      </c>
      <c r="DA114" s="174" t="s">
        <v>1094</v>
      </c>
    </row>
    <row r="115" spans="1:105" ht="12" customHeight="1" x14ac:dyDescent="0.25">
      <c r="A115" s="56" t="s">
        <v>96</v>
      </c>
      <c r="B115" s="262">
        <v>0.46902091433321458</v>
      </c>
      <c r="C115" s="262">
        <v>0.65822275872398628</v>
      </c>
      <c r="D115" s="262">
        <v>0.6315707263572341</v>
      </c>
      <c r="E115" s="262">
        <v>0.56450978779179295</v>
      </c>
      <c r="F115" s="262">
        <v>0.48527045295714649</v>
      </c>
      <c r="G115" s="262">
        <v>0.61294720301571082</v>
      </c>
      <c r="H115" s="262">
        <v>0.54051643604409649</v>
      </c>
      <c r="I115" s="262">
        <v>0.4650067867032126</v>
      </c>
      <c r="J115" s="262">
        <v>0.39283837688382328</v>
      </c>
      <c r="K115" s="262">
        <v>0.52995973173188371</v>
      </c>
      <c r="L115" s="262">
        <v>0.89502417541834789</v>
      </c>
      <c r="M115" s="262">
        <v>0.71661233217861819</v>
      </c>
      <c r="N115" s="262">
        <v>0.88932274037658265</v>
      </c>
      <c r="O115" s="262">
        <v>0.98356197703249393</v>
      </c>
      <c r="P115" s="262">
        <v>0.71243994266689292</v>
      </c>
      <c r="Q115" s="262">
        <v>0.6473756577811195</v>
      </c>
      <c r="R115" s="262">
        <v>0.69571910103930146</v>
      </c>
      <c r="S115" s="262">
        <v>1.104820072854948</v>
      </c>
      <c r="T115" s="262">
        <v>1.576771204259763</v>
      </c>
      <c r="U115" s="262">
        <v>1.3093464732522779</v>
      </c>
      <c r="V115" s="262">
        <v>1.15159522546154</v>
      </c>
      <c r="W115" s="262">
        <v>1.1900382511408449</v>
      </c>
      <c r="DA115" s="68" t="s">
        <v>1095</v>
      </c>
    </row>
    <row r="116" spans="1:105" ht="12" customHeight="1" x14ac:dyDescent="0.25">
      <c r="A116" s="37" t="s">
        <v>160</v>
      </c>
      <c r="B116" s="228">
        <v>4.937976420646497E-2</v>
      </c>
      <c r="C116" s="228">
        <v>8.2677176239745798E-2</v>
      </c>
      <c r="D116" s="228">
        <v>6.3633178626313805E-2</v>
      </c>
      <c r="E116" s="228">
        <v>0.13234113337727171</v>
      </c>
      <c r="F116" s="228">
        <v>0.1203527816633565</v>
      </c>
      <c r="G116" s="228">
        <v>0.1036210647283529</v>
      </c>
      <c r="H116" s="228">
        <v>0.11090602864109431</v>
      </c>
      <c r="I116" s="228">
        <v>0.1070193048571724</v>
      </c>
      <c r="J116" s="228">
        <v>5.900106630336021E-2</v>
      </c>
      <c r="K116" s="228">
        <v>6.9980262619634942E-2</v>
      </c>
      <c r="L116" s="228">
        <v>0.13040073527787441</v>
      </c>
      <c r="M116" s="228">
        <v>4.430537070561049E-2</v>
      </c>
      <c r="N116" s="228">
        <v>6.7399720991024514E-3</v>
      </c>
      <c r="O116" s="228">
        <v>2.1704257555465688E-2</v>
      </c>
      <c r="P116" s="228">
        <v>7.932053492339039E-2</v>
      </c>
      <c r="Q116" s="228">
        <v>2.0654828284491281E-2</v>
      </c>
      <c r="R116" s="228">
        <v>2.2977053033876139E-2</v>
      </c>
      <c r="S116" s="228">
        <v>1.829515382439887E-2</v>
      </c>
      <c r="T116" s="228">
        <v>1.1409364157505399E-2</v>
      </c>
      <c r="U116" s="228">
        <v>6.0097504317606267E-3</v>
      </c>
      <c r="V116" s="228">
        <v>3.2940608542876369E-3</v>
      </c>
      <c r="W116" s="228">
        <v>4.5486582887733634E-3</v>
      </c>
      <c r="DA116" s="69" t="s">
        <v>1096</v>
      </c>
    </row>
    <row r="117" spans="1:105" ht="12" customHeight="1" x14ac:dyDescent="0.25">
      <c r="A117" s="37" t="s">
        <v>162</v>
      </c>
      <c r="B117" s="228">
        <v>3.62418001473453E-2</v>
      </c>
      <c r="C117" s="228">
        <v>6.9719662287687695E-2</v>
      </c>
      <c r="D117" s="228">
        <v>0.1050146144821895</v>
      </c>
      <c r="E117" s="228">
        <v>0.25902352101185422</v>
      </c>
      <c r="F117" s="228">
        <v>0.30269763964308238</v>
      </c>
      <c r="G117" s="228">
        <v>0.45773785325011401</v>
      </c>
      <c r="H117" s="228">
        <v>0.38764507198102949</v>
      </c>
      <c r="I117" s="228">
        <v>0.35785628887378668</v>
      </c>
      <c r="J117" s="228">
        <v>0.2372026058553709</v>
      </c>
      <c r="K117" s="228">
        <v>0.31230939804915542</v>
      </c>
      <c r="L117" s="228">
        <v>0.62890616762255303</v>
      </c>
      <c r="M117" s="228">
        <v>0.58177831173924421</v>
      </c>
      <c r="N117" s="228">
        <v>0.27326279520097008</v>
      </c>
      <c r="O117" s="228">
        <v>0.34198468030054241</v>
      </c>
      <c r="P117" s="228">
        <v>0.31059255063782543</v>
      </c>
      <c r="Q117" s="228">
        <v>0.38462287123026362</v>
      </c>
      <c r="R117" s="228">
        <v>0.66587829035108193</v>
      </c>
      <c r="S117" s="228">
        <v>0.33421438556187377</v>
      </c>
      <c r="T117" s="228">
        <v>0.12128284597617681</v>
      </c>
      <c r="U117" s="228">
        <v>0.45744925853369461</v>
      </c>
      <c r="V117" s="228">
        <v>0.38831348569301471</v>
      </c>
      <c r="W117" s="228">
        <v>0.38787796453093421</v>
      </c>
      <c r="DA117" s="69" t="s">
        <v>1097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1098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1099</v>
      </c>
    </row>
    <row r="120" spans="1:105" ht="12" customHeight="1" x14ac:dyDescent="0.25">
      <c r="A120" s="37" t="s">
        <v>38</v>
      </c>
      <c r="B120" s="228">
        <v>0.38339934997940428</v>
      </c>
      <c r="C120" s="228">
        <v>0.50582592019655281</v>
      </c>
      <c r="D120" s="228">
        <v>0.46292293324873068</v>
      </c>
      <c r="E120" s="228">
        <v>0.17314513340266699</v>
      </c>
      <c r="F120" s="228">
        <v>6.2220031650707518E-2</v>
      </c>
      <c r="G120" s="228">
        <v>5.1588285037243962E-2</v>
      </c>
      <c r="H120" s="228">
        <v>4.1965335421972602E-2</v>
      </c>
      <c r="I120" s="228">
        <v>1.3119297225355051E-4</v>
      </c>
      <c r="J120" s="228">
        <v>9.6634704725092183E-2</v>
      </c>
      <c r="K120" s="228">
        <v>0.14767007106309329</v>
      </c>
      <c r="L120" s="228">
        <v>0.1357172725179204</v>
      </c>
      <c r="M120" s="228">
        <v>9.0528649733763566E-2</v>
      </c>
      <c r="N120" s="228">
        <v>0.60931997307651009</v>
      </c>
      <c r="O120" s="228">
        <v>0.61987303917648584</v>
      </c>
      <c r="P120" s="228">
        <v>0.32252685710567719</v>
      </c>
      <c r="Q120" s="228">
        <v>0.2420979582663646</v>
      </c>
      <c r="R120" s="228">
        <v>6.8637576543434152E-3</v>
      </c>
      <c r="S120" s="228">
        <v>0.75231053346867471</v>
      </c>
      <c r="T120" s="228">
        <v>1.444078994126081</v>
      </c>
      <c r="U120" s="228">
        <v>0.84588746428682249</v>
      </c>
      <c r="V120" s="228">
        <v>0.75998767891423735</v>
      </c>
      <c r="W120" s="228">
        <v>0.79761162832113763</v>
      </c>
      <c r="DA120" s="69" t="s">
        <v>1100</v>
      </c>
    </row>
    <row r="121" spans="1:105" ht="12" customHeight="1" x14ac:dyDescent="0.25">
      <c r="A121" s="57" t="s">
        <v>1053</v>
      </c>
      <c r="B121" s="263">
        <f t="shared" ref="B121:W121" si="4">B122+B133</f>
        <v>3.3129305285640918</v>
      </c>
      <c r="C121" s="263">
        <f t="shared" si="4"/>
        <v>4.8449938585095085</v>
      </c>
      <c r="D121" s="263">
        <f t="shared" si="4"/>
        <v>4.3125906572570818</v>
      </c>
      <c r="E121" s="263">
        <f t="shared" si="4"/>
        <v>4.9334030671356039</v>
      </c>
      <c r="F121" s="263">
        <f t="shared" si="4"/>
        <v>4.3821553542211866</v>
      </c>
      <c r="G121" s="263">
        <f t="shared" si="4"/>
        <v>4.8895745343048587</v>
      </c>
      <c r="H121" s="263">
        <f t="shared" si="4"/>
        <v>4.5302931577171419</v>
      </c>
      <c r="I121" s="263">
        <f t="shared" si="4"/>
        <v>3.384665780433493</v>
      </c>
      <c r="J121" s="263">
        <f t="shared" si="4"/>
        <v>3.1765068031756174</v>
      </c>
      <c r="K121" s="263">
        <f t="shared" si="4"/>
        <v>3.9814344061404028</v>
      </c>
      <c r="L121" s="263">
        <f t="shared" si="4"/>
        <v>6.8532598633130712</v>
      </c>
      <c r="M121" s="263">
        <f t="shared" si="4"/>
        <v>5.5284008650382681</v>
      </c>
      <c r="N121" s="263">
        <f t="shared" si="4"/>
        <v>4.2430786725569867</v>
      </c>
      <c r="O121" s="263">
        <f t="shared" si="4"/>
        <v>5.8424104077076207</v>
      </c>
      <c r="P121" s="263">
        <f t="shared" si="4"/>
        <v>5.5210873875107991</v>
      </c>
      <c r="Q121" s="263">
        <f t="shared" si="4"/>
        <v>7.5077259815257484</v>
      </c>
      <c r="R121" s="263">
        <f t="shared" si="4"/>
        <v>5.727378016716469</v>
      </c>
      <c r="S121" s="263">
        <f t="shared" si="4"/>
        <v>5.5538063463689751</v>
      </c>
      <c r="T121" s="263">
        <f t="shared" si="4"/>
        <v>5.1543065511632129</v>
      </c>
      <c r="U121" s="263">
        <f t="shared" si="4"/>
        <v>6.5566276269168045</v>
      </c>
      <c r="V121" s="263">
        <f t="shared" si="4"/>
        <v>5.8039493196226122</v>
      </c>
      <c r="W121" s="263">
        <f t="shared" si="4"/>
        <v>6.4155653643168487</v>
      </c>
      <c r="DA121" s="70"/>
    </row>
    <row r="122" spans="1:105" ht="12" customHeight="1" x14ac:dyDescent="0.25">
      <c r="A122" s="60" t="s">
        <v>1054</v>
      </c>
      <c r="B122" s="264">
        <v>3.3082362319790088</v>
      </c>
      <c r="C122" s="264">
        <v>4.8385227677766967</v>
      </c>
      <c r="D122" s="264">
        <v>4.3063488278013438</v>
      </c>
      <c r="E122" s="264">
        <v>4.9293764649109733</v>
      </c>
      <c r="F122" s="264">
        <v>4.3797325875925024</v>
      </c>
      <c r="G122" s="264">
        <v>4.8868080373034104</v>
      </c>
      <c r="H122" s="264">
        <v>4.5280110838975336</v>
      </c>
      <c r="I122" s="264">
        <v>3.3844566822025399</v>
      </c>
      <c r="J122" s="264">
        <v>3.1738305433496841</v>
      </c>
      <c r="K122" s="264">
        <v>3.9775007299265921</v>
      </c>
      <c r="L122" s="264">
        <v>6.8479868129126817</v>
      </c>
      <c r="M122" s="264">
        <v>5.524518611989869</v>
      </c>
      <c r="N122" s="264">
        <v>4.2328981181817644</v>
      </c>
      <c r="O122" s="264">
        <v>5.8319724769912868</v>
      </c>
      <c r="P122" s="264">
        <v>5.5144088048447326</v>
      </c>
      <c r="Q122" s="264">
        <v>7.5022862793476746</v>
      </c>
      <c r="R122" s="264">
        <v>5.7257527631110943</v>
      </c>
      <c r="S122" s="264">
        <v>5.541319643767368</v>
      </c>
      <c r="T122" s="264">
        <v>5.1361369193149686</v>
      </c>
      <c r="U122" s="264">
        <v>6.5416205589057066</v>
      </c>
      <c r="V122" s="264">
        <v>5.790776414981897</v>
      </c>
      <c r="W122" s="264">
        <v>6.4024015313223286</v>
      </c>
      <c r="DA122" s="72" t="s">
        <v>1101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1102</v>
      </c>
    </row>
    <row r="124" spans="1:105" ht="12" customHeight="1" x14ac:dyDescent="0.25">
      <c r="A124" s="64" t="s">
        <v>32</v>
      </c>
      <c r="B124" s="231">
        <v>0.39063864002912402</v>
      </c>
      <c r="C124" s="231">
        <v>0.27525818545877639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1103</v>
      </c>
    </row>
    <row r="125" spans="1:105" ht="12" customHeight="1" x14ac:dyDescent="0.25">
      <c r="A125" s="64" t="s">
        <v>33</v>
      </c>
      <c r="B125" s="231">
        <v>1.0348965099863341</v>
      </c>
      <c r="C125" s="231">
        <v>1.7060902216783549</v>
      </c>
      <c r="D125" s="231">
        <v>1.497521495449829</v>
      </c>
      <c r="E125" s="231">
        <v>1.83813243471294</v>
      </c>
      <c r="F125" s="231">
        <v>1.3051186646505271</v>
      </c>
      <c r="G125" s="231">
        <v>1.332526745442371</v>
      </c>
      <c r="H125" s="231">
        <v>1.15831999609428</v>
      </c>
      <c r="I125" s="231">
        <v>0.86655568926050552</v>
      </c>
      <c r="J125" s="231">
        <v>0.84648774883489386</v>
      </c>
      <c r="K125" s="231">
        <v>1.1738126632198169</v>
      </c>
      <c r="L125" s="231">
        <v>2.0092952699754401</v>
      </c>
      <c r="M125" s="231">
        <v>1.4657288364808021</v>
      </c>
      <c r="N125" s="231">
        <v>0.31323654377889443</v>
      </c>
      <c r="O125" s="231">
        <v>0.38534648592135512</v>
      </c>
      <c r="P125" s="231">
        <v>0.24860360034218079</v>
      </c>
      <c r="Q125" s="231">
        <v>0.15897190416949669</v>
      </c>
      <c r="R125" s="231">
        <v>0.19031805461487941</v>
      </c>
      <c r="S125" s="231">
        <v>0.6986089837297772</v>
      </c>
      <c r="T125" s="231">
        <v>0.89311814858484262</v>
      </c>
      <c r="U125" s="231">
        <v>1.2574873834625959</v>
      </c>
      <c r="V125" s="231">
        <v>0.8732279774125753</v>
      </c>
      <c r="W125" s="231">
        <v>0.99122118790405223</v>
      </c>
      <c r="DA125" s="73" t="s">
        <v>1104</v>
      </c>
    </row>
    <row r="126" spans="1:105" ht="12" customHeight="1" x14ac:dyDescent="0.25">
      <c r="A126" s="64" t="s">
        <v>160</v>
      </c>
      <c r="B126" s="231">
        <v>0.161817583364497</v>
      </c>
      <c r="C126" s="231">
        <v>0.25354236481653492</v>
      </c>
      <c r="D126" s="231">
        <v>0.23535198423608991</v>
      </c>
      <c r="E126" s="231">
        <v>0.25958578090894491</v>
      </c>
      <c r="F126" s="231">
        <v>0.1770096257195482</v>
      </c>
      <c r="G126" s="231">
        <v>0.2106942332894583</v>
      </c>
      <c r="H126" s="231">
        <v>0.18563800811317591</v>
      </c>
      <c r="I126" s="231">
        <v>0.12527625088523689</v>
      </c>
      <c r="J126" s="231">
        <v>0.1395496810350447</v>
      </c>
      <c r="K126" s="231">
        <v>0.2170115729654391</v>
      </c>
      <c r="L126" s="231">
        <v>0.36061578186923943</v>
      </c>
      <c r="M126" s="231">
        <v>0.1218672890322257</v>
      </c>
      <c r="N126" s="231">
        <v>9.435053054703324E-2</v>
      </c>
      <c r="O126" s="231">
        <v>0.17182375565449079</v>
      </c>
      <c r="P126" s="231">
        <v>0.32678978236639888</v>
      </c>
      <c r="Q126" s="231">
        <v>3.3865077348906952E-2</v>
      </c>
      <c r="R126" s="231">
        <v>5.3750323488829473E-2</v>
      </c>
      <c r="S126" s="231">
        <v>0.18785669704526101</v>
      </c>
      <c r="T126" s="231">
        <v>0.2512353656422513</v>
      </c>
      <c r="U126" s="231">
        <v>5.8332676867058578E-2</v>
      </c>
      <c r="V126" s="231">
        <v>3.1990351432830542E-2</v>
      </c>
      <c r="W126" s="231">
        <v>3.5090245888832187E-2</v>
      </c>
      <c r="DA126" s="73" t="s">
        <v>1105</v>
      </c>
    </row>
    <row r="127" spans="1:105" ht="12" customHeight="1" x14ac:dyDescent="0.25">
      <c r="A127" s="64" t="s">
        <v>70</v>
      </c>
      <c r="B127" s="231">
        <v>1.602119049013961</v>
      </c>
      <c r="C127" s="231">
        <v>2.3898258542178632</v>
      </c>
      <c r="D127" s="231">
        <v>2.1850710844008518</v>
      </c>
      <c r="E127" s="231">
        <v>2.323586259426607</v>
      </c>
      <c r="F127" s="231">
        <v>2.4524098018489462</v>
      </c>
      <c r="G127" s="231">
        <v>2.4128619565768838</v>
      </c>
      <c r="H127" s="231">
        <v>2.5352005339883119</v>
      </c>
      <c r="I127" s="231">
        <v>1.973720000658566</v>
      </c>
      <c r="J127" s="231">
        <v>1.6267600667615161</v>
      </c>
      <c r="K127" s="231">
        <v>1.6181926500765289</v>
      </c>
      <c r="L127" s="231">
        <v>2.7388716923462009</v>
      </c>
      <c r="M127" s="231">
        <v>2.33667076664576</v>
      </c>
      <c r="N127" s="231">
        <v>0</v>
      </c>
      <c r="O127" s="231">
        <v>0.50262945700375627</v>
      </c>
      <c r="P127" s="231">
        <v>0.28823516546644717</v>
      </c>
      <c r="Q127" s="231">
        <v>0.1382369117188316</v>
      </c>
      <c r="R127" s="231">
        <v>0.1654940684650523</v>
      </c>
      <c r="S127" s="231">
        <v>0.46782185213713939</v>
      </c>
      <c r="T127" s="231">
        <v>0.50211357772301357</v>
      </c>
      <c r="U127" s="231">
        <v>0.21717120278642019</v>
      </c>
      <c r="V127" s="231">
        <v>0.2417478920187788</v>
      </c>
      <c r="W127" s="231">
        <v>0.83111136878103253</v>
      </c>
      <c r="DA127" s="73" t="s">
        <v>1106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2.0648195323780749</v>
      </c>
      <c r="P128" s="231">
        <v>3.3711813214685078</v>
      </c>
      <c r="Q128" s="231">
        <v>2.5940350022020131</v>
      </c>
      <c r="R128" s="231">
        <v>1.997035441772657</v>
      </c>
      <c r="S128" s="231">
        <v>0.75528121226836553</v>
      </c>
      <c r="T128" s="231">
        <v>0.81900915475294833</v>
      </c>
      <c r="U128" s="231">
        <v>0.5684715747469492</v>
      </c>
      <c r="V128" s="231">
        <v>0.87269441243511914</v>
      </c>
      <c r="W128" s="231">
        <v>1.552726445510707</v>
      </c>
      <c r="DA128" s="73" t="s">
        <v>1107</v>
      </c>
    </row>
    <row r="129" spans="1:105" ht="12" customHeight="1" x14ac:dyDescent="0.25">
      <c r="A129" s="64" t="s">
        <v>162</v>
      </c>
      <c r="B129" s="231">
        <v>0.118764449585093</v>
      </c>
      <c r="C129" s="231">
        <v>0.21380614160516809</v>
      </c>
      <c r="D129" s="231">
        <v>0.38840426371457282</v>
      </c>
      <c r="E129" s="231">
        <v>0.5080719898624827</v>
      </c>
      <c r="F129" s="231">
        <v>0.44519449537348038</v>
      </c>
      <c r="G129" s="231">
        <v>0.93072510199469671</v>
      </c>
      <c r="H129" s="231">
        <v>0.64885254570176598</v>
      </c>
      <c r="I129" s="231">
        <v>0.41890474139823208</v>
      </c>
      <c r="J129" s="231">
        <v>0.5610330467182294</v>
      </c>
      <c r="K129" s="231">
        <v>0.96848384366480689</v>
      </c>
      <c r="L129" s="231">
        <v>1.739204068721802</v>
      </c>
      <c r="M129" s="231">
        <v>1.6002517198310811</v>
      </c>
      <c r="N129" s="231">
        <v>3.825311043855836</v>
      </c>
      <c r="O129" s="231">
        <v>2.7073532460336098</v>
      </c>
      <c r="P129" s="231">
        <v>1.2795989352011969</v>
      </c>
      <c r="Q129" s="231">
        <v>0.63061687586875781</v>
      </c>
      <c r="R129" s="231">
        <v>1.557692079040371</v>
      </c>
      <c r="S129" s="231">
        <v>3.431750898586825</v>
      </c>
      <c r="T129" s="231">
        <v>2.6706606726119131</v>
      </c>
      <c r="U129" s="231">
        <v>4.4401577210426826</v>
      </c>
      <c r="V129" s="231">
        <v>3.7711157816825929</v>
      </c>
      <c r="W129" s="231">
        <v>2.9922522832377059</v>
      </c>
      <c r="DA129" s="73" t="s">
        <v>1108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1109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3.9465605080396688</v>
      </c>
      <c r="R131" s="231">
        <v>1.761462795729305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1110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1111</v>
      </c>
    </row>
    <row r="133" spans="1:105" ht="12" customHeight="1" x14ac:dyDescent="0.25">
      <c r="A133" s="60" t="s">
        <v>1066</v>
      </c>
      <c r="B133" s="264">
        <v>4.6942965850827094E-3</v>
      </c>
      <c r="C133" s="264">
        <v>6.4710907328119072E-3</v>
      </c>
      <c r="D133" s="264">
        <v>6.2418294557382596E-3</v>
      </c>
      <c r="E133" s="264">
        <v>4.0266022246310904E-3</v>
      </c>
      <c r="F133" s="264">
        <v>2.422766628684556E-3</v>
      </c>
      <c r="G133" s="264">
        <v>2.7664970014483628E-3</v>
      </c>
      <c r="H133" s="264">
        <v>2.2820738196080168E-3</v>
      </c>
      <c r="I133" s="264">
        <v>2.090982309528985E-4</v>
      </c>
      <c r="J133" s="264">
        <v>2.6762598259331689E-3</v>
      </c>
      <c r="K133" s="264">
        <v>3.9336762138108428E-3</v>
      </c>
      <c r="L133" s="264">
        <v>5.2730504003897366E-3</v>
      </c>
      <c r="M133" s="264">
        <v>3.8822530483986649E-3</v>
      </c>
      <c r="N133" s="264">
        <v>1.0180554375222519E-2</v>
      </c>
      <c r="O133" s="264">
        <v>1.0437930716333411E-2</v>
      </c>
      <c r="P133" s="264">
        <v>6.678582666066888E-3</v>
      </c>
      <c r="Q133" s="264">
        <v>5.4397021780735206E-3</v>
      </c>
      <c r="R133" s="264">
        <v>1.625253605374567E-3</v>
      </c>
      <c r="S133" s="264">
        <v>1.248670260160697E-2</v>
      </c>
      <c r="T133" s="264">
        <v>1.8169631848244151E-2</v>
      </c>
      <c r="U133" s="264">
        <v>1.5007068011098249E-2</v>
      </c>
      <c r="V133" s="264">
        <v>1.317290464071539E-2</v>
      </c>
      <c r="W133" s="264">
        <v>1.316383299451987E-2</v>
      </c>
      <c r="DA133" s="72" t="s">
        <v>1112</v>
      </c>
    </row>
    <row r="134" spans="1:105" ht="12" customHeight="1" x14ac:dyDescent="0.25">
      <c r="A134" s="57" t="s">
        <v>1012</v>
      </c>
      <c r="B134" s="263">
        <v>1.926821047293011</v>
      </c>
      <c r="C134" s="263">
        <v>2.8480805793341042</v>
      </c>
      <c r="D134" s="263">
        <v>2.56721943579667</v>
      </c>
      <c r="E134" s="263">
        <v>2.931121548514986</v>
      </c>
      <c r="F134" s="263">
        <v>2.6126577420888641</v>
      </c>
      <c r="G134" s="263">
        <v>2.9158403500380761</v>
      </c>
      <c r="H134" s="263">
        <v>2.7035230675866542</v>
      </c>
      <c r="I134" s="263">
        <v>2.0353975824356358</v>
      </c>
      <c r="J134" s="263">
        <v>1.888118419317844</v>
      </c>
      <c r="K134" s="263">
        <v>2.3651033998188868</v>
      </c>
      <c r="L134" s="263">
        <v>4.076146041299749</v>
      </c>
      <c r="M134" s="263">
        <v>3.2873925961823232</v>
      </c>
      <c r="N134" s="263">
        <v>2.648135643415737</v>
      </c>
      <c r="O134" s="263">
        <v>3.2486404184607829</v>
      </c>
      <c r="P134" s="263">
        <v>2.6629255071804878</v>
      </c>
      <c r="Q134" s="263">
        <v>2.63654938031139</v>
      </c>
      <c r="R134" s="263">
        <v>2.642829216236263</v>
      </c>
      <c r="S134" s="263">
        <v>3.3401071476669668</v>
      </c>
      <c r="T134" s="263">
        <v>3.649605786715405</v>
      </c>
      <c r="U134" s="263">
        <v>3.9703985929452892</v>
      </c>
      <c r="V134" s="263">
        <v>3.4746859027118799</v>
      </c>
      <c r="W134" s="263">
        <v>3.7186668990295701</v>
      </c>
      <c r="DA134" s="70" t="s">
        <v>1113</v>
      </c>
    </row>
    <row r="135" spans="1:105" ht="12" customHeight="1" x14ac:dyDescent="0.25">
      <c r="A135" s="60" t="s">
        <v>1014</v>
      </c>
      <c r="B135" s="264">
        <v>1.847272255632058</v>
      </c>
      <c r="C135" s="264">
        <v>2.754448433260944</v>
      </c>
      <c r="D135" s="264">
        <v>2.4690527552168788</v>
      </c>
      <c r="E135" s="264">
        <v>2.9110649974027609</v>
      </c>
      <c r="F135" s="264">
        <v>2.6072102145634339</v>
      </c>
      <c r="G135" s="264">
        <v>2.9095949115047191</v>
      </c>
      <c r="H135" s="264">
        <v>2.6993355962737802</v>
      </c>
      <c r="I135" s="264">
        <v>2.0353883466144218</v>
      </c>
      <c r="J135" s="264">
        <v>1.8746184968516271</v>
      </c>
      <c r="K135" s="264">
        <v>2.3381838250940459</v>
      </c>
      <c r="L135" s="264">
        <v>4.0539276357931993</v>
      </c>
      <c r="M135" s="264">
        <v>3.2726416178098181</v>
      </c>
      <c r="N135" s="264">
        <v>2.204008674325888</v>
      </c>
      <c r="O135" s="264">
        <v>2.8742289619925909</v>
      </c>
      <c r="P135" s="264">
        <v>2.507466601352534</v>
      </c>
      <c r="Q135" s="264">
        <v>2.5320396644202812</v>
      </c>
      <c r="R135" s="264">
        <v>2.6406739400856649</v>
      </c>
      <c r="S135" s="264">
        <v>2.8759243555229479</v>
      </c>
      <c r="T135" s="264">
        <v>2.1016146536593392</v>
      </c>
      <c r="U135" s="264">
        <v>3.490594342068897</v>
      </c>
      <c r="V135" s="264">
        <v>3.0212781982278472</v>
      </c>
      <c r="W135" s="264">
        <v>3.2999766900264258</v>
      </c>
      <c r="DA135" s="72" t="s">
        <v>1114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1115</v>
      </c>
    </row>
    <row r="137" spans="1:105" ht="12" customHeight="1" x14ac:dyDescent="0.25">
      <c r="A137" s="59" t="s">
        <v>33</v>
      </c>
      <c r="B137" s="297">
        <v>0.65524307245899249</v>
      </c>
      <c r="C137" s="297">
        <v>1.029819212393055</v>
      </c>
      <c r="D137" s="297">
        <v>0.85860661135170557</v>
      </c>
      <c r="E137" s="297">
        <v>1.0855172108223621</v>
      </c>
      <c r="F137" s="297">
        <v>0.77692385223105254</v>
      </c>
      <c r="G137" s="297">
        <v>0.7933835355076676</v>
      </c>
      <c r="H137" s="297">
        <v>0.69052269073547889</v>
      </c>
      <c r="I137" s="297">
        <v>0.52114047164150079</v>
      </c>
      <c r="J137" s="297">
        <v>0.49997678503951293</v>
      </c>
      <c r="K137" s="297">
        <v>0.69002873140435483</v>
      </c>
      <c r="L137" s="297">
        <v>1.1894791631407089</v>
      </c>
      <c r="M137" s="297">
        <v>0.86827568655131704</v>
      </c>
      <c r="N137" s="297">
        <v>0.1630977265054265</v>
      </c>
      <c r="O137" s="297">
        <v>0.29400824615336879</v>
      </c>
      <c r="P137" s="297">
        <v>0.29085350466485482</v>
      </c>
      <c r="Q137" s="297">
        <v>0.41855779406074489</v>
      </c>
      <c r="R137" s="297">
        <v>0.25546665192888518</v>
      </c>
      <c r="S137" s="297">
        <v>0.41979324237610233</v>
      </c>
      <c r="T137" s="297">
        <v>0.43477753980844441</v>
      </c>
      <c r="U137" s="297">
        <v>0.73485164317490193</v>
      </c>
      <c r="V137" s="297">
        <v>0.53644177727679543</v>
      </c>
      <c r="W137" s="297">
        <v>0.67447957994411778</v>
      </c>
      <c r="DA137" s="122" t="s">
        <v>1116</v>
      </c>
    </row>
    <row r="138" spans="1:105" ht="12" customHeight="1" x14ac:dyDescent="0.25">
      <c r="A138" s="59" t="s">
        <v>160</v>
      </c>
      <c r="B138" s="297">
        <v>0.1024545444674872</v>
      </c>
      <c r="C138" s="297">
        <v>0.15304161241061351</v>
      </c>
      <c r="D138" s="297">
        <v>0.1349394785142296</v>
      </c>
      <c r="E138" s="297">
        <v>0.15329952703077609</v>
      </c>
      <c r="F138" s="297">
        <v>0.1053720278629475</v>
      </c>
      <c r="G138" s="297">
        <v>0.12544688974537149</v>
      </c>
      <c r="H138" s="297">
        <v>0.11066653195776401</v>
      </c>
      <c r="I138" s="297">
        <v>7.5340252543405581E-2</v>
      </c>
      <c r="J138" s="297">
        <v>8.2424820646518335E-2</v>
      </c>
      <c r="K138" s="297">
        <v>0.12757079991167489</v>
      </c>
      <c r="L138" s="297">
        <v>0.21348030070184701</v>
      </c>
      <c r="M138" s="297">
        <v>7.2192346509783373E-2</v>
      </c>
      <c r="N138" s="297">
        <v>4.9126953200148198E-2</v>
      </c>
      <c r="O138" s="297">
        <v>0.13109656605969899</v>
      </c>
      <c r="P138" s="297">
        <v>0.38232734103249999</v>
      </c>
      <c r="Q138" s="297">
        <v>8.9163504362016477E-2</v>
      </c>
      <c r="R138" s="297">
        <v>7.2149829450349173E-2</v>
      </c>
      <c r="S138" s="297">
        <v>0.1128828483333658</v>
      </c>
      <c r="T138" s="297">
        <v>0.12230352093940949</v>
      </c>
      <c r="U138" s="297">
        <v>3.408850379756008E-2</v>
      </c>
      <c r="V138" s="297">
        <v>1.9652326107536991E-2</v>
      </c>
      <c r="W138" s="297">
        <v>2.387726835952815E-2</v>
      </c>
      <c r="DA138" s="122" t="s">
        <v>1117</v>
      </c>
    </row>
    <row r="139" spans="1:105" ht="12" customHeight="1" x14ac:dyDescent="0.25">
      <c r="A139" s="59" t="s">
        <v>70</v>
      </c>
      <c r="B139" s="297">
        <v>1.014379117130126</v>
      </c>
      <c r="C139" s="297">
        <v>1.4425313196661529</v>
      </c>
      <c r="D139" s="297">
        <v>1.2528143903379889</v>
      </c>
      <c r="E139" s="297">
        <v>1.372204106627301</v>
      </c>
      <c r="F139" s="297">
        <v>1.4598945843839191</v>
      </c>
      <c r="G139" s="297">
        <v>1.436612778203864</v>
      </c>
      <c r="H139" s="297">
        <v>1.511338404056302</v>
      </c>
      <c r="I139" s="297">
        <v>1.186981269385277</v>
      </c>
      <c r="J139" s="297">
        <v>0.9608435199795522</v>
      </c>
      <c r="K139" s="297">
        <v>0.95125862625921875</v>
      </c>
      <c r="L139" s="297">
        <v>1.621379822688559</v>
      </c>
      <c r="M139" s="297">
        <v>1.3842085682267431</v>
      </c>
      <c r="N139" s="297">
        <v>0</v>
      </c>
      <c r="O139" s="297">
        <v>0.38349176784462519</v>
      </c>
      <c r="P139" s="297">
        <v>0.33722041003501207</v>
      </c>
      <c r="Q139" s="297">
        <v>0.363964545364653</v>
      </c>
      <c r="R139" s="297">
        <v>0.22214505959725811</v>
      </c>
      <c r="S139" s="297">
        <v>0.28111355098033858</v>
      </c>
      <c r="T139" s="297">
        <v>0.2444331764758553</v>
      </c>
      <c r="U139" s="297">
        <v>0.12691070886010031</v>
      </c>
      <c r="V139" s="297">
        <v>0.1485106664032142</v>
      </c>
      <c r="W139" s="297">
        <v>0.5655323491293982</v>
      </c>
      <c r="DA139" s="122" t="s">
        <v>1118</v>
      </c>
    </row>
    <row r="140" spans="1:105" ht="12" customHeight="1" x14ac:dyDescent="0.25">
      <c r="A140" s="59" t="s">
        <v>162</v>
      </c>
      <c r="B140" s="297">
        <v>7.5195521575452076E-2</v>
      </c>
      <c r="C140" s="297">
        <v>0.1290562887911226</v>
      </c>
      <c r="D140" s="297">
        <v>0.22269227501295399</v>
      </c>
      <c r="E140" s="297">
        <v>0.30004415292232228</v>
      </c>
      <c r="F140" s="297">
        <v>0.26501975008551532</v>
      </c>
      <c r="G140" s="297">
        <v>0.55415170804781611</v>
      </c>
      <c r="H140" s="297">
        <v>0.38680796952423491</v>
      </c>
      <c r="I140" s="297">
        <v>0.25192635304423849</v>
      </c>
      <c r="J140" s="297">
        <v>0.33137337118604321</v>
      </c>
      <c r="K140" s="297">
        <v>0.56932566751879787</v>
      </c>
      <c r="L140" s="297">
        <v>1.0295883492620841</v>
      </c>
      <c r="M140" s="297">
        <v>0.94796501652197473</v>
      </c>
      <c r="N140" s="297">
        <v>1.9917839946203131</v>
      </c>
      <c r="O140" s="297">
        <v>2.0656323819348978</v>
      </c>
      <c r="P140" s="297">
        <v>1.497065345620167</v>
      </c>
      <c r="Q140" s="297">
        <v>1.6603538206328661</v>
      </c>
      <c r="R140" s="297">
        <v>2.0909123991091731</v>
      </c>
      <c r="S140" s="297">
        <v>2.062134713833141</v>
      </c>
      <c r="T140" s="297">
        <v>1.30010041643563</v>
      </c>
      <c r="U140" s="297">
        <v>2.594743486236335</v>
      </c>
      <c r="V140" s="297">
        <v>2.3166734284403012</v>
      </c>
      <c r="W140" s="297">
        <v>2.0360874925933818</v>
      </c>
      <c r="DA140" s="122" t="s">
        <v>1119</v>
      </c>
    </row>
    <row r="141" spans="1:105" ht="12" customHeight="1" x14ac:dyDescent="0.25">
      <c r="A141" s="60" t="s">
        <v>1021</v>
      </c>
      <c r="B141" s="264">
        <v>7.95487916609528E-2</v>
      </c>
      <c r="C141" s="264">
        <v>9.3632146073160061E-2</v>
      </c>
      <c r="D141" s="264">
        <v>9.8166680579790777E-2</v>
      </c>
      <c r="E141" s="264">
        <v>2.0056551112224319E-2</v>
      </c>
      <c r="F141" s="264">
        <v>5.4475275254298426E-3</v>
      </c>
      <c r="G141" s="264">
        <v>6.245438533357568E-3</v>
      </c>
      <c r="H141" s="264">
        <v>4.1874713128743357E-3</v>
      </c>
      <c r="I141" s="264">
        <v>9.2358212144003355E-6</v>
      </c>
      <c r="J141" s="264">
        <v>1.3499922466217109E-2</v>
      </c>
      <c r="K141" s="264">
        <v>2.6919574724841109E-2</v>
      </c>
      <c r="L141" s="264">
        <v>2.2218405506549389E-2</v>
      </c>
      <c r="M141" s="264">
        <v>1.4750978372504759E-2</v>
      </c>
      <c r="N141" s="264">
        <v>0.44412696908985011</v>
      </c>
      <c r="O141" s="264">
        <v>0.37441145646819157</v>
      </c>
      <c r="P141" s="264">
        <v>0.15545890582795369</v>
      </c>
      <c r="Q141" s="264">
        <v>0.104509715891109</v>
      </c>
      <c r="R141" s="264">
        <v>2.1552761505980859E-3</v>
      </c>
      <c r="S141" s="264">
        <v>0.46418279214401881</v>
      </c>
      <c r="T141" s="264">
        <v>1.5479911330560661</v>
      </c>
      <c r="U141" s="264">
        <v>0.47980425087639178</v>
      </c>
      <c r="V141" s="264">
        <v>0.45340770448403289</v>
      </c>
      <c r="W141" s="264">
        <v>0.41869020900314402</v>
      </c>
      <c r="DA141" s="72" t="s">
        <v>1120</v>
      </c>
    </row>
    <row r="142" spans="1:105" ht="12" customHeight="1" x14ac:dyDescent="0.25">
      <c r="A142" s="57" t="s">
        <v>1023</v>
      </c>
      <c r="B142" s="263">
        <f t="shared" ref="B142:W142" si="5">B143+B144+B155</f>
        <v>1.3317951311778415</v>
      </c>
      <c r="C142" s="263">
        <f t="shared" si="5"/>
        <v>1.8800673754083788</v>
      </c>
      <c r="D142" s="263">
        <f t="shared" si="5"/>
        <v>1.7781038777253162</v>
      </c>
      <c r="E142" s="263">
        <f t="shared" si="5"/>
        <v>1.6423377373828572</v>
      </c>
      <c r="F142" s="263">
        <f t="shared" si="5"/>
        <v>1.4206723279469733</v>
      </c>
      <c r="G142" s="263">
        <f t="shared" si="5"/>
        <v>1.7683564534074625</v>
      </c>
      <c r="H142" s="263">
        <f t="shared" si="5"/>
        <v>1.5675299355157468</v>
      </c>
      <c r="I142" s="263">
        <f t="shared" si="5"/>
        <v>1.3070350910591308</v>
      </c>
      <c r="J142" s="263">
        <f t="shared" si="5"/>
        <v>1.1413877593825918</v>
      </c>
      <c r="K142" s="263">
        <f t="shared" si="5"/>
        <v>1.5163382319877519</v>
      </c>
      <c r="L142" s="263">
        <f t="shared" si="5"/>
        <v>2.5660354720361518</v>
      </c>
      <c r="M142" s="263">
        <f t="shared" si="5"/>
        <v>2.0899379683833237</v>
      </c>
      <c r="N142" s="263">
        <f t="shared" si="5"/>
        <v>2.3276095945822801</v>
      </c>
      <c r="O142" s="263">
        <f t="shared" si="5"/>
        <v>2.7019891445266335</v>
      </c>
      <c r="P142" s="263">
        <f t="shared" si="5"/>
        <v>2.0820826091455813</v>
      </c>
      <c r="Q142" s="263">
        <f t="shared" si="5"/>
        <v>2.1818197870806224</v>
      </c>
      <c r="R142" s="263">
        <f t="shared" si="5"/>
        <v>2.0840321552732388</v>
      </c>
      <c r="S142" s="263">
        <f t="shared" si="5"/>
        <v>2.9262788923705134</v>
      </c>
      <c r="T142" s="263">
        <f t="shared" si="5"/>
        <v>3.8818849727510321</v>
      </c>
      <c r="U142" s="263">
        <f t="shared" si="5"/>
        <v>3.4596404501392248</v>
      </c>
      <c r="V142" s="263">
        <f t="shared" si="5"/>
        <v>3.0464702987368875</v>
      </c>
      <c r="W142" s="263">
        <f t="shared" si="5"/>
        <v>3.1951056155141986</v>
      </c>
      <c r="DA142" s="70"/>
    </row>
    <row r="143" spans="1:105" ht="12" customHeight="1" x14ac:dyDescent="0.25">
      <c r="A143" s="60" t="s">
        <v>1024</v>
      </c>
      <c r="B143" s="264">
        <v>8.2886296172474297E-2</v>
      </c>
      <c r="C143" s="264">
        <v>0.16182680195438459</v>
      </c>
      <c r="D143" s="264">
        <v>0.23922858693243071</v>
      </c>
      <c r="E143" s="264">
        <v>0.65207423794811226</v>
      </c>
      <c r="F143" s="264">
        <v>0.76985970230101985</v>
      </c>
      <c r="G143" s="264">
        <v>1.095316493716548</v>
      </c>
      <c r="H143" s="264">
        <v>0.95491125080189876</v>
      </c>
      <c r="I143" s="264">
        <v>0.92606267931602781</v>
      </c>
      <c r="J143" s="264">
        <v>0.55737300268708656</v>
      </c>
      <c r="K143" s="264">
        <v>0.72581813472159851</v>
      </c>
      <c r="L143" s="264">
        <v>1.477116508352146</v>
      </c>
      <c r="M143" s="264">
        <v>1.270867414513698</v>
      </c>
      <c r="N143" s="264">
        <v>0.57327378617308433</v>
      </c>
      <c r="O143" s="264">
        <v>0.72748141623583717</v>
      </c>
      <c r="P143" s="264">
        <v>0.71717386266711958</v>
      </c>
      <c r="Q143" s="264">
        <v>0.82118591782734929</v>
      </c>
      <c r="R143" s="264">
        <v>1.4253926893277751</v>
      </c>
      <c r="S143" s="264">
        <v>0.70842424402014725</v>
      </c>
      <c r="T143" s="264">
        <v>0.25601030689102611</v>
      </c>
      <c r="U143" s="264">
        <v>0.95605609190274277</v>
      </c>
      <c r="V143" s="264">
        <v>0.80997270086784401</v>
      </c>
      <c r="W143" s="264">
        <v>0.80980977428514966</v>
      </c>
      <c r="DA143" s="72" t="s">
        <v>1121</v>
      </c>
    </row>
    <row r="144" spans="1:105" ht="12" customHeight="1" x14ac:dyDescent="0.25">
      <c r="A144" s="60" t="s">
        <v>1026</v>
      </c>
      <c r="B144" s="264">
        <v>0.37206077708529761</v>
      </c>
      <c r="C144" s="264">
        <v>0.54416444736384417</v>
      </c>
      <c r="D144" s="264">
        <v>0.48431350693286729</v>
      </c>
      <c r="E144" s="264">
        <v>0.55438230811698308</v>
      </c>
      <c r="F144" s="264">
        <v>0.49256661123945011</v>
      </c>
      <c r="G144" s="264">
        <v>0.54959485004434883</v>
      </c>
      <c r="H144" s="264">
        <v>0.50924275184482881</v>
      </c>
      <c r="I144" s="264">
        <v>0.38063290977214459</v>
      </c>
      <c r="J144" s="264">
        <v>0.35694484175011237</v>
      </c>
      <c r="K144" s="264">
        <v>0.44732960667338972</v>
      </c>
      <c r="L144" s="264">
        <v>0.7701588146738878</v>
      </c>
      <c r="M144" s="264">
        <v>0.62131496775535666</v>
      </c>
      <c r="N144" s="264">
        <v>0.47605287311404848</v>
      </c>
      <c r="O144" s="264">
        <v>0.6558927656842175</v>
      </c>
      <c r="P144" s="264">
        <v>0.62017796832761285</v>
      </c>
      <c r="Q144" s="264">
        <v>0.8437446020415188</v>
      </c>
      <c r="R144" s="264">
        <v>0.64394676590765332</v>
      </c>
      <c r="S144" s="264">
        <v>0.62320449573964809</v>
      </c>
      <c r="T144" s="264">
        <v>0.5776356219500286</v>
      </c>
      <c r="U144" s="264">
        <v>0.73570333491198514</v>
      </c>
      <c r="V144" s="264">
        <v>0.6512596507041245</v>
      </c>
      <c r="W144" s="264">
        <v>0.72004606742696498</v>
      </c>
      <c r="DA144" s="72" t="s">
        <v>1122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1123</v>
      </c>
    </row>
    <row r="146" spans="1:105" ht="12" customHeight="1" x14ac:dyDescent="0.25">
      <c r="A146" s="64" t="s">
        <v>32</v>
      </c>
      <c r="B146" s="231">
        <v>4.3933173382190903E-2</v>
      </c>
      <c r="C146" s="231">
        <v>3.095691093366006E-2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1124</v>
      </c>
    </row>
    <row r="147" spans="1:105" ht="12" customHeight="1" x14ac:dyDescent="0.25">
      <c r="A147" s="64" t="s">
        <v>33</v>
      </c>
      <c r="B147" s="231">
        <v>0.11638963263455999</v>
      </c>
      <c r="C147" s="231">
        <v>0.19187543124015469</v>
      </c>
      <c r="D147" s="231">
        <v>0.16841875012223601</v>
      </c>
      <c r="E147" s="231">
        <v>0.2067255583002531</v>
      </c>
      <c r="F147" s="231">
        <v>0.14678016638126279</v>
      </c>
      <c r="G147" s="231">
        <v>0.1498626160985039</v>
      </c>
      <c r="H147" s="231">
        <v>0.13027045459884551</v>
      </c>
      <c r="I147" s="231">
        <v>9.7457182778353399E-2</v>
      </c>
      <c r="J147" s="231">
        <v>9.5200241923561996E-2</v>
      </c>
      <c r="K147" s="231">
        <v>0.13201283735680311</v>
      </c>
      <c r="L147" s="231">
        <v>0.22597538601216141</v>
      </c>
      <c r="M147" s="231">
        <v>0.164843188834538</v>
      </c>
      <c r="N147" s="231">
        <v>3.5228146878789092E-2</v>
      </c>
      <c r="O147" s="231">
        <v>4.3337991287648113E-2</v>
      </c>
      <c r="P147" s="231">
        <v>2.7959203105088742E-2</v>
      </c>
      <c r="Q147" s="231">
        <v>1.7878774686126381E-2</v>
      </c>
      <c r="R147" s="231">
        <v>2.1404119394162851E-2</v>
      </c>
      <c r="S147" s="231">
        <v>7.8569057086283756E-2</v>
      </c>
      <c r="T147" s="231">
        <v>0.1004445296799976</v>
      </c>
      <c r="U147" s="231">
        <v>0.1414233144971552</v>
      </c>
      <c r="V147" s="231">
        <v>9.8207581643706202E-2</v>
      </c>
      <c r="W147" s="231">
        <v>0.11147768767842139</v>
      </c>
      <c r="DA147" s="73" t="s">
        <v>1125</v>
      </c>
    </row>
    <row r="148" spans="1:105" ht="12" customHeight="1" x14ac:dyDescent="0.25">
      <c r="A148" s="64" t="s">
        <v>160</v>
      </c>
      <c r="B148" s="231">
        <v>1.8198813987550119E-2</v>
      </c>
      <c r="C148" s="231">
        <v>2.8514641235657261E-2</v>
      </c>
      <c r="D148" s="231">
        <v>2.6468860142754749E-2</v>
      </c>
      <c r="E148" s="231">
        <v>2.9194314006862811E-2</v>
      </c>
      <c r="F148" s="231">
        <v>1.9907386981671469E-2</v>
      </c>
      <c r="G148" s="231">
        <v>2.3695726262623271E-2</v>
      </c>
      <c r="H148" s="231">
        <v>2.0877777979548241E-2</v>
      </c>
      <c r="I148" s="231">
        <v>1.4089193148946119E-2</v>
      </c>
      <c r="J148" s="231">
        <v>1.569445442438816E-2</v>
      </c>
      <c r="K148" s="231">
        <v>2.440620584876552E-2</v>
      </c>
      <c r="L148" s="231">
        <v>4.0556652736745288E-2</v>
      </c>
      <c r="M148" s="231">
        <v>1.3705804265218559E-2</v>
      </c>
      <c r="N148" s="231">
        <v>1.061113211154808E-2</v>
      </c>
      <c r="O148" s="231">
        <v>1.932415812164703E-2</v>
      </c>
      <c r="P148" s="231">
        <v>3.6752411812515692E-2</v>
      </c>
      <c r="Q148" s="231">
        <v>3.8086358140605658E-3</v>
      </c>
      <c r="R148" s="231">
        <v>6.0450299566052607E-3</v>
      </c>
      <c r="S148" s="231">
        <v>2.1127302823089531E-2</v>
      </c>
      <c r="T148" s="231">
        <v>2.825518458101392E-2</v>
      </c>
      <c r="U148" s="231">
        <v>6.5603843144056021E-3</v>
      </c>
      <c r="V148" s="231">
        <v>3.5977947699976139E-3</v>
      </c>
      <c r="W148" s="231">
        <v>3.9464243899242557E-3</v>
      </c>
      <c r="DA148" s="73" t="s">
        <v>1126</v>
      </c>
    </row>
    <row r="149" spans="1:105" ht="12" customHeight="1" x14ac:dyDescent="0.25">
      <c r="A149" s="64" t="s">
        <v>70</v>
      </c>
      <c r="B149" s="231">
        <v>0.18018231364412271</v>
      </c>
      <c r="C149" s="231">
        <v>0.26877175693312921</v>
      </c>
      <c r="D149" s="231">
        <v>0.245744012410645</v>
      </c>
      <c r="E149" s="231">
        <v>0.26132212112005809</v>
      </c>
      <c r="F149" s="231">
        <v>0.2758102604002039</v>
      </c>
      <c r="G149" s="231">
        <v>0.27136251211012169</v>
      </c>
      <c r="H149" s="231">
        <v>0.28512131982137667</v>
      </c>
      <c r="I149" s="231">
        <v>0.22197441346397781</v>
      </c>
      <c r="J149" s="231">
        <v>0.18295356562507431</v>
      </c>
      <c r="K149" s="231">
        <v>0.18199003113542189</v>
      </c>
      <c r="L149" s="231">
        <v>0.30802719598462991</v>
      </c>
      <c r="M149" s="231">
        <v>0.26279367018196542</v>
      </c>
      <c r="N149" s="231">
        <v>0</v>
      </c>
      <c r="O149" s="231">
        <v>5.6528220249528228E-2</v>
      </c>
      <c r="P149" s="231">
        <v>3.241636694807716E-2</v>
      </c>
      <c r="Q149" s="231">
        <v>1.5546813827503749E-2</v>
      </c>
      <c r="R149" s="231">
        <v>1.8612289872443882E-2</v>
      </c>
      <c r="S149" s="231">
        <v>5.2613583081249492E-2</v>
      </c>
      <c r="T149" s="231">
        <v>5.6470201887894922E-2</v>
      </c>
      <c r="U149" s="231">
        <v>2.4424158616063708E-2</v>
      </c>
      <c r="V149" s="231">
        <v>2.718817589076274E-2</v>
      </c>
      <c r="W149" s="231">
        <v>9.3470937390742664E-2</v>
      </c>
      <c r="DA149" s="73" t="s">
        <v>1127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0.23221992200294669</v>
      </c>
      <c r="P150" s="231">
        <v>0.37913989637030632</v>
      </c>
      <c r="Q150" s="231">
        <v>0.29173813809795268</v>
      </c>
      <c r="R150" s="231">
        <v>0.22459658447315209</v>
      </c>
      <c r="S150" s="231">
        <v>8.4942699084820605E-2</v>
      </c>
      <c r="T150" s="231">
        <v>9.2109861929378756E-2</v>
      </c>
      <c r="U150" s="231">
        <v>6.3933153807679721E-2</v>
      </c>
      <c r="V150" s="231">
        <v>9.8147574260249476E-2</v>
      </c>
      <c r="W150" s="231">
        <v>0.1746273746515426</v>
      </c>
      <c r="DA150" s="73" t="s">
        <v>1128</v>
      </c>
    </row>
    <row r="151" spans="1:105" ht="12" customHeight="1" x14ac:dyDescent="0.25">
      <c r="A151" s="64" t="s">
        <v>162</v>
      </c>
      <c r="B151" s="231">
        <v>1.335684343687393E-2</v>
      </c>
      <c r="C151" s="231">
        <v>2.4045707021242969E-2</v>
      </c>
      <c r="D151" s="231">
        <v>4.3681884257231532E-2</v>
      </c>
      <c r="E151" s="231">
        <v>5.7140314689809082E-2</v>
      </c>
      <c r="F151" s="231">
        <v>5.0068797476311863E-2</v>
      </c>
      <c r="G151" s="231">
        <v>0.1046739955731</v>
      </c>
      <c r="H151" s="231">
        <v>7.2973199445058395E-2</v>
      </c>
      <c r="I151" s="231">
        <v>4.7112120380867303E-2</v>
      </c>
      <c r="J151" s="231">
        <v>6.3096579777087977E-2</v>
      </c>
      <c r="K151" s="231">
        <v>0.10892053233239921</v>
      </c>
      <c r="L151" s="231">
        <v>0.19559957994035129</v>
      </c>
      <c r="M151" s="231">
        <v>0.17997230447363469</v>
      </c>
      <c r="N151" s="231">
        <v>0.43021359412371141</v>
      </c>
      <c r="O151" s="231">
        <v>0.30448247402244749</v>
      </c>
      <c r="P151" s="231">
        <v>0.14391009009162489</v>
      </c>
      <c r="Q151" s="231">
        <v>7.0922324896513456E-2</v>
      </c>
      <c r="R151" s="231">
        <v>0.17518583461032919</v>
      </c>
      <c r="S151" s="231">
        <v>0.3859518536642047</v>
      </c>
      <c r="T151" s="231">
        <v>0.30035584387174352</v>
      </c>
      <c r="U151" s="231">
        <v>0.49936232367668087</v>
      </c>
      <c r="V151" s="231">
        <v>0.42411852413940848</v>
      </c>
      <c r="W151" s="231">
        <v>0.33652364331633411</v>
      </c>
      <c r="DA151" s="73" t="s">
        <v>1129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1130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0.44384991471936192</v>
      </c>
      <c r="R153" s="231">
        <v>0.19810290760096011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1131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1132</v>
      </c>
    </row>
    <row r="155" spans="1:105" ht="12" customHeight="1" x14ac:dyDescent="0.25">
      <c r="A155" s="60" t="s">
        <v>1038</v>
      </c>
      <c r="B155" s="264">
        <v>0.8768480579200697</v>
      </c>
      <c r="C155" s="264">
        <v>1.17407612609015</v>
      </c>
      <c r="D155" s="264">
        <v>1.0545617838600181</v>
      </c>
      <c r="E155" s="264">
        <v>0.43588119131776182</v>
      </c>
      <c r="F155" s="264">
        <v>0.15824601440650321</v>
      </c>
      <c r="G155" s="264">
        <v>0.1234451096465657</v>
      </c>
      <c r="H155" s="264">
        <v>0.1033759328690193</v>
      </c>
      <c r="I155" s="264">
        <v>3.395019709585317E-4</v>
      </c>
      <c r="J155" s="264">
        <v>0.22706991494539289</v>
      </c>
      <c r="K155" s="264">
        <v>0.34319049059276358</v>
      </c>
      <c r="L155" s="264">
        <v>0.31876014901011818</v>
      </c>
      <c r="M155" s="264">
        <v>0.19775558611426919</v>
      </c>
      <c r="N155" s="264">
        <v>1.278282935295147</v>
      </c>
      <c r="O155" s="264">
        <v>1.3186149626065791</v>
      </c>
      <c r="P155" s="264">
        <v>0.74473077815084865</v>
      </c>
      <c r="Q155" s="264">
        <v>0.51688926721175454</v>
      </c>
      <c r="R155" s="264">
        <v>1.46927000378107E-2</v>
      </c>
      <c r="S155" s="264">
        <v>1.594650152610718</v>
      </c>
      <c r="T155" s="264">
        <v>3.0482390439099771</v>
      </c>
      <c r="U155" s="264">
        <v>1.767881023324497</v>
      </c>
      <c r="V155" s="264">
        <v>1.5852379471649189</v>
      </c>
      <c r="W155" s="264">
        <v>1.6652497738020839</v>
      </c>
      <c r="DA155" s="72" t="s">
        <v>1133</v>
      </c>
    </row>
    <row r="156" spans="1:105" ht="12" customHeight="1" x14ac:dyDescent="0.25">
      <c r="A156" s="132" t="s">
        <v>1040</v>
      </c>
      <c r="B156" s="318">
        <v>0.26870525870008172</v>
      </c>
      <c r="C156" s="318">
        <v>0.37041036455971782</v>
      </c>
      <c r="D156" s="318">
        <v>0.35728726727571869</v>
      </c>
      <c r="E156" s="318">
        <v>0.2304859040841277</v>
      </c>
      <c r="F156" s="318">
        <v>0.13868108286965811</v>
      </c>
      <c r="G156" s="318">
        <v>0.15835648195502439</v>
      </c>
      <c r="H156" s="318">
        <v>0.1306277149209249</v>
      </c>
      <c r="I156" s="318">
        <v>1.1968948536501149E-2</v>
      </c>
      <c r="J156" s="318">
        <v>0.15319123447828281</v>
      </c>
      <c r="K156" s="318">
        <v>0.22516674554251179</v>
      </c>
      <c r="L156" s="318">
        <v>0.30183358598982291</v>
      </c>
      <c r="M156" s="318">
        <v>0.22222324278020969</v>
      </c>
      <c r="N156" s="318">
        <v>0.5827430047341623</v>
      </c>
      <c r="O156" s="318">
        <v>0.59747543057646024</v>
      </c>
      <c r="P156" s="318">
        <v>0.38228736734233543</v>
      </c>
      <c r="Q156" s="318">
        <v>0.25948481521695982</v>
      </c>
      <c r="R156" s="318">
        <v>4.2188417645630263E-2</v>
      </c>
      <c r="S156" s="318">
        <v>0.62547995156171088</v>
      </c>
      <c r="T156" s="318">
        <v>1.1204433024402931</v>
      </c>
      <c r="U156" s="318">
        <v>0.4985882058223321</v>
      </c>
      <c r="V156" s="318">
        <v>0.5193382241202722</v>
      </c>
      <c r="W156" s="318">
        <v>0.5189805769077912</v>
      </c>
      <c r="DA156" s="139" t="s">
        <v>1134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253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0.99999999999999978</v>
      </c>
      <c r="C160" s="234">
        <f t="shared" si="6"/>
        <v>1.0000000000000002</v>
      </c>
      <c r="D160" s="234">
        <f t="shared" si="6"/>
        <v>0.99999999999999989</v>
      </c>
      <c r="E160" s="234">
        <f t="shared" si="6"/>
        <v>1</v>
      </c>
      <c r="F160" s="234">
        <f t="shared" si="6"/>
        <v>1</v>
      </c>
      <c r="G160" s="234">
        <f t="shared" si="6"/>
        <v>1</v>
      </c>
      <c r="H160" s="234">
        <f t="shared" si="6"/>
        <v>0.99999999999999989</v>
      </c>
      <c r="I160" s="234">
        <f t="shared" si="6"/>
        <v>1</v>
      </c>
      <c r="J160" s="234">
        <f t="shared" si="6"/>
        <v>1</v>
      </c>
      <c r="K160" s="234">
        <f t="shared" si="6"/>
        <v>1</v>
      </c>
      <c r="L160" s="234">
        <f t="shared" si="6"/>
        <v>1</v>
      </c>
      <c r="M160" s="234">
        <f t="shared" si="6"/>
        <v>1</v>
      </c>
      <c r="N160" s="234">
        <f t="shared" si="6"/>
        <v>0.99999999999999989</v>
      </c>
      <c r="O160" s="234">
        <f t="shared" si="6"/>
        <v>0.99999999999999978</v>
      </c>
      <c r="P160" s="234">
        <f t="shared" si="6"/>
        <v>1</v>
      </c>
      <c r="Q160" s="234">
        <f t="shared" si="6"/>
        <v>0.99999999999999989</v>
      </c>
      <c r="R160" s="234">
        <f t="shared" si="6"/>
        <v>1</v>
      </c>
      <c r="S160" s="234">
        <f t="shared" si="6"/>
        <v>1</v>
      </c>
      <c r="T160" s="234">
        <f t="shared" si="6"/>
        <v>1</v>
      </c>
      <c r="U160" s="234">
        <f t="shared" si="6"/>
        <v>1</v>
      </c>
      <c r="V160" s="234">
        <f t="shared" si="6"/>
        <v>1</v>
      </c>
      <c r="W160" s="234">
        <f t="shared" si="6"/>
        <v>0.99999999999999989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2.6979297728361514E-3</v>
      </c>
      <c r="C161" s="268">
        <f t="shared" si="7"/>
        <v>2.2887206913572238E-3</v>
      </c>
      <c r="D161" s="268">
        <f t="shared" si="7"/>
        <v>2.4699571296463731E-3</v>
      </c>
      <c r="E161" s="268">
        <f t="shared" si="7"/>
        <v>9.4836787222881509E-4</v>
      </c>
      <c r="F161" s="268">
        <f t="shared" si="7"/>
        <v>8.6146484019705835E-4</v>
      </c>
      <c r="G161" s="268">
        <f t="shared" si="7"/>
        <v>9.0333372279931528E-4</v>
      </c>
      <c r="H161" s="268">
        <f t="shared" si="7"/>
        <v>7.5506011497164776E-4</v>
      </c>
      <c r="I161" s="268">
        <f t="shared" si="7"/>
        <v>8.8058139619588815E-5</v>
      </c>
      <c r="J161" s="268">
        <f t="shared" si="7"/>
        <v>1.1837592238352749E-3</v>
      </c>
      <c r="K161" s="268">
        <f t="shared" si="7"/>
        <v>9.1179951917578508E-4</v>
      </c>
      <c r="L161" s="268">
        <f t="shared" si="7"/>
        <v>4.0976309180204405E-4</v>
      </c>
      <c r="M161" s="268">
        <f t="shared" si="7"/>
        <v>4.7865609087093327E-4</v>
      </c>
      <c r="N161" s="268">
        <f t="shared" si="7"/>
        <v>8.2995592992486363E-4</v>
      </c>
      <c r="O161" s="268">
        <f t="shared" si="7"/>
        <v>9.0931726362730259E-4</v>
      </c>
      <c r="P161" s="268">
        <f t="shared" si="7"/>
        <v>1.066314992045538E-3</v>
      </c>
      <c r="Q161" s="268">
        <f t="shared" si="7"/>
        <v>8.7026088584624855E-4</v>
      </c>
      <c r="R161" s="268">
        <f t="shared" si="7"/>
        <v>3.6676184396635997E-4</v>
      </c>
      <c r="S161" s="268">
        <f t="shared" si="7"/>
        <v>1.1003507957745139E-3</v>
      </c>
      <c r="T161" s="268">
        <f t="shared" si="7"/>
        <v>1.4629433471484098E-3</v>
      </c>
      <c r="U161" s="268">
        <f t="shared" si="7"/>
        <v>8.4055426917523926E-4</v>
      </c>
      <c r="V161" s="268">
        <f t="shared" si="7"/>
        <v>1.1098957604695906E-3</v>
      </c>
      <c r="W161" s="268">
        <f t="shared" si="7"/>
        <v>1.1423552180128953E-3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2.1346828129317173E-2</v>
      </c>
      <c r="C162" s="269">
        <f t="shared" si="8"/>
        <v>1.8109043358476538E-2</v>
      </c>
      <c r="D162" s="269">
        <f t="shared" si="8"/>
        <v>1.9543040320844102E-2</v>
      </c>
      <c r="E162" s="269">
        <f t="shared" si="8"/>
        <v>7.5037705486873784E-3</v>
      </c>
      <c r="F162" s="269">
        <f t="shared" si="8"/>
        <v>6.8161677402761318E-3</v>
      </c>
      <c r="G162" s="269">
        <f t="shared" si="8"/>
        <v>7.1474468750689487E-3</v>
      </c>
      <c r="H162" s="269">
        <f t="shared" si="8"/>
        <v>5.9742616964630294E-3</v>
      </c>
      <c r="I162" s="269">
        <f t="shared" si="8"/>
        <v>6.9674236548815404E-4</v>
      </c>
      <c r="J162" s="269">
        <f t="shared" si="8"/>
        <v>9.3662573993322975E-3</v>
      </c>
      <c r="K162" s="269">
        <f t="shared" si="8"/>
        <v>7.2144307906792894E-3</v>
      </c>
      <c r="L162" s="269">
        <f t="shared" si="8"/>
        <v>3.242168266389147E-3</v>
      </c>
      <c r="M162" s="269">
        <f t="shared" si="8"/>
        <v>3.7872703017511685E-3</v>
      </c>
      <c r="N162" s="269">
        <f t="shared" si="8"/>
        <v>6.5668598083593035E-3</v>
      </c>
      <c r="O162" s="269">
        <f t="shared" si="8"/>
        <v>7.1947904415864405E-3</v>
      </c>
      <c r="P162" s="269">
        <f t="shared" si="8"/>
        <v>8.4370034743275306E-3</v>
      </c>
      <c r="Q162" s="269">
        <f t="shared" si="8"/>
        <v>6.8857646870096635E-3</v>
      </c>
      <c r="R162" s="269">
        <f t="shared" si="8"/>
        <v>2.9019295188365941E-3</v>
      </c>
      <c r="S162" s="269">
        <f t="shared" si="8"/>
        <v>8.7063049438323697E-3</v>
      </c>
      <c r="T162" s="269">
        <f t="shared" si="8"/>
        <v>1.1575245771381195E-2</v>
      </c>
      <c r="U162" s="269">
        <f t="shared" si="8"/>
        <v>6.6507170416764388E-3</v>
      </c>
      <c r="V162" s="269">
        <f t="shared" si="8"/>
        <v>8.7818275622851133E-3</v>
      </c>
      <c r="W162" s="269">
        <f t="shared" si="8"/>
        <v>9.0386565088070945E-3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2.3559033625442358E-2</v>
      </c>
      <c r="C163" s="269">
        <f t="shared" si="9"/>
        <v>1.9985712107786994E-2</v>
      </c>
      <c r="D163" s="269">
        <f t="shared" si="9"/>
        <v>2.1568316439003875E-2</v>
      </c>
      <c r="E163" s="269">
        <f t="shared" si="9"/>
        <v>8.2813981357418992E-3</v>
      </c>
      <c r="F163" s="269">
        <f t="shared" si="9"/>
        <v>7.522537962878017E-3</v>
      </c>
      <c r="G163" s="269">
        <f t="shared" si="9"/>
        <v>7.8881480773508438E-3</v>
      </c>
      <c r="H163" s="269">
        <f t="shared" si="9"/>
        <v>6.5933838667518677E-3</v>
      </c>
      <c r="I163" s="269">
        <f t="shared" si="9"/>
        <v>7.6894687666793503E-4</v>
      </c>
      <c r="J163" s="269">
        <f t="shared" si="9"/>
        <v>1.0336897438751999E-2</v>
      </c>
      <c r="K163" s="269">
        <f t="shared" si="9"/>
        <v>7.9620736418735006E-3</v>
      </c>
      <c r="L163" s="269">
        <f t="shared" si="9"/>
        <v>3.5781592817671357E-3</v>
      </c>
      <c r="M163" s="269">
        <f t="shared" si="9"/>
        <v>4.1797511015257806E-3</v>
      </c>
      <c r="N163" s="269">
        <f t="shared" si="9"/>
        <v>7.247393856431048E-3</v>
      </c>
      <c r="O163" s="269">
        <f t="shared" si="9"/>
        <v>7.9403979324008406E-3</v>
      </c>
      <c r="P163" s="269">
        <f t="shared" si="9"/>
        <v>9.3113434626230993E-3</v>
      </c>
      <c r="Q163" s="269">
        <f t="shared" si="9"/>
        <v>7.599347351063968E-3</v>
      </c>
      <c r="R163" s="269">
        <f t="shared" si="9"/>
        <v>3.2026610557210626E-3</v>
      </c>
      <c r="S163" s="269">
        <f t="shared" si="9"/>
        <v>9.6085530685191683E-3</v>
      </c>
      <c r="T163" s="269">
        <f t="shared" si="9"/>
        <v>1.2774806762799944E-2</v>
      </c>
      <c r="U163" s="269">
        <f t="shared" si="9"/>
        <v>7.3399413472098624E-3</v>
      </c>
      <c r="V163" s="269">
        <f t="shared" si="9"/>
        <v>9.6919022151385655E-3</v>
      </c>
      <c r="W163" s="269">
        <f t="shared" si="9"/>
        <v>9.9753467508065397E-3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3.8331281528217652E-2</v>
      </c>
      <c r="C164" s="269">
        <f t="shared" si="10"/>
        <v>3.2517376116742436E-2</v>
      </c>
      <c r="D164" s="269">
        <f t="shared" si="10"/>
        <v>3.5092322658783023E-2</v>
      </c>
      <c r="E164" s="269">
        <f t="shared" si="10"/>
        <v>1.3474092716840759E-2</v>
      </c>
      <c r="F164" s="269">
        <f t="shared" si="10"/>
        <v>1.223940357852297E-2</v>
      </c>
      <c r="G164" s="269">
        <f t="shared" si="10"/>
        <v>1.2834262622838228E-2</v>
      </c>
      <c r="H164" s="269">
        <f t="shared" si="10"/>
        <v>1.0727640922721784E-2</v>
      </c>
      <c r="I164" s="269">
        <f t="shared" si="10"/>
        <v>1.2511005195888565E-3</v>
      </c>
      <c r="J164" s="269">
        <f t="shared" si="10"/>
        <v>1.6818454107778585E-2</v>
      </c>
      <c r="K164" s="269">
        <f t="shared" si="10"/>
        <v>1.2954541818959E-2</v>
      </c>
      <c r="L164" s="269">
        <f t="shared" si="10"/>
        <v>5.8217766043723194E-3</v>
      </c>
      <c r="M164" s="269">
        <f t="shared" si="10"/>
        <v>6.800585233574249E-3</v>
      </c>
      <c r="N164" s="269">
        <f t="shared" si="10"/>
        <v>1.1791735547111911E-2</v>
      </c>
      <c r="O164" s="269">
        <f t="shared" si="10"/>
        <v>1.2919274764489367E-2</v>
      </c>
      <c r="P164" s="269">
        <f t="shared" si="10"/>
        <v>1.5149845844537825E-2</v>
      </c>
      <c r="Q164" s="269">
        <f t="shared" si="10"/>
        <v>1.2364374845569598E-2</v>
      </c>
      <c r="R164" s="269">
        <f t="shared" si="10"/>
        <v>5.2108292945312936E-3</v>
      </c>
      <c r="S164" s="269">
        <f t="shared" si="10"/>
        <v>1.5633415130851404E-2</v>
      </c>
      <c r="T164" s="269">
        <f t="shared" si="10"/>
        <v>2.0785008514298462E-2</v>
      </c>
      <c r="U164" s="269">
        <f t="shared" si="10"/>
        <v>1.1942313197289455E-2</v>
      </c>
      <c r="V164" s="269">
        <f t="shared" si="10"/>
        <v>1.576902678857045E-2</v>
      </c>
      <c r="W164" s="269">
        <f t="shared" si="10"/>
        <v>1.6230199876866847E-2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7.7567354242366066E-3</v>
      </c>
      <c r="C165" s="270">
        <f t="shared" si="11"/>
        <v>6.6990752220501158E-3</v>
      </c>
      <c r="D165" s="270">
        <f t="shared" si="11"/>
        <v>7.1916105753102016E-3</v>
      </c>
      <c r="E165" s="270">
        <f t="shared" si="11"/>
        <v>3.8259230732356929E-3</v>
      </c>
      <c r="F165" s="270">
        <f t="shared" si="11"/>
        <v>4.9651969052377813E-3</v>
      </c>
      <c r="G165" s="270">
        <f t="shared" si="11"/>
        <v>5.7592739964367184E-3</v>
      </c>
      <c r="H165" s="270">
        <f t="shared" si="11"/>
        <v>5.1462087514367004E-3</v>
      </c>
      <c r="I165" s="270">
        <f t="shared" si="11"/>
        <v>5.6351449564665534E-3</v>
      </c>
      <c r="J165" s="270">
        <f t="shared" si="11"/>
        <v>5.0000651424113073E-3</v>
      </c>
      <c r="K165" s="270">
        <f t="shared" si="11"/>
        <v>3.5348441774948648E-3</v>
      </c>
      <c r="L165" s="270">
        <f t="shared" si="11"/>
        <v>2.0013928094264255E-3</v>
      </c>
      <c r="M165" s="270">
        <f t="shared" si="11"/>
        <v>2.5424398147440128E-3</v>
      </c>
      <c r="N165" s="270">
        <f t="shared" si="11"/>
        <v>2.0862658793103055E-3</v>
      </c>
      <c r="O165" s="270">
        <f t="shared" si="11"/>
        <v>2.4656385472738725E-3</v>
      </c>
      <c r="P165" s="270">
        <f t="shared" si="11"/>
        <v>3.2732269832480747E-3</v>
      </c>
      <c r="Q165" s="270">
        <f t="shared" si="11"/>
        <v>2.9802820027641595E-3</v>
      </c>
      <c r="R165" s="270">
        <f t="shared" si="11"/>
        <v>4.517764514553972E-3</v>
      </c>
      <c r="S165" s="270">
        <f t="shared" si="11"/>
        <v>2.8015708056997315E-3</v>
      </c>
      <c r="T165" s="270">
        <f t="shared" si="11"/>
        <v>3.6532274639698554E-3</v>
      </c>
      <c r="U165" s="270">
        <f t="shared" si="11"/>
        <v>2.1103337454811012E-3</v>
      </c>
      <c r="V165" s="270">
        <f t="shared" si="11"/>
        <v>2.7920754722325571E-3</v>
      </c>
      <c r="W165" s="270">
        <f t="shared" si="11"/>
        <v>2.9717096890249156E-3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0.67500655816310273</v>
      </c>
      <c r="C166" s="319">
        <f t="shared" si="12"/>
        <v>0.701637980598671</v>
      </c>
      <c r="D166" s="319">
        <f t="shared" si="12"/>
        <v>0.69822049026027877</v>
      </c>
      <c r="E166" s="319">
        <f t="shared" si="12"/>
        <v>0.82062567644318785</v>
      </c>
      <c r="F166" s="319">
        <f t="shared" si="12"/>
        <v>0.78086173501001555</v>
      </c>
      <c r="G166" s="319">
        <f t="shared" si="12"/>
        <v>0.77397939883741096</v>
      </c>
      <c r="H166" s="319">
        <f t="shared" si="12"/>
        <v>0.79099925449811981</v>
      </c>
      <c r="I166" s="319">
        <f t="shared" si="12"/>
        <v>0.82569379893182637</v>
      </c>
      <c r="J166" s="319">
        <f t="shared" si="12"/>
        <v>0.78715033163916415</v>
      </c>
      <c r="K166" s="319">
        <f t="shared" si="12"/>
        <v>0.85342407202850179</v>
      </c>
      <c r="L166" s="319">
        <f t="shared" si="12"/>
        <v>0.91688935418139761</v>
      </c>
      <c r="M166" s="319">
        <f t="shared" si="12"/>
        <v>0.8940142757941888</v>
      </c>
      <c r="N166" s="319">
        <f t="shared" si="12"/>
        <v>0.91284578784618831</v>
      </c>
      <c r="O166" s="319">
        <f t="shared" si="12"/>
        <v>0.89159693047002408</v>
      </c>
      <c r="P166" s="319">
        <f t="shared" si="12"/>
        <v>0.8575439521317193</v>
      </c>
      <c r="Q166" s="319">
        <f t="shared" si="12"/>
        <v>0.84927051493209449</v>
      </c>
      <c r="R166" s="319">
        <f t="shared" si="12"/>
        <v>0.84566973207630491</v>
      </c>
      <c r="S166" s="319">
        <f t="shared" si="12"/>
        <v>0.89841224109625006</v>
      </c>
      <c r="T166" s="319">
        <f t="shared" si="12"/>
        <v>0.89390328508919159</v>
      </c>
      <c r="U166" s="319">
        <f t="shared" si="12"/>
        <v>0.92620278895321806</v>
      </c>
      <c r="V166" s="319">
        <f t="shared" si="12"/>
        <v>0.90231222912994691</v>
      </c>
      <c r="W166" s="319">
        <f t="shared" si="12"/>
        <v>0.89398808223344262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0.12573582859370183</v>
      </c>
      <c r="C167" s="271">
        <f t="shared" si="13"/>
        <v>0.11316979105150056</v>
      </c>
      <c r="D167" s="271">
        <f t="shared" si="13"/>
        <v>0.11269097633476914</v>
      </c>
      <c r="E167" s="271">
        <f t="shared" si="13"/>
        <v>7.6777242385703132E-2</v>
      </c>
      <c r="F167" s="271">
        <f t="shared" si="13"/>
        <v>0.10298547748004949</v>
      </c>
      <c r="G167" s="271">
        <f t="shared" si="13"/>
        <v>0.10552265687209728</v>
      </c>
      <c r="H167" s="271">
        <f t="shared" si="13"/>
        <v>9.9074466135840089E-2</v>
      </c>
      <c r="I167" s="271">
        <f t="shared" si="13"/>
        <v>9.4256329967437061E-2</v>
      </c>
      <c r="J167" s="271">
        <f t="shared" si="13"/>
        <v>9.2837033547621864E-2</v>
      </c>
      <c r="K167" s="271">
        <f t="shared" si="13"/>
        <v>6.0969612603110387E-2</v>
      </c>
      <c r="L167" s="271">
        <f t="shared" si="13"/>
        <v>3.5191376088292953E-2</v>
      </c>
      <c r="M167" s="271">
        <f t="shared" si="13"/>
        <v>4.5043964698156656E-2</v>
      </c>
      <c r="N167" s="271">
        <f t="shared" si="13"/>
        <v>2.2820430780589311E-2</v>
      </c>
      <c r="O167" s="271">
        <f t="shared" si="13"/>
        <v>3.3598424326521291E-2</v>
      </c>
      <c r="P167" s="271">
        <f t="shared" si="13"/>
        <v>5.8224073522244152E-2</v>
      </c>
      <c r="Q167" s="271">
        <f t="shared" si="13"/>
        <v>7.9372560823229438E-2</v>
      </c>
      <c r="R167" s="271">
        <f t="shared" si="13"/>
        <v>8.5447236036639868E-2</v>
      </c>
      <c r="S167" s="271">
        <f t="shared" si="13"/>
        <v>3.2292302691120732E-2</v>
      </c>
      <c r="T167" s="271">
        <f t="shared" si="13"/>
        <v>2.7347673832782898E-2</v>
      </c>
      <c r="U167" s="271">
        <f t="shared" si="13"/>
        <v>2.4230237752767392E-2</v>
      </c>
      <c r="V167" s="271">
        <f t="shared" si="13"/>
        <v>3.2265608493552755E-2</v>
      </c>
      <c r="W167" s="271">
        <f t="shared" si="13"/>
        <v>3.6742113298399402E-2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7.1523795840841592E-2</v>
      </c>
      <c r="C168" s="271">
        <f t="shared" si="14"/>
        <v>6.5060386113681049E-2</v>
      </c>
      <c r="D168" s="271">
        <f t="shared" si="14"/>
        <v>6.5612950300363349E-2</v>
      </c>
      <c r="E168" s="271">
        <f t="shared" si="14"/>
        <v>4.4588307686632765E-2</v>
      </c>
      <c r="F168" s="271">
        <f t="shared" si="14"/>
        <v>6.0000870606561216E-2</v>
      </c>
      <c r="G168" s="271">
        <f t="shared" si="14"/>
        <v>6.1493727406848164E-2</v>
      </c>
      <c r="H168" s="271">
        <f t="shared" si="14"/>
        <v>5.7773805888589998E-2</v>
      </c>
      <c r="I168" s="271">
        <f t="shared" si="14"/>
        <v>5.5362725094131392E-2</v>
      </c>
      <c r="J168" s="271">
        <f t="shared" si="14"/>
        <v>5.3940303713399064E-2</v>
      </c>
      <c r="K168" s="271">
        <f t="shared" si="14"/>
        <v>3.5407881146890148E-2</v>
      </c>
      <c r="L168" s="271">
        <f t="shared" si="14"/>
        <v>2.045830780754393E-2</v>
      </c>
      <c r="M168" s="271">
        <f t="shared" si="14"/>
        <v>2.617823608269863E-2</v>
      </c>
      <c r="N168" s="271">
        <f t="shared" si="14"/>
        <v>1.3943534915738295E-2</v>
      </c>
      <c r="O168" s="271">
        <f t="shared" si="14"/>
        <v>1.8278970297827001E-2</v>
      </c>
      <c r="P168" s="271">
        <f t="shared" si="14"/>
        <v>2.7460553343353171E-2</v>
      </c>
      <c r="Q168" s="271">
        <f t="shared" si="14"/>
        <v>2.7243274640132827E-2</v>
      </c>
      <c r="R168" s="271">
        <f t="shared" si="14"/>
        <v>3.851954654529146E-2</v>
      </c>
      <c r="S168" s="271">
        <f t="shared" si="14"/>
        <v>1.9010469808521353E-2</v>
      </c>
      <c r="T168" s="271">
        <f t="shared" si="14"/>
        <v>1.8979134097506387E-2</v>
      </c>
      <c r="U168" s="271">
        <f t="shared" si="14"/>
        <v>1.4363261688138019E-2</v>
      </c>
      <c r="V168" s="271">
        <f t="shared" si="14"/>
        <v>1.8908855981235321E-2</v>
      </c>
      <c r="W168" s="271">
        <f t="shared" si="14"/>
        <v>2.0842755844464267E-2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6.8570936496619175E-2</v>
      </c>
      <c r="C169" s="320">
        <f t="shared" si="15"/>
        <v>6.292149172270961E-2</v>
      </c>
      <c r="D169" s="320">
        <f t="shared" si="15"/>
        <v>6.3104007962119249E-2</v>
      </c>
      <c r="E169" s="320">
        <f t="shared" si="15"/>
        <v>4.4283206837922612E-2</v>
      </c>
      <c r="F169" s="320">
        <f t="shared" si="15"/>
        <v>5.9875765664986418E-2</v>
      </c>
      <c r="G169" s="320">
        <f t="shared" si="15"/>
        <v>6.1362013990267743E-2</v>
      </c>
      <c r="H169" s="320">
        <f t="shared" si="15"/>
        <v>5.7684320373302733E-2</v>
      </c>
      <c r="I169" s="320">
        <f t="shared" si="15"/>
        <v>5.5362473880198874E-2</v>
      </c>
      <c r="J169" s="320">
        <f t="shared" si="15"/>
        <v>5.3554634090940648E-2</v>
      </c>
      <c r="K169" s="320">
        <f t="shared" si="15"/>
        <v>3.5004869125320616E-2</v>
      </c>
      <c r="L169" s="320">
        <f t="shared" si="15"/>
        <v>2.0346792917194011E-2</v>
      </c>
      <c r="M169" s="320">
        <f t="shared" si="15"/>
        <v>2.606077077151716E-2</v>
      </c>
      <c r="N169" s="320">
        <f t="shared" si="15"/>
        <v>1.1605021812785004E-2</v>
      </c>
      <c r="O169" s="320">
        <f t="shared" si="15"/>
        <v>1.617228719031618E-2</v>
      </c>
      <c r="P169" s="320">
        <f t="shared" si="15"/>
        <v>2.5857433930257804E-2</v>
      </c>
      <c r="Q169" s="320">
        <f t="shared" si="15"/>
        <v>2.6163383281432983E-2</v>
      </c>
      <c r="R169" s="320">
        <f t="shared" si="15"/>
        <v>3.8488133141999684E-2</v>
      </c>
      <c r="S169" s="320">
        <f t="shared" si="15"/>
        <v>1.6368538707043745E-2</v>
      </c>
      <c r="T169" s="320">
        <f t="shared" si="15"/>
        <v>1.0929078005705006E-2</v>
      </c>
      <c r="U169" s="320">
        <f t="shared" si="15"/>
        <v>1.2627528145751689E-2</v>
      </c>
      <c r="V169" s="320">
        <f t="shared" si="15"/>
        <v>1.6441461452659425E-2</v>
      </c>
      <c r="W169" s="320">
        <f t="shared" si="15"/>
        <v>1.8496039121060636E-2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2.9528593442224365E-3</v>
      </c>
      <c r="C170" s="320">
        <f t="shared" si="16"/>
        <v>2.1388943909714307E-3</v>
      </c>
      <c r="D170" s="320">
        <f t="shared" si="16"/>
        <v>2.5089423382441242E-3</v>
      </c>
      <c r="E170" s="320">
        <f t="shared" si="16"/>
        <v>3.051008487101513E-4</v>
      </c>
      <c r="F170" s="320">
        <f t="shared" si="16"/>
        <v>1.2510494157480786E-4</v>
      </c>
      <c r="G170" s="320">
        <f t="shared" si="16"/>
        <v>1.3171341658040387E-4</v>
      </c>
      <c r="H170" s="320">
        <f t="shared" si="16"/>
        <v>8.9485515287280497E-5</v>
      </c>
      <c r="I170" s="320">
        <f t="shared" si="16"/>
        <v>2.5121393251313908E-7</v>
      </c>
      <c r="J170" s="320">
        <f t="shared" si="16"/>
        <v>3.8566962245841413E-4</v>
      </c>
      <c r="K170" s="320">
        <f t="shared" si="16"/>
        <v>4.0301202156954011E-4</v>
      </c>
      <c r="L170" s="320">
        <f t="shared" si="16"/>
        <v>1.1151489034992354E-4</v>
      </c>
      <c r="M170" s="320">
        <f t="shared" si="16"/>
        <v>1.1746531118146818E-4</v>
      </c>
      <c r="N170" s="320">
        <f t="shared" si="16"/>
        <v>2.3385131029532926E-3</v>
      </c>
      <c r="O170" s="320">
        <f t="shared" si="16"/>
        <v>2.1066831075108221E-3</v>
      </c>
      <c r="P170" s="320">
        <f t="shared" si="16"/>
        <v>1.6031194130953566E-3</v>
      </c>
      <c r="Q170" s="320">
        <f t="shared" si="16"/>
        <v>1.0798913586998588E-3</v>
      </c>
      <c r="R170" s="320">
        <f t="shared" si="16"/>
        <v>3.14134032917766E-5</v>
      </c>
      <c r="S170" s="320">
        <f t="shared" si="16"/>
        <v>2.6419311014776055E-3</v>
      </c>
      <c r="T170" s="320">
        <f t="shared" si="16"/>
        <v>8.0500560918013841E-3</v>
      </c>
      <c r="U170" s="320">
        <f t="shared" si="16"/>
        <v>1.7357335423863333E-3</v>
      </c>
      <c r="V170" s="320">
        <f t="shared" si="16"/>
        <v>2.4673945285758948E-3</v>
      </c>
      <c r="W170" s="320">
        <f t="shared" si="16"/>
        <v>2.3467167234036395E-3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1.0460683759095151E-2</v>
      </c>
      <c r="C171" s="271">
        <f t="shared" si="17"/>
        <v>9.0971149528184143E-3</v>
      </c>
      <c r="D171" s="271">
        <f t="shared" si="17"/>
        <v>9.6091022682600127E-3</v>
      </c>
      <c r="E171" s="271">
        <f t="shared" si="17"/>
        <v>5.3182741587410286E-3</v>
      </c>
      <c r="F171" s="271">
        <f t="shared" si="17"/>
        <v>6.9518271600237163E-3</v>
      </c>
      <c r="G171" s="271">
        <f t="shared" si="17"/>
        <v>7.9169993653698586E-3</v>
      </c>
      <c r="H171" s="271">
        <f t="shared" si="17"/>
        <v>7.1214857721461468E-3</v>
      </c>
      <c r="I171" s="271">
        <f t="shared" si="17"/>
        <v>7.5318430953782503E-3</v>
      </c>
      <c r="J171" s="271">
        <f t="shared" si="17"/>
        <v>6.9235328742975177E-3</v>
      </c>
      <c r="K171" s="271">
        <f t="shared" si="17"/>
        <v>4.8112920359544096E-3</v>
      </c>
      <c r="L171" s="271">
        <f t="shared" si="17"/>
        <v>2.7310431851716869E-3</v>
      </c>
      <c r="M171" s="271">
        <f t="shared" si="17"/>
        <v>3.528096320298543E-3</v>
      </c>
      <c r="N171" s="271">
        <f t="shared" si="17"/>
        <v>2.573233175154707E-3</v>
      </c>
      <c r="O171" s="271">
        <f t="shared" si="17"/>
        <v>3.2047775880674595E-3</v>
      </c>
      <c r="P171" s="271">
        <f t="shared" si="17"/>
        <v>4.5518953988349228E-3</v>
      </c>
      <c r="Q171" s="271">
        <f t="shared" si="17"/>
        <v>4.8234101092549195E-3</v>
      </c>
      <c r="R171" s="271">
        <f t="shared" si="17"/>
        <v>6.4470257179762439E-3</v>
      </c>
      <c r="S171" s="271">
        <f t="shared" si="17"/>
        <v>3.4999902482728798E-3</v>
      </c>
      <c r="T171" s="271">
        <f t="shared" si="17"/>
        <v>4.2138393753794866E-3</v>
      </c>
      <c r="U171" s="271">
        <f t="shared" si="17"/>
        <v>2.6299914527058562E-3</v>
      </c>
      <c r="V171" s="271">
        <f t="shared" si="17"/>
        <v>3.4841900530658151E-3</v>
      </c>
      <c r="W171" s="271">
        <f t="shared" si="17"/>
        <v>3.7681846918468697E-3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6.3221289507385417E-4</v>
      </c>
      <c r="C172" s="320">
        <f t="shared" si="18"/>
        <v>7.5960227847205884E-4</v>
      </c>
      <c r="D172" s="320">
        <f t="shared" si="18"/>
        <v>1.2563512971805121E-3</v>
      </c>
      <c r="E172" s="320">
        <f t="shared" si="18"/>
        <v>2.0382415325614547E-3</v>
      </c>
      <c r="F172" s="320">
        <f t="shared" si="18"/>
        <v>3.6329386313589179E-3</v>
      </c>
      <c r="G172" s="320">
        <f t="shared" si="18"/>
        <v>4.7465509557060572E-3</v>
      </c>
      <c r="H172" s="320">
        <f t="shared" si="18"/>
        <v>4.1931012741835208E-3</v>
      </c>
      <c r="I172" s="320">
        <f t="shared" si="18"/>
        <v>5.1758303184518111E-3</v>
      </c>
      <c r="J172" s="320">
        <f t="shared" si="18"/>
        <v>3.2719113687278353E-3</v>
      </c>
      <c r="K172" s="320">
        <f t="shared" si="18"/>
        <v>2.2327960981721158E-3</v>
      </c>
      <c r="L172" s="320">
        <f t="shared" si="18"/>
        <v>1.5233726983690584E-3</v>
      </c>
      <c r="M172" s="320">
        <f t="shared" si="18"/>
        <v>2.0795075182183874E-3</v>
      </c>
      <c r="N172" s="320">
        <f t="shared" si="18"/>
        <v>6.2024916501720196E-4</v>
      </c>
      <c r="O172" s="320">
        <f t="shared" si="18"/>
        <v>8.4109186125767605E-4</v>
      </c>
      <c r="P172" s="320">
        <f t="shared" si="18"/>
        <v>1.5196590583567531E-3</v>
      </c>
      <c r="Q172" s="320">
        <f t="shared" si="18"/>
        <v>1.7435577445669109E-3</v>
      </c>
      <c r="R172" s="320">
        <f t="shared" si="18"/>
        <v>4.2689202039636089E-3</v>
      </c>
      <c r="S172" s="320">
        <f t="shared" si="18"/>
        <v>8.285091508736216E-4</v>
      </c>
      <c r="T172" s="320">
        <f t="shared" si="18"/>
        <v>2.7356424309524777E-4</v>
      </c>
      <c r="U172" s="320">
        <f t="shared" si="18"/>
        <v>7.1067948852721096E-4</v>
      </c>
      <c r="V172" s="320">
        <f t="shared" si="18"/>
        <v>9.0571492990155567E-4</v>
      </c>
      <c r="W172" s="320">
        <f t="shared" si="18"/>
        <v>9.3265778713298914E-4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3.140336940362763E-3</v>
      </c>
      <c r="C173" s="320">
        <f t="shared" si="19"/>
        <v>2.8264916957008385E-3</v>
      </c>
      <c r="D173" s="320">
        <f t="shared" si="19"/>
        <v>2.8145329759042734E-3</v>
      </c>
      <c r="E173" s="320">
        <f t="shared" si="19"/>
        <v>1.9175633002913718E-3</v>
      </c>
      <c r="F173" s="320">
        <f t="shared" si="19"/>
        <v>2.5721316101280011E-3</v>
      </c>
      <c r="G173" s="320">
        <f t="shared" si="19"/>
        <v>2.6354993729867568E-3</v>
      </c>
      <c r="H173" s="320">
        <f t="shared" si="19"/>
        <v>2.4744514696639357E-3</v>
      </c>
      <c r="I173" s="320">
        <f t="shared" si="19"/>
        <v>2.3541152762132484E-3</v>
      </c>
      <c r="J173" s="320">
        <f t="shared" si="19"/>
        <v>2.3186673929303354E-3</v>
      </c>
      <c r="K173" s="320">
        <f t="shared" si="19"/>
        <v>1.5227571078077361E-3</v>
      </c>
      <c r="L173" s="320">
        <f t="shared" si="19"/>
        <v>8.7892830188738094E-4</v>
      </c>
      <c r="M173" s="320">
        <f t="shared" si="19"/>
        <v>1.1250033332909767E-3</v>
      </c>
      <c r="N173" s="320">
        <f t="shared" si="19"/>
        <v>5.6995561708069668E-4</v>
      </c>
      <c r="O173" s="320">
        <f t="shared" si="19"/>
        <v>8.3914325956764503E-4</v>
      </c>
      <c r="P173" s="320">
        <f t="shared" si="19"/>
        <v>1.4541854214929744E-3</v>
      </c>
      <c r="Q173" s="320">
        <f t="shared" si="19"/>
        <v>1.982383124939003E-3</v>
      </c>
      <c r="R173" s="320">
        <f t="shared" si="19"/>
        <v>2.134102226699742E-3</v>
      </c>
      <c r="S173" s="320">
        <f t="shared" si="19"/>
        <v>8.0652199269303437E-4</v>
      </c>
      <c r="T173" s="320">
        <f t="shared" si="19"/>
        <v>6.8302655918061868E-4</v>
      </c>
      <c r="U173" s="320">
        <f t="shared" si="19"/>
        <v>6.051664950224001E-4</v>
      </c>
      <c r="V173" s="320">
        <f t="shared" si="19"/>
        <v>8.0585528714336287E-4</v>
      </c>
      <c r="W173" s="320">
        <f t="shared" si="19"/>
        <v>9.1765900736854114E-4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6.6881339236585357E-3</v>
      </c>
      <c r="C174" s="320">
        <f t="shared" si="20"/>
        <v>5.5110209786455163E-3</v>
      </c>
      <c r="D174" s="320">
        <f t="shared" si="20"/>
        <v>5.5382179951752267E-3</v>
      </c>
      <c r="E174" s="320">
        <f t="shared" si="20"/>
        <v>1.3624693258882017E-3</v>
      </c>
      <c r="F174" s="320">
        <f t="shared" si="20"/>
        <v>7.4675691853679676E-4</v>
      </c>
      <c r="G174" s="320">
        <f t="shared" si="20"/>
        <v>5.349490366770446E-4</v>
      </c>
      <c r="H174" s="320">
        <f t="shared" si="20"/>
        <v>4.5393302829868935E-4</v>
      </c>
      <c r="I174" s="320">
        <f t="shared" si="20"/>
        <v>1.8975007131905498E-6</v>
      </c>
      <c r="J174" s="320">
        <f t="shared" si="20"/>
        <v>1.3329541126393465E-3</v>
      </c>
      <c r="K174" s="320">
        <f t="shared" si="20"/>
        <v>1.0557388299745581E-3</v>
      </c>
      <c r="L174" s="320">
        <f t="shared" si="20"/>
        <v>3.2874218491524808E-4</v>
      </c>
      <c r="M174" s="320">
        <f t="shared" si="20"/>
        <v>3.2358546878917869E-4</v>
      </c>
      <c r="N174" s="320">
        <f t="shared" si="20"/>
        <v>1.3830283930568081E-3</v>
      </c>
      <c r="O174" s="320">
        <f t="shared" si="20"/>
        <v>1.5245424672421385E-3</v>
      </c>
      <c r="P174" s="320">
        <f t="shared" si="20"/>
        <v>1.578050918985196E-3</v>
      </c>
      <c r="Q174" s="320">
        <f t="shared" si="20"/>
        <v>1.0974692397490052E-3</v>
      </c>
      <c r="R174" s="320">
        <f t="shared" si="20"/>
        <v>4.4003287312892762E-5</v>
      </c>
      <c r="S174" s="320">
        <f t="shared" si="20"/>
        <v>1.864959104706224E-3</v>
      </c>
      <c r="T174" s="320">
        <f t="shared" si="20"/>
        <v>3.2572485731036205E-3</v>
      </c>
      <c r="U174" s="320">
        <f t="shared" si="20"/>
        <v>1.3141454691562447E-3</v>
      </c>
      <c r="V174" s="320">
        <f t="shared" si="20"/>
        <v>1.7726198360208964E-3</v>
      </c>
      <c r="W174" s="320">
        <f t="shared" si="20"/>
        <v>1.9178678973453391E-3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2.358132516320869E-2</v>
      </c>
      <c r="C175" s="321">
        <f t="shared" si="21"/>
        <v>3.1434799786915858E-2</v>
      </c>
      <c r="D175" s="321">
        <f t="shared" si="21"/>
        <v>2.8001233712741134E-2</v>
      </c>
      <c r="E175" s="321">
        <f t="shared" si="21"/>
        <v>1.8656946979000628E-2</v>
      </c>
      <c r="F175" s="321">
        <f t="shared" si="21"/>
        <v>1.6795318716238163E-2</v>
      </c>
      <c r="G175" s="321">
        <f t="shared" si="21"/>
        <v>1.6554752223779674E-2</v>
      </c>
      <c r="H175" s="321">
        <f t="shared" si="21"/>
        <v>1.5834432352958797E-2</v>
      </c>
      <c r="I175" s="321">
        <f t="shared" si="21"/>
        <v>8.7153100533958489E-3</v>
      </c>
      <c r="J175" s="321">
        <f t="shared" si="21"/>
        <v>1.6443364913408001E-2</v>
      </c>
      <c r="K175" s="321">
        <f t="shared" si="21"/>
        <v>1.2809452237360956E-2</v>
      </c>
      <c r="L175" s="321">
        <f t="shared" si="21"/>
        <v>9.6766586838366621E-3</v>
      </c>
      <c r="M175" s="321">
        <f t="shared" si="21"/>
        <v>1.3446724562191256E-2</v>
      </c>
      <c r="N175" s="321">
        <f t="shared" si="21"/>
        <v>1.9294802261191825E-2</v>
      </c>
      <c r="O175" s="321">
        <f t="shared" si="21"/>
        <v>2.1891478368182223E-2</v>
      </c>
      <c r="P175" s="321">
        <f t="shared" si="21"/>
        <v>1.4981790847066447E-2</v>
      </c>
      <c r="Q175" s="321">
        <f t="shared" si="21"/>
        <v>8.5902097230346371E-3</v>
      </c>
      <c r="R175" s="321">
        <f t="shared" si="21"/>
        <v>7.7165133961781844E-3</v>
      </c>
      <c r="S175" s="321">
        <f t="shared" si="21"/>
        <v>8.9348014111578847E-3</v>
      </c>
      <c r="T175" s="321">
        <f t="shared" si="21"/>
        <v>5.3048357455418131E-3</v>
      </c>
      <c r="U175" s="321">
        <f t="shared" si="21"/>
        <v>3.6898605523385621E-3</v>
      </c>
      <c r="V175" s="321">
        <f t="shared" si="21"/>
        <v>4.8843885435028451E-3</v>
      </c>
      <c r="W175" s="321">
        <f t="shared" si="21"/>
        <v>5.3005958883284221E-3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0.99999999999999989</v>
      </c>
      <c r="C178" s="234">
        <f t="shared" si="22"/>
        <v>1</v>
      </c>
      <c r="D178" s="234">
        <f t="shared" si="22"/>
        <v>1.0000000000000002</v>
      </c>
      <c r="E178" s="234">
        <f t="shared" si="22"/>
        <v>0.99999999999999978</v>
      </c>
      <c r="F178" s="234">
        <f t="shared" si="22"/>
        <v>0.99999999999999978</v>
      </c>
      <c r="G178" s="234">
        <f t="shared" si="22"/>
        <v>0.99999999999999978</v>
      </c>
      <c r="H178" s="234">
        <f t="shared" si="22"/>
        <v>1.0000000000000002</v>
      </c>
      <c r="I178" s="234">
        <f t="shared" si="22"/>
        <v>1</v>
      </c>
      <c r="J178" s="234">
        <f t="shared" si="22"/>
        <v>1</v>
      </c>
      <c r="K178" s="234">
        <f t="shared" si="22"/>
        <v>1.0000000000000002</v>
      </c>
      <c r="L178" s="234">
        <f t="shared" si="22"/>
        <v>1</v>
      </c>
      <c r="M178" s="234">
        <f t="shared" si="22"/>
        <v>1</v>
      </c>
      <c r="N178" s="234">
        <f t="shared" si="22"/>
        <v>1</v>
      </c>
      <c r="O178" s="234">
        <f t="shared" si="22"/>
        <v>0.99999999999999989</v>
      </c>
      <c r="P178" s="234">
        <f t="shared" si="22"/>
        <v>0.99999999999999989</v>
      </c>
      <c r="Q178" s="234">
        <f t="shared" si="22"/>
        <v>1.0000000000000004</v>
      </c>
      <c r="R178" s="234">
        <f t="shared" si="22"/>
        <v>0.99999999999999978</v>
      </c>
      <c r="S178" s="234">
        <f t="shared" si="22"/>
        <v>1.0000000000000002</v>
      </c>
      <c r="T178" s="234">
        <f t="shared" si="22"/>
        <v>0.99999999999999989</v>
      </c>
      <c r="U178" s="234">
        <f t="shared" si="22"/>
        <v>1</v>
      </c>
      <c r="V178" s="234">
        <f t="shared" si="22"/>
        <v>0.99999999999999944</v>
      </c>
      <c r="W178" s="234">
        <f t="shared" si="22"/>
        <v>1.0000000000000004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9.4387190745092286E-3</v>
      </c>
      <c r="C179" s="268">
        <f t="shared" si="23"/>
        <v>9.0703380318441548E-3</v>
      </c>
      <c r="D179" s="268">
        <f t="shared" si="23"/>
        <v>9.5092342505377677E-3</v>
      </c>
      <c r="E179" s="268">
        <f t="shared" si="23"/>
        <v>6.3730977610555097E-3</v>
      </c>
      <c r="F179" s="268">
        <f t="shared" si="23"/>
        <v>4.65476092913698E-3</v>
      </c>
      <c r="G179" s="268">
        <f t="shared" si="23"/>
        <v>4.706742626731107E-3</v>
      </c>
      <c r="H179" s="268">
        <f t="shared" si="23"/>
        <v>4.281094998190048E-3</v>
      </c>
      <c r="I179" s="268">
        <f t="shared" si="23"/>
        <v>5.9608573570274416E-4</v>
      </c>
      <c r="J179" s="268">
        <f t="shared" si="23"/>
        <v>6.4980351118188971E-3</v>
      </c>
      <c r="K179" s="268">
        <f t="shared" si="23"/>
        <v>7.3026440293429791E-3</v>
      </c>
      <c r="L179" s="268">
        <f t="shared" si="23"/>
        <v>6.0320420237348965E-3</v>
      </c>
      <c r="M179" s="268">
        <f t="shared" si="23"/>
        <v>5.607364758810243E-3</v>
      </c>
      <c r="N179" s="268">
        <f t="shared" si="23"/>
        <v>1.2579720826175795E-2</v>
      </c>
      <c r="O179" s="268">
        <f t="shared" si="23"/>
        <v>1.0940927279202099E-2</v>
      </c>
      <c r="P179" s="268">
        <f t="shared" si="23"/>
        <v>8.8381187362932823E-3</v>
      </c>
      <c r="Q179" s="268">
        <f t="shared" si="23"/>
        <v>6.5598410812164219E-3</v>
      </c>
      <c r="R179" s="268">
        <f t="shared" si="23"/>
        <v>2.7523446412960782E-3</v>
      </c>
      <c r="S179" s="268">
        <f t="shared" si="23"/>
        <v>1.2243693334220606E-2</v>
      </c>
      <c r="T179" s="268">
        <f t="shared" si="23"/>
        <v>1.4674403250185873E-2</v>
      </c>
      <c r="U179" s="268">
        <f t="shared" si="23"/>
        <v>1.2352318487877417E-2</v>
      </c>
      <c r="V179" s="268">
        <f t="shared" si="23"/>
        <v>1.232280403483536E-2</v>
      </c>
      <c r="W179" s="268">
        <f t="shared" si="23"/>
        <v>1.1737571309921568E-2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7.4906342358470851E-2</v>
      </c>
      <c r="C180" s="269">
        <f t="shared" si="24"/>
        <v>7.1982844341164337E-2</v>
      </c>
      <c r="D180" s="269">
        <f t="shared" si="24"/>
        <v>7.5465955784335598E-2</v>
      </c>
      <c r="E180" s="269">
        <f t="shared" si="24"/>
        <v>5.0577354724210849E-2</v>
      </c>
      <c r="F180" s="269">
        <f t="shared" si="24"/>
        <v>3.6940512054904867E-2</v>
      </c>
      <c r="G180" s="269">
        <f t="shared" si="24"/>
        <v>3.7353042484682755E-2</v>
      </c>
      <c r="H180" s="269">
        <f t="shared" si="24"/>
        <v>3.3975072790291189E-2</v>
      </c>
      <c r="I180" s="269">
        <f t="shared" si="24"/>
        <v>4.7305785712106691E-3</v>
      </c>
      <c r="J180" s="269">
        <f t="shared" si="24"/>
        <v>5.1568866379104447E-2</v>
      </c>
      <c r="K180" s="269">
        <f t="shared" si="24"/>
        <v>5.7954299674127206E-2</v>
      </c>
      <c r="L180" s="269">
        <f t="shared" si="24"/>
        <v>4.7870712263365381E-2</v>
      </c>
      <c r="M180" s="269">
        <f t="shared" si="24"/>
        <v>4.4500443443286193E-2</v>
      </c>
      <c r="N180" s="269">
        <f t="shared" si="24"/>
        <v>9.983355448350445E-2</v>
      </c>
      <c r="O180" s="269">
        <f t="shared" si="24"/>
        <v>8.6827972951155782E-2</v>
      </c>
      <c r="P180" s="269">
        <f t="shared" si="24"/>
        <v>7.013993558231027E-2</v>
      </c>
      <c r="Q180" s="269">
        <f t="shared" si="24"/>
        <v>5.2059362924974879E-2</v>
      </c>
      <c r="R180" s="269">
        <f t="shared" si="24"/>
        <v>2.1842801799898521E-2</v>
      </c>
      <c r="S180" s="269">
        <f t="shared" si="24"/>
        <v>9.7166816533624106E-2</v>
      </c>
      <c r="T180" s="269">
        <f t="shared" si="24"/>
        <v>0.11645710239785198</v>
      </c>
      <c r="U180" s="269">
        <f t="shared" si="24"/>
        <v>9.802887343820274E-2</v>
      </c>
      <c r="V180" s="269">
        <f t="shared" si="24"/>
        <v>9.7794644650732787E-2</v>
      </c>
      <c r="W180" s="269">
        <f t="shared" si="24"/>
        <v>9.315019634098666E-2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8.384881534781749E-2</v>
      </c>
      <c r="C181" s="269">
        <f t="shared" si="25"/>
        <v>8.0576304133082935E-2</v>
      </c>
      <c r="D181" s="269">
        <f t="shared" si="25"/>
        <v>8.4475236573765752E-2</v>
      </c>
      <c r="E181" s="269">
        <f t="shared" si="25"/>
        <v>5.6615383204221235E-2</v>
      </c>
      <c r="F181" s="269">
        <f t="shared" si="25"/>
        <v>4.1350546250444008E-2</v>
      </c>
      <c r="G181" s="269">
        <f t="shared" si="25"/>
        <v>4.1812325410161451E-2</v>
      </c>
      <c r="H181" s="269">
        <f t="shared" si="25"/>
        <v>3.8031086756162062E-2</v>
      </c>
      <c r="I181" s="269">
        <f t="shared" si="25"/>
        <v>5.2953247564480697E-3</v>
      </c>
      <c r="J181" s="269">
        <f t="shared" si="25"/>
        <v>5.7725263556789044E-2</v>
      </c>
      <c r="K181" s="269">
        <f t="shared" si="25"/>
        <v>6.487300299262895E-2</v>
      </c>
      <c r="L181" s="269">
        <f t="shared" si="25"/>
        <v>5.3585616207644245E-2</v>
      </c>
      <c r="M181" s="269">
        <f t="shared" si="25"/>
        <v>4.9812997774148292E-2</v>
      </c>
      <c r="N181" s="269">
        <f t="shared" si="25"/>
        <v>0.11175188925049689</v>
      </c>
      <c r="O181" s="269">
        <f t="shared" si="25"/>
        <v>9.7193674684656908E-2</v>
      </c>
      <c r="P181" s="269">
        <f t="shared" si="25"/>
        <v>7.8513385141730521E-2</v>
      </c>
      <c r="Q181" s="269">
        <f t="shared" si="25"/>
        <v>5.8274316587660746E-2</v>
      </c>
      <c r="R181" s="269">
        <f t="shared" si="25"/>
        <v>2.4450440338334711E-2</v>
      </c>
      <c r="S181" s="269">
        <f t="shared" si="25"/>
        <v>0.10876679064735773</v>
      </c>
      <c r="T181" s="269">
        <f t="shared" si="25"/>
        <v>0.13035999045540236</v>
      </c>
      <c r="U181" s="269">
        <f t="shared" si="25"/>
        <v>0.10973176167565073</v>
      </c>
      <c r="V181" s="269">
        <f t="shared" si="25"/>
        <v>0.10946957017448625</v>
      </c>
      <c r="W181" s="269">
        <f t="shared" si="25"/>
        <v>0.104270658087006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0.13498947235943376</v>
      </c>
      <c r="C182" s="269">
        <f t="shared" si="26"/>
        <v>0.12972100720181781</v>
      </c>
      <c r="D182" s="269">
        <f t="shared" si="26"/>
        <v>0.13599795733819867</v>
      </c>
      <c r="E182" s="269">
        <f t="shared" si="26"/>
        <v>9.1145959241795069E-2</v>
      </c>
      <c r="F182" s="269">
        <f t="shared" si="26"/>
        <v>6.6570868019628998E-2</v>
      </c>
      <c r="G182" s="269">
        <f t="shared" si="26"/>
        <v>6.7314293252988169E-2</v>
      </c>
      <c r="H182" s="269">
        <f t="shared" si="26"/>
        <v>6.1226820118738812E-2</v>
      </c>
      <c r="I182" s="269">
        <f t="shared" si="26"/>
        <v>8.5250231846403565E-3</v>
      </c>
      <c r="J182" s="269">
        <f t="shared" si="26"/>
        <v>9.2932772359592256E-2</v>
      </c>
      <c r="K182" s="269">
        <f t="shared" si="26"/>
        <v>0.10444002587300595</v>
      </c>
      <c r="L182" s="269">
        <f t="shared" si="26"/>
        <v>8.626829166183686E-2</v>
      </c>
      <c r="M182" s="269">
        <f t="shared" si="26"/>
        <v>8.0194696350578243E-2</v>
      </c>
      <c r="N182" s="269">
        <f t="shared" si="26"/>
        <v>0.17991105184394374</v>
      </c>
      <c r="O182" s="269">
        <f t="shared" si="26"/>
        <v>0.15647356266074899</v>
      </c>
      <c r="P182" s="269">
        <f t="shared" si="26"/>
        <v>0.12639988280658615</v>
      </c>
      <c r="Q182" s="269">
        <f t="shared" si="26"/>
        <v>9.3816701114307163E-2</v>
      </c>
      <c r="R182" s="269">
        <f t="shared" si="26"/>
        <v>3.9363132639816466E-2</v>
      </c>
      <c r="S182" s="269">
        <f t="shared" si="26"/>
        <v>0.17510529658422885</v>
      </c>
      <c r="T182" s="269">
        <f t="shared" si="26"/>
        <v>0.20986851460404846</v>
      </c>
      <c r="U182" s="269">
        <f t="shared" si="26"/>
        <v>0.17665881799548636</v>
      </c>
      <c r="V182" s="269">
        <f t="shared" si="26"/>
        <v>0.17623671194362975</v>
      </c>
      <c r="W182" s="269">
        <f t="shared" si="26"/>
        <v>0.16786690496876819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2.713697270470436E-2</v>
      </c>
      <c r="C183" s="270">
        <f t="shared" si="27"/>
        <v>2.6548838831318301E-2</v>
      </c>
      <c r="D183" s="270">
        <f t="shared" si="27"/>
        <v>2.7687407517498409E-2</v>
      </c>
      <c r="E183" s="270">
        <f t="shared" si="27"/>
        <v>2.571046793762136E-2</v>
      </c>
      <c r="F183" s="270">
        <f t="shared" si="27"/>
        <v>2.6828494305915055E-2</v>
      </c>
      <c r="G183" s="270">
        <f t="shared" si="27"/>
        <v>3.0008201547098722E-2</v>
      </c>
      <c r="H183" s="270">
        <f t="shared" si="27"/>
        <v>2.9178350317504063E-2</v>
      </c>
      <c r="I183" s="270">
        <f t="shared" si="27"/>
        <v>3.8145588149806495E-2</v>
      </c>
      <c r="J183" s="270">
        <f t="shared" si="27"/>
        <v>2.7446965736413829E-2</v>
      </c>
      <c r="K183" s="270">
        <f t="shared" si="27"/>
        <v>2.8310728602681166E-2</v>
      </c>
      <c r="L183" s="270">
        <f t="shared" si="27"/>
        <v>2.9462110604859728E-2</v>
      </c>
      <c r="M183" s="270">
        <f t="shared" si="27"/>
        <v>2.9784197235747385E-2</v>
      </c>
      <c r="N183" s="270">
        <f t="shared" si="27"/>
        <v>3.1621730003514634E-2</v>
      </c>
      <c r="O183" s="270">
        <f t="shared" si="27"/>
        <v>2.966662255471899E-2</v>
      </c>
      <c r="P183" s="270">
        <f t="shared" si="27"/>
        <v>2.7130040320721922E-2</v>
      </c>
      <c r="Q183" s="270">
        <f t="shared" si="27"/>
        <v>2.2464730557586365E-2</v>
      </c>
      <c r="R183" s="270">
        <f t="shared" si="27"/>
        <v>3.3903322160771916E-2</v>
      </c>
      <c r="S183" s="270">
        <f t="shared" si="27"/>
        <v>3.1173307576834074E-2</v>
      </c>
      <c r="T183" s="270">
        <f t="shared" si="27"/>
        <v>3.6644572105572724E-2</v>
      </c>
      <c r="U183" s="270">
        <f t="shared" si="27"/>
        <v>3.1012292121811082E-2</v>
      </c>
      <c r="V183" s="270">
        <f t="shared" si="27"/>
        <v>3.099948672678535E-2</v>
      </c>
      <c r="W183" s="270">
        <f t="shared" si="27"/>
        <v>3.0533982632818209E-2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0.39959216066074565</v>
      </c>
      <c r="C184" s="271">
        <f t="shared" si="28"/>
        <v>0.40739123339184741</v>
      </c>
      <c r="D184" s="271">
        <f t="shared" si="28"/>
        <v>0.39412148093653221</v>
      </c>
      <c r="E184" s="271">
        <f t="shared" si="28"/>
        <v>0.46848655706309339</v>
      </c>
      <c r="F184" s="271">
        <f t="shared" si="28"/>
        <v>0.50517961140131029</v>
      </c>
      <c r="G184" s="271">
        <f t="shared" si="28"/>
        <v>0.4991509681465417</v>
      </c>
      <c r="H184" s="271">
        <f t="shared" si="28"/>
        <v>0.50995281407817294</v>
      </c>
      <c r="I184" s="271">
        <f t="shared" si="28"/>
        <v>0.57904057846833767</v>
      </c>
      <c r="J184" s="271">
        <f t="shared" si="28"/>
        <v>0.46274197493980829</v>
      </c>
      <c r="K184" s="271">
        <f t="shared" si="28"/>
        <v>0.4434430653696938</v>
      </c>
      <c r="L184" s="271">
        <f t="shared" si="28"/>
        <v>0.47037505315973316</v>
      </c>
      <c r="M184" s="271">
        <f t="shared" si="28"/>
        <v>0.47910169002913799</v>
      </c>
      <c r="N184" s="271">
        <f t="shared" si="28"/>
        <v>0.31442530473326602</v>
      </c>
      <c r="O184" s="271">
        <f t="shared" si="28"/>
        <v>0.36732184026396075</v>
      </c>
      <c r="P184" s="271">
        <f t="shared" si="28"/>
        <v>0.43831736065605992</v>
      </c>
      <c r="Q184" s="271">
        <f t="shared" si="28"/>
        <v>0.54322152867153428</v>
      </c>
      <c r="R184" s="271">
        <f t="shared" si="28"/>
        <v>0.58202825772736921</v>
      </c>
      <c r="S184" s="271">
        <f t="shared" si="28"/>
        <v>0.32659647833406946</v>
      </c>
      <c r="T184" s="271">
        <f t="shared" si="28"/>
        <v>0.24956162150237035</v>
      </c>
      <c r="U184" s="271">
        <f t="shared" si="28"/>
        <v>0.32365630464719497</v>
      </c>
      <c r="V184" s="271">
        <f t="shared" si="28"/>
        <v>0.32561542894180745</v>
      </c>
      <c r="W184" s="271">
        <f t="shared" si="28"/>
        <v>0.34309307797344485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0.39919193694701177</v>
      </c>
      <c r="C185" s="320">
        <f t="shared" si="29"/>
        <v>0.40700662989392888</v>
      </c>
      <c r="D185" s="320">
        <f t="shared" si="29"/>
        <v>0.39371826721478964</v>
      </c>
      <c r="E185" s="320">
        <f t="shared" si="29"/>
        <v>0.46821632284658754</v>
      </c>
      <c r="F185" s="320">
        <f t="shared" si="29"/>
        <v>0.50498223867616654</v>
      </c>
      <c r="G185" s="320">
        <f t="shared" si="29"/>
        <v>0.49895139127612209</v>
      </c>
      <c r="H185" s="320">
        <f t="shared" si="29"/>
        <v>0.50977128566043983</v>
      </c>
      <c r="I185" s="320">
        <f t="shared" si="29"/>
        <v>0.57901530304219528</v>
      </c>
      <c r="J185" s="320">
        <f t="shared" si="29"/>
        <v>0.46246644308809243</v>
      </c>
      <c r="K185" s="320">
        <f t="shared" si="29"/>
        <v>0.44313341622234359</v>
      </c>
      <c r="L185" s="320">
        <f t="shared" si="29"/>
        <v>0.47011928050233331</v>
      </c>
      <c r="M185" s="320">
        <f t="shared" si="29"/>
        <v>0.47886392467874289</v>
      </c>
      <c r="N185" s="320">
        <f t="shared" si="29"/>
        <v>0.31389189521582578</v>
      </c>
      <c r="O185" s="320">
        <f t="shared" si="29"/>
        <v>0.36685791941698898</v>
      </c>
      <c r="P185" s="320">
        <f t="shared" si="29"/>
        <v>0.43794260379814964</v>
      </c>
      <c r="Q185" s="320">
        <f t="shared" si="29"/>
        <v>0.54294337610249366</v>
      </c>
      <c r="R185" s="320">
        <f t="shared" si="29"/>
        <v>0.58191155189206256</v>
      </c>
      <c r="S185" s="320">
        <f t="shared" si="29"/>
        <v>0.32607731716639848</v>
      </c>
      <c r="T185" s="320">
        <f t="shared" si="29"/>
        <v>0.24893939256227199</v>
      </c>
      <c r="U185" s="320">
        <f t="shared" si="29"/>
        <v>0.3231325375195353</v>
      </c>
      <c r="V185" s="320">
        <f t="shared" si="29"/>
        <v>0.3250929132958279</v>
      </c>
      <c r="W185" s="320">
        <f t="shared" si="29"/>
        <v>0.34259537756062508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4.0022371373389312E-4</v>
      </c>
      <c r="C186" s="320">
        <f t="shared" si="30"/>
        <v>3.8460349791851292E-4</v>
      </c>
      <c r="D186" s="320">
        <f t="shared" si="30"/>
        <v>4.0321372174260262E-4</v>
      </c>
      <c r="E186" s="320">
        <f t="shared" si="30"/>
        <v>2.7023421650584716E-4</v>
      </c>
      <c r="F186" s="320">
        <f t="shared" si="30"/>
        <v>1.9737272514379765E-4</v>
      </c>
      <c r="G186" s="320">
        <f t="shared" si="30"/>
        <v>1.9957687041955843E-4</v>
      </c>
      <c r="H186" s="320">
        <f t="shared" si="30"/>
        <v>1.8152841773313443E-4</v>
      </c>
      <c r="I186" s="320">
        <f t="shared" si="30"/>
        <v>2.5275426142414011E-5</v>
      </c>
      <c r="J186" s="320">
        <f t="shared" si="30"/>
        <v>2.755318517158661E-4</v>
      </c>
      <c r="K186" s="320">
        <f t="shared" si="30"/>
        <v>3.0964914735024648E-4</v>
      </c>
      <c r="L186" s="320">
        <f t="shared" si="30"/>
        <v>2.5577265739987242E-4</v>
      </c>
      <c r="M186" s="320">
        <f t="shared" si="30"/>
        <v>2.3776535039509908E-4</v>
      </c>
      <c r="N186" s="320">
        <f t="shared" si="30"/>
        <v>5.3340951744021057E-4</v>
      </c>
      <c r="O186" s="320">
        <f t="shared" si="30"/>
        <v>4.6392084697174891E-4</v>
      </c>
      <c r="P186" s="320">
        <f t="shared" si="30"/>
        <v>3.7475685791022665E-4</v>
      </c>
      <c r="Q186" s="320">
        <f t="shared" si="30"/>
        <v>2.7815256904074176E-4</v>
      </c>
      <c r="R186" s="320">
        <f t="shared" si="30"/>
        <v>1.1670583530661679E-4</v>
      </c>
      <c r="S186" s="320">
        <f t="shared" si="30"/>
        <v>5.1916116767099273E-4</v>
      </c>
      <c r="T186" s="320">
        <f t="shared" si="30"/>
        <v>6.2222894009836553E-4</v>
      </c>
      <c r="U186" s="320">
        <f t="shared" si="30"/>
        <v>5.2376712765965852E-4</v>
      </c>
      <c r="V186" s="320">
        <f t="shared" si="30"/>
        <v>5.2251564597956312E-4</v>
      </c>
      <c r="W186" s="320">
        <f t="shared" si="30"/>
        <v>4.9770041281978357E-4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0.20707772974596284</v>
      </c>
      <c r="C187" s="271">
        <f t="shared" si="31"/>
        <v>0.21337706330760417</v>
      </c>
      <c r="D187" s="271">
        <f t="shared" si="31"/>
        <v>0.209048048421907</v>
      </c>
      <c r="E187" s="271">
        <f t="shared" si="31"/>
        <v>0.24796772493460795</v>
      </c>
      <c r="F187" s="271">
        <f t="shared" si="31"/>
        <v>0.26829822289771382</v>
      </c>
      <c r="G187" s="271">
        <f t="shared" si="31"/>
        <v>0.26515722577719847</v>
      </c>
      <c r="H187" s="271">
        <f t="shared" si="31"/>
        <v>0.27108452959128265</v>
      </c>
      <c r="I187" s="271">
        <f t="shared" si="31"/>
        <v>0.3101395147229698</v>
      </c>
      <c r="J187" s="271">
        <f t="shared" si="31"/>
        <v>0.24503746209665653</v>
      </c>
      <c r="K187" s="271">
        <f t="shared" si="31"/>
        <v>0.23468273014386226</v>
      </c>
      <c r="L187" s="271">
        <f t="shared" si="31"/>
        <v>0.24923076449221149</v>
      </c>
      <c r="M187" s="271">
        <f t="shared" si="31"/>
        <v>0.25379088420265467</v>
      </c>
      <c r="N187" s="271">
        <f t="shared" si="31"/>
        <v>0.17489978680801657</v>
      </c>
      <c r="O187" s="271">
        <f t="shared" si="31"/>
        <v>0.18200815314377825</v>
      </c>
      <c r="P187" s="271">
        <f t="shared" si="31"/>
        <v>0.18835797874123705</v>
      </c>
      <c r="Q187" s="271">
        <f t="shared" si="31"/>
        <v>0.16994311834784925</v>
      </c>
      <c r="R187" s="271">
        <f t="shared" si="31"/>
        <v>0.23922152421492654</v>
      </c>
      <c r="S187" s="271">
        <f t="shared" si="31"/>
        <v>0.17505501294668646</v>
      </c>
      <c r="T187" s="271">
        <f t="shared" si="31"/>
        <v>0.15754686147604088</v>
      </c>
      <c r="U187" s="271">
        <f t="shared" si="31"/>
        <v>0.1746771977961952</v>
      </c>
      <c r="V187" s="271">
        <f t="shared" si="31"/>
        <v>0.17373728252879461</v>
      </c>
      <c r="W187" s="271">
        <f t="shared" si="31"/>
        <v>0.17722812211733163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0.19852852731518841</v>
      </c>
      <c r="C188" s="320">
        <f t="shared" si="32"/>
        <v>0.20636218019465846</v>
      </c>
      <c r="D188" s="320">
        <f t="shared" si="32"/>
        <v>0.20105435972155108</v>
      </c>
      <c r="E188" s="320">
        <f t="shared" si="32"/>
        <v>0.24627097600522538</v>
      </c>
      <c r="F188" s="320">
        <f t="shared" si="32"/>
        <v>0.26773880712322717</v>
      </c>
      <c r="G188" s="320">
        <f t="shared" si="32"/>
        <v>0.26458928550733918</v>
      </c>
      <c r="H188" s="320">
        <f t="shared" si="32"/>
        <v>0.27066464832426579</v>
      </c>
      <c r="I188" s="320">
        <f t="shared" si="32"/>
        <v>0.31013810743373338</v>
      </c>
      <c r="J188" s="320">
        <f t="shared" si="32"/>
        <v>0.24328546036531457</v>
      </c>
      <c r="K188" s="320">
        <f t="shared" si="32"/>
        <v>0.23201157450169399</v>
      </c>
      <c r="L188" s="320">
        <f t="shared" si="32"/>
        <v>0.24787224835120758</v>
      </c>
      <c r="M188" s="320">
        <f t="shared" si="32"/>
        <v>0.25265208993501537</v>
      </c>
      <c r="N188" s="320">
        <f t="shared" si="32"/>
        <v>0.14556680592290164</v>
      </c>
      <c r="O188" s="320">
        <f t="shared" si="32"/>
        <v>0.16103139704593489</v>
      </c>
      <c r="P188" s="320">
        <f t="shared" si="32"/>
        <v>0.17736182988160132</v>
      </c>
      <c r="Q188" s="320">
        <f t="shared" si="32"/>
        <v>0.16320677305167841</v>
      </c>
      <c r="R188" s="320">
        <f t="shared" si="32"/>
        <v>0.23902643463339671</v>
      </c>
      <c r="S188" s="320">
        <f t="shared" si="32"/>
        <v>0.15072719318043798</v>
      </c>
      <c r="T188" s="320">
        <f t="shared" si="32"/>
        <v>9.0722892297382493E-2</v>
      </c>
      <c r="U188" s="320">
        <f t="shared" si="32"/>
        <v>0.15356826878773036</v>
      </c>
      <c r="V188" s="320">
        <f t="shared" si="32"/>
        <v>0.1510665074831439</v>
      </c>
      <c r="W188" s="320">
        <f t="shared" si="32"/>
        <v>0.15727374558796176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8.5492024307743976E-3</v>
      </c>
      <c r="C189" s="320">
        <f t="shared" si="33"/>
        <v>7.0148831129457365E-3</v>
      </c>
      <c r="D189" s="320">
        <f t="shared" si="33"/>
        <v>7.9936887003559352E-3</v>
      </c>
      <c r="E189" s="320">
        <f t="shared" si="33"/>
        <v>1.6967489293825576E-3</v>
      </c>
      <c r="F189" s="320">
        <f t="shared" si="33"/>
        <v>5.5941577448665901E-4</v>
      </c>
      <c r="G189" s="320">
        <f t="shared" si="33"/>
        <v>5.6794026985924754E-4</v>
      </c>
      <c r="H189" s="320">
        <f t="shared" si="33"/>
        <v>4.198812670168369E-4</v>
      </c>
      <c r="I189" s="320">
        <f t="shared" si="33"/>
        <v>1.4072892363734583E-6</v>
      </c>
      <c r="J189" s="320">
        <f t="shared" si="33"/>
        <v>1.7520017313419442E-3</v>
      </c>
      <c r="K189" s="320">
        <f t="shared" si="33"/>
        <v>2.6711556421682033E-3</v>
      </c>
      <c r="L189" s="320">
        <f t="shared" si="33"/>
        <v>1.3585161410040009E-3</v>
      </c>
      <c r="M189" s="320">
        <f t="shared" si="33"/>
        <v>1.138794267639273E-3</v>
      </c>
      <c r="N189" s="320">
        <f t="shared" si="33"/>
        <v>2.9332980885114934E-2</v>
      </c>
      <c r="O189" s="320">
        <f t="shared" si="33"/>
        <v>2.0976756097843375E-2</v>
      </c>
      <c r="P189" s="320">
        <f t="shared" si="33"/>
        <v>1.0996148859635754E-2</v>
      </c>
      <c r="Q189" s="320">
        <f t="shared" si="33"/>
        <v>6.7363452961708668E-3</v>
      </c>
      <c r="R189" s="320">
        <f t="shared" si="33"/>
        <v>1.9508958152975907E-4</v>
      </c>
      <c r="S189" s="320">
        <f t="shared" si="33"/>
        <v>2.4327819766248482E-2</v>
      </c>
      <c r="T189" s="320">
        <f t="shared" si="33"/>
        <v>6.6823969178658404E-2</v>
      </c>
      <c r="U189" s="320">
        <f t="shared" si="33"/>
        <v>2.1108929008464828E-2</v>
      </c>
      <c r="V189" s="320">
        <f t="shared" si="33"/>
        <v>2.2670775045650654E-2</v>
      </c>
      <c r="W189" s="320">
        <f t="shared" si="33"/>
        <v>1.9954376529369877E-2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3.7406583990859311E-2</v>
      </c>
      <c r="C190" s="271">
        <f t="shared" si="34"/>
        <v>3.6728427053975221E-2</v>
      </c>
      <c r="D190" s="271">
        <f t="shared" si="34"/>
        <v>3.7900197937518858E-2</v>
      </c>
      <c r="E190" s="271">
        <f t="shared" si="34"/>
        <v>3.5835969484688174E-2</v>
      </c>
      <c r="F190" s="271">
        <f t="shared" si="34"/>
        <v>3.7550610628782975E-2</v>
      </c>
      <c r="G190" s="271">
        <f t="shared" si="34"/>
        <v>4.172982315229732E-2</v>
      </c>
      <c r="H190" s="271">
        <f t="shared" si="34"/>
        <v>4.0657453526883838E-2</v>
      </c>
      <c r="I190" s="271">
        <f t="shared" si="34"/>
        <v>5.191038101797233E-2</v>
      </c>
      <c r="J190" s="271">
        <f t="shared" si="34"/>
        <v>3.8422272629146367E-2</v>
      </c>
      <c r="K190" s="271">
        <f t="shared" si="34"/>
        <v>3.9184556615875568E-2</v>
      </c>
      <c r="L190" s="271">
        <f t="shared" si="34"/>
        <v>4.0813062133710824E-2</v>
      </c>
      <c r="M190" s="271">
        <f t="shared" si="34"/>
        <v>4.1997346351219149E-2</v>
      </c>
      <c r="N190" s="271">
        <f t="shared" si="34"/>
        <v>4.0853565329292289E-2</v>
      </c>
      <c r="O190" s="271">
        <f t="shared" si="34"/>
        <v>3.9889195000125839E-2</v>
      </c>
      <c r="P190" s="271">
        <f t="shared" si="34"/>
        <v>3.8329265834213311E-2</v>
      </c>
      <c r="Q190" s="271">
        <f t="shared" si="34"/>
        <v>3.586636039082295E-2</v>
      </c>
      <c r="R190" s="271">
        <f t="shared" si="34"/>
        <v>4.897224385413651E-2</v>
      </c>
      <c r="S190" s="271">
        <f t="shared" si="34"/>
        <v>4.0680706040108011E-2</v>
      </c>
      <c r="T190" s="271">
        <f t="shared" si="34"/>
        <v>4.5081560887390321E-2</v>
      </c>
      <c r="U190" s="271">
        <f t="shared" si="34"/>
        <v>4.0375882299595545E-2</v>
      </c>
      <c r="V190" s="271">
        <f t="shared" si="34"/>
        <v>4.0397579535731823E-2</v>
      </c>
      <c r="W190" s="271">
        <f t="shared" si="34"/>
        <v>4.0280480927774635E-2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2.4743844488299967E-3</v>
      </c>
      <c r="C191" s="320">
        <f t="shared" si="35"/>
        <v>3.3677383590598065E-3</v>
      </c>
      <c r="D191" s="320">
        <f t="shared" si="35"/>
        <v>5.4111382663761254E-3</v>
      </c>
      <c r="E191" s="320">
        <f t="shared" si="35"/>
        <v>1.5323247010760188E-2</v>
      </c>
      <c r="F191" s="320">
        <f t="shared" si="35"/>
        <v>2.1960351810301378E-2</v>
      </c>
      <c r="G191" s="320">
        <f t="shared" si="35"/>
        <v>2.766761879069109E-2</v>
      </c>
      <c r="H191" s="320">
        <f t="shared" si="35"/>
        <v>2.659684333879218E-2</v>
      </c>
      <c r="I191" s="320">
        <f t="shared" si="35"/>
        <v>3.919590187251662E-2</v>
      </c>
      <c r="J191" s="320">
        <f t="shared" si="35"/>
        <v>2.009285344775729E-2</v>
      </c>
      <c r="K191" s="320">
        <f t="shared" si="35"/>
        <v>2.0005584525927649E-2</v>
      </c>
      <c r="L191" s="320">
        <f t="shared" si="35"/>
        <v>2.5087598845668437E-2</v>
      </c>
      <c r="M191" s="320">
        <f t="shared" si="35"/>
        <v>2.7253176022231616E-2</v>
      </c>
      <c r="N191" s="320">
        <f t="shared" si="35"/>
        <v>1.0517283177159342E-2</v>
      </c>
      <c r="O191" s="320">
        <f t="shared" si="35"/>
        <v>1.1321488606880453E-2</v>
      </c>
      <c r="P191" s="320">
        <f t="shared" si="35"/>
        <v>1.4091002367896214E-2</v>
      </c>
      <c r="Q191" s="320">
        <f t="shared" si="35"/>
        <v>1.4702852395273436E-2</v>
      </c>
      <c r="R191" s="320">
        <f t="shared" si="35"/>
        <v>3.5839183900148758E-2</v>
      </c>
      <c r="S191" s="320">
        <f t="shared" si="35"/>
        <v>1.0313355765138112E-2</v>
      </c>
      <c r="T191" s="320">
        <f t="shared" si="35"/>
        <v>3.0698254367179725E-3</v>
      </c>
      <c r="U191" s="320">
        <f t="shared" si="35"/>
        <v>1.1683633139207833E-2</v>
      </c>
      <c r="V191" s="320">
        <f t="shared" si="35"/>
        <v>1.1249682993258445E-2</v>
      </c>
      <c r="W191" s="320">
        <f t="shared" si="35"/>
        <v>1.0720642227822267E-2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8.7558676428519094E-3</v>
      </c>
      <c r="C192" s="320">
        <f t="shared" si="36"/>
        <v>8.9272749554244971E-3</v>
      </c>
      <c r="D192" s="320">
        <f t="shared" si="36"/>
        <v>8.6358082847832994E-3</v>
      </c>
      <c r="E192" s="320">
        <f t="shared" si="36"/>
        <v>1.0269847087647256E-2</v>
      </c>
      <c r="F192" s="320">
        <f t="shared" si="36"/>
        <v>1.1076269920818749E-2</v>
      </c>
      <c r="G192" s="320">
        <f t="shared" si="36"/>
        <v>1.0943989439371971E-2</v>
      </c>
      <c r="H192" s="320">
        <f t="shared" si="36"/>
        <v>1.118131277777221E-2</v>
      </c>
      <c r="I192" s="320">
        <f t="shared" si="36"/>
        <v>1.2700109614929931E-2</v>
      </c>
      <c r="J192" s="320">
        <f t="shared" si="36"/>
        <v>1.0143729344606826E-2</v>
      </c>
      <c r="K192" s="320">
        <f t="shared" si="36"/>
        <v>9.719679135409675E-3</v>
      </c>
      <c r="L192" s="320">
        <f t="shared" si="36"/>
        <v>1.0311586521291867E-2</v>
      </c>
      <c r="M192" s="320">
        <f t="shared" si="36"/>
        <v>1.0503391364791602E-2</v>
      </c>
      <c r="N192" s="320">
        <f t="shared" si="36"/>
        <v>6.8848983015369061E-3</v>
      </c>
      <c r="O192" s="320">
        <f t="shared" si="36"/>
        <v>8.0466539748110279E-3</v>
      </c>
      <c r="P192" s="320">
        <f t="shared" si="36"/>
        <v>9.6058239636526658E-3</v>
      </c>
      <c r="Q192" s="320">
        <f t="shared" si="36"/>
        <v>1.1908908719635861E-2</v>
      </c>
      <c r="R192" s="320">
        <f t="shared" si="36"/>
        <v>1.2763635876968554E-2</v>
      </c>
      <c r="S192" s="320">
        <f t="shared" si="36"/>
        <v>7.1521730931759959E-3</v>
      </c>
      <c r="T192" s="320">
        <f t="shared" si="36"/>
        <v>5.4602314591753204E-3</v>
      </c>
      <c r="U192" s="320">
        <f t="shared" si="36"/>
        <v>7.0875823576453823E-3</v>
      </c>
      <c r="V192" s="320">
        <f t="shared" si="36"/>
        <v>7.1305811991519185E-3</v>
      </c>
      <c r="W192" s="320">
        <f t="shared" si="36"/>
        <v>7.5144798863306895E-3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2.6176331899177403E-2</v>
      </c>
      <c r="C193" s="320">
        <f t="shared" si="37"/>
        <v>2.4433413739490921E-2</v>
      </c>
      <c r="D193" s="320">
        <f t="shared" si="37"/>
        <v>2.385325138635944E-2</v>
      </c>
      <c r="E193" s="320">
        <f t="shared" si="37"/>
        <v>1.0242875386280732E-2</v>
      </c>
      <c r="F193" s="320">
        <f t="shared" si="37"/>
        <v>4.5139888976628503E-3</v>
      </c>
      <c r="G193" s="320">
        <f t="shared" si="37"/>
        <v>3.1182149222342549E-3</v>
      </c>
      <c r="H193" s="320">
        <f t="shared" si="37"/>
        <v>2.8792974103194402E-3</v>
      </c>
      <c r="I193" s="320">
        <f t="shared" si="37"/>
        <v>1.4369530525779265E-5</v>
      </c>
      <c r="J193" s="320">
        <f t="shared" si="37"/>
        <v>8.1856898367822523E-3</v>
      </c>
      <c r="K193" s="320">
        <f t="shared" si="37"/>
        <v>9.4592929545382481E-3</v>
      </c>
      <c r="L193" s="320">
        <f t="shared" si="37"/>
        <v>5.4138767667505231E-3</v>
      </c>
      <c r="M193" s="320">
        <f t="shared" si="37"/>
        <v>4.240778964195932E-3</v>
      </c>
      <c r="N193" s="320">
        <f t="shared" si="37"/>
        <v>2.3451383850596037E-2</v>
      </c>
      <c r="O193" s="320">
        <f t="shared" si="37"/>
        <v>2.0521052418434355E-2</v>
      </c>
      <c r="P193" s="320">
        <f t="shared" si="37"/>
        <v>1.4632439502664435E-2</v>
      </c>
      <c r="Q193" s="320">
        <f t="shared" si="37"/>
        <v>9.2545992759136535E-3</v>
      </c>
      <c r="R193" s="320">
        <f t="shared" si="37"/>
        <v>3.6942407701919422E-4</v>
      </c>
      <c r="S193" s="320">
        <f t="shared" si="37"/>
        <v>2.321517718179391E-2</v>
      </c>
      <c r="T193" s="320">
        <f t="shared" si="37"/>
        <v>3.6551503991497029E-2</v>
      </c>
      <c r="U193" s="320">
        <f t="shared" si="37"/>
        <v>2.1604666802742329E-2</v>
      </c>
      <c r="V193" s="320">
        <f t="shared" si="37"/>
        <v>2.2017315343321461E-2</v>
      </c>
      <c r="W193" s="320">
        <f t="shared" si="37"/>
        <v>2.2045358813621681E-2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2.5603203757496498E-2</v>
      </c>
      <c r="C194" s="321">
        <f t="shared" si="38"/>
        <v>2.4603943707345755E-2</v>
      </c>
      <c r="D194" s="321">
        <f t="shared" si="38"/>
        <v>2.5794481239705944E-2</v>
      </c>
      <c r="E194" s="321">
        <f t="shared" si="38"/>
        <v>1.7287485648706337E-2</v>
      </c>
      <c r="F194" s="321">
        <f t="shared" si="38"/>
        <v>1.2626373512162675E-2</v>
      </c>
      <c r="G194" s="321">
        <f t="shared" si="38"/>
        <v>1.2767377602299993E-2</v>
      </c>
      <c r="H194" s="321">
        <f t="shared" si="38"/>
        <v>1.1612777822774452E-2</v>
      </c>
      <c r="I194" s="321">
        <f t="shared" si="38"/>
        <v>1.6169253929117621E-3</v>
      </c>
      <c r="J194" s="321">
        <f t="shared" si="38"/>
        <v>1.7626387190670407E-2</v>
      </c>
      <c r="K194" s="321">
        <f t="shared" si="38"/>
        <v>1.9808946698782356E-2</v>
      </c>
      <c r="L194" s="321">
        <f t="shared" si="38"/>
        <v>1.6362347452903329E-2</v>
      </c>
      <c r="M194" s="321">
        <f t="shared" si="38"/>
        <v>1.5210379854417776E-2</v>
      </c>
      <c r="N194" s="321">
        <f t="shared" si="38"/>
        <v>3.4123396721789601E-2</v>
      </c>
      <c r="O194" s="321">
        <f t="shared" si="38"/>
        <v>2.9678051461652217E-2</v>
      </c>
      <c r="P194" s="321">
        <f t="shared" si="38"/>
        <v>2.397403218084761E-2</v>
      </c>
      <c r="Q194" s="321">
        <f t="shared" si="38"/>
        <v>1.7794040324048212E-2</v>
      </c>
      <c r="R194" s="321">
        <f t="shared" si="38"/>
        <v>7.4659326234498809E-3</v>
      </c>
      <c r="S194" s="321">
        <f t="shared" si="38"/>
        <v>3.3211898002870846E-2</v>
      </c>
      <c r="T194" s="321">
        <f t="shared" si="38"/>
        <v>3.9805373321137143E-2</v>
      </c>
      <c r="U194" s="321">
        <f t="shared" si="38"/>
        <v>3.3506551537986179E-2</v>
      </c>
      <c r="V194" s="321">
        <f t="shared" si="38"/>
        <v>3.3426491463196199E-2</v>
      </c>
      <c r="W194" s="321">
        <f t="shared" si="38"/>
        <v>3.1839005641948588E-2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1</v>
      </c>
      <c r="C197" s="234">
        <f t="shared" si="39"/>
        <v>1.0000000000000002</v>
      </c>
      <c r="D197" s="234">
        <f t="shared" si="39"/>
        <v>1.0000000000000002</v>
      </c>
      <c r="E197" s="234">
        <f t="shared" si="39"/>
        <v>0.99999999999999989</v>
      </c>
      <c r="F197" s="234">
        <f t="shared" si="39"/>
        <v>1</v>
      </c>
      <c r="G197" s="234">
        <f t="shared" si="39"/>
        <v>0.99999999999999978</v>
      </c>
      <c r="H197" s="234">
        <f t="shared" si="39"/>
        <v>0.99999999999999967</v>
      </c>
      <c r="I197" s="234">
        <f t="shared" si="39"/>
        <v>0.99999999999999989</v>
      </c>
      <c r="J197" s="234">
        <f t="shared" si="39"/>
        <v>1</v>
      </c>
      <c r="K197" s="234">
        <f t="shared" si="39"/>
        <v>0.99999999999999989</v>
      </c>
      <c r="L197" s="234">
        <f t="shared" si="39"/>
        <v>1.0000000000000002</v>
      </c>
      <c r="M197" s="234">
        <f t="shared" si="39"/>
        <v>1</v>
      </c>
      <c r="N197" s="234">
        <f t="shared" si="39"/>
        <v>1.0000000000000002</v>
      </c>
      <c r="O197" s="234">
        <f t="shared" si="39"/>
        <v>0.99999999999999967</v>
      </c>
      <c r="P197" s="234">
        <f t="shared" si="39"/>
        <v>0.99999999999999956</v>
      </c>
      <c r="Q197" s="234">
        <f t="shared" si="39"/>
        <v>0.99999999999999956</v>
      </c>
      <c r="R197" s="234">
        <f t="shared" si="39"/>
        <v>1.0000000000000004</v>
      </c>
      <c r="S197" s="234">
        <f t="shared" si="39"/>
        <v>1</v>
      </c>
      <c r="T197" s="234">
        <f t="shared" si="39"/>
        <v>1</v>
      </c>
      <c r="U197" s="234">
        <f t="shared" si="39"/>
        <v>1.0000000000000002</v>
      </c>
      <c r="V197" s="234">
        <f t="shared" si="39"/>
        <v>1</v>
      </c>
      <c r="W197" s="234">
        <f t="shared" si="39"/>
        <v>0.99999999999999956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2.0100111531921924E-3</v>
      </c>
      <c r="C198" s="268">
        <f t="shared" si="40"/>
        <v>1.9173489901669371E-3</v>
      </c>
      <c r="D198" s="268">
        <f t="shared" si="40"/>
        <v>2.0239112314263427E-3</v>
      </c>
      <c r="E198" s="268">
        <f t="shared" si="40"/>
        <v>1.259834528067277E-3</v>
      </c>
      <c r="F198" s="268">
        <f t="shared" si="40"/>
        <v>8.7669680035950756E-4</v>
      </c>
      <c r="G198" s="268">
        <f t="shared" si="40"/>
        <v>8.7479688229880504E-4</v>
      </c>
      <c r="H198" s="268">
        <f t="shared" si="40"/>
        <v>7.9061902265155565E-4</v>
      </c>
      <c r="I198" s="268">
        <f t="shared" si="40"/>
        <v>9.7759176454845795E-5</v>
      </c>
      <c r="J198" s="268">
        <f t="shared" si="40"/>
        <v>1.2767313089638254E-3</v>
      </c>
      <c r="K198" s="268">
        <f t="shared" si="40"/>
        <v>1.4598534711510423E-3</v>
      </c>
      <c r="L198" s="268">
        <f t="shared" si="40"/>
        <v>1.1612236030780322E-3</v>
      </c>
      <c r="M198" s="268">
        <f t="shared" si="40"/>
        <v>1.0644488986919201E-3</v>
      </c>
      <c r="N198" s="268">
        <f t="shared" si="40"/>
        <v>2.8773282919747332E-3</v>
      </c>
      <c r="O198" s="268">
        <f t="shared" si="40"/>
        <v>2.4042421988547946E-3</v>
      </c>
      <c r="P198" s="268">
        <f t="shared" si="40"/>
        <v>1.851446804340955E-3</v>
      </c>
      <c r="Q198" s="268">
        <f t="shared" si="40"/>
        <v>1.1105554049704576E-3</v>
      </c>
      <c r="R198" s="268">
        <f t="shared" si="40"/>
        <v>2.2078889454460731E-4</v>
      </c>
      <c r="S198" s="268">
        <f t="shared" si="40"/>
        <v>2.4768631696432952E-3</v>
      </c>
      <c r="T198" s="268">
        <f t="shared" si="40"/>
        <v>3.7123407237245943E-3</v>
      </c>
      <c r="U198" s="268">
        <f t="shared" si="40"/>
        <v>1.7442300348268246E-3</v>
      </c>
      <c r="V198" s="268">
        <f t="shared" si="40"/>
        <v>2.0274053650600173E-3</v>
      </c>
      <c r="W198" s="268">
        <f t="shared" si="40"/>
        <v>1.8954999839209412E-3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1.6040138292981846E-2</v>
      </c>
      <c r="C199" s="269">
        <f t="shared" si="41"/>
        <v>1.5300682739667407E-2</v>
      </c>
      <c r="D199" s="269">
        <f t="shared" si="41"/>
        <v>1.6151062641239777E-2</v>
      </c>
      <c r="E199" s="269">
        <f t="shared" si="41"/>
        <v>1.0053635784249009E-2</v>
      </c>
      <c r="F199" s="269">
        <f t="shared" si="41"/>
        <v>6.9961491986987928E-3</v>
      </c>
      <c r="G199" s="269">
        <f t="shared" si="41"/>
        <v>6.9809876169381127E-3</v>
      </c>
      <c r="H199" s="269">
        <f t="shared" si="41"/>
        <v>6.3092378568411402E-3</v>
      </c>
      <c r="I199" s="269">
        <f t="shared" si="41"/>
        <v>7.801303526368071E-4</v>
      </c>
      <c r="J199" s="269">
        <f t="shared" si="41"/>
        <v>1.0188474191417258E-2</v>
      </c>
      <c r="K199" s="269">
        <f t="shared" si="41"/>
        <v>1.1649811757294914E-2</v>
      </c>
      <c r="L199" s="269">
        <f t="shared" si="41"/>
        <v>9.2667083726700652E-3</v>
      </c>
      <c r="M199" s="269">
        <f t="shared" si="41"/>
        <v>8.4944342292403441E-3</v>
      </c>
      <c r="N199" s="269">
        <f t="shared" si="41"/>
        <v>2.2961436628989161E-2</v>
      </c>
      <c r="O199" s="269">
        <f t="shared" si="41"/>
        <v>1.918615093165418E-2</v>
      </c>
      <c r="P199" s="269">
        <f t="shared" si="41"/>
        <v>1.4774775123294358E-2</v>
      </c>
      <c r="Q199" s="269">
        <f t="shared" si="41"/>
        <v>8.8623698676767067E-3</v>
      </c>
      <c r="R199" s="269">
        <f t="shared" si="41"/>
        <v>1.7619227616850249E-3</v>
      </c>
      <c r="S199" s="269">
        <f t="shared" si="41"/>
        <v>1.9765675285321683E-2</v>
      </c>
      <c r="T199" s="269">
        <f t="shared" si="41"/>
        <v>2.9624939396302497E-2</v>
      </c>
      <c r="U199" s="269">
        <f t="shared" si="41"/>
        <v>1.3919172005071805E-2</v>
      </c>
      <c r="V199" s="269">
        <f t="shared" si="41"/>
        <v>1.617894626099449E-2</v>
      </c>
      <c r="W199" s="269">
        <f t="shared" si="41"/>
        <v>1.5126324960013602E-2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1.9666677510447313E-2</v>
      </c>
      <c r="C200" s="269">
        <f t="shared" si="42"/>
        <v>1.8760037328504047E-2</v>
      </c>
      <c r="D200" s="269">
        <f t="shared" si="42"/>
        <v>1.9802680912999027E-2</v>
      </c>
      <c r="E200" s="269">
        <f t="shared" si="42"/>
        <v>1.2326677561304379E-2</v>
      </c>
      <c r="F200" s="269">
        <f t="shared" si="42"/>
        <v>8.5779191920050193E-3</v>
      </c>
      <c r="G200" s="269">
        <f t="shared" si="42"/>
        <v>8.5593297052070152E-3</v>
      </c>
      <c r="H200" s="269">
        <f t="shared" si="42"/>
        <v>7.7357030220550427E-3</v>
      </c>
      <c r="I200" s="269">
        <f t="shared" si="42"/>
        <v>9.5651120839354499E-4</v>
      </c>
      <c r="J200" s="269">
        <f t="shared" si="42"/>
        <v>1.2492001788649761E-2</v>
      </c>
      <c r="K200" s="269">
        <f t="shared" si="42"/>
        <v>1.4283735383277964E-2</v>
      </c>
      <c r="L200" s="269">
        <f t="shared" si="42"/>
        <v>1.136183253659373E-2</v>
      </c>
      <c r="M200" s="269">
        <f t="shared" si="42"/>
        <v>1.0414953759673554E-2</v>
      </c>
      <c r="N200" s="269">
        <f t="shared" si="42"/>
        <v>2.815282269458259E-2</v>
      </c>
      <c r="O200" s="269">
        <f t="shared" si="42"/>
        <v>2.3523976922612062E-2</v>
      </c>
      <c r="P200" s="269">
        <f t="shared" si="42"/>
        <v>1.8115226460755966E-2</v>
      </c>
      <c r="Q200" s="269">
        <f t="shared" si="42"/>
        <v>1.0866076525173301E-2</v>
      </c>
      <c r="R200" s="269">
        <f t="shared" si="42"/>
        <v>2.1602785536791349E-3</v>
      </c>
      <c r="S200" s="269">
        <f t="shared" si="42"/>
        <v>2.4234526817185971E-2</v>
      </c>
      <c r="T200" s="269">
        <f t="shared" si="42"/>
        <v>3.6322886918534011E-2</v>
      </c>
      <c r="U200" s="269">
        <f t="shared" si="42"/>
        <v>1.706617873462888E-2</v>
      </c>
      <c r="V200" s="269">
        <f t="shared" si="42"/>
        <v>1.9836868782674651E-2</v>
      </c>
      <c r="W200" s="269">
        <f t="shared" si="42"/>
        <v>1.8546258733752805E-2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3.6417370298972379E-2</v>
      </c>
      <c r="C201" s="269">
        <f t="shared" si="43"/>
        <v>3.4738517772091998E-2</v>
      </c>
      <c r="D201" s="269">
        <f t="shared" si="43"/>
        <v>3.666921183499261E-2</v>
      </c>
      <c r="E201" s="269">
        <f t="shared" si="43"/>
        <v>2.2825674599463382E-2</v>
      </c>
      <c r="F201" s="269">
        <f t="shared" si="43"/>
        <v>1.5883987493259286E-2</v>
      </c>
      <c r="G201" s="269">
        <f t="shared" si="43"/>
        <v>1.5849564788965119E-2</v>
      </c>
      <c r="H201" s="269">
        <f t="shared" si="43"/>
        <v>1.4324430820986733E-2</v>
      </c>
      <c r="I201" s="269">
        <f t="shared" si="43"/>
        <v>1.7712001863396073E-3</v>
      </c>
      <c r="J201" s="269">
        <f t="shared" si="43"/>
        <v>2.3131810376766409E-2</v>
      </c>
      <c r="K201" s="269">
        <f t="shared" si="43"/>
        <v>2.6449616638552206E-2</v>
      </c>
      <c r="L201" s="269">
        <f t="shared" si="43"/>
        <v>2.1039042438167052E-2</v>
      </c>
      <c r="M201" s="269">
        <f t="shared" si="43"/>
        <v>1.9285678911001761E-2</v>
      </c>
      <c r="N201" s="269">
        <f t="shared" si="43"/>
        <v>5.213141713872585E-2</v>
      </c>
      <c r="O201" s="269">
        <f t="shared" si="43"/>
        <v>4.3560046074897954E-2</v>
      </c>
      <c r="P201" s="269">
        <f t="shared" si="43"/>
        <v>3.3544502355349178E-2</v>
      </c>
      <c r="Q201" s="269">
        <f t="shared" si="43"/>
        <v>2.0121036321666258E-2</v>
      </c>
      <c r="R201" s="269">
        <f t="shared" si="43"/>
        <v>4.0002518979868097E-3</v>
      </c>
      <c r="S201" s="269">
        <f t="shared" si="43"/>
        <v>4.487579239823327E-2</v>
      </c>
      <c r="T201" s="269">
        <f t="shared" si="43"/>
        <v>6.7260167485700878E-2</v>
      </c>
      <c r="U201" s="269">
        <f t="shared" si="43"/>
        <v>3.1601949553363672E-2</v>
      </c>
      <c r="V201" s="269">
        <f t="shared" si="43"/>
        <v>3.6732518527699029E-2</v>
      </c>
      <c r="W201" s="269">
        <f t="shared" si="43"/>
        <v>3.4342657604917615E-2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5.9410892503028702E-2</v>
      </c>
      <c r="C202" s="270">
        <f t="shared" si="44"/>
        <v>5.769557413871975E-2</v>
      </c>
      <c r="D202" s="270">
        <f t="shared" si="44"/>
        <v>6.0582540226030428E-2</v>
      </c>
      <c r="E202" s="270">
        <f t="shared" si="44"/>
        <v>5.2250707965630548E-2</v>
      </c>
      <c r="F202" s="270">
        <f t="shared" si="44"/>
        <v>5.1947854158320643E-2</v>
      </c>
      <c r="G202" s="270">
        <f t="shared" si="44"/>
        <v>5.7338458828737941E-2</v>
      </c>
      <c r="H202" s="270">
        <f t="shared" si="44"/>
        <v>5.5397785008112849E-2</v>
      </c>
      <c r="I202" s="270">
        <f t="shared" si="44"/>
        <v>6.431501753551519E-2</v>
      </c>
      <c r="J202" s="270">
        <f t="shared" si="44"/>
        <v>5.544100151113103E-2</v>
      </c>
      <c r="K202" s="270">
        <f t="shared" si="44"/>
        <v>5.8183447947323802E-2</v>
      </c>
      <c r="L202" s="270">
        <f t="shared" si="44"/>
        <v>5.8308869819717217E-2</v>
      </c>
      <c r="M202" s="270">
        <f t="shared" si="44"/>
        <v>5.8126099395339678E-2</v>
      </c>
      <c r="N202" s="270">
        <f t="shared" si="44"/>
        <v>7.4357248514881721E-2</v>
      </c>
      <c r="O202" s="270">
        <f t="shared" si="44"/>
        <v>6.7021086213207293E-2</v>
      </c>
      <c r="P202" s="270">
        <f t="shared" si="44"/>
        <v>5.8428013068302413E-2</v>
      </c>
      <c r="Q202" s="270">
        <f t="shared" si="44"/>
        <v>4.6917645906144903E-2</v>
      </c>
      <c r="R202" s="270">
        <f t="shared" si="44"/>
        <v>6.1655167475898512E-2</v>
      </c>
      <c r="S202" s="270">
        <f t="shared" si="44"/>
        <v>7.4085248827283456E-2</v>
      </c>
      <c r="T202" s="270">
        <f t="shared" si="44"/>
        <v>8.8466366642922095E-2</v>
      </c>
      <c r="U202" s="270">
        <f t="shared" si="44"/>
        <v>7.7565377170485394E-2</v>
      </c>
      <c r="V202" s="270">
        <f t="shared" si="44"/>
        <v>7.612752749232056E-2</v>
      </c>
      <c r="W202" s="270">
        <f t="shared" si="44"/>
        <v>7.3601246227947462E-2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0.41964900388789517</v>
      </c>
      <c r="C203" s="271">
        <f t="shared" si="45"/>
        <v>0.42468100450852841</v>
      </c>
      <c r="D203" s="271">
        <f t="shared" si="45"/>
        <v>0.41367923823609876</v>
      </c>
      <c r="E203" s="271">
        <f t="shared" si="45"/>
        <v>0.45663300887304137</v>
      </c>
      <c r="F203" s="271">
        <f t="shared" si="45"/>
        <v>0.46910658964082652</v>
      </c>
      <c r="G203" s="271">
        <f t="shared" si="45"/>
        <v>0.457397744448307</v>
      </c>
      <c r="H203" s="271">
        <f t="shared" si="45"/>
        <v>0.46431188700146087</v>
      </c>
      <c r="I203" s="271">
        <f t="shared" si="45"/>
        <v>0.46813260632983872</v>
      </c>
      <c r="J203" s="271">
        <f t="shared" si="45"/>
        <v>0.44829815221199532</v>
      </c>
      <c r="K203" s="271">
        <f t="shared" si="45"/>
        <v>0.43711544039076533</v>
      </c>
      <c r="L203" s="271">
        <f t="shared" si="45"/>
        <v>0.4464749089306253</v>
      </c>
      <c r="M203" s="271">
        <f t="shared" si="45"/>
        <v>0.44842150176449935</v>
      </c>
      <c r="N203" s="271">
        <f t="shared" si="45"/>
        <v>0.35476845581381922</v>
      </c>
      <c r="O203" s="271">
        <f t="shared" si="45"/>
        <v>0.39810881344691906</v>
      </c>
      <c r="P203" s="271">
        <f t="shared" si="45"/>
        <v>0.45279067990092797</v>
      </c>
      <c r="Q203" s="271">
        <f t="shared" si="45"/>
        <v>0.54411194632944437</v>
      </c>
      <c r="R203" s="271">
        <f t="shared" si="45"/>
        <v>0.50756469139760663</v>
      </c>
      <c r="S203" s="271">
        <f t="shared" si="45"/>
        <v>0.37241822014154474</v>
      </c>
      <c r="T203" s="271">
        <f t="shared" si="45"/>
        <v>0.2891876588774257</v>
      </c>
      <c r="U203" s="271">
        <f t="shared" si="45"/>
        <v>0.38841307876669134</v>
      </c>
      <c r="V203" s="271">
        <f t="shared" si="45"/>
        <v>0.383676748239837</v>
      </c>
      <c r="W203" s="271">
        <f t="shared" si="45"/>
        <v>0.39678859533960492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0.41905437720650252</v>
      </c>
      <c r="C204" s="320">
        <f t="shared" si="46"/>
        <v>0.42411379030910284</v>
      </c>
      <c r="D204" s="320">
        <f t="shared" si="46"/>
        <v>0.41308049945941838</v>
      </c>
      <c r="E204" s="320">
        <f t="shared" si="46"/>
        <v>0.45626030883934321</v>
      </c>
      <c r="F204" s="320">
        <f t="shared" si="46"/>
        <v>0.46884723420980945</v>
      </c>
      <c r="G204" s="320">
        <f t="shared" si="46"/>
        <v>0.45713895107485342</v>
      </c>
      <c r="H204" s="320">
        <f t="shared" si="46"/>
        <v>0.46407799617705497</v>
      </c>
      <c r="I204" s="320">
        <f t="shared" si="46"/>
        <v>0.46810368598550195</v>
      </c>
      <c r="J204" s="320">
        <f t="shared" si="46"/>
        <v>0.44792045356088406</v>
      </c>
      <c r="K204" s="320">
        <f t="shared" si="46"/>
        <v>0.43668356824742355</v>
      </c>
      <c r="L204" s="320">
        <f t="shared" si="46"/>
        <v>0.44613138121618628</v>
      </c>
      <c r="M204" s="320">
        <f t="shared" si="46"/>
        <v>0.44810660315553591</v>
      </c>
      <c r="N204" s="320">
        <f t="shared" si="46"/>
        <v>0.35391724851040862</v>
      </c>
      <c r="O204" s="320">
        <f t="shared" si="46"/>
        <v>0.39739756039854734</v>
      </c>
      <c r="P204" s="320">
        <f t="shared" si="46"/>
        <v>0.45224296171175687</v>
      </c>
      <c r="Q204" s="320">
        <f t="shared" si="46"/>
        <v>0.54371771151761894</v>
      </c>
      <c r="R204" s="320">
        <f t="shared" si="46"/>
        <v>0.50742066015988374</v>
      </c>
      <c r="S204" s="320">
        <f t="shared" si="46"/>
        <v>0.37158090690656537</v>
      </c>
      <c r="T204" s="320">
        <f t="shared" si="46"/>
        <v>0.2881682330352292</v>
      </c>
      <c r="U204" s="320">
        <f t="shared" si="46"/>
        <v>0.38752406358676528</v>
      </c>
      <c r="V204" s="320">
        <f t="shared" si="46"/>
        <v>0.38280593822081505</v>
      </c>
      <c r="W204" s="320">
        <f t="shared" si="46"/>
        <v>0.39597444124615083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5.9462668139260262E-4</v>
      </c>
      <c r="C205" s="320">
        <f t="shared" si="47"/>
        <v>5.672141994255939E-4</v>
      </c>
      <c r="D205" s="320">
        <f t="shared" si="47"/>
        <v>5.9873877668040437E-4</v>
      </c>
      <c r="E205" s="320">
        <f t="shared" si="47"/>
        <v>3.7270003369818661E-4</v>
      </c>
      <c r="F205" s="320">
        <f t="shared" si="47"/>
        <v>2.5935543101707404E-4</v>
      </c>
      <c r="G205" s="320">
        <f t="shared" si="47"/>
        <v>2.5879337345358284E-4</v>
      </c>
      <c r="H205" s="320">
        <f t="shared" si="47"/>
        <v>2.3389082440589105E-4</v>
      </c>
      <c r="I205" s="320">
        <f t="shared" si="47"/>
        <v>2.8920344336746349E-5</v>
      </c>
      <c r="J205" s="320">
        <f t="shared" si="47"/>
        <v>3.7769865111121734E-4</v>
      </c>
      <c r="K205" s="320">
        <f t="shared" si="47"/>
        <v>4.3187214334179056E-4</v>
      </c>
      <c r="L205" s="320">
        <f t="shared" si="47"/>
        <v>3.4352771443901922E-4</v>
      </c>
      <c r="M205" s="320">
        <f t="shared" si="47"/>
        <v>3.1489860896342296E-4</v>
      </c>
      <c r="N205" s="320">
        <f t="shared" si="47"/>
        <v>8.5120730341061259E-4</v>
      </c>
      <c r="O205" s="320">
        <f t="shared" si="47"/>
        <v>7.1125304837170889E-4</v>
      </c>
      <c r="P205" s="320">
        <f t="shared" si="47"/>
        <v>5.4771818917112981E-4</v>
      </c>
      <c r="Q205" s="320">
        <f t="shared" si="47"/>
        <v>3.942348118254841E-4</v>
      </c>
      <c r="R205" s="320">
        <f t="shared" si="47"/>
        <v>1.440312377229329E-4</v>
      </c>
      <c r="S205" s="320">
        <f t="shared" si="47"/>
        <v>8.3731323497938839E-4</v>
      </c>
      <c r="T205" s="320">
        <f t="shared" si="47"/>
        <v>1.0194258421964892E-3</v>
      </c>
      <c r="U205" s="320">
        <f t="shared" si="47"/>
        <v>8.8901517992608732E-4</v>
      </c>
      <c r="V205" s="320">
        <f t="shared" si="47"/>
        <v>8.7081001902197385E-4</v>
      </c>
      <c r="W205" s="320">
        <f t="shared" si="47"/>
        <v>8.1415409345406522E-4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0.24407047663544149</v>
      </c>
      <c r="C206" s="271">
        <f t="shared" si="48"/>
        <v>0.24964442818198573</v>
      </c>
      <c r="D206" s="271">
        <f t="shared" si="48"/>
        <v>0.24625694043049667</v>
      </c>
      <c r="E206" s="271">
        <f t="shared" si="48"/>
        <v>0.27130295940893501</v>
      </c>
      <c r="F206" s="271">
        <f t="shared" si="48"/>
        <v>0.27968313859740607</v>
      </c>
      <c r="G206" s="271">
        <f t="shared" si="48"/>
        <v>0.27276377319164585</v>
      </c>
      <c r="H206" s="271">
        <f t="shared" si="48"/>
        <v>0.27708535703143855</v>
      </c>
      <c r="I206" s="271">
        <f t="shared" si="48"/>
        <v>0.28151552826613563</v>
      </c>
      <c r="J206" s="271">
        <f t="shared" si="48"/>
        <v>0.26646881338060407</v>
      </c>
      <c r="K206" s="271">
        <f t="shared" si="48"/>
        <v>0.25966099368285611</v>
      </c>
      <c r="L206" s="271">
        <f t="shared" si="48"/>
        <v>0.26555201011996082</v>
      </c>
      <c r="M206" s="271">
        <f t="shared" si="48"/>
        <v>0.26664808881571028</v>
      </c>
      <c r="N206" s="271">
        <f t="shared" si="48"/>
        <v>0.22141352199674963</v>
      </c>
      <c r="O206" s="271">
        <f t="shared" si="48"/>
        <v>0.22136623278003853</v>
      </c>
      <c r="P206" s="271">
        <f t="shared" si="48"/>
        <v>0.21838956102185372</v>
      </c>
      <c r="Q206" s="271">
        <f t="shared" si="48"/>
        <v>0.19108023101069288</v>
      </c>
      <c r="R206" s="271">
        <f t="shared" si="48"/>
        <v>0.23420957925954605</v>
      </c>
      <c r="S206" s="271">
        <f t="shared" si="48"/>
        <v>0.2239755370349642</v>
      </c>
      <c r="T206" s="271">
        <f t="shared" si="48"/>
        <v>0.20476487822548084</v>
      </c>
      <c r="U206" s="271">
        <f t="shared" si="48"/>
        <v>0.23520547896998742</v>
      </c>
      <c r="V206" s="271">
        <f t="shared" si="48"/>
        <v>0.22969810983704145</v>
      </c>
      <c r="W206" s="271">
        <f t="shared" si="48"/>
        <v>0.22999136188505601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0.23399402894262691</v>
      </c>
      <c r="C207" s="320">
        <f t="shared" si="49"/>
        <v>0.24143723638569484</v>
      </c>
      <c r="D207" s="320">
        <f t="shared" si="49"/>
        <v>0.23684043864077126</v>
      </c>
      <c r="E207" s="320">
        <f t="shared" si="49"/>
        <v>0.26944653633598536</v>
      </c>
      <c r="F207" s="320">
        <f t="shared" si="49"/>
        <v>0.27909998468047165</v>
      </c>
      <c r="G207" s="320">
        <f t="shared" si="49"/>
        <v>0.27217954045765108</v>
      </c>
      <c r="H207" s="320">
        <f t="shared" si="49"/>
        <v>0.27665618111735163</v>
      </c>
      <c r="I207" s="320">
        <f t="shared" si="49"/>
        <v>0.28151425086111637</v>
      </c>
      <c r="J207" s="320">
        <f t="shared" si="49"/>
        <v>0.2645635788976935</v>
      </c>
      <c r="K207" s="320">
        <f t="shared" si="49"/>
        <v>0.25670553578486</v>
      </c>
      <c r="L207" s="320">
        <f t="shared" si="49"/>
        <v>0.26410452953802288</v>
      </c>
      <c r="M207" s="320">
        <f t="shared" si="49"/>
        <v>0.26545160251962319</v>
      </c>
      <c r="N207" s="320">
        <f t="shared" si="49"/>
        <v>0.18427957960054925</v>
      </c>
      <c r="O207" s="320">
        <f t="shared" si="49"/>
        <v>0.19585338957428883</v>
      </c>
      <c r="P207" s="320">
        <f t="shared" si="49"/>
        <v>0.20564019867237834</v>
      </c>
      <c r="Q207" s="320">
        <f t="shared" si="49"/>
        <v>0.18350603543352662</v>
      </c>
      <c r="R207" s="320">
        <f t="shared" si="49"/>
        <v>0.23401857701190984</v>
      </c>
      <c r="S207" s="320">
        <f t="shared" si="49"/>
        <v>0.19284911337353622</v>
      </c>
      <c r="T207" s="320">
        <f t="shared" si="49"/>
        <v>0.11791324701420368</v>
      </c>
      <c r="U207" s="320">
        <f t="shared" si="49"/>
        <v>0.2067819879784942</v>
      </c>
      <c r="V207" s="320">
        <f t="shared" si="49"/>
        <v>0.19972507180668281</v>
      </c>
      <c r="W207" s="320">
        <f t="shared" si="49"/>
        <v>0.20409629411178992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1.0076447692814555E-2</v>
      </c>
      <c r="C208" s="320">
        <f t="shared" si="50"/>
        <v>8.2071917962908691E-3</v>
      </c>
      <c r="D208" s="320">
        <f t="shared" si="50"/>
        <v>9.416501789725383E-3</v>
      </c>
      <c r="E208" s="320">
        <f t="shared" si="50"/>
        <v>1.8564230729496152E-3</v>
      </c>
      <c r="F208" s="320">
        <f t="shared" si="50"/>
        <v>5.8315391693435125E-4</v>
      </c>
      <c r="G208" s="320">
        <f t="shared" si="50"/>
        <v>5.8423273399480316E-4</v>
      </c>
      <c r="H208" s="320">
        <f t="shared" si="50"/>
        <v>4.2917591408696282E-4</v>
      </c>
      <c r="I208" s="320">
        <f t="shared" si="50"/>
        <v>1.2774050193339619E-6</v>
      </c>
      <c r="J208" s="320">
        <f t="shared" si="50"/>
        <v>1.9052344829106102E-3</v>
      </c>
      <c r="K208" s="320">
        <f t="shared" si="50"/>
        <v>2.9554578979960927E-3</v>
      </c>
      <c r="L208" s="320">
        <f t="shared" si="50"/>
        <v>1.4474805819379415E-3</v>
      </c>
      <c r="M208" s="320">
        <f t="shared" si="50"/>
        <v>1.1964862960870779E-3</v>
      </c>
      <c r="N208" s="320">
        <f t="shared" si="50"/>
        <v>3.7133942396200478E-2</v>
      </c>
      <c r="O208" s="320">
        <f t="shared" si="50"/>
        <v>2.5512843205749671E-2</v>
      </c>
      <c r="P208" s="320">
        <f t="shared" si="50"/>
        <v>1.2749362349475366E-2</v>
      </c>
      <c r="Q208" s="320">
        <f t="shared" si="50"/>
        <v>7.574195577166265E-3</v>
      </c>
      <c r="R208" s="320">
        <f t="shared" si="50"/>
        <v>1.9100224763618812E-4</v>
      </c>
      <c r="S208" s="320">
        <f t="shared" si="50"/>
        <v>3.1126423661427975E-2</v>
      </c>
      <c r="T208" s="320">
        <f t="shared" si="50"/>
        <v>8.6851631211277189E-2</v>
      </c>
      <c r="U208" s="320">
        <f t="shared" si="50"/>
        <v>2.842349099149321E-2</v>
      </c>
      <c r="V208" s="320">
        <f t="shared" si="50"/>
        <v>2.9973038030358636E-2</v>
      </c>
      <c r="W208" s="320">
        <f t="shared" si="50"/>
        <v>2.5895067773266053E-2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0.16869852698775592</v>
      </c>
      <c r="C209" s="271">
        <f t="shared" si="51"/>
        <v>0.16479461581356222</v>
      </c>
      <c r="D209" s="271">
        <f t="shared" si="51"/>
        <v>0.17056213216162278</v>
      </c>
      <c r="E209" s="271">
        <f t="shared" si="51"/>
        <v>0.1520138558316308</v>
      </c>
      <c r="F209" s="271">
        <f t="shared" si="51"/>
        <v>0.15208195440135006</v>
      </c>
      <c r="G209" s="271">
        <f t="shared" si="51"/>
        <v>0.1654218066407229</v>
      </c>
      <c r="H209" s="271">
        <f t="shared" si="51"/>
        <v>0.1606568839923268</v>
      </c>
      <c r="I209" s="271">
        <f t="shared" si="51"/>
        <v>0.18077582350352595</v>
      </c>
      <c r="J209" s="271">
        <f t="shared" si="51"/>
        <v>0.16108324495860254</v>
      </c>
      <c r="K209" s="271">
        <f t="shared" si="51"/>
        <v>0.16647639680675097</v>
      </c>
      <c r="L209" s="271">
        <f t="shared" si="51"/>
        <v>0.16717160541702317</v>
      </c>
      <c r="M209" s="271">
        <f t="shared" si="51"/>
        <v>0.16951974816149834</v>
      </c>
      <c r="N209" s="271">
        <f t="shared" si="51"/>
        <v>0.19461398793950713</v>
      </c>
      <c r="O209" s="271">
        <f t="shared" si="51"/>
        <v>0.18411676298105517</v>
      </c>
      <c r="P209" s="271">
        <f t="shared" si="51"/>
        <v>0.17075397182401178</v>
      </c>
      <c r="Q209" s="271">
        <f t="shared" si="51"/>
        <v>0.15812433935518694</v>
      </c>
      <c r="R209" s="271">
        <f t="shared" si="51"/>
        <v>0.18468854939670651</v>
      </c>
      <c r="S209" s="271">
        <f t="shared" si="51"/>
        <v>0.1962257069778636</v>
      </c>
      <c r="T209" s="271">
        <f t="shared" si="51"/>
        <v>0.21779714034431771</v>
      </c>
      <c r="U209" s="271">
        <f t="shared" si="51"/>
        <v>0.20494828669967549</v>
      </c>
      <c r="V209" s="271">
        <f t="shared" si="51"/>
        <v>0.20139042459878267</v>
      </c>
      <c r="W209" s="271">
        <f t="shared" si="51"/>
        <v>0.19761024900360599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1.0499209483819692E-2</v>
      </c>
      <c r="C210" s="320">
        <f t="shared" si="52"/>
        <v>1.4184696785463606E-2</v>
      </c>
      <c r="D210" s="320">
        <f t="shared" si="52"/>
        <v>2.2947668228138731E-2</v>
      </c>
      <c r="E210" s="320">
        <f t="shared" si="52"/>
        <v>6.0355624146422003E-2</v>
      </c>
      <c r="F210" s="320">
        <f t="shared" si="52"/>
        <v>8.2412929313529018E-2</v>
      </c>
      <c r="G210" s="320">
        <f t="shared" si="52"/>
        <v>0.1024619402297756</v>
      </c>
      <c r="H210" s="320">
        <f t="shared" si="52"/>
        <v>9.7869305438541776E-2</v>
      </c>
      <c r="I210" s="320">
        <f t="shared" si="52"/>
        <v>0.128083587513767</v>
      </c>
      <c r="J210" s="320">
        <f t="shared" si="52"/>
        <v>7.8661656555456788E-2</v>
      </c>
      <c r="K210" s="320">
        <f t="shared" si="52"/>
        <v>7.9686434897214067E-2</v>
      </c>
      <c r="L210" s="320">
        <f t="shared" si="52"/>
        <v>9.623091371113246E-2</v>
      </c>
      <c r="M210" s="320">
        <f t="shared" si="52"/>
        <v>0.1030830231873669</v>
      </c>
      <c r="N210" s="320">
        <f t="shared" si="52"/>
        <v>4.7932049243999783E-2</v>
      </c>
      <c r="O210" s="320">
        <f t="shared" si="52"/>
        <v>4.9571451372237639E-2</v>
      </c>
      <c r="P210" s="320">
        <f t="shared" si="52"/>
        <v>5.8816247252088012E-2</v>
      </c>
      <c r="Q210" s="320">
        <f t="shared" si="52"/>
        <v>5.9514301553739761E-2</v>
      </c>
      <c r="R210" s="320">
        <f t="shared" si="52"/>
        <v>0.12631940800265712</v>
      </c>
      <c r="S210" s="320">
        <f t="shared" si="52"/>
        <v>4.750437440721933E-2</v>
      </c>
      <c r="T210" s="320">
        <f t="shared" si="52"/>
        <v>1.4363721009492356E-2</v>
      </c>
      <c r="U210" s="320">
        <f t="shared" si="52"/>
        <v>5.6636538058852159E-2</v>
      </c>
      <c r="V210" s="320">
        <f t="shared" si="52"/>
        <v>5.3544177407155495E-2</v>
      </c>
      <c r="W210" s="320">
        <f t="shared" si="52"/>
        <v>5.0084951923033305E-2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4.7128949171558451E-2</v>
      </c>
      <c r="C211" s="320">
        <f t="shared" si="53"/>
        <v>4.769795604971086E-2</v>
      </c>
      <c r="D211" s="320">
        <f t="shared" si="53"/>
        <v>4.6457097030134106E-2</v>
      </c>
      <c r="E211" s="320">
        <f t="shared" si="53"/>
        <v>5.1313314151811465E-2</v>
      </c>
      <c r="F211" s="320">
        <f t="shared" si="53"/>
        <v>5.2728902672722157E-2</v>
      </c>
      <c r="G211" s="320">
        <f t="shared" si="53"/>
        <v>5.1412130647974542E-2</v>
      </c>
      <c r="H211" s="320">
        <f t="shared" si="53"/>
        <v>5.2192530332857597E-2</v>
      </c>
      <c r="I211" s="320">
        <f t="shared" si="53"/>
        <v>5.2645279524090274E-2</v>
      </c>
      <c r="J211" s="320">
        <f t="shared" si="53"/>
        <v>5.0375372355005048E-2</v>
      </c>
      <c r="K211" s="320">
        <f t="shared" si="53"/>
        <v>4.9111616084720991E-2</v>
      </c>
      <c r="L211" s="320">
        <f t="shared" si="53"/>
        <v>5.0174164339569019E-2</v>
      </c>
      <c r="M211" s="320">
        <f t="shared" si="53"/>
        <v>5.0396307668563026E-2</v>
      </c>
      <c r="N211" s="320">
        <f t="shared" si="53"/>
        <v>3.9803302204299333E-2</v>
      </c>
      <c r="O211" s="320">
        <f t="shared" si="53"/>
        <v>4.4693315339587036E-2</v>
      </c>
      <c r="P211" s="320">
        <f t="shared" si="53"/>
        <v>5.0861503220154702E-2</v>
      </c>
      <c r="Q211" s="320">
        <f t="shared" si="53"/>
        <v>6.1149210659986686E-2</v>
      </c>
      <c r="R211" s="320">
        <f t="shared" si="53"/>
        <v>5.7067062896921615E-2</v>
      </c>
      <c r="S211" s="320">
        <f t="shared" si="53"/>
        <v>4.178984548845651E-2</v>
      </c>
      <c r="T211" s="320">
        <f t="shared" si="53"/>
        <v>3.2408839392417614E-2</v>
      </c>
      <c r="U211" s="320">
        <f t="shared" si="53"/>
        <v>4.3582892552716308E-2</v>
      </c>
      <c r="V211" s="320">
        <f t="shared" si="53"/>
        <v>4.3052268598757847E-2</v>
      </c>
      <c r="W211" s="320">
        <f t="shared" si="53"/>
        <v>4.4533264248734661E-2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0.11107036833237777</v>
      </c>
      <c r="C212" s="320">
        <f t="shared" si="54"/>
        <v>0.10291196297838776</v>
      </c>
      <c r="D212" s="320">
        <f t="shared" si="54"/>
        <v>0.10115736690334994</v>
      </c>
      <c r="E212" s="320">
        <f t="shared" si="54"/>
        <v>4.0344917533397327E-2</v>
      </c>
      <c r="F212" s="320">
        <f t="shared" si="54"/>
        <v>1.6940122415098863E-2</v>
      </c>
      <c r="G212" s="320">
        <f t="shared" si="54"/>
        <v>1.154773576297276E-2</v>
      </c>
      <c r="H212" s="320">
        <f t="shared" si="54"/>
        <v>1.0595048220927427E-2</v>
      </c>
      <c r="I212" s="320">
        <f t="shared" si="54"/>
        <v>4.6956465668695765E-5</v>
      </c>
      <c r="J212" s="320">
        <f t="shared" si="54"/>
        <v>3.2046216048140695E-2</v>
      </c>
      <c r="K212" s="320">
        <f t="shared" si="54"/>
        <v>3.7678345824815905E-2</v>
      </c>
      <c r="L212" s="320">
        <f t="shared" si="54"/>
        <v>2.0766527366321706E-2</v>
      </c>
      <c r="M212" s="320">
        <f t="shared" si="54"/>
        <v>1.604041730556844E-2</v>
      </c>
      <c r="N212" s="320">
        <f t="shared" si="54"/>
        <v>0.10687863649120799</v>
      </c>
      <c r="O212" s="320">
        <f t="shared" si="54"/>
        <v>8.985199626923053E-2</v>
      </c>
      <c r="P212" s="320">
        <f t="shared" si="54"/>
        <v>6.1076221351769058E-2</v>
      </c>
      <c r="Q212" s="320">
        <f t="shared" si="54"/>
        <v>3.7460827141460512E-2</v>
      </c>
      <c r="R212" s="320">
        <f t="shared" si="54"/>
        <v>1.3020784971278019E-3</v>
      </c>
      <c r="S212" s="320">
        <f t="shared" si="54"/>
        <v>0.10693148708218773</v>
      </c>
      <c r="T212" s="320">
        <f t="shared" si="54"/>
        <v>0.17102457994240772</v>
      </c>
      <c r="U212" s="320">
        <f t="shared" si="54"/>
        <v>0.10472885608810703</v>
      </c>
      <c r="V212" s="320">
        <f t="shared" si="54"/>
        <v>0.10479397859286935</v>
      </c>
      <c r="W212" s="320">
        <f t="shared" si="54"/>
        <v>0.10299203283183801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3.4036902730285243E-2</v>
      </c>
      <c r="C213" s="321">
        <f t="shared" si="55"/>
        <v>3.2467790526773579E-2</v>
      </c>
      <c r="D213" s="321">
        <f t="shared" si="55"/>
        <v>3.4272282325093842E-2</v>
      </c>
      <c r="E213" s="321">
        <f t="shared" si="55"/>
        <v>2.1333645447678056E-2</v>
      </c>
      <c r="F213" s="321">
        <f t="shared" si="55"/>
        <v>1.4845710517774238E-2</v>
      </c>
      <c r="G213" s="321">
        <f t="shared" si="55"/>
        <v>1.4813537897177117E-2</v>
      </c>
      <c r="H213" s="321">
        <f t="shared" si="55"/>
        <v>1.3388096244126207E-2</v>
      </c>
      <c r="I213" s="321">
        <f t="shared" si="55"/>
        <v>1.6554234411594925E-3</v>
      </c>
      <c r="J213" s="321">
        <f t="shared" si="55"/>
        <v>2.1619770271869898E-2</v>
      </c>
      <c r="K213" s="321">
        <f t="shared" si="55"/>
        <v>2.4720703922027538E-2</v>
      </c>
      <c r="L213" s="321">
        <f t="shared" si="55"/>
        <v>1.9663798762164938E-2</v>
      </c>
      <c r="M213" s="321">
        <f t="shared" si="55"/>
        <v>1.8025046064344828E-2</v>
      </c>
      <c r="N213" s="321">
        <f t="shared" si="55"/>
        <v>4.872378098077023E-2</v>
      </c>
      <c r="O213" s="321">
        <f t="shared" si="55"/>
        <v>4.0712688450760613E-2</v>
      </c>
      <c r="P213" s="321">
        <f t="shared" si="55"/>
        <v>3.1351823441163253E-2</v>
      </c>
      <c r="Q213" s="321">
        <f t="shared" si="55"/>
        <v>1.8805799279043921E-2</v>
      </c>
      <c r="R213" s="321">
        <f t="shared" si="55"/>
        <v>3.7387703623470683E-3</v>
      </c>
      <c r="S213" s="321">
        <f t="shared" si="55"/>
        <v>4.1942429347959893E-2</v>
      </c>
      <c r="T213" s="321">
        <f t="shared" si="55"/>
        <v>6.2863621385591831E-2</v>
      </c>
      <c r="U213" s="321">
        <f t="shared" si="55"/>
        <v>2.9536248065269312E-2</v>
      </c>
      <c r="V213" s="321">
        <f t="shared" si="55"/>
        <v>3.4331450895590178E-2</v>
      </c>
      <c r="W213" s="321">
        <f t="shared" si="55"/>
        <v>3.2097806261180216E-2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254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46</v>
      </c>
      <c r="B217" s="322">
        <f t="shared" ref="B217:W217" si="56">SUM(B218:B227)</f>
        <v>1642.3563391190437</v>
      </c>
      <c r="C217" s="322">
        <f t="shared" si="56"/>
        <v>1582.8965520622937</v>
      </c>
      <c r="D217" s="322">
        <f t="shared" si="56"/>
        <v>1690.6349434203971</v>
      </c>
      <c r="E217" s="322">
        <f t="shared" si="56"/>
        <v>1783.6369598086806</v>
      </c>
      <c r="F217" s="322">
        <f t="shared" si="56"/>
        <v>1806.753361103174</v>
      </c>
      <c r="G217" s="322">
        <f t="shared" si="56"/>
        <v>1937.5763125905387</v>
      </c>
      <c r="H217" s="322">
        <f t="shared" si="56"/>
        <v>1890.9763002401662</v>
      </c>
      <c r="I217" s="322">
        <f t="shared" si="56"/>
        <v>1952.4854722086343</v>
      </c>
      <c r="J217" s="322">
        <f t="shared" si="56"/>
        <v>1921.6225739580248</v>
      </c>
      <c r="K217" s="322">
        <f t="shared" si="56"/>
        <v>2183.542316573124</v>
      </c>
      <c r="L217" s="322">
        <f t="shared" si="56"/>
        <v>2129.8307598239739</v>
      </c>
      <c r="M217" s="322">
        <f t="shared" si="56"/>
        <v>1846.3826305152095</v>
      </c>
      <c r="N217" s="322">
        <f t="shared" si="56"/>
        <v>2143.7829966729282</v>
      </c>
      <c r="O217" s="322">
        <f t="shared" si="56"/>
        <v>1918.7154092966734</v>
      </c>
      <c r="P217" s="322">
        <f t="shared" si="56"/>
        <v>1925.3897882964727</v>
      </c>
      <c r="Q217" s="322">
        <f t="shared" si="56"/>
        <v>1994.0773357981268</v>
      </c>
      <c r="R217" s="322">
        <f t="shared" si="56"/>
        <v>1959.9968250685035</v>
      </c>
      <c r="S217" s="322">
        <f t="shared" si="56"/>
        <v>1998.9038662106645</v>
      </c>
      <c r="T217" s="322">
        <f t="shared" si="56"/>
        <v>1986.5140623781631</v>
      </c>
      <c r="U217" s="322">
        <f t="shared" si="56"/>
        <v>2053.4416101819361</v>
      </c>
      <c r="V217" s="322">
        <f t="shared" si="56"/>
        <v>1960.8114582442631</v>
      </c>
      <c r="W217" s="322">
        <f t="shared" si="56"/>
        <v>2071.0953585888105</v>
      </c>
      <c r="DA217" s="95"/>
    </row>
    <row r="218" spans="1:105" ht="12" customHeight="1" x14ac:dyDescent="0.25">
      <c r="A218" s="55" t="s">
        <v>92</v>
      </c>
      <c r="B218" s="275">
        <f>IF(B$6=0,0,B$6/CHI!B$10*1000)</f>
        <v>4.4309620649154571</v>
      </c>
      <c r="C218" s="275">
        <f>IF(C$6=0,0,C$6/CHI!C$10*1000)</f>
        <v>3.6228080909829785</v>
      </c>
      <c r="D218" s="275">
        <f>IF(D$6=0,0,D$6/CHI!D$10*1000)</f>
        <v>4.1757958321305031</v>
      </c>
      <c r="E218" s="275">
        <f>IF(E$6=0,0,E$6/CHI!E$10*1000)</f>
        <v>1.691543988402431</v>
      </c>
      <c r="F218" s="275">
        <f>IF(F$6=0,0,F$6/CHI!F$10*1000)</f>
        <v>1.5564544954982436</v>
      </c>
      <c r="G218" s="275">
        <f>IF(G$6=0,0,G$6/CHI!G$10*1000)</f>
        <v>1.7502780236601814</v>
      </c>
      <c r="H218" s="275">
        <f>IF(H$6=0,0,H$6/CHI!H$10*1000)</f>
        <v>1.4278007826680015</v>
      </c>
      <c r="I218" s="275">
        <f>IF(I$6=0,0,I$6/CHI!I$10*1000)</f>
        <v>0.17193223831696672</v>
      </c>
      <c r="J218" s="275">
        <f>IF(J$6=0,0,J$6/CHI!J$10*1000)</f>
        <v>2.2747384466528944</v>
      </c>
      <c r="K218" s="275">
        <f>IF(K$6=0,0,K$6/CHI!K$10*1000)</f>
        <v>1.9909528343513543</v>
      </c>
      <c r="L218" s="275">
        <f>IF(L$6=0,0,L$6/CHI!L$10*1000)</f>
        <v>0.87272603716056818</v>
      </c>
      <c r="M218" s="275">
        <f>IF(M$6=0,0,M$6/CHI!M$10*1000)</f>
        <v>0.88378229217440085</v>
      </c>
      <c r="N218" s="275">
        <f>IF(N$6=0,0,N$6/CHI!N$10*1000)</f>
        <v>1.7792454105607911</v>
      </c>
      <c r="O218" s="275">
        <f>IF(O$6=0,0,O$6/CHI!O$10*1000)</f>
        <v>1.7447210456611912</v>
      </c>
      <c r="P218" s="275">
        <f>IF(P$6=0,0,P$6/CHI!P$10*1000)</f>
        <v>2.0530719967919135</v>
      </c>
      <c r="Q218" s="275">
        <f>IF(Q$6=0,0,Q$6/CHI!Q$10*1000)</f>
        <v>1.735367508697605</v>
      </c>
      <c r="R218" s="275">
        <f>IF(R$6=0,0,R$6/CHI!R$10*1000)</f>
        <v>0.71885204973033534</v>
      </c>
      <c r="S218" s="275">
        <f>IF(S$6=0,0,S$6/CHI!S$10*1000)</f>
        <v>2.199495459861657</v>
      </c>
      <c r="T218" s="275">
        <f>IF(T$6=0,0,T$6/CHI!T$10*1000)</f>
        <v>2.9061575315728949</v>
      </c>
      <c r="U218" s="275">
        <f>IF(U$6=0,0,U$6/CHI!U$10*1000)</f>
        <v>1.726029111940504</v>
      </c>
      <c r="V218" s="275">
        <f>IF(V$6=0,0,V$6/CHI!V$10*1000)</f>
        <v>2.1762963245855032</v>
      </c>
      <c r="W218" s="275">
        <f>IF(W$6=0,0,W$6/CHI!W$10*1000)</f>
        <v>2.3659265898862163</v>
      </c>
      <c r="DA218" s="76"/>
    </row>
    <row r="219" spans="1:105" ht="12" customHeight="1" x14ac:dyDescent="0.25">
      <c r="A219" s="202" t="s">
        <v>93</v>
      </c>
      <c r="B219" s="276">
        <f>IF(B$7=0,0,B$7/CHI!B$10*1000)</f>
        <v>35.059098498268781</v>
      </c>
      <c r="C219" s="276">
        <f>IF(C$7=0,0,C$7/CHI!C$10*1000)</f>
        <v>28.66474229327909</v>
      </c>
      <c r="D219" s="276">
        <f>IF(D$7=0,0,D$7/CHI!D$10*1000)</f>
        <v>33.040146867092815</v>
      </c>
      <c r="E219" s="276">
        <f>IF(E$7=0,0,E$7/CHI!E$10*1000)</f>
        <v>13.384002488562674</v>
      </c>
      <c r="F219" s="276">
        <f>IF(F$7=0,0,F$7/CHI!F$10*1000)</f>
        <v>12.315133974586928</v>
      </c>
      <c r="G219" s="276">
        <f>IF(G$7=0,0,G$7/CHI!G$10*1000)</f>
        <v>13.848723760632863</v>
      </c>
      <c r="H219" s="276">
        <f>IF(H$7=0,0,H$7/CHI!H$10*1000)</f>
        <v>11.297187279444202</v>
      </c>
      <c r="I219" s="276">
        <f>IF(I$7=0,0,I$7/CHI!I$10*1000)</f>
        <v>1.3603793464878995</v>
      </c>
      <c r="J219" s="276">
        <f>IF(J$7=0,0,J$7/CHI!J$10*1000)</f>
        <v>17.998411652058319</v>
      </c>
      <c r="K219" s="276">
        <f>IF(K$7=0,0,K$7/CHI!K$10*1000)</f>
        <v>15.753014921436328</v>
      </c>
      <c r="L219" s="276">
        <f>IF(L$7=0,0,L$7/CHI!L$10*1000)</f>
        <v>6.9052697022807719</v>
      </c>
      <c r="M219" s="276">
        <f>IF(M$7=0,0,M$7/CHI!M$10*1000)</f>
        <v>6.9927501022194543</v>
      </c>
      <c r="N219" s="276">
        <f>IF(N$7=0,0,N$7/CHI!N$10*1000)</f>
        <v>14.07792239869552</v>
      </c>
      <c r="O219" s="276">
        <f>IF(O$7=0,0,O$7/CHI!O$10*1000)</f>
        <v>13.804755286932323</v>
      </c>
      <c r="P219" s="276">
        <f>IF(P$7=0,0,P$7/CHI!P$10*1000)</f>
        <v>16.24452033329209</v>
      </c>
      <c r="Q219" s="276">
        <f>IF(Q$7=0,0,Q$7/CHI!Q$10*1000)</f>
        <v>13.730747302005053</v>
      </c>
      <c r="R219" s="276">
        <f>IF(R$7=0,0,R$7/CHI!R$10*1000)</f>
        <v>5.6877726434922948</v>
      </c>
      <c r="S219" s="276">
        <f>IF(S$7=0,0,S$7/CHI!S$10*1000)</f>
        <v>17.403066612635545</v>
      </c>
      <c r="T219" s="276">
        <f>IF(T$7=0,0,T$7/CHI!T$10*1000)</f>
        <v>22.994388500332114</v>
      </c>
      <c r="U219" s="276">
        <f>IF(U$7=0,0,U$7/CHI!U$10*1000)</f>
        <v>13.656859110924509</v>
      </c>
      <c r="V219" s="276">
        <f>IF(V$7=0,0,V$7/CHI!V$10*1000)</f>
        <v>17.219508108453937</v>
      </c>
      <c r="W219" s="276">
        <f>IF(W$7=0,0,W$7/CHI!W$10*1000)</f>
        <v>18.719919543268919</v>
      </c>
      <c r="DA219" s="77"/>
    </row>
    <row r="220" spans="1:105" ht="12" customHeight="1" x14ac:dyDescent="0.25">
      <c r="A220" s="202" t="s">
        <v>94</v>
      </c>
      <c r="B220" s="276">
        <f>IF(B$8=0,0,B$8/CHI!B$10*1000)</f>
        <v>38.692328218263974</v>
      </c>
      <c r="C220" s="276">
        <f>IF(C$8=0,0,C$8/CHI!C$10*1000)</f>
        <v>31.635314785925662</v>
      </c>
      <c r="D220" s="276">
        <f>IF(D$8=0,0,D$8/CHI!D$10*1000)</f>
        <v>36.464149442528544</v>
      </c>
      <c r="E220" s="276">
        <f>IF(E$8=0,0,E$8/CHI!E$10*1000)</f>
        <v>14.771007793799956</v>
      </c>
      <c r="F220" s="276">
        <f>IF(F$8=0,0,F$8/CHI!F$10*1000)</f>
        <v>13.591370748456081</v>
      </c>
      <c r="G220" s="276">
        <f>IF(G$8=0,0,G$8/CHI!G$10*1000)</f>
        <v>15.283888864881595</v>
      </c>
      <c r="H220" s="276">
        <f>IF(H$8=0,0,H$8/CHI!H$10*1000)</f>
        <v>12.467932630413651</v>
      </c>
      <c r="I220" s="276">
        <f>IF(I$8=0,0,I$8/CHI!I$10*1000)</f>
        <v>1.5013576055943476</v>
      </c>
      <c r="J220" s="276">
        <f>IF(J$8=0,0,J$8/CHI!J$10*1000)</f>
        <v>19.863615462994726</v>
      </c>
      <c r="K220" s="276">
        <f>IF(K$8=0,0,K$8/CHI!K$10*1000)</f>
        <v>17.385524724702272</v>
      </c>
      <c r="L220" s="276">
        <f>IF(L$8=0,0,L$8/CHI!L$10*1000)</f>
        <v>7.6208737018573025</v>
      </c>
      <c r="M220" s="276">
        <f>IF(M$8=0,0,M$8/CHI!M$10*1000)</f>
        <v>7.7174198337340156</v>
      </c>
      <c r="N220" s="276">
        <f>IF(N$8=0,0,N$8/CHI!N$10*1000)</f>
        <v>15.536839719608723</v>
      </c>
      <c r="O220" s="276">
        <f>IF(O$8=0,0,O$8/CHI!O$10*1000)</f>
        <v>15.23536386884494</v>
      </c>
      <c r="P220" s="276">
        <f>IF(P$8=0,0,P$8/CHI!P$10*1000)</f>
        <v>17.927965618255634</v>
      </c>
      <c r="Q220" s="276">
        <f>IF(Q$8=0,0,Q$8/CHI!Q$10*1000)</f>
        <v>15.15368631961419</v>
      </c>
      <c r="R220" s="276">
        <f>IF(R$8=0,0,R$8/CHI!R$10*1000)</f>
        <v>6.2772055009838237</v>
      </c>
      <c r="S220" s="276">
        <f>IF(S$8=0,0,S$8/CHI!S$10*1000)</f>
        <v>19.206573877353311</v>
      </c>
      <c r="T220" s="276">
        <f>IF(T$8=0,0,T$8/CHI!T$10*1000)</f>
        <v>25.377333278465752</v>
      </c>
      <c r="U220" s="276">
        <f>IF(U$8=0,0,U$8/CHI!U$10*1000)</f>
        <v>15.072140978655591</v>
      </c>
      <c r="V220" s="276">
        <f>IF(V$8=0,0,V$8/CHI!V$10*1000)</f>
        <v>19.003992915626654</v>
      </c>
      <c r="W220" s="276">
        <f>IF(W$8=0,0,W$8/CHI!W$10*1000)</f>
        <v>20.659894355909397</v>
      </c>
      <c r="DA220" s="77"/>
    </row>
    <row r="221" spans="1:105" ht="12" customHeight="1" x14ac:dyDescent="0.25">
      <c r="A221" s="202" t="s">
        <v>95</v>
      </c>
      <c r="B221" s="276">
        <f>IF(B$9=0,0,B$9/CHI!B$10*1000)</f>
        <v>62.953623204424993</v>
      </c>
      <c r="C221" s="276">
        <f>IF(C$9=0,0,C$9/CHI!C$10*1000)</f>
        <v>51.471642537304376</v>
      </c>
      <c r="D221" s="276">
        <f>IF(D$9=0,0,D$9/CHI!D$10*1000)</f>
        <v>59.328306932721965</v>
      </c>
      <c r="E221" s="276">
        <f>IF(E$9=0,0,E$9/CHI!E$10*1000)</f>
        <v>24.032889769646136</v>
      </c>
      <c r="F221" s="276">
        <f>IF(F$9=0,0,F$9/CHI!F$10*1000)</f>
        <v>22.113583553394591</v>
      </c>
      <c r="G221" s="276">
        <f>IF(G$9=0,0,G$9/CHI!G$10*1000)</f>
        <v>24.867363247577469</v>
      </c>
      <c r="H221" s="276">
        <f>IF(H$9=0,0,H$9/CHI!H$10*1000)</f>
        <v>20.285714742353449</v>
      </c>
      <c r="I221" s="276">
        <f>IF(I$9=0,0,I$9/CHI!I$10*1000)</f>
        <v>2.4427555887699159</v>
      </c>
      <c r="J221" s="276">
        <f>IF(J$9=0,0,J$9/CHI!J$10*1000)</f>
        <v>32.318721072584388</v>
      </c>
      <c r="K221" s="276">
        <f>IF(K$9=0,0,K$9/CHI!K$10*1000)</f>
        <v>28.286790253513146</v>
      </c>
      <c r="L221" s="276">
        <f>IF(L$9=0,0,L$9/CHI!L$10*1000)</f>
        <v>12.39939888881573</v>
      </c>
      <c r="M221" s="276">
        <f>IF(M$9=0,0,M$9/CHI!M$10*1000)</f>
        <v>12.556482452609712</v>
      </c>
      <c r="N221" s="276">
        <f>IF(N$9=0,0,N$9/CHI!N$10*1000)</f>
        <v>25.278922167162264</v>
      </c>
      <c r="O221" s="276">
        <f>IF(O$9=0,0,O$9/CHI!O$10*1000)</f>
        <v>24.788411567563401</v>
      </c>
      <c r="P221" s="276">
        <f>IF(P$9=0,0,P$9/CHI!P$10*1000)</f>
        <v>29.169358483338883</v>
      </c>
      <c r="Q221" s="276">
        <f>IF(Q$9=0,0,Q$9/CHI!Q$10*1000)</f>
        <v>24.655519650862804</v>
      </c>
      <c r="R221" s="276">
        <f>IF(R$9=0,0,R$9/CHI!R$10*1000)</f>
        <v>10.213208873255285</v>
      </c>
      <c r="S221" s="276">
        <f>IF(S$9=0,0,S$9/CHI!S$10*1000)</f>
        <v>31.249693947135174</v>
      </c>
      <c r="T221" s="276">
        <f>IF(T$9=0,0,T$9/CHI!T$10*1000)</f>
        <v>41.289711700303755</v>
      </c>
      <c r="U221" s="276">
        <f>IF(U$9=0,0,U$9/CHI!U$10*1000)</f>
        <v>24.522842841139045</v>
      </c>
      <c r="V221" s="276">
        <f>IF(V$9=0,0,V$9/CHI!V$10*1000)</f>
        <v>30.920088412389678</v>
      </c>
      <c r="W221" s="276">
        <f>IF(W$9=0,0,W$9/CHI!W$10*1000)</f>
        <v>33.614291633947609</v>
      </c>
      <c r="DA221" s="77"/>
    </row>
    <row r="222" spans="1:105" ht="12" customHeight="1" x14ac:dyDescent="0.25">
      <c r="A222" s="56" t="s">
        <v>96</v>
      </c>
      <c r="B222" s="277">
        <f>IF(B$10=0,0,B$10/CHI!B$10*1000)</f>
        <v>12.73932359486424</v>
      </c>
      <c r="C222" s="277">
        <f>IF(C$10=0,0,C$10/CHI!C$10*1000)</f>
        <v>10.603943070989072</v>
      </c>
      <c r="D222" s="277">
        <f>IF(D$10=0,0,D$10/CHI!D$10*1000)</f>
        <v>12.158388138091093</v>
      </c>
      <c r="E222" s="277">
        <f>IF(E$10=0,0,E$10/CHI!E$10*1000)</f>
        <v>6.8240577988079965</v>
      </c>
      <c r="F222" s="277">
        <f>IF(F$10=0,0,F$10/CHI!F$10*1000)</f>
        <v>8.970886197077439</v>
      </c>
      <c r="G222" s="277">
        <f>IF(G$10=0,0,G$10/CHI!G$10*1000)</f>
        <v>11.159032873214432</v>
      </c>
      <c r="H222" s="277">
        <f>IF(H$10=0,0,H$10/CHI!H$10*1000)</f>
        <v>9.73135878505534</v>
      </c>
      <c r="I222" s="277">
        <f>IF(I$10=0,0,I$10/CHI!I$10*1000)</f>
        <v>11.002538661290702</v>
      </c>
      <c r="J222" s="277">
        <f>IF(J$10=0,0,J$10/CHI!J$10*1000)</f>
        <v>9.6082380489182135</v>
      </c>
      <c r="K222" s="277">
        <f>IF(K$10=0,0,K$10/CHI!K$10*1000)</f>
        <v>7.7184818440521559</v>
      </c>
      <c r="L222" s="277">
        <f>IF(L$10=0,0,L$10/CHI!L$10*1000)</f>
        <v>4.2626279680069219</v>
      </c>
      <c r="M222" s="277">
        <f>IF(M$10=0,0,M$10/CHI!M$10*1000)</f>
        <v>4.6943167130736514</v>
      </c>
      <c r="N222" s="277">
        <f>IF(N$10=0,0,N$10/CHI!N$10*1000)</f>
        <v>4.4725013186043281</v>
      </c>
      <c r="O222" s="277">
        <f>IF(O$10=0,0,O$10/CHI!O$10*1000)</f>
        <v>4.7308586744102437</v>
      </c>
      <c r="P222" s="277">
        <f>IF(P$10=0,0,P$10/CHI!P$10*1000)</f>
        <v>6.302237808322313</v>
      </c>
      <c r="Q222" s="277">
        <f>IF(Q$10=0,0,Q$10/CHI!Q$10*1000)</f>
        <v>5.9429127959990611</v>
      </c>
      <c r="R222" s="277">
        <f>IF(R$10=0,0,R$10/CHI!R$10*1000)</f>
        <v>8.8548041049329331</v>
      </c>
      <c r="S222" s="277">
        <f>IF(S$10=0,0,S$10/CHI!S$10*1000)</f>
        <v>5.6000707149761197</v>
      </c>
      <c r="T222" s="277">
        <f>IF(T$10=0,0,T$10/CHI!T$10*1000)</f>
        <v>7.2571877302422321</v>
      </c>
      <c r="U222" s="277">
        <f>IF(U$10=0,0,U$10/CHI!U$10*1000)</f>
        <v>4.3334471243419888</v>
      </c>
      <c r="V222" s="277">
        <f>IF(V$10=0,0,V$10/CHI!V$10*1000)</f>
        <v>5.4747335782363606</v>
      </c>
      <c r="W222" s="277">
        <f>IF(W$10=0,0,W$10/CHI!W$10*1000)</f>
        <v>6.1546941440129004</v>
      </c>
      <c r="DA222" s="78"/>
    </row>
    <row r="223" spans="1:105" ht="12" customHeight="1" x14ac:dyDescent="0.25">
      <c r="A223" s="134" t="s">
        <v>999</v>
      </c>
      <c r="B223" s="323">
        <f>IF(B$16=0,0,B$16/CHI!B$10*1000)</f>
        <v>1108.6012997460996</v>
      </c>
      <c r="C223" s="323">
        <f>IF(C$16=0,0,C$16/CHI!C$10*1000)</f>
        <v>1110.6203402855867</v>
      </c>
      <c r="D223" s="323">
        <f>IF(D$16=0,0,D$16/CHI!D$10*1000)</f>
        <v>1180.4359590461484</v>
      </c>
      <c r="E223" s="323">
        <f>IF(E$16=0,0,E$16/CHI!E$10*1000)</f>
        <v>1463.6982866720698</v>
      </c>
      <c r="F223" s="323">
        <f>IF(F$16=0,0,F$16/CHI!F$10*1000)</f>
        <v>1410.8245642862016</v>
      </c>
      <c r="G223" s="323">
        <f>IF(G$16=0,0,G$16/CHI!G$10*1000)</f>
        <v>1499.6441496204327</v>
      </c>
      <c r="H223" s="323">
        <f>IF(H$16=0,0,H$16/CHI!H$10*1000)</f>
        <v>1495.7608437635845</v>
      </c>
      <c r="I223" s="323">
        <f>IF(I$16=0,0,I$16/CHI!I$10*1000)</f>
        <v>1612.155146907148</v>
      </c>
      <c r="J223" s="323">
        <f>IF(J$16=0,0,J$16/CHI!J$10*1000)</f>
        <v>1512.6058463763632</v>
      </c>
      <c r="K223" s="323">
        <f>IF(K$16=0,0,K$16/CHI!K$10*1000)</f>
        <v>1863.4875752563835</v>
      </c>
      <c r="L223" s="323">
        <f>IF(L$16=0,0,L$16/CHI!L$10*1000)</f>
        <v>1952.8191498906785</v>
      </c>
      <c r="M223" s="323">
        <f>IF(M$16=0,0,M$16/CHI!M$10*1000)</f>
        <v>1650.6924302590241</v>
      </c>
      <c r="N223" s="323">
        <f>IF(N$16=0,0,N$16/CHI!N$10*1000)</f>
        <v>1956.9432785691617</v>
      </c>
      <c r="O223" s="323">
        <f>IF(O$16=0,0,O$16/CHI!O$10*1000)</f>
        <v>1710.7207693744501</v>
      </c>
      <c r="P223" s="323">
        <f>IF(P$16=0,0,P$16/CHI!P$10*1000)</f>
        <v>1651.1063684498115</v>
      </c>
      <c r="Q223" s="323">
        <f>IF(Q$16=0,0,Q$16/CHI!Q$10*1000)</f>
        <v>1693.5110857876944</v>
      </c>
      <c r="R223" s="323">
        <f>IF(R$16=0,0,R$16/CHI!R$10*1000)</f>
        <v>1657.5099899260897</v>
      </c>
      <c r="S223" s="323">
        <f>IF(S$16=0,0,S$16/CHI!S$10*1000)</f>
        <v>1795.8397021782816</v>
      </c>
      <c r="T223" s="323">
        <f>IF(T$16=0,0,T$16/CHI!T$10*1000)</f>
        <v>1775.7514462357153</v>
      </c>
      <c r="U223" s="323">
        <f>IF(U$16=0,0,U$16/CHI!U$10*1000)</f>
        <v>1901.903346303096</v>
      </c>
      <c r="V223" s="323">
        <f>IF(V$16=0,0,V$16/CHI!V$10*1000)</f>
        <v>1769.264157791923</v>
      </c>
      <c r="W223" s="323">
        <f>IF(W$16=0,0,W$16/CHI!W$10*1000)</f>
        <v>1851.5345677473949</v>
      </c>
      <c r="DA223" s="140"/>
    </row>
    <row r="224" spans="1:105" ht="12" customHeight="1" x14ac:dyDescent="0.25">
      <c r="A224" s="203" t="s">
        <v>1000</v>
      </c>
      <c r="B224" s="278">
        <f>IF(B$25=0,0,B$25/CHI!B$10*1000)</f>
        <v>206.5030351452518</v>
      </c>
      <c r="C224" s="278">
        <f>IF(C$25=0,0,C$25/CHI!C$10*1000)</f>
        <v>179.13607205303046</v>
      </c>
      <c r="D224" s="278">
        <f>IF(D$25=0,0,D$25/CHI!D$10*1000)</f>
        <v>190.51930239972177</v>
      </c>
      <c r="E224" s="278">
        <f>IF(E$25=0,0,E$25/CHI!E$10*1000)</f>
        <v>136.94272719132971</v>
      </c>
      <c r="F224" s="278">
        <f>IF(F$25=0,0,F$25/CHI!F$10*1000)</f>
        <v>186.06935758189465</v>
      </c>
      <c r="G224" s="278">
        <f>IF(G$25=0,0,G$25/CHI!G$10*1000)</f>
        <v>204.45820039699493</v>
      </c>
      <c r="H224" s="278">
        <f>IF(H$25=0,0,H$25/CHI!H$10*1000)</f>
        <v>187.34746742182057</v>
      </c>
      <c r="I224" s="278">
        <f>IF(I$25=0,0,I$25/CHI!I$10*1000)</f>
        <v>184.03411492512419</v>
      </c>
      <c r="J224" s="278">
        <f>IF(J$25=0,0,J$25/CHI!J$10*1000)</f>
        <v>178.39773936440858</v>
      </c>
      <c r="K224" s="278">
        <f>IF(K$25=0,0,K$25/CHI!K$10*1000)</f>
        <v>133.12972914396158</v>
      </c>
      <c r="L224" s="278">
        <f>IF(L$25=0,0,L$25/CHI!L$10*1000)</f>
        <v>74.951675273380204</v>
      </c>
      <c r="M224" s="278">
        <f>IF(M$25=0,0,M$25/CHI!M$10*1000)</f>
        <v>83.16839402821671</v>
      </c>
      <c r="N224" s="278">
        <f>IF(N$25=0,0,N$25/CHI!N$10*1000)</f>
        <v>48.922051484178894</v>
      </c>
      <c r="O224" s="278">
        <f>IF(O$25=0,0,O$25/CHI!O$10*1000)</f>
        <v>64.465814483384605</v>
      </c>
      <c r="P224" s="278">
        <f>IF(P$25=0,0,P$25/CHI!P$10*1000)</f>
        <v>112.10403659275194</v>
      </c>
      <c r="Q224" s="278">
        <f>IF(Q$25=0,0,Q$25/CHI!Q$10*1000)</f>
        <v>158.27502462186013</v>
      </c>
      <c r="R224" s="278">
        <f>IF(R$25=0,0,R$25/CHI!R$10*1000)</f>
        <v>167.47631134269318</v>
      </c>
      <c r="S224" s="278">
        <f>IF(S$25=0,0,S$25/CHI!S$10*1000)</f>
        <v>64.549208698126279</v>
      </c>
      <c r="T224" s="278">
        <f>IF(T$25=0,0,T$25/CHI!T$10*1000)</f>
        <v>54.326538642154553</v>
      </c>
      <c r="U224" s="278">
        <f>IF(U$25=0,0,U$25/CHI!U$10*1000)</f>
        <v>49.755378426133809</v>
      </c>
      <c r="V224" s="278">
        <f>IF(V$25=0,0,V$25/CHI!V$10*1000)</f>
        <v>63.266774841381668</v>
      </c>
      <c r="W224" s="278">
        <f>IF(W$25=0,0,W$25/CHI!W$10*1000)</f>
        <v>76.096420317059213</v>
      </c>
      <c r="DA224" s="79"/>
    </row>
    <row r="225" spans="1:105" ht="12" customHeight="1" x14ac:dyDescent="0.25">
      <c r="A225" s="203" t="s">
        <v>1012</v>
      </c>
      <c r="B225" s="278">
        <f>IF(B$36=0,0,B$36/CHI!B$10*1000)</f>
        <v>117.46755949706252</v>
      </c>
      <c r="C225" s="278">
        <f>IF(C$36=0,0,C$36/CHI!C$10*1000)</f>
        <v>102.98386085518725</v>
      </c>
      <c r="D225" s="278">
        <f>IF(D$36=0,0,D$36/CHI!D$10*1000)</f>
        <v>110.92754651870013</v>
      </c>
      <c r="E225" s="278">
        <f>IF(E$36=0,0,E$36/CHI!E$10*1000)</f>
        <v>79.529353565199699</v>
      </c>
      <c r="F225" s="278">
        <f>IF(F$36=0,0,F$36/CHI!F$10*1000)</f>
        <v>108.40677463752111</v>
      </c>
      <c r="G225" s="278">
        <f>IF(G$36=0,0,G$36/CHI!G$10*1000)</f>
        <v>119.14878959640861</v>
      </c>
      <c r="H225" s="278">
        <f>IF(H$36=0,0,H$36/CHI!H$10*1000)</f>
        <v>109.24889770999947</v>
      </c>
      <c r="I225" s="278">
        <f>IF(I$36=0,0,I$36/CHI!I$10*1000)</f>
        <v>108.09491644817193</v>
      </c>
      <c r="J225" s="278">
        <f>IF(J$36=0,0,J$36/CHI!J$10*1000)</f>
        <v>103.65290526181948</v>
      </c>
      <c r="K225" s="278">
        <f>IF(K$36=0,0,K$36/CHI!K$10*1000)</f>
        <v>77.314606824426349</v>
      </c>
      <c r="L225" s="278">
        <f>IF(L$36=0,0,L$36/CHI!L$10*1000)</f>
        <v>43.57273326245403</v>
      </c>
      <c r="M225" s="278">
        <f>IF(M$36=0,0,M$36/CHI!M$10*1000)</f>
        <v>48.335040400621267</v>
      </c>
      <c r="N225" s="278">
        <f>IF(N$36=0,0,N$36/CHI!N$10*1000)</f>
        <v>29.891913065875055</v>
      </c>
      <c r="O225" s="278">
        <f>IF(O$36=0,0,O$36/CHI!O$10*1000)</f>
        <v>35.072141976516875</v>
      </c>
      <c r="P225" s="278">
        <f>IF(P$36=0,0,P$36/CHI!P$10*1000)</f>
        <v>52.872268988262753</v>
      </c>
      <c r="Q225" s="278">
        <f>IF(Q$36=0,0,Q$36/CHI!Q$10*1000)</f>
        <v>54.325196512812745</v>
      </c>
      <c r="R225" s="278">
        <f>IF(R$36=0,0,R$36/CHI!R$10*1000)</f>
        <v>75.498188931849697</v>
      </c>
      <c r="S225" s="278">
        <f>IF(S$36=0,0,S$36/CHI!S$10*1000)</f>
        <v>38.000101598734439</v>
      </c>
      <c r="T225" s="278">
        <f>IF(T$36=0,0,T$36/CHI!T$10*1000)</f>
        <v>37.70231677645733</v>
      </c>
      <c r="U225" s="278">
        <f>IF(U$36=0,0,U$36/CHI!U$10*1000)</f>
        <v>29.49411920835465</v>
      </c>
      <c r="V225" s="278">
        <f>IF(V$36=0,0,V$36/CHI!V$10*1000)</f>
        <v>37.07670147029679</v>
      </c>
      <c r="W225" s="278">
        <f>IF(W$36=0,0,W$36/CHI!W$10*1000)</f>
        <v>43.167334889669746</v>
      </c>
      <c r="DA225" s="79"/>
    </row>
    <row r="226" spans="1:105" ht="12" customHeight="1" x14ac:dyDescent="0.25">
      <c r="A226" s="203" t="s">
        <v>1023</v>
      </c>
      <c r="B226" s="278">
        <f>IF(B$44=0,0,B$44/CHI!B$10*1000)</f>
        <v>17.180170283269554</v>
      </c>
      <c r="C226" s="278">
        <f>IF(C$44=0,0,C$44/CHI!C$10*1000)</f>
        <v>14.399791892530601</v>
      </c>
      <c r="D226" s="278">
        <f>IF(D$44=0,0,D$44/CHI!D$10*1000)</f>
        <v>16.245484069620577</v>
      </c>
      <c r="E226" s="278">
        <f>IF(E$44=0,0,E$44/CHI!E$10*1000)</f>
        <v>9.485870351925918</v>
      </c>
      <c r="F226" s="278">
        <f>IF(F$44=0,0,F$44/CHI!F$10*1000)</f>
        <v>12.56023708718118</v>
      </c>
      <c r="G226" s="278">
        <f>IF(G$44=0,0,G$44/CHI!G$10*1000)</f>
        <v>15.339790437134965</v>
      </c>
      <c r="H226" s="278">
        <f>IF(H$44=0,0,H$44/CHI!H$10*1000)</f>
        <v>13.466560817625908</v>
      </c>
      <c r="I226" s="278">
        <f>IF(I$44=0,0,I$44/CHI!I$10*1000)</f>
        <v>14.705814222680944</v>
      </c>
      <c r="J226" s="278">
        <f>IF(J$44=0,0,J$44/CHI!J$10*1000)</f>
        <v>13.304417062790595</v>
      </c>
      <c r="K226" s="278">
        <f>IF(K$44=0,0,K$44/CHI!K$10*1000)</f>
        <v>10.505659757897712</v>
      </c>
      <c r="L226" s="278">
        <f>IF(L$44=0,0,L$44/CHI!L$10*1000)</f>
        <v>5.8166597821862993</v>
      </c>
      <c r="M226" s="278">
        <f>IF(M$44=0,0,M$44/CHI!M$10*1000)</f>
        <v>6.514215764583855</v>
      </c>
      <c r="N226" s="278">
        <f>IF(N$44=0,0,N$44/CHI!N$10*1000)</f>
        <v>5.5164535273713522</v>
      </c>
      <c r="O226" s="278">
        <f>IF(O$44=0,0,O$44/CHI!O$10*1000)</f>
        <v>6.1490561415936611</v>
      </c>
      <c r="P226" s="278">
        <f>IF(P$44=0,0,P$44/CHI!P$10*1000)</f>
        <v>8.7641729183104609</v>
      </c>
      <c r="Q226" s="278">
        <f>IF(Q$44=0,0,Q$44/CHI!Q$10*1000)</f>
        <v>9.6182527801248021</v>
      </c>
      <c r="R226" s="278">
        <f>IF(R$44=0,0,R$44/CHI!R$10*1000)</f>
        <v>12.636149938368428</v>
      </c>
      <c r="S226" s="278">
        <f>IF(S$44=0,0,S$44/CHI!S$10*1000)</f>
        <v>6.9961440389722824</v>
      </c>
      <c r="T226" s="278">
        <f>IF(T$44=0,0,T$44/CHI!T$10*1000)</f>
        <v>8.3708511757941668</v>
      </c>
      <c r="U226" s="278">
        <f>IF(U$44=0,0,U$44/CHI!U$10*1000)</f>
        <v>5.4005338834090431</v>
      </c>
      <c r="V226" s="278">
        <f>IF(V$44=0,0,V$44/CHI!V$10*1000)</f>
        <v>6.8318397787521379</v>
      </c>
      <c r="W226" s="278">
        <f>IF(W$44=0,0,W$44/CHI!W$10*1000)</f>
        <v>7.8042698255894596</v>
      </c>
      <c r="DA226" s="79"/>
    </row>
    <row r="227" spans="1:105" ht="12" customHeight="1" x14ac:dyDescent="0.25">
      <c r="A227" s="41" t="s">
        <v>1040</v>
      </c>
      <c r="B227" s="279">
        <f>IF(B$58=0,0,B$58/CHI!B$10*1000)</f>
        <v>38.728938866623224</v>
      </c>
      <c r="C227" s="279">
        <f>IF(C$58=0,0,C$58/CHI!C$10*1000)</f>
        <v>49.75803619747763</v>
      </c>
      <c r="D227" s="279">
        <f>IF(D$58=0,0,D$58/CHI!D$10*1000)</f>
        <v>47.339864173641431</v>
      </c>
      <c r="E227" s="279">
        <f>IF(E$58=0,0,E$58/CHI!E$10*1000)</f>
        <v>33.277220188936433</v>
      </c>
      <c r="F227" s="279">
        <f>IF(F$58=0,0,F$58/CHI!F$10*1000)</f>
        <v>30.344998541362344</v>
      </c>
      <c r="G227" s="279">
        <f>IF(G$58=0,0,G$58/CHI!G$10*1000)</f>
        <v>32.076095769601039</v>
      </c>
      <c r="H227" s="279">
        <f>IF(H$58=0,0,H$58/CHI!H$10*1000)</f>
        <v>29.942536307201223</v>
      </c>
      <c r="I227" s="279">
        <f>IF(I$58=0,0,I$58/CHI!I$10*1000)</f>
        <v>17.016516265049251</v>
      </c>
      <c r="J227" s="279">
        <f>IF(J$58=0,0,J$58/CHI!J$10*1000)</f>
        <v>31.597941209434147</v>
      </c>
      <c r="K227" s="279">
        <f>IF(K$58=0,0,K$58/CHI!K$10*1000)</f>
        <v>27.969981012399927</v>
      </c>
      <c r="L227" s="279">
        <f>IF(L$58=0,0,L$58/CHI!L$10*1000)</f>
        <v>20.609645317153092</v>
      </c>
      <c r="M227" s="279">
        <f>IF(M$58=0,0,M$58/CHI!M$10*1000)</f>
        <v>24.827798668952166</v>
      </c>
      <c r="N227" s="279">
        <f>IF(N$58=0,0,N$58/CHI!N$10*1000)</f>
        <v>41.363869011709411</v>
      </c>
      <c r="O227" s="279">
        <f>IF(O$58=0,0,O$58/CHI!O$10*1000)</f>
        <v>42.003516877316031</v>
      </c>
      <c r="P227" s="279">
        <f>IF(P$58=0,0,P$58/CHI!P$10*1000)</f>
        <v>28.845787107335298</v>
      </c>
      <c r="Q227" s="279">
        <f>IF(Q$58=0,0,Q$58/CHI!Q$10*1000)</f>
        <v>17.129542518456073</v>
      </c>
      <c r="R227" s="279">
        <f>IF(R$58=0,0,R$58/CHI!R$10*1000)</f>
        <v>15.124341757107818</v>
      </c>
      <c r="S227" s="279">
        <f>IF(S$58=0,0,S$58/CHI!S$10*1000)</f>
        <v>17.859809084587997</v>
      </c>
      <c r="T227" s="279">
        <f>IF(T$58=0,0,T$58/CHI!T$10*1000)</f>
        <v>10.53813080712516</v>
      </c>
      <c r="U227" s="279">
        <f>IF(U$58=0,0,U$58/CHI!U$10*1000)</f>
        <v>7.5769131939409062</v>
      </c>
      <c r="V227" s="279">
        <f>IF(V$58=0,0,V$58/CHI!V$10*1000)</f>
        <v>9.5773650226173856</v>
      </c>
      <c r="W227" s="279">
        <f>IF(W$58=0,0,W$58/CHI!W$10*1000)</f>
        <v>10.978039542071928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2">
        <f t="shared" ref="B229:W229" si="57">SUM(B230:B238)</f>
        <v>2052.4436486806485</v>
      </c>
      <c r="C229" s="322">
        <f t="shared" si="57"/>
        <v>1706.6158167417814</v>
      </c>
      <c r="D229" s="322">
        <f t="shared" si="57"/>
        <v>1861.0242616015312</v>
      </c>
      <c r="E229" s="322">
        <f t="shared" si="57"/>
        <v>1213.0283790953383</v>
      </c>
      <c r="F229" s="322">
        <f t="shared" si="57"/>
        <v>1473.7058989820191</v>
      </c>
      <c r="G229" s="322">
        <f t="shared" si="57"/>
        <v>1648.3012672843283</v>
      </c>
      <c r="H229" s="322">
        <f t="shared" si="57"/>
        <v>1472.8625569959422</v>
      </c>
      <c r="I229" s="322">
        <f t="shared" si="57"/>
        <v>1282.9822843047584</v>
      </c>
      <c r="J229" s="322">
        <f t="shared" si="57"/>
        <v>1514.676394643431</v>
      </c>
      <c r="K229" s="322">
        <f t="shared" si="57"/>
        <v>1161.5412153794061</v>
      </c>
      <c r="L229" s="322">
        <f t="shared" si="57"/>
        <v>635.88533015569044</v>
      </c>
      <c r="M229" s="322">
        <f t="shared" si="57"/>
        <v>613.26045364126549</v>
      </c>
      <c r="N229" s="322">
        <f t="shared" si="57"/>
        <v>518.1519924685889</v>
      </c>
      <c r="O229" s="322">
        <f t="shared" si="57"/>
        <v>584.09466501276574</v>
      </c>
      <c r="P229" s="322">
        <f t="shared" si="57"/>
        <v>851.62146383561503</v>
      </c>
      <c r="Q229" s="322">
        <f t="shared" si="57"/>
        <v>943.34781854882362</v>
      </c>
      <c r="R229" s="322">
        <f t="shared" si="57"/>
        <v>948.27828218332934</v>
      </c>
      <c r="S229" s="322">
        <f t="shared" si="57"/>
        <v>555.40797960508985</v>
      </c>
      <c r="T229" s="322">
        <f t="shared" si="57"/>
        <v>456.18004670229431</v>
      </c>
      <c r="U229" s="322">
        <f t="shared" si="57"/>
        <v>302.73038053868441</v>
      </c>
      <c r="V229" s="322">
        <f t="shared" si="57"/>
        <v>363.85869165385157</v>
      </c>
      <c r="W229" s="322">
        <f t="shared" si="57"/>
        <v>474.9175849080728</v>
      </c>
      <c r="DA229" s="95"/>
    </row>
    <row r="230" spans="1:105" ht="12" customHeight="1" x14ac:dyDescent="0.25">
      <c r="A230" s="55" t="s">
        <v>92</v>
      </c>
      <c r="B230" s="275">
        <f>IF(B$62=0,0,B$62/CHI!B$11*1000)</f>
        <v>19.372439016157355</v>
      </c>
      <c r="C230" s="275">
        <f>IF(C$62=0,0,C$62/CHI!C$11*1000)</f>
        <v>15.479582348339752</v>
      </c>
      <c r="D230" s="275">
        <f>IF(D$62=0,0,D$62/CHI!D$11*1000)</f>
        <v>17.696915649503037</v>
      </c>
      <c r="E230" s="275">
        <f>IF(E$62=0,0,E$62/CHI!E$11*1000)</f>
        <v>7.7307484469092955</v>
      </c>
      <c r="F230" s="275">
        <f>IF(F$62=0,0,F$62/CHI!F$11*1000)</f>
        <v>6.8597486396201948</v>
      </c>
      <c r="G230" s="275">
        <f>IF(G$62=0,0,G$62/CHI!G$11*1000)</f>
        <v>7.7581298364220554</v>
      </c>
      <c r="H230" s="275">
        <f>IF(H$62=0,0,H$62/CHI!H$11*1000)</f>
        <v>6.3054645257767321</v>
      </c>
      <c r="I230" s="275">
        <f>IF(I$62=0,0,I$62/CHI!I$11*1000)</f>
        <v>0.76476743883338916</v>
      </c>
      <c r="J230" s="275">
        <f>IF(J$62=0,0,J$62/CHI!J$11*1000)</f>
        <v>9.8424203954362692</v>
      </c>
      <c r="K230" s="275">
        <f>IF(K$62=0,0,K$62/CHI!K$11*1000)</f>
        <v>8.4823220213262047</v>
      </c>
      <c r="L230" s="275">
        <f>IF(L$62=0,0,L$62/CHI!L$11*1000)</f>
        <v>3.8356870337756637</v>
      </c>
      <c r="M230" s="275">
        <f>IF(M$62=0,0,M$62/CHI!M$11*1000)</f>
        <v>3.4387750557200145</v>
      </c>
      <c r="N230" s="275">
        <f>IF(N$62=0,0,N$62/CHI!N$11*1000)</f>
        <v>6.5182074107815922</v>
      </c>
      <c r="O230" s="275">
        <f>IF(O$62=0,0,O$62/CHI!O$11*1000)</f>
        <v>6.390537254074582</v>
      </c>
      <c r="P230" s="275">
        <f>IF(P$62=0,0,P$62/CHI!P$11*1000)</f>
        <v>7.5267316157550628</v>
      </c>
      <c r="Q230" s="275">
        <f>IF(Q$62=0,0,Q$62/CHI!Q$11*1000)</f>
        <v>6.1882117739924665</v>
      </c>
      <c r="R230" s="275">
        <f>IF(R$62=0,0,R$62/CHI!R$11*1000)</f>
        <v>2.609988648424737</v>
      </c>
      <c r="S230" s="275">
        <f>IF(S$62=0,0,S$62/CHI!S$11*1000)</f>
        <v>6.8002449776637706</v>
      </c>
      <c r="T230" s="275">
        <f>IF(T$62=0,0,T$62/CHI!T$11*1000)</f>
        <v>6.6941699599980895</v>
      </c>
      <c r="U230" s="275">
        <f>IF(U$62=0,0,U$62/CHI!U$11*1000)</f>
        <v>3.7394220763701562</v>
      </c>
      <c r="V230" s="275">
        <f>IF(V$62=0,0,V$62/CHI!V$11*1000)</f>
        <v>4.4837593536220002</v>
      </c>
      <c r="W230" s="275">
        <f>IF(W$62=0,0,W$62/CHI!W$11*1000)</f>
        <v>5.5743790191942342</v>
      </c>
      <c r="DA230" s="76"/>
    </row>
    <row r="231" spans="1:105" ht="12" customHeight="1" x14ac:dyDescent="0.25">
      <c r="A231" s="202" t="s">
        <v>93</v>
      </c>
      <c r="B231" s="276">
        <f>IF(B$63=0,0,B$63/CHI!B$11*1000)</f>
        <v>153.74104661954172</v>
      </c>
      <c r="C231" s="276">
        <f>IF(C$63=0,0,C$63/CHI!C$11*1000)</f>
        <v>122.84706068669269</v>
      </c>
      <c r="D231" s="276">
        <f>IF(D$63=0,0,D$63/CHI!D$11*1000)</f>
        <v>140.44397463959689</v>
      </c>
      <c r="E231" s="276">
        <f>IF(E$63=0,0,E$63/CHI!E$11*1000)</f>
        <v>61.351766620039442</v>
      </c>
      <c r="F231" s="276">
        <f>IF(F$63=0,0,F$63/CHI!F$11*1000)</f>
        <v>54.439450526729715</v>
      </c>
      <c r="G231" s="276">
        <f>IF(G$63=0,0,G$63/CHI!G$11*1000)</f>
        <v>61.569067264427979</v>
      </c>
      <c r="H231" s="276">
        <f>IF(H$63=0,0,H$63/CHI!H$11*1000)</f>
        <v>50.040612584031535</v>
      </c>
      <c r="I231" s="276">
        <f>IF(I$63=0,0,I$63/CHI!I$11*1000)</f>
        <v>6.0692485013750046</v>
      </c>
      <c r="J231" s="276">
        <f>IF(J$63=0,0,J$63/CHI!J$11*1000)</f>
        <v>78.110144602950768</v>
      </c>
      <c r="K231" s="276">
        <f>IF(K$63=0,0,K$63/CHI!K$11*1000)</f>
        <v>67.316307679948025</v>
      </c>
      <c r="L231" s="276">
        <f>IF(L$63=0,0,L$63/CHI!L$11*1000)</f>
        <v>30.44028367237815</v>
      </c>
      <c r="M231" s="276">
        <f>IF(M$63=0,0,M$63/CHI!M$11*1000)</f>
        <v>27.290362133267166</v>
      </c>
      <c r="N231" s="276">
        <f>IF(N$63=0,0,N$63/CHI!N$11*1000)</f>
        <v>51.728955170849261</v>
      </c>
      <c r="O231" s="276">
        <f>IF(O$63=0,0,O$63/CHI!O$11*1000)</f>
        <v>50.715755774642822</v>
      </c>
      <c r="P231" s="276">
        <f>IF(P$63=0,0,P$63/CHI!P$11*1000)</f>
        <v>59.732674613942827</v>
      </c>
      <c r="Q231" s="276">
        <f>IF(Q$63=0,0,Q$63/CHI!Q$11*1000)</f>
        <v>49.110086450316544</v>
      </c>
      <c r="R231" s="276">
        <f>IF(R$63=0,0,R$63/CHI!R$11*1000)</f>
        <v>20.713054568878704</v>
      </c>
      <c r="S231" s="276">
        <f>IF(S$63=0,0,S$63/CHI!S$11*1000)</f>
        <v>53.967225255598585</v>
      </c>
      <c r="T231" s="276">
        <f>IF(T$63=0,0,T$63/CHI!T$11*1000)</f>
        <v>53.125406410665974</v>
      </c>
      <c r="U231" s="276">
        <f>IF(U$63=0,0,U$63/CHI!U$11*1000)</f>
        <v>29.676318159725639</v>
      </c>
      <c r="V231" s="276">
        <f>IF(V$63=0,0,V$63/CHI!V$11*1000)</f>
        <v>35.583431453368988</v>
      </c>
      <c r="W231" s="276">
        <f>IF(W$63=0,0,W$63/CHI!W$11*1000)</f>
        <v>44.238666279974169</v>
      </c>
      <c r="DA231" s="77"/>
    </row>
    <row r="232" spans="1:105" ht="12" customHeight="1" x14ac:dyDescent="0.25">
      <c r="A232" s="202" t="s">
        <v>94</v>
      </c>
      <c r="B232" s="276">
        <f>IF(B$64=0,0,B$64/CHI!B$11*1000)</f>
        <v>172.09496851002444</v>
      </c>
      <c r="C232" s="276">
        <f>IF(C$64=0,0,C$64/CHI!C$11*1000)</f>
        <v>137.51279508811547</v>
      </c>
      <c r="D232" s="276">
        <f>IF(D$64=0,0,D$64/CHI!D$11*1000)</f>
        <v>157.21046476830702</v>
      </c>
      <c r="E232" s="276">
        <f>IF(E$64=0,0,E$64/CHI!E$11*1000)</f>
        <v>68.676066520077939</v>
      </c>
      <c r="F232" s="276">
        <f>IF(F$64=0,0,F$64/CHI!F$11*1000)</f>
        <v>60.938543935408177</v>
      </c>
      <c r="G232" s="276">
        <f>IF(G$64=0,0,G$64/CHI!G$11*1000)</f>
        <v>68.919308961673877</v>
      </c>
      <c r="H232" s="276">
        <f>IF(H$64=0,0,H$64/CHI!H$11*1000)</f>
        <v>56.014563685015361</v>
      </c>
      <c r="I232" s="276">
        <f>IF(I$64=0,0,I$64/CHI!I$11*1000)</f>
        <v>6.7938078521632823</v>
      </c>
      <c r="J232" s="276">
        <f>IF(J$64=0,0,J$64/CHI!J$11*1000)</f>
        <v>87.435094084039065</v>
      </c>
      <c r="K232" s="276">
        <f>IF(K$64=0,0,K$64/CHI!K$11*1000)</f>
        <v>75.352666741370072</v>
      </c>
      <c r="L232" s="276">
        <f>IF(L$64=0,0,L$64/CHI!L$11*1000)</f>
        <v>34.074307253793968</v>
      </c>
      <c r="M232" s="276">
        <f>IF(M$64=0,0,M$64/CHI!M$11*1000)</f>
        <v>30.548341612205526</v>
      </c>
      <c r="N232" s="276">
        <f>IF(N$64=0,0,N$64/CHI!N$11*1000)</f>
        <v>57.904464077274042</v>
      </c>
      <c r="O232" s="276">
        <f>IF(O$64=0,0,O$64/CHI!O$11*1000)</f>
        <v>56.770306856294418</v>
      </c>
      <c r="P232" s="276">
        <f>IF(P$64=0,0,P$64/CHI!P$11*1000)</f>
        <v>66.863683985089978</v>
      </c>
      <c r="Q232" s="276">
        <f>IF(Q$64=0,0,Q$64/CHI!Q$11*1000)</f>
        <v>54.972949430393278</v>
      </c>
      <c r="R232" s="276">
        <f>IF(R$64=0,0,R$64/CHI!R$11*1000)</f>
        <v>23.185821562662021</v>
      </c>
      <c r="S232" s="276">
        <f>IF(S$64=0,0,S$64/CHI!S$11*1000)</f>
        <v>60.409943441578719</v>
      </c>
      <c r="T232" s="276">
        <f>IF(T$64=0,0,T$64/CHI!T$11*1000)</f>
        <v>59.467626534056073</v>
      </c>
      <c r="U232" s="276">
        <f>IF(U$64=0,0,U$64/CHI!U$11*1000)</f>
        <v>33.219137969249964</v>
      </c>
      <c r="V232" s="276">
        <f>IF(V$64=0,0,V$64/CHI!V$11*1000)</f>
        <v>39.831454579598081</v>
      </c>
      <c r="W232" s="276">
        <f>IF(W$64=0,0,W$64/CHI!W$11*1000)</f>
        <v>49.519969115456277</v>
      </c>
      <c r="DA232" s="77"/>
    </row>
    <row r="233" spans="1:105" ht="12" customHeight="1" x14ac:dyDescent="0.25">
      <c r="A233" s="202" t="s">
        <v>95</v>
      </c>
      <c r="B233" s="276">
        <f>IF(B$65=0,0,B$65/CHI!B$11*1000)</f>
        <v>277.05828518287171</v>
      </c>
      <c r="C233" s="276">
        <f>IF(C$65=0,0,C$65/CHI!C$11*1000)</f>
        <v>221.38392265429675</v>
      </c>
      <c r="D233" s="276">
        <f>IF(D$65=0,0,D$65/CHI!D$11*1000)</f>
        <v>253.09549813463767</v>
      </c>
      <c r="E233" s="276">
        <f>IF(E$65=0,0,E$65/CHI!E$11*1000)</f>
        <v>110.56263520016445</v>
      </c>
      <c r="F233" s="276">
        <f>IF(F$65=0,0,F$65/CHI!F$11*1000)</f>
        <v>98.105880900880749</v>
      </c>
      <c r="G233" s="276">
        <f>IF(G$65=0,0,G$65/CHI!G$11*1000)</f>
        <v>110.95423487524936</v>
      </c>
      <c r="H233" s="276">
        <f>IF(H$65=0,0,H$65/CHI!H$11*1000)</f>
        <v>90.178690836816244</v>
      </c>
      <c r="I233" s="276">
        <f>IF(I$65=0,0,I$65/CHI!I$11*1000)</f>
        <v>10.93745371918091</v>
      </c>
      <c r="J233" s="276">
        <f>IF(J$65=0,0,J$65/CHI!J$11*1000)</f>
        <v>140.76307658184589</v>
      </c>
      <c r="K233" s="276">
        <f>IF(K$65=0,0,K$65/CHI!K$11*1000)</f>
        <v>121.31139458678793</v>
      </c>
      <c r="L233" s="276">
        <f>IF(L$65=0,0,L$65/CHI!L$11*1000)</f>
        <v>54.856741125354525</v>
      </c>
      <c r="M233" s="276">
        <f>IF(M$65=0,0,M$65/CHI!M$11*1000)</f>
        <v>49.180235863579149</v>
      </c>
      <c r="N233" s="276">
        <f>IF(N$65=0,0,N$65/CHI!N$11*1000)</f>
        <v>93.221269980059049</v>
      </c>
      <c r="O233" s="276">
        <f>IF(O$65=0,0,O$65/CHI!O$11*1000)</f>
        <v>91.395373165684219</v>
      </c>
      <c r="P233" s="276">
        <f>IF(P$65=0,0,P$65/CHI!P$11*1000)</f>
        <v>107.64485322439509</v>
      </c>
      <c r="Q233" s="276">
        <f>IF(Q$65=0,0,Q$65/CHI!Q$11*1000)</f>
        <v>88.501780339628638</v>
      </c>
      <c r="R233" s="276">
        <f>IF(R$65=0,0,R$65/CHI!R$11*1000)</f>
        <v>37.327203801039694</v>
      </c>
      <c r="S233" s="276">
        <f>IF(S$65=0,0,S$65/CHI!S$11*1000)</f>
        <v>97.254878993996556</v>
      </c>
      <c r="T233" s="276">
        <f>IF(T$65=0,0,T$65/CHI!T$11*1000)</f>
        <v>95.737828793415943</v>
      </c>
      <c r="U233" s="276">
        <f>IF(U$65=0,0,U$65/CHI!U$11*1000)</f>
        <v>53.47999119728776</v>
      </c>
      <c r="V233" s="276">
        <f>IF(V$65=0,0,V$65/CHI!V$11*1000)</f>
        <v>64.125259429185874</v>
      </c>
      <c r="W233" s="276">
        <f>IF(W$65=0,0,W$65/CHI!W$11*1000)</f>
        <v>79.722945093760316</v>
      </c>
      <c r="DA233" s="77"/>
    </row>
    <row r="234" spans="1:105" ht="12" customHeight="1" x14ac:dyDescent="0.25">
      <c r="A234" s="56" t="s">
        <v>96</v>
      </c>
      <c r="B234" s="277">
        <f>IF(B$66=0,0,B$66/CHI!B$11*1000)</f>
        <v>55.697107272190578</v>
      </c>
      <c r="C234" s="277">
        <f>IF(C$66=0,0,C$66/CHI!C$11*1000)</f>
        <v>45.308668265656202</v>
      </c>
      <c r="D234" s="277">
        <f>IF(D$66=0,0,D$66/CHI!D$11*1000)</f>
        <v>51.526937130913147</v>
      </c>
      <c r="E234" s="277">
        <f>IF(E$66=0,0,E$66/CHI!E$11*1000)</f>
        <v>31.187527248155508</v>
      </c>
      <c r="F234" s="277">
        <f>IF(F$66=0,0,F$66/CHI!F$11*1000)</f>
        <v>39.537310319432542</v>
      </c>
      <c r="G234" s="277">
        <f>IF(G$66=0,0,G$66/CHI!G$11*1000)</f>
        <v>49.462556639006387</v>
      </c>
      <c r="H234" s="277">
        <f>IF(H$66=0,0,H$66/CHI!H$11*1000)</f>
        <v>42.975699657562394</v>
      </c>
      <c r="I234" s="277">
        <f>IF(I$66=0,0,I$66/CHI!I$11*1000)</f>
        <v>48.940113820587264</v>
      </c>
      <c r="J234" s="277">
        <f>IF(J$66=0,0,J$66/CHI!J$11*1000)</f>
        <v>41.573271105533074</v>
      </c>
      <c r="K234" s="277">
        <f>IF(K$66=0,0,K$66/CHI!K$11*1000)</f>
        <v>32.884078109434789</v>
      </c>
      <c r="L234" s="277">
        <f>IF(L$66=0,0,L$66/CHI!L$11*1000)</f>
        <v>18.734523929054692</v>
      </c>
      <c r="M234" s="277">
        <f>IF(M$66=0,0,M$66/CHI!M$11*1000)</f>
        <v>18.265470308135367</v>
      </c>
      <c r="N234" s="277">
        <f>IF(N$66=0,0,N$66/CHI!N$11*1000)</f>
        <v>16.384862406624865</v>
      </c>
      <c r="O234" s="277">
        <f>IF(O$66=0,0,O$66/CHI!O$11*1000)</f>
        <v>17.328115963158751</v>
      </c>
      <c r="P234" s="277">
        <f>IF(P$66=0,0,P$66/CHI!P$11*1000)</f>
        <v>23.104524651852465</v>
      </c>
      <c r="Q234" s="277">
        <f>IF(Q$66=0,0,Q$66/CHI!Q$11*1000)</f>
        <v>21.19205456578619</v>
      </c>
      <c r="R234" s="277">
        <f>IF(R$66=0,0,R$66/CHI!R$11*1000)</f>
        <v>32.149784098924798</v>
      </c>
      <c r="S234" s="277">
        <f>IF(S$66=0,0,S$66/CHI!S$11*1000)</f>
        <v>17.313903778857444</v>
      </c>
      <c r="T234" s="277">
        <f>IF(T$66=0,0,T$66/CHI!T$11*1000)</f>
        <v>16.716522614505752</v>
      </c>
      <c r="U234" s="277">
        <f>IF(U$66=0,0,U$66/CHI!U$11*1000)</f>
        <v>9.3883629954127112</v>
      </c>
      <c r="V234" s="277">
        <f>IF(V$66=0,0,V$66/CHI!V$11*1000)</f>
        <v>11.279432682349062</v>
      </c>
      <c r="W234" s="277">
        <f>IF(W$66=0,0,W$66/CHI!W$11*1000)</f>
        <v>14.501125289603056</v>
      </c>
      <c r="DA234" s="78"/>
    </row>
    <row r="235" spans="1:105" ht="12" customHeight="1" x14ac:dyDescent="0.25">
      <c r="A235" s="203" t="s">
        <v>1053</v>
      </c>
      <c r="B235" s="278">
        <f>IF(B$72=0,0,B$72/CHI!B$11*1000)</f>
        <v>820.14039221072471</v>
      </c>
      <c r="C235" s="278">
        <f>IF(C$72=0,0,C$72/CHI!C$11*1000)</f>
        <v>695.26032250846924</v>
      </c>
      <c r="D235" s="278">
        <f>IF(D$72=0,0,D$72/CHI!D$11*1000)</f>
        <v>733.46963804121162</v>
      </c>
      <c r="E235" s="278">
        <f>IF(E$72=0,0,E$72/CHI!E$11*1000)</f>
        <v>568.28748894219996</v>
      </c>
      <c r="F235" s="278">
        <f>IF(F$72=0,0,F$72/CHI!F$11*1000)</f>
        <v>744.48617336755524</v>
      </c>
      <c r="G235" s="278">
        <f>IF(G$72=0,0,G$72/CHI!G$11*1000)</f>
        <v>822.75117336214441</v>
      </c>
      <c r="H235" s="278">
        <f>IF(H$72=0,0,H$72/CHI!H$11*1000)</f>
        <v>751.09040569045408</v>
      </c>
      <c r="I235" s="278">
        <f>IF(I$72=0,0,I$72/CHI!I$11*1000)</f>
        <v>742.89880406845668</v>
      </c>
      <c r="J235" s="278">
        <f>IF(J$72=0,0,J$72/CHI!J$11*1000)</f>
        <v>700.90434625200965</v>
      </c>
      <c r="K235" s="278">
        <f>IF(K$72=0,0,K$72/CHI!K$11*1000)</f>
        <v>515.07739710108342</v>
      </c>
      <c r="L235" s="278">
        <f>IF(L$72=0,0,L$72/CHI!L$11*1000)</f>
        <v>299.10459597547737</v>
      </c>
      <c r="M235" s="278">
        <f>IF(M$72=0,0,M$72/CHI!M$11*1000)</f>
        <v>293.81411976756613</v>
      </c>
      <c r="N235" s="278">
        <f>IF(N$72=0,0,N$72/CHI!N$11*1000)</f>
        <v>162.92009813008502</v>
      </c>
      <c r="O235" s="278">
        <f>IF(O$72=0,0,O$72/CHI!O$11*1000)</f>
        <v>214.55072724085085</v>
      </c>
      <c r="P235" s="278">
        <f>IF(P$72=0,0,P$72/CHI!P$11*1000)</f>
        <v>373.28047230647701</v>
      </c>
      <c r="Q235" s="278">
        <f>IF(Q$72=0,0,Q$72/CHI!Q$11*1000)</f>
        <v>512.44684406104898</v>
      </c>
      <c r="R235" s="278">
        <f>IF(R$72=0,0,R$72/CHI!R$11*1000)</f>
        <v>551.92475641986584</v>
      </c>
      <c r="S235" s="278">
        <f>IF(S$72=0,0,S$72/CHI!S$11*1000)</f>
        <v>181.39429017766298</v>
      </c>
      <c r="T235" s="278">
        <f>IF(T$72=0,0,T$72/CHI!T$11*1000)</f>
        <v>113.84503215205157</v>
      </c>
      <c r="U235" s="278">
        <f>IF(U$72=0,0,U$72/CHI!U$11*1000)</f>
        <v>97.980596269589682</v>
      </c>
      <c r="V235" s="278">
        <f>IF(V$72=0,0,V$72/CHI!V$11*1000)</f>
        <v>118.47800395707381</v>
      </c>
      <c r="W235" s="278">
        <f>IF(W$72=0,0,W$72/CHI!W$11*1000)</f>
        <v>162.94093598982548</v>
      </c>
      <c r="DA235" s="79"/>
    </row>
    <row r="236" spans="1:105" ht="12" customHeight="1" x14ac:dyDescent="0.25">
      <c r="A236" s="203" t="s">
        <v>1012</v>
      </c>
      <c r="B236" s="278">
        <f>IF(B$85=0,0,B$85/CHI!B$11*1000)</f>
        <v>425.01537120030918</v>
      </c>
      <c r="C236" s="278">
        <f>IF(C$85=0,0,C$85/CHI!C$11*1000)</f>
        <v>364.15267117066963</v>
      </c>
      <c r="D236" s="278">
        <f>IF(D$85=0,0,D$85/CHI!D$11*1000)</f>
        <v>389.04348995362051</v>
      </c>
      <c r="E236" s="278">
        <f>IF(E$85=0,0,E$85/CHI!E$11*1000)</f>
        <v>300.79188744538618</v>
      </c>
      <c r="F236" s="278">
        <f>IF(F$85=0,0,F$85/CHI!F$11*1000)</f>
        <v>395.39267377075367</v>
      </c>
      <c r="G236" s="278">
        <f>IF(G$85=0,0,G$85/CHI!G$11*1000)</f>
        <v>437.05899127815326</v>
      </c>
      <c r="H236" s="278">
        <f>IF(H$85=0,0,H$85/CHI!H$11*1000)</f>
        <v>399.27025341585869</v>
      </c>
      <c r="I236" s="278">
        <f>IF(I$85=0,0,I$85/CHI!I$11*1000)</f>
        <v>397.90350305244505</v>
      </c>
      <c r="J236" s="278">
        <f>IF(J$85=0,0,J$85/CHI!J$11*1000)</f>
        <v>371.15245964114007</v>
      </c>
      <c r="K236" s="278">
        <f>IF(K$85=0,0,K$85/CHI!K$11*1000)</f>
        <v>272.59366359985893</v>
      </c>
      <c r="L236" s="278">
        <f>IF(L$85=0,0,L$85/CHI!L$11*1000)</f>
        <v>158.48218696408503</v>
      </c>
      <c r="M236" s="278">
        <f>IF(M$85=0,0,M$85/CHI!M$11*1000)</f>
        <v>155.63991277613786</v>
      </c>
      <c r="N236" s="278">
        <f>IF(N$85=0,0,N$85/CHI!N$11*1000)</f>
        <v>90.624673016905206</v>
      </c>
      <c r="O236" s="278">
        <f>IF(O$85=0,0,O$85/CHI!O$11*1000)</f>
        <v>106.30999124010732</v>
      </c>
      <c r="P236" s="278">
        <f>IF(P$85=0,0,P$85/CHI!P$11*1000)</f>
        <v>160.40969758072998</v>
      </c>
      <c r="Q236" s="278">
        <f>IF(Q$85=0,0,Q$85/CHI!Q$11*1000)</f>
        <v>160.31546997082813</v>
      </c>
      <c r="R236" s="278">
        <f>IF(R$85=0,0,R$85/CHI!R$11*1000)</f>
        <v>226.84857604380827</v>
      </c>
      <c r="S236" s="278">
        <f>IF(S$85=0,0,S$85/CHI!S$11*1000)</f>
        <v>97.226951060461943</v>
      </c>
      <c r="T236" s="278">
        <f>IF(T$85=0,0,T$85/CHI!T$11*1000)</f>
        <v>71.869734625940211</v>
      </c>
      <c r="U236" s="278">
        <f>IF(U$85=0,0,U$85/CHI!U$11*1000)</f>
        <v>52.880094560273207</v>
      </c>
      <c r="V236" s="278">
        <f>IF(V$85=0,0,V$85/CHI!V$11*1000)</f>
        <v>63.2158203124228</v>
      </c>
      <c r="W236" s="278">
        <f>IF(W$85=0,0,W$85/CHI!W$11*1000)</f>
        <v>84.16875173375611</v>
      </c>
      <c r="DA236" s="79"/>
    </row>
    <row r="237" spans="1:105" ht="12" customHeight="1" x14ac:dyDescent="0.25">
      <c r="A237" s="203" t="s">
        <v>1023</v>
      </c>
      <c r="B237" s="278">
        <f>IF(B$93=0,0,B$93/CHI!B$11*1000)</f>
        <v>76.774905730878416</v>
      </c>
      <c r="C237" s="278">
        <f>IF(C$93=0,0,C$93/CHI!C$11*1000)</f>
        <v>62.681314534360865</v>
      </c>
      <c r="D237" s="278">
        <f>IF(D$93=0,0,D$93/CHI!D$11*1000)</f>
        <v>70.533187881222901</v>
      </c>
      <c r="E237" s="278">
        <f>IF(E$93=0,0,E$93/CHI!E$11*1000)</f>
        <v>43.470047977321308</v>
      </c>
      <c r="F237" s="278">
        <f>IF(F$93=0,0,F$93/CHI!F$11*1000)</f>
        <v>55.338556394014411</v>
      </c>
      <c r="G237" s="278">
        <f>IF(G$93=0,0,G$93/CHI!G$11*1000)</f>
        <v>68.783320385482611</v>
      </c>
      <c r="H237" s="278">
        <f>IF(H$93=0,0,H$93/CHI!H$11*1000)</f>
        <v>59.882840962549807</v>
      </c>
      <c r="I237" s="278">
        <f>IF(I$93=0,0,I$93/CHI!I$11*1000)</f>
        <v>66.600099217568513</v>
      </c>
      <c r="J237" s="278">
        <f>IF(J$93=0,0,J$93/CHI!J$11*1000)</f>
        <v>58.197309379922402</v>
      </c>
      <c r="K237" s="278">
        <f>IF(K$93=0,0,K$93/CHI!K$11*1000)</f>
        <v>45.514477515707256</v>
      </c>
      <c r="L237" s="278">
        <f>IF(L$93=0,0,L$93/CHI!L$11*1000)</f>
        <v>25.952427489559415</v>
      </c>
      <c r="M237" s="278">
        <f>IF(M$93=0,0,M$93/CHI!M$11*1000)</f>
        <v>25.755311675078001</v>
      </c>
      <c r="N237" s="278">
        <f>IF(N$93=0,0,N$93/CHI!N$11*1000)</f>
        <v>21.168356274818461</v>
      </c>
      <c r="O237" s="278">
        <f>IF(O$93=0,0,O$93/CHI!O$11*1000)</f>
        <v>23.299065991227398</v>
      </c>
      <c r="P237" s="278">
        <f>IF(P$93=0,0,P$93/CHI!P$11*1000)</f>
        <v>32.642025477477176</v>
      </c>
      <c r="Q237" s="278">
        <f>IF(Q$93=0,0,Q$93/CHI!Q$11*1000)</f>
        <v>33.834452833968754</v>
      </c>
      <c r="R237" s="278">
        <f>IF(R$93=0,0,R$93/CHI!R$11*1000)</f>
        <v>46.439315276663677</v>
      </c>
      <c r="S237" s="278">
        <f>IF(S$93=0,0,S$93/CHI!S$11*1000)</f>
        <v>22.59438875064496</v>
      </c>
      <c r="T237" s="278">
        <f>IF(T$93=0,0,T$93/CHI!T$11*1000)</f>
        <v>20.565308551022039</v>
      </c>
      <c r="U237" s="278">
        <f>IF(U$93=0,0,U$93/CHI!U$11*1000)</f>
        <v>12.223006213141689</v>
      </c>
      <c r="V237" s="278">
        <f>IF(V$93=0,0,V$93/CHI!V$11*1000)</f>
        <v>14.699010435853799</v>
      </c>
      <c r="W237" s="278">
        <f>IF(W$93=0,0,W$93/CHI!W$11*1000)</f>
        <v>19.129908721154411</v>
      </c>
      <c r="DA237" s="79"/>
    </row>
    <row r="238" spans="1:105" ht="12" customHeight="1" x14ac:dyDescent="0.25">
      <c r="A238" s="41" t="s">
        <v>1040</v>
      </c>
      <c r="B238" s="279">
        <f>IF(B$107=0,0,B$107/CHI!B$11*1000)</f>
        <v>52.549132937950205</v>
      </c>
      <c r="C238" s="279">
        <f>IF(C$107=0,0,C$107/CHI!C$11*1000)</f>
        <v>41.989479485180681</v>
      </c>
      <c r="D238" s="279">
        <f>IF(D$107=0,0,D$107/CHI!D$11*1000)</f>
        <v>48.004155402518286</v>
      </c>
      <c r="E238" s="279">
        <f>IF(E$107=0,0,E$107/CHI!E$11*1000)</f>
        <v>20.970210695084173</v>
      </c>
      <c r="F238" s="279">
        <f>IF(F$107=0,0,F$107/CHI!F$11*1000)</f>
        <v>18.607561127624457</v>
      </c>
      <c r="G238" s="279">
        <f>IF(G$107=0,0,G$107/CHI!G$11*1000)</f>
        <v>21.044484681768637</v>
      </c>
      <c r="H238" s="279">
        <f>IF(H$107=0,0,H$107/CHI!H$11*1000)</f>
        <v>17.104025637877349</v>
      </c>
      <c r="I238" s="279">
        <f>IF(I$107=0,0,I$107/CHI!I$11*1000)</f>
        <v>2.0744866341483017</v>
      </c>
      <c r="J238" s="279">
        <f>IF(J$107=0,0,J$107/CHI!J$11*1000)</f>
        <v>26.698272600553803</v>
      </c>
      <c r="K238" s="279">
        <f>IF(K$107=0,0,K$107/CHI!K$11*1000)</f>
        <v>23.008908023889528</v>
      </c>
      <c r="L238" s="279">
        <f>IF(L$107=0,0,L$107/CHI!L$11*1000)</f>
        <v>10.404576712211552</v>
      </c>
      <c r="M238" s="279">
        <f>IF(M$107=0,0,M$107/CHI!M$11*1000)</f>
        <v>9.3279244495762104</v>
      </c>
      <c r="N238" s="279">
        <f>IF(N$107=0,0,N$107/CHI!N$11*1000)</f>
        <v>17.681106001191392</v>
      </c>
      <c r="O238" s="279">
        <f>IF(O$107=0,0,O$107/CHI!O$11*1000)</f>
        <v>17.334791526725379</v>
      </c>
      <c r="P238" s="279">
        <f>IF(P$107=0,0,P$107/CHI!P$11*1000)</f>
        <v>20.416800379895591</v>
      </c>
      <c r="Q238" s="279">
        <f>IF(Q$107=0,0,Q$107/CHI!Q$11*1000)</f>
        <v>16.785969122860678</v>
      </c>
      <c r="R238" s="279">
        <f>IF(R$107=0,0,R$107/CHI!R$11*1000)</f>
        <v>7.079781763061531</v>
      </c>
      <c r="S238" s="279">
        <f>IF(S$107=0,0,S$107/CHI!S$11*1000)</f>
        <v>18.446153168624807</v>
      </c>
      <c r="T238" s="279">
        <f>IF(T$107=0,0,T$107/CHI!T$11*1000)</f>
        <v>18.158417060638598</v>
      </c>
      <c r="U238" s="279">
        <f>IF(U$107=0,0,U$107/CHI!U$11*1000)</f>
        <v>10.143451097633594</v>
      </c>
      <c r="V238" s="279">
        <f>IF(V$107=0,0,V$107/CHI!V$11*1000)</f>
        <v>12.162519450377214</v>
      </c>
      <c r="W238" s="279">
        <f>IF(W$107=0,0,W$107/CHI!W$11*1000)</f>
        <v>15.120903665348722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 t="shared" ref="B240:W240" si="58">SUM(B241:B249)</f>
        <v>745.17822310705458</v>
      </c>
      <c r="C240" s="322">
        <f t="shared" si="58"/>
        <v>573.50019986608265</v>
      </c>
      <c r="D240" s="322">
        <f t="shared" si="58"/>
        <v>545.65027884374513</v>
      </c>
      <c r="E240" s="322">
        <f t="shared" si="58"/>
        <v>379.49979196541722</v>
      </c>
      <c r="F240" s="322">
        <f t="shared" si="58"/>
        <v>463.56523697834774</v>
      </c>
      <c r="G240" s="322">
        <f t="shared" si="58"/>
        <v>450.20074724967208</v>
      </c>
      <c r="H240" s="322">
        <f t="shared" si="58"/>
        <v>447.5389309456196</v>
      </c>
      <c r="I240" s="322">
        <f t="shared" si="58"/>
        <v>322.36466811199904</v>
      </c>
      <c r="J240" s="322">
        <f t="shared" si="58"/>
        <v>495.90301689769888</v>
      </c>
      <c r="K240" s="322">
        <f t="shared" si="58"/>
        <v>450.51221508052737</v>
      </c>
      <c r="L240" s="322">
        <f t="shared" si="58"/>
        <v>326.79402730428933</v>
      </c>
      <c r="M240" s="322">
        <f t="shared" si="58"/>
        <v>367.79995321924633</v>
      </c>
      <c r="N240" s="322">
        <f t="shared" si="58"/>
        <v>459.69519236066247</v>
      </c>
      <c r="O240" s="322">
        <f t="shared" si="58"/>
        <v>432.82584041479373</v>
      </c>
      <c r="P240" s="322">
        <f t="shared" si="58"/>
        <v>512.53998338072404</v>
      </c>
      <c r="Q240" s="322">
        <f t="shared" si="58"/>
        <v>694.41768494458745</v>
      </c>
      <c r="R240" s="322">
        <f t="shared" si="58"/>
        <v>605.32616521553564</v>
      </c>
      <c r="S240" s="322">
        <f t="shared" si="58"/>
        <v>494.64741577349776</v>
      </c>
      <c r="T240" s="322">
        <f t="shared" si="58"/>
        <v>641.64099708550805</v>
      </c>
      <c r="U240" s="322">
        <f t="shared" si="58"/>
        <v>411.75995269710393</v>
      </c>
      <c r="V240" s="322">
        <f t="shared" si="58"/>
        <v>521.26160707030351</v>
      </c>
      <c r="W240" s="322">
        <f t="shared" si="58"/>
        <v>538.23803107021513</v>
      </c>
      <c r="DA240" s="95"/>
    </row>
    <row r="241" spans="1:105" ht="12" customHeight="1" x14ac:dyDescent="0.25">
      <c r="A241" s="55" t="s">
        <v>92</v>
      </c>
      <c r="B241" s="275">
        <f>IF(B$111=0,0,B$111/CHI!B$12*1000)</f>
        <v>1.4978165395611194</v>
      </c>
      <c r="C241" s="275">
        <f>IF(C$111=0,0,C$111/CHI!C$12*1000)</f>
        <v>1.09960002907377</v>
      </c>
      <c r="D241" s="275">
        <f>IF(D$111=0,0,D$111/CHI!D$12*1000)</f>
        <v>1.1043477277827709</v>
      </c>
      <c r="E241" s="275">
        <f>IF(E$111=0,0,E$111/CHI!E$12*1000)</f>
        <v>0.4781069413123813</v>
      </c>
      <c r="F241" s="275">
        <f>IF(F$111=0,0,F$111/CHI!F$12*1000)</f>
        <v>0.40640616001681423</v>
      </c>
      <c r="G241" s="275">
        <f>IF(G$111=0,0,G$111/CHI!G$12*1000)</f>
        <v>0.39383421010260555</v>
      </c>
      <c r="H241" s="275">
        <f>IF(H$111=0,0,H$111/CHI!H$12*1000)</f>
        <v>0.35383279218274788</v>
      </c>
      <c r="I241" s="275">
        <f>IF(I$111=0,0,I$111/CHI!I$12*1000)</f>
        <v>3.1514104472768714E-2</v>
      </c>
      <c r="J241" s="275">
        <f>IF(J$111=0,0,J$111/CHI!J$12*1000)</f>
        <v>0.63313490788290905</v>
      </c>
      <c r="K241" s="275">
        <f>IF(K$111=0,0,K$111/CHI!K$12*1000)</f>
        <v>0.65768182098125283</v>
      </c>
      <c r="L241" s="275">
        <f>IF(L$111=0,0,L$111/CHI!L$12*1000)</f>
        <v>0.37948093785066761</v>
      </c>
      <c r="M241" s="275">
        <f>IF(M$111=0,0,M$111/CHI!M$12*1000)</f>
        <v>0.39150425514316645</v>
      </c>
      <c r="N241" s="275">
        <f>IF(N$111=0,0,N$111/CHI!N$12*1000)</f>
        <v>1.3226939826641011</v>
      </c>
      <c r="O241" s="275">
        <f>IF(O$111=0,0,O$111/CHI!O$12*1000)</f>
        <v>1.0406181502800385</v>
      </c>
      <c r="P241" s="275">
        <f>IF(P$111=0,0,P$111/CHI!P$12*1000)</f>
        <v>0.94894051432720816</v>
      </c>
      <c r="Q241" s="275">
        <f>IF(Q$111=0,0,Q$111/CHI!Q$12*1000)</f>
        <v>0.77118931332228413</v>
      </c>
      <c r="R241" s="275">
        <f>IF(R$111=0,0,R$111/CHI!R$12*1000)</f>
        <v>0.13364929485686439</v>
      </c>
      <c r="S241" s="275">
        <f>IF(S$111=0,0,S$111/CHI!S$12*1000)</f>
        <v>1.2251739660886103</v>
      </c>
      <c r="T241" s="275">
        <f>IF(T$111=0,0,T$111/CHI!T$12*1000)</f>
        <v>2.3819900034917851</v>
      </c>
      <c r="U241" s="275">
        <f>IF(U$111=0,0,U$111/CHI!U$12*1000)</f>
        <v>0.71820407663316121</v>
      </c>
      <c r="V241" s="275">
        <f>IF(V$111=0,0,V$111/CHI!V$12*1000)</f>
        <v>1.0568085787741399</v>
      </c>
      <c r="W241" s="275">
        <f>IF(W$111=0,0,W$111/CHI!W$12*1000)</f>
        <v>1.0202301792392321</v>
      </c>
      <c r="DA241" s="76"/>
    </row>
    <row r="242" spans="1:105" ht="12" customHeight="1" x14ac:dyDescent="0.25">
      <c r="A242" s="202" t="s">
        <v>93</v>
      </c>
      <c r="B242" s="276">
        <f>IF(B$112=0,0,B$112/CHI!B$12*1000)</f>
        <v>11.952761751555634</v>
      </c>
      <c r="C242" s="276">
        <f>IF(C$112=0,0,C$112/CHI!C$12*1000)</f>
        <v>8.7749446092867753</v>
      </c>
      <c r="D242" s="276">
        <f>IF(D$112=0,0,D$112/CHI!D$12*1000)</f>
        <v>8.8128318338152773</v>
      </c>
      <c r="E242" s="276">
        <f>IF(E$112=0,0,E$112/CHI!E$12*1000)</f>
        <v>3.8153526886185736</v>
      </c>
      <c r="F242" s="276">
        <f>IF(F$112=0,0,F$112/CHI!F$12*1000)</f>
        <v>3.2431715612306826</v>
      </c>
      <c r="G242" s="276">
        <f>IF(G$112=0,0,G$112/CHI!G$12*1000)</f>
        <v>3.1428458416862468</v>
      </c>
      <c r="H242" s="276">
        <f>IF(H$112=0,0,H$112/CHI!H$12*1000)</f>
        <v>2.8236295655323165</v>
      </c>
      <c r="I242" s="276">
        <f>IF(I$112=0,0,I$112/CHI!I$12*1000)</f>
        <v>0.25148646221186116</v>
      </c>
      <c r="J242" s="276">
        <f>IF(J$112=0,0,J$112/CHI!J$12*1000)</f>
        <v>5.0524950891081621</v>
      </c>
      <c r="K242" s="276">
        <f>IF(K$112=0,0,K$112/CHI!K$12*1000)</f>
        <v>5.248382500050103</v>
      </c>
      <c r="L242" s="276">
        <f>IF(L$112=0,0,L$112/CHI!L$12*1000)</f>
        <v>3.0283049489592271</v>
      </c>
      <c r="M242" s="276">
        <f>IF(M$112=0,0,M$112/CHI!M$12*1000)</f>
        <v>3.1242525121385634</v>
      </c>
      <c r="N242" s="276">
        <f>IF(N$112=0,0,N$112/CHI!N$12*1000)</f>
        <v>10.555262028040334</v>
      </c>
      <c r="O242" s="276">
        <f>IF(O$112=0,0,O$112/CHI!O$12*1000)</f>
        <v>8.3042619013183021</v>
      </c>
      <c r="P242" s="276">
        <f>IF(P$112=0,0,P$112/CHI!P$12*1000)</f>
        <v>7.5726629961472289</v>
      </c>
      <c r="Q242" s="276">
        <f>IF(Q$112=0,0,Q$112/CHI!Q$12*1000)</f>
        <v>6.1541863666347298</v>
      </c>
      <c r="R242" s="276">
        <f>IF(R$112=0,0,R$112/CHI!R$12*1000)</f>
        <v>1.0665379487367617</v>
      </c>
      <c r="S242" s="276">
        <f>IF(S$112=0,0,S$112/CHI!S$12*1000)</f>
        <v>9.7770402009024622</v>
      </c>
      <c r="T242" s="276">
        <f>IF(T$112=0,0,T$112/CHI!T$12*1000)</f>
        <v>19.00857565284128</v>
      </c>
      <c r="U242" s="276">
        <f>IF(U$112=0,0,U$112/CHI!U$12*1000)</f>
        <v>5.7313576063912191</v>
      </c>
      <c r="V242" s="276">
        <f>IF(V$112=0,0,V$112/CHI!V$12*1000)</f>
        <v>8.4334635287100657</v>
      </c>
      <c r="W242" s="276">
        <f>IF(W$112=0,0,W$112/CHI!W$12*1000)</f>
        <v>8.1415633638059752</v>
      </c>
      <c r="DA242" s="77"/>
    </row>
    <row r="243" spans="1:105" ht="12" customHeight="1" x14ac:dyDescent="0.25">
      <c r="A243" s="202" t="s">
        <v>94</v>
      </c>
      <c r="B243" s="276">
        <f>IF(B$113=0,0,B$113/CHI!B$12*1000)</f>
        <v>14.655179801654597</v>
      </c>
      <c r="C243" s="276">
        <f>IF(C$113=0,0,C$113/CHI!C$12*1000)</f>
        <v>10.758885157392239</v>
      </c>
      <c r="D243" s="276">
        <f>IF(D$113=0,0,D$113/CHI!D$12*1000)</f>
        <v>10.805338362031625</v>
      </c>
      <c r="E243" s="276">
        <f>IF(E$113=0,0,E$113/CHI!E$12*1000)</f>
        <v>4.677971570139789</v>
      </c>
      <c r="F243" s="276">
        <f>IF(F$113=0,0,F$113/CHI!F$12*1000)</f>
        <v>3.9764251430229232</v>
      </c>
      <c r="G243" s="276">
        <f>IF(G$113=0,0,G$113/CHI!G$12*1000)</f>
        <v>3.8534166292405141</v>
      </c>
      <c r="H243" s="276">
        <f>IF(H$113=0,0,H$113/CHI!H$12*1000)</f>
        <v>3.4620282606033133</v>
      </c>
      <c r="I243" s="276">
        <f>IF(I$113=0,0,I$113/CHI!I$12*1000)</f>
        <v>0.30834541823919231</v>
      </c>
      <c r="J243" s="276">
        <f>IF(J$113=0,0,J$113/CHI!J$12*1000)</f>
        <v>6.1948213740828679</v>
      </c>
      <c r="K243" s="276">
        <f>IF(K$113=0,0,K$113/CHI!K$12*1000)</f>
        <v>6.434997267144662</v>
      </c>
      <c r="L243" s="276">
        <f>IF(L$113=0,0,L$113/CHI!L$12*1000)</f>
        <v>3.7129790121903734</v>
      </c>
      <c r="M243" s="276">
        <f>IF(M$113=0,0,M$113/CHI!M$12*1000)</f>
        <v>3.830619505588547</v>
      </c>
      <c r="N243" s="276">
        <f>IF(N$113=0,0,N$113/CHI!N$12*1000)</f>
        <v>12.941717244081765</v>
      </c>
      <c r="O243" s="276">
        <f>IF(O$113=0,0,O$113/CHI!O$12*1000)</f>
        <v>10.181785081427783</v>
      </c>
      <c r="P243" s="276">
        <f>IF(P$113=0,0,P$113/CHI!P$12*1000)</f>
        <v>9.2847778691339204</v>
      </c>
      <c r="Q243" s="276">
        <f>IF(Q$113=0,0,Q$113/CHI!Q$12*1000)</f>
        <v>7.5455957050415732</v>
      </c>
      <c r="R243" s="276">
        <f>IF(R$113=0,0,R$113/CHI!R$12*1000)</f>
        <v>1.3076731326959539</v>
      </c>
      <c r="S243" s="276">
        <f>IF(S$113=0,0,S$113/CHI!S$12*1000)</f>
        <v>11.987546062614568</v>
      </c>
      <c r="T243" s="276">
        <f>IF(T$113=0,0,T$113/CHI!T$12*1000)</f>
        <v>23.306253379432317</v>
      </c>
      <c r="U243" s="276">
        <f>IF(U$113=0,0,U$113/CHI!U$12*1000)</f>
        <v>7.0271689484911084</v>
      </c>
      <c r="V243" s="276">
        <f>IF(V$113=0,0,V$113/CHI!V$12*1000)</f>
        <v>10.340198100899725</v>
      </c>
      <c r="W243" s="276">
        <f>IF(W$113=0,0,W$113/CHI!W$12*1000)</f>
        <v>9.9823017845738953</v>
      </c>
      <c r="DA243" s="77"/>
    </row>
    <row r="244" spans="1:105" ht="12" customHeight="1" x14ac:dyDescent="0.25">
      <c r="A244" s="202" t="s">
        <v>95</v>
      </c>
      <c r="B244" s="276">
        <f>IF(B$114=0,0,B$114/CHI!B$12*1000)</f>
        <v>27.137431289619858</v>
      </c>
      <c r="C244" s="276">
        <f>IF(C$114=0,0,C$114/CHI!C$12*1000)</f>
        <v>19.922546885346218</v>
      </c>
      <c r="D244" s="276">
        <f>IF(D$114=0,0,D$114/CHI!D$12*1000)</f>
        <v>20.008565662744068</v>
      </c>
      <c r="E244" s="276">
        <f>IF(E$114=0,0,E$114/CHI!E$12*1000)</f>
        <v>8.6623387619666641</v>
      </c>
      <c r="F244" s="276">
        <f>IF(F$114=0,0,F$114/CHI!F$12*1000)</f>
        <v>7.3632644264738509</v>
      </c>
      <c r="G244" s="276">
        <f>IF(G$114=0,0,G$114/CHI!G$12*1000)</f>
        <v>7.1354859115741887</v>
      </c>
      <c r="H244" s="276">
        <f>IF(H$114=0,0,H$114/CHI!H$12*1000)</f>
        <v>6.4107404560288881</v>
      </c>
      <c r="I244" s="276">
        <f>IF(I$114=0,0,I$114/CHI!I$12*1000)</f>
        <v>0.57097236022927844</v>
      </c>
      <c r="J244" s="276">
        <f>IF(J$114=0,0,J$114/CHI!J$12*1000)</f>
        <v>11.47113455214396</v>
      </c>
      <c r="K244" s="276">
        <f>IF(K$114=0,0,K$114/CHI!K$12*1000)</f>
        <v>11.915875379864929</v>
      </c>
      <c r="L244" s="276">
        <f>IF(L$114=0,0,L$114/CHI!L$12*1000)</f>
        <v>6.8754334089944624</v>
      </c>
      <c r="M244" s="276">
        <f>IF(M$114=0,0,M$114/CHI!M$12*1000)</f>
        <v>7.0932718012678535</v>
      </c>
      <c r="N244" s="276">
        <f>IF(N$114=0,0,N$114/CHI!N$12*1000)</f>
        <v>23.964561829620514</v>
      </c>
      <c r="O244" s="276">
        <f>IF(O$114=0,0,O$114/CHI!O$12*1000)</f>
        <v>18.85391355087485</v>
      </c>
      <c r="P244" s="276">
        <f>IF(P$114=0,0,P$114/CHI!P$12*1000)</f>
        <v>17.192898679725335</v>
      </c>
      <c r="Q244" s="276">
        <f>IF(Q$114=0,0,Q$114/CHI!Q$12*1000)</f>
        <v>13.972403461177443</v>
      </c>
      <c r="R244" s="276">
        <f>IF(R$114=0,0,R$114/CHI!R$12*1000)</f>
        <v>2.4214571413045229</v>
      </c>
      <c r="S244" s="276">
        <f>IF(S$114=0,0,S$114/CHI!S$12*1000)</f>
        <v>22.197694740574061</v>
      </c>
      <c r="T244" s="276">
        <f>IF(T$114=0,0,T$114/CHI!T$12*1000)</f>
        <v>43.156880929663366</v>
      </c>
      <c r="U244" s="276">
        <f>IF(U$114=0,0,U$114/CHI!U$12*1000)</f>
        <v>13.012417253229289</v>
      </c>
      <c r="V244" s="276">
        <f>IF(V$114=0,0,V$114/CHI!V$12*1000)</f>
        <v>19.147251639488093</v>
      </c>
      <c r="W244" s="276">
        <f>IF(W$114=0,0,W$114/CHI!W$12*1000)</f>
        <v>18.484524410989415</v>
      </c>
      <c r="DA244" s="77"/>
    </row>
    <row r="245" spans="1:105" ht="12" customHeight="1" x14ac:dyDescent="0.25">
      <c r="A245" s="56" t="s">
        <v>96</v>
      </c>
      <c r="B245" s="277">
        <f>IF(B$115=0,0,B$115/CHI!B$12*1000)</f>
        <v>44.271703308611151</v>
      </c>
      <c r="C245" s="277">
        <f>IF(C$115=0,0,C$115/CHI!C$12*1000)</f>
        <v>33.088423299944161</v>
      </c>
      <c r="D245" s="277">
        <f>IF(D$115=0,0,D$115/CHI!D$12*1000)</f>
        <v>33.056879967395894</v>
      </c>
      <c r="E245" s="277">
        <f>IF(E$115=0,0,E$115/CHI!E$12*1000)</f>
        <v>19.829132803002562</v>
      </c>
      <c r="F245" s="277">
        <f>IF(F$115=0,0,F$115/CHI!F$12*1000)</f>
        <v>24.081219323418551</v>
      </c>
      <c r="G245" s="277">
        <f>IF(G$115=0,0,G$115/CHI!G$12*1000)</f>
        <v>25.813817010842381</v>
      </c>
      <c r="H245" s="277">
        <f>IF(H$115=0,0,H$115/CHI!H$12*1000)</f>
        <v>24.7926654792861</v>
      </c>
      <c r="I245" s="277">
        <f>IF(I$115=0,0,I$115/CHI!I$12*1000)</f>
        <v>20.732889282453755</v>
      </c>
      <c r="J245" s="277">
        <f>IF(J$115=0,0,J$115/CHI!J$12*1000)</f>
        <v>27.493359909199761</v>
      </c>
      <c r="K245" s="277">
        <f>IF(K$115=0,0,K$115/CHI!K$12*1000)</f>
        <v>26.212354015771414</v>
      </c>
      <c r="L245" s="277">
        <f>IF(L$115=0,0,L$115/CHI!L$12*1000)</f>
        <v>19.054990395946913</v>
      </c>
      <c r="M245" s="277">
        <f>IF(M$115=0,0,M$115/CHI!M$12*1000)</f>
        <v>21.378776638423197</v>
      </c>
      <c r="N245" s="277">
        <f>IF(N$115=0,0,N$115/CHI!N$12*1000)</f>
        <v>34.18166965945813</v>
      </c>
      <c r="O245" s="277">
        <f>IF(O$115=0,0,O$115/CHI!O$12*1000)</f>
        <v>29.008457965743801</v>
      </c>
      <c r="P245" s="277">
        <f>IF(P$115=0,0,P$115/CHI!P$12*1000)</f>
        <v>29.946692846996459</v>
      </c>
      <c r="Q245" s="277">
        <f>IF(Q$115=0,0,Q$115/CHI!Q$12*1000)</f>
        <v>32.580443053195054</v>
      </c>
      <c r="R245" s="277">
        <f>IF(R$115=0,0,R$115/CHI!R$12*1000)</f>
        <v>37.321486093907254</v>
      </c>
      <c r="S245" s="277">
        <f>IF(S$115=0,0,S$115/CHI!S$12*1000)</f>
        <v>36.646076879352314</v>
      </c>
      <c r="T245" s="277">
        <f>IF(T$115=0,0,T$115/CHI!T$12*1000)</f>
        <v>56.763647701296655</v>
      </c>
      <c r="U245" s="277">
        <f>IF(U$115=0,0,U$115/CHI!U$12*1000)</f>
        <v>31.93831603465209</v>
      </c>
      <c r="V245" s="277">
        <f>IF(V$115=0,0,V$115/CHI!V$12*1000)</f>
        <v>39.682357322935729</v>
      </c>
      <c r="W245" s="277">
        <f>IF(W$115=0,0,W$115/CHI!W$12*1000)</f>
        <v>39.614989854044552</v>
      </c>
      <c r="DA245" s="78"/>
    </row>
    <row r="246" spans="1:105" ht="12" customHeight="1" x14ac:dyDescent="0.25">
      <c r="A246" s="203" t="s">
        <v>1053</v>
      </c>
      <c r="B246" s="278">
        <f>IF(B$121=0,0,B$121/CHI!B$12*1000)</f>
        <v>312.71329904582711</v>
      </c>
      <c r="C246" s="278">
        <f>IF(C$121=0,0,C$121/CHI!C$12*1000)</f>
        <v>243.55464096496974</v>
      </c>
      <c r="D246" s="278">
        <f>IF(D$121=0,0,D$121/CHI!D$12*1000)</f>
        <v>225.72419169539526</v>
      </c>
      <c r="E246" s="278">
        <f>IF(E$121=0,0,E$121/CHI!E$12*1000)</f>
        <v>173.29213187186173</v>
      </c>
      <c r="F246" s="278">
        <f>IF(F$121=0,0,F$121/CHI!F$12*1000)</f>
        <v>217.46150739495422</v>
      </c>
      <c r="G246" s="278">
        <f>IF(G$121=0,0,G$121/CHI!G$12*1000)</f>
        <v>205.92080634094239</v>
      </c>
      <c r="H246" s="278">
        <f>IF(H$121=0,0,H$121/CHI!H$12*1000)</f>
        <v>207.79764553397717</v>
      </c>
      <c r="I246" s="278">
        <f>IF(I$121=0,0,I$121/CHI!I$12*1000)</f>
        <v>150.9094122719236</v>
      </c>
      <c r="J246" s="278">
        <f>IF(J$121=0,0,J$121/CHI!J$12*1000)</f>
        <v>222.31240615159231</v>
      </c>
      <c r="K246" s="278">
        <f>IF(K$121=0,0,K$121/CHI!K$12*1000)</f>
        <v>196.92584529634394</v>
      </c>
      <c r="L246" s="278">
        <f>IF(L$121=0,0,L$121/CHI!L$12*1000)</f>
        <v>145.9053335797548</v>
      </c>
      <c r="M246" s="278">
        <f>IF(M$121=0,0,M$121/CHI!M$12*1000)</f>
        <v>164.92940737148706</v>
      </c>
      <c r="N246" s="278">
        <f>IF(N$121=0,0,N$121/CHI!N$12*1000)</f>
        <v>163.08535353882877</v>
      </c>
      <c r="O246" s="278">
        <f>IF(O$121=0,0,O$121/CHI!O$12*1000)</f>
        <v>172.31178175669913</v>
      </c>
      <c r="P246" s="278">
        <f>IF(P$121=0,0,P$121/CHI!P$12*1000)</f>
        <v>232.07332755136846</v>
      </c>
      <c r="Q246" s="278">
        <f>IF(Q$121=0,0,Q$121/CHI!Q$12*1000)</f>
        <v>377.84095812078652</v>
      </c>
      <c r="R246" s="278">
        <f>IF(R$121=0,0,R$121/CHI!R$12*1000)</f>
        <v>307.24218824251989</v>
      </c>
      <c r="S246" s="278">
        <f>IF(S$121=0,0,S$121/CHI!S$12*1000)</f>
        <v>184.21571017998068</v>
      </c>
      <c r="T246" s="278">
        <f>IF(T$121=0,0,T$121/CHI!T$12*1000)</f>
        <v>185.55465778693519</v>
      </c>
      <c r="U246" s="278">
        <f>IF(U$121=0,0,U$121/CHI!U$12*1000)</f>
        <v>159.93295093990932</v>
      </c>
      <c r="V246" s="278">
        <f>IF(V$121=0,0,V$121/CHI!V$12*1000)</f>
        <v>199.99595838300567</v>
      </c>
      <c r="W246" s="278">
        <f>IF(W$121=0,0,W$121/CHI!W$12*1000)</f>
        <v>213.56671230670537</v>
      </c>
      <c r="DA246" s="79"/>
    </row>
    <row r="247" spans="1:105" ht="12" customHeight="1" x14ac:dyDescent="0.25">
      <c r="A247" s="203" t="s">
        <v>1012</v>
      </c>
      <c r="B247" s="278">
        <f>IF(B$134=0,0,B$134/CHI!B$12*1000)</f>
        <v>181.87600409209014</v>
      </c>
      <c r="C247" s="278">
        <f>IF(C$134=0,0,C$134/CHI!C$12*1000)</f>
        <v>143.1711294578227</v>
      </c>
      <c r="D247" s="278">
        <f>IF(D$134=0,0,D$134/CHI!D$12*1000)</f>
        <v>134.370168213108</v>
      </c>
      <c r="E247" s="278">
        <f>IF(E$134=0,0,E$134/CHI!E$12*1000)</f>
        <v>102.95941665529288</v>
      </c>
      <c r="F247" s="278">
        <f>IF(F$134=0,0,F$134/CHI!F$12*1000)</f>
        <v>129.65138042275458</v>
      </c>
      <c r="G247" s="278">
        <f>IF(G$134=0,0,G$134/CHI!G$12*1000)</f>
        <v>122.79845451351906</v>
      </c>
      <c r="H247" s="278">
        <f>IF(H$134=0,0,H$134/CHI!H$12*1000)</f>
        <v>124.00648446653535</v>
      </c>
      <c r="I247" s="278">
        <f>IF(I$134=0,0,I$134/CHI!I$12*1000)</f>
        <v>90.750659837886914</v>
      </c>
      <c r="J247" s="278">
        <f>IF(J$134=0,0,J$134/CHI!J$12*1000)</f>
        <v>132.14268846459149</v>
      </c>
      <c r="K247" s="278">
        <f>IF(K$134=0,0,K$134/CHI!K$12*1000)</f>
        <v>116.98044943407433</v>
      </c>
      <c r="L247" s="278">
        <f>IF(L$134=0,0,L$134/CHI!L$12*1000)</f>
        <v>86.780810845851377</v>
      </c>
      <c r="M247" s="278">
        <f>IF(M$134=0,0,M$134/CHI!M$12*1000)</f>
        <v>98.073154592419698</v>
      </c>
      <c r="N247" s="278">
        <f>IF(N$134=0,0,N$134/CHI!N$12*1000)</f>
        <v>101.78273158554758</v>
      </c>
      <c r="O247" s="278">
        <f>IF(O$134=0,0,O$134/CHI!O$12*1000)</f>
        <v>95.813025742477066</v>
      </c>
      <c r="P247" s="278">
        <f>IF(P$134=0,0,P$134/CHI!P$12*1000)</f>
        <v>111.93338197666458</v>
      </c>
      <c r="Q247" s="278">
        <f>IF(Q$134=0,0,Q$134/CHI!Q$12*1000)</f>
        <v>132.68949165712235</v>
      </c>
      <c r="R247" s="278">
        <f>IF(R$134=0,0,R$134/CHI!R$12*1000)</f>
        <v>141.77318646992501</v>
      </c>
      <c r="S247" s="278">
        <f>IF(S$134=0,0,S$134/CHI!S$12*1000)</f>
        <v>110.78892059082638</v>
      </c>
      <c r="T247" s="278">
        <f>IF(T$134=0,0,T$134/CHI!T$12*1000)</f>
        <v>131.38554063269015</v>
      </c>
      <c r="U247" s="278">
        <f>IF(U$134=0,0,U$134/CHI!U$12*1000)</f>
        <v>96.848196894781694</v>
      </c>
      <c r="V247" s="278">
        <f>IF(V$134=0,0,V$134/CHI!V$12*1000)</f>
        <v>119.73280587466731</v>
      </c>
      <c r="W247" s="278">
        <f>IF(W$134=0,0,W$134/CHI!W$12*1000)</f>
        <v>123.79009778416993</v>
      </c>
      <c r="DA247" s="79"/>
    </row>
    <row r="248" spans="1:105" ht="12" customHeight="1" x14ac:dyDescent="0.25">
      <c r="A248" s="203" t="s">
        <v>1023</v>
      </c>
      <c r="B248" s="278">
        <f>IF(B$142=0,0,B$142/CHI!B$12*1000)</f>
        <v>125.71046858151341</v>
      </c>
      <c r="C248" s="278">
        <f>IF(C$142=0,0,C$142/CHI!C$12*1000)</f>
        <v>94.509745105932211</v>
      </c>
      <c r="D248" s="278">
        <f>IF(D$142=0,0,D$142/CHI!D$12*1000)</f>
        <v>93.067274974173145</v>
      </c>
      <c r="E248" s="278">
        <f>IF(E$142=0,0,E$142/CHI!E$12*1000)</f>
        <v>57.689226663964817</v>
      </c>
      <c r="F248" s="278">
        <f>IF(F$142=0,0,F$142/CHI!F$12*1000)</f>
        <v>70.499907232192101</v>
      </c>
      <c r="G248" s="278">
        <f>IF(G$142=0,0,G$142/CHI!G$12*1000)</f>
        <v>74.473020961044227</v>
      </c>
      <c r="H248" s="278">
        <f>IF(H$142=0,0,H$142/CHI!H$12*1000)</f>
        <v>71.900210110980368</v>
      </c>
      <c r="I248" s="278">
        <f>IF(I$142=0,0,I$142/CHI!I$12*1000)</f>
        <v>58.27573834638747</v>
      </c>
      <c r="J248" s="278">
        <f>IF(J$142=0,0,J$142/CHI!J$12*1000)</f>
        <v>79.881667146642044</v>
      </c>
      <c r="K248" s="278">
        <f>IF(K$142=0,0,K$142/CHI!K$12*1000)</f>
        <v>74.999650284034232</v>
      </c>
      <c r="L248" s="278">
        <f>IF(L$142=0,0,L$142/CHI!L$12*1000)</f>
        <v>54.63068218515253</v>
      </c>
      <c r="M248" s="278">
        <f>IF(M$142=0,0,M$142/CHI!M$12*1000)</f>
        <v>62.349355443537505</v>
      </c>
      <c r="N248" s="278">
        <f>IF(N$142=0,0,N$142/CHI!N$12*1000)</f>
        <v>89.46311462192736</v>
      </c>
      <c r="O248" s="278">
        <f>IF(O$142=0,0,O$142/CHI!O$12*1000)</f>
        <v>79.690492671726616</v>
      </c>
      <c r="P248" s="278">
        <f>IF(P$142=0,0,P$142/CHI!P$12*1000)</f>
        <v>87.518237880871666</v>
      </c>
      <c r="Q248" s="278">
        <f>IF(Q$142=0,0,Q$142/CHI!Q$12*1000)</f>
        <v>109.80433766842127</v>
      </c>
      <c r="R248" s="278">
        <f>IF(R$142=0,0,R$142/CHI!R$12*1000)</f>
        <v>111.79681136552834</v>
      </c>
      <c r="S248" s="278">
        <f>IF(S$142=0,0,S$142/CHI!S$12*1000)</f>
        <v>97.062538864927816</v>
      </c>
      <c r="T248" s="278">
        <f>IF(T$142=0,0,T$142/CHI!T$12*1000)</f>
        <v>139.74757429290034</v>
      </c>
      <c r="U248" s="278">
        <f>IF(U$142=0,0,U$142/CHI!U$12*1000)</f>
        <v>84.389496836810864</v>
      </c>
      <c r="V248" s="278">
        <f>IF(V$142=0,0,V$142/CHI!V$12*1000)</f>
        <v>104.97709637493224</v>
      </c>
      <c r="W248" s="278">
        <f>IF(W$142=0,0,W$142/CHI!W$12*1000)</f>
        <v>106.36135134299587</v>
      </c>
      <c r="DA248" s="79"/>
    </row>
    <row r="249" spans="1:105" ht="12" customHeight="1" x14ac:dyDescent="0.25">
      <c r="A249" s="41" t="s">
        <v>1040</v>
      </c>
      <c r="B249" s="279">
        <f>IF(B$156=0,0,B$156/CHI!B$12*1000)</f>
        <v>25.36355869662161</v>
      </c>
      <c r="C249" s="279">
        <f>IF(C$156=0,0,C$156/CHI!C$12*1000)</f>
        <v>18.620284356314745</v>
      </c>
      <c r="D249" s="279">
        <f>IF(D$156=0,0,D$156/CHI!D$12*1000)</f>
        <v>18.700680407299004</v>
      </c>
      <c r="E249" s="279">
        <f>IF(E$156=0,0,E$156/CHI!E$12*1000)</f>
        <v>8.0961140092577946</v>
      </c>
      <c r="F249" s="279">
        <f>IF(F$156=0,0,F$156/CHI!F$12*1000)</f>
        <v>6.8819553142839629</v>
      </c>
      <c r="G249" s="279">
        <f>IF(G$156=0,0,G$156/CHI!G$12*1000)</f>
        <v>6.6690658307204753</v>
      </c>
      <c r="H249" s="279">
        <f>IF(H$156=0,0,H$156/CHI!H$12*1000)</f>
        <v>5.9916942804933084</v>
      </c>
      <c r="I249" s="279">
        <f>IF(I$156=0,0,I$156/CHI!I$12*1000)</f>
        <v>0.53365002819420326</v>
      </c>
      <c r="J249" s="279">
        <f>IF(J$156=0,0,J$156/CHI!J$12*1000)</f>
        <v>10.721309302455465</v>
      </c>
      <c r="K249" s="279">
        <f>IF(K$156=0,0,K$156/CHI!K$12*1000)</f>
        <v>11.136979082262508</v>
      </c>
      <c r="L249" s="279">
        <f>IF(L$156=0,0,L$156/CHI!L$12*1000)</f>
        <v>6.4260119895889778</v>
      </c>
      <c r="M249" s="279">
        <f>IF(M$156=0,0,M$156/CHI!M$12*1000)</f>
        <v>6.6296110992407877</v>
      </c>
      <c r="N249" s="279">
        <f>IF(N$156=0,0,N$156/CHI!N$12*1000)</f>
        <v>22.398087870493956</v>
      </c>
      <c r="O249" s="279">
        <f>IF(O$156=0,0,O$156/CHI!O$12*1000)</f>
        <v>17.621503594246136</v>
      </c>
      <c r="P249" s="279">
        <f>IF(P$156=0,0,P$156/CHI!P$12*1000)</f>
        <v>16.069063065489217</v>
      </c>
      <c r="Q249" s="279">
        <f>IF(Q$156=0,0,Q$156/CHI!Q$12*1000)</f>
        <v>13.059079598886274</v>
      </c>
      <c r="R249" s="279">
        <f>IF(R$156=0,0,R$156/CHI!R$12*1000)</f>
        <v>2.2631755260610489</v>
      </c>
      <c r="S249" s="279">
        <f>IF(S$156=0,0,S$156/CHI!S$12*1000)</f>
        <v>20.746714288230869</v>
      </c>
      <c r="T249" s="279">
        <f>IF(T$156=0,0,T$156/CHI!T$12*1000)</f>
        <v>40.335876706257004</v>
      </c>
      <c r="U249" s="279">
        <f>IF(U$156=0,0,U$156/CHI!U$12*1000)</f>
        <v>12.161844106205217</v>
      </c>
      <c r="V249" s="279">
        <f>IF(V$156=0,0,V$156/CHI!V$12*1000)</f>
        <v>17.895667266890545</v>
      </c>
      <c r="W249" s="279">
        <f>IF(W$156=0,0,W$156/CHI!W$12*1000)</f>
        <v>17.276260043690868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useful energy demand"</f>
        <v>EL: Chemical industry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</f>
        <v>297.21026784645574</v>
      </c>
      <c r="C5" s="225">
        <f t="shared" si="0"/>
        <v>227.98098204212494</v>
      </c>
      <c r="D5" s="225">
        <f t="shared" si="0"/>
        <v>251.48591712869276</v>
      </c>
      <c r="E5" s="225">
        <f t="shared" si="0"/>
        <v>406.59832059738437</v>
      </c>
      <c r="F5" s="225">
        <f t="shared" si="0"/>
        <v>431.15830617973467</v>
      </c>
      <c r="G5" s="225">
        <f t="shared" si="0"/>
        <v>434.43404834482669</v>
      </c>
      <c r="H5" s="225">
        <f t="shared" si="0"/>
        <v>458.95597861848717</v>
      </c>
      <c r="I5" s="225">
        <f t="shared" si="0"/>
        <v>448.76937516969451</v>
      </c>
      <c r="J5" s="225">
        <f t="shared" si="0"/>
        <v>445.75264002589364</v>
      </c>
      <c r="K5" s="225">
        <f t="shared" si="0"/>
        <v>523.89894488958942</v>
      </c>
      <c r="L5" s="225">
        <f t="shared" si="0"/>
        <v>802.6779143213405</v>
      </c>
      <c r="M5" s="225">
        <f t="shared" si="0"/>
        <v>745.60179569107765</v>
      </c>
      <c r="N5" s="225">
        <f t="shared" si="0"/>
        <v>632.80481434742285</v>
      </c>
      <c r="O5" s="225">
        <f t="shared" si="0"/>
        <v>548.23233116343306</v>
      </c>
      <c r="P5" s="225">
        <f t="shared" si="0"/>
        <v>553.72592203861234</v>
      </c>
      <c r="Q5" s="225">
        <f t="shared" si="0"/>
        <v>533.67413606166838</v>
      </c>
      <c r="R5" s="225">
        <f t="shared" si="0"/>
        <v>374.58284076749891</v>
      </c>
      <c r="S5" s="225">
        <f t="shared" si="0"/>
        <v>662.85537204249351</v>
      </c>
      <c r="T5" s="225">
        <f t="shared" si="0"/>
        <v>777.26108094271831</v>
      </c>
      <c r="U5" s="225">
        <f t="shared" si="0"/>
        <v>717.68948678325262</v>
      </c>
      <c r="V5" s="225">
        <f t="shared" si="0"/>
        <v>617.81143377703938</v>
      </c>
      <c r="W5" s="225">
        <f t="shared" si="0"/>
        <v>565.61215501446486</v>
      </c>
      <c r="DA5" s="89"/>
    </row>
    <row r="6" spans="1:105" ht="12" customHeight="1" x14ac:dyDescent="0.25">
      <c r="A6" s="55" t="s">
        <v>92</v>
      </c>
      <c r="B6" s="261">
        <v>0.40688208939367271</v>
      </c>
      <c r="C6" s="261">
        <v>0.26004247095684019</v>
      </c>
      <c r="D6" s="261">
        <v>0.31045458004847287</v>
      </c>
      <c r="E6" s="261">
        <v>0.1812800851731339</v>
      </c>
      <c r="F6" s="261">
        <v>0.17927496755982511</v>
      </c>
      <c r="G6" s="261">
        <v>0.1899853058874226</v>
      </c>
      <c r="H6" s="261">
        <v>0.16776238621922279</v>
      </c>
      <c r="I6" s="261">
        <v>1.875198830873262E-2</v>
      </c>
      <c r="J6" s="261">
        <v>0.25605259639857803</v>
      </c>
      <c r="K6" s="261">
        <v>0.22330232628577881</v>
      </c>
      <c r="L6" s="261">
        <v>0.15231328033966129</v>
      </c>
      <c r="M6" s="261">
        <v>0.17087229657660569</v>
      </c>
      <c r="N6" s="261">
        <v>0.25164663339201809</v>
      </c>
      <c r="O6" s="261">
        <v>0.2414491333376125</v>
      </c>
      <c r="P6" s="261">
        <v>0.29127223298950627</v>
      </c>
      <c r="Q6" s="261">
        <v>0.23030660277005299</v>
      </c>
      <c r="R6" s="261">
        <v>6.8090515507309601E-2</v>
      </c>
      <c r="S6" s="261">
        <v>0.35264502300465178</v>
      </c>
      <c r="T6" s="261">
        <v>0.56132903629724806</v>
      </c>
      <c r="U6" s="261">
        <v>0.29544690577536281</v>
      </c>
      <c r="V6" s="261">
        <v>0.33963182953694748</v>
      </c>
      <c r="W6" s="261">
        <v>0.32144978237361799</v>
      </c>
      <c r="DA6" s="67" t="s">
        <v>1136</v>
      </c>
    </row>
    <row r="7" spans="1:105" ht="12" customHeight="1" x14ac:dyDescent="0.25">
      <c r="A7" s="202" t="s">
        <v>93</v>
      </c>
      <c r="B7" s="226">
        <v>0.84353669126316677</v>
      </c>
      <c r="C7" s="226">
        <v>0.53911285666496167</v>
      </c>
      <c r="D7" s="226">
        <v>0.64362584657346955</v>
      </c>
      <c r="E7" s="226">
        <v>0.3758248574340623</v>
      </c>
      <c r="F7" s="226">
        <v>0.371667903070098</v>
      </c>
      <c r="G7" s="226">
        <v>0.39387228018739451</v>
      </c>
      <c r="H7" s="226">
        <v>0.3478003379324402</v>
      </c>
      <c r="I7" s="226">
        <v>3.8876103384460972E-2</v>
      </c>
      <c r="J7" s="226">
        <v>0.53084115911138552</v>
      </c>
      <c r="K7" s="226">
        <v>0.462944205155773</v>
      </c>
      <c r="L7" s="226">
        <v>0.32217393074131101</v>
      </c>
      <c r="M7" s="226">
        <v>0.35837593334736861</v>
      </c>
      <c r="N7" s="226">
        <v>0.52170683849796196</v>
      </c>
      <c r="O7" s="226">
        <v>0.50056566350088183</v>
      </c>
      <c r="P7" s="226">
        <v>0.60385753533397746</v>
      </c>
      <c r="Q7" s="226">
        <v>0.47746527738837369</v>
      </c>
      <c r="R7" s="226">
        <v>0.14116337301312651</v>
      </c>
      <c r="S7" s="226">
        <v>0.73109390570386013</v>
      </c>
      <c r="T7" s="226">
        <v>1.1730323044887769</v>
      </c>
      <c r="U7" s="226">
        <v>0.61251235146052574</v>
      </c>
      <c r="V7" s="226">
        <v>0.7041153130190051</v>
      </c>
      <c r="W7" s="226">
        <v>0.6664207958496674</v>
      </c>
      <c r="DA7" s="174" t="s">
        <v>1137</v>
      </c>
    </row>
    <row r="8" spans="1:105" ht="12" customHeight="1" x14ac:dyDescent="0.25">
      <c r="A8" s="202" t="s">
        <v>94</v>
      </c>
      <c r="B8" s="226">
        <v>5.0458787551762772</v>
      </c>
      <c r="C8" s="226">
        <v>3.2248723004740558</v>
      </c>
      <c r="D8" s="226">
        <v>3.8500494633424429</v>
      </c>
      <c r="E8" s="226">
        <v>2.2481140221108169</v>
      </c>
      <c r="F8" s="226">
        <v>2.223247898409717</v>
      </c>
      <c r="G8" s="226">
        <v>2.356070330354334</v>
      </c>
      <c r="H8" s="226">
        <v>2.0804765867249242</v>
      </c>
      <c r="I8" s="226">
        <v>0.2325495810477895</v>
      </c>
      <c r="J8" s="226">
        <v>3.1753925524238178</v>
      </c>
      <c r="K8" s="226">
        <v>2.769245669835017</v>
      </c>
      <c r="L8" s="226">
        <v>1.8844237640129631</v>
      </c>
      <c r="M8" s="226">
        <v>2.1097490355603958</v>
      </c>
      <c r="N8" s="226">
        <v>3.120752754530471</v>
      </c>
      <c r="O8" s="226">
        <v>2.994290198862041</v>
      </c>
      <c r="P8" s="226">
        <v>3.6121628617387831</v>
      </c>
      <c r="Q8" s="226">
        <v>2.8561080086517658</v>
      </c>
      <c r="R8" s="226">
        <v>0.84441290138704539</v>
      </c>
      <c r="S8" s="226">
        <v>4.3732670375082208</v>
      </c>
      <c r="T8" s="226">
        <v>6.9456425059143143</v>
      </c>
      <c r="U8" s="226">
        <v>3.6639343534536351</v>
      </c>
      <c r="V8" s="226">
        <v>4.2118861407635686</v>
      </c>
      <c r="W8" s="226">
        <v>3.9864045875111951</v>
      </c>
      <c r="DA8" s="174" t="s">
        <v>1138</v>
      </c>
    </row>
    <row r="9" spans="1:105" ht="12" customHeight="1" x14ac:dyDescent="0.25">
      <c r="A9" s="202" t="s">
        <v>95</v>
      </c>
      <c r="B9" s="226">
        <v>5.8277464440676434</v>
      </c>
      <c r="C9" s="226">
        <v>3.7245718721204919</v>
      </c>
      <c r="D9" s="226">
        <v>4.4466213236815326</v>
      </c>
      <c r="E9" s="226">
        <v>2.5964631997498762</v>
      </c>
      <c r="F9" s="226">
        <v>2.5677440269342058</v>
      </c>
      <c r="G9" s="226">
        <v>2.721147525713004</v>
      </c>
      <c r="H9" s="226">
        <v>2.4028500521964271</v>
      </c>
      <c r="I9" s="226">
        <v>0.26858354308066018</v>
      </c>
      <c r="J9" s="226">
        <v>3.667425151054843</v>
      </c>
      <c r="K9" s="226">
        <v>3.1983451026394989</v>
      </c>
      <c r="L9" s="226">
        <v>2.2287669128739869</v>
      </c>
      <c r="M9" s="226">
        <v>2.475913724721396</v>
      </c>
      <c r="N9" s="226">
        <v>3.6043188214485529</v>
      </c>
      <c r="O9" s="226">
        <v>3.4582606728360141</v>
      </c>
      <c r="P9" s="226">
        <v>4.1718737794277398</v>
      </c>
      <c r="Q9" s="226">
        <v>3.298666911926615</v>
      </c>
      <c r="R9" s="226">
        <v>0.97525614905728764</v>
      </c>
      <c r="S9" s="226">
        <v>5.0509123709426929</v>
      </c>
      <c r="T9" s="226">
        <v>8.1041345469206156</v>
      </c>
      <c r="U9" s="226">
        <v>4.2316673538246263</v>
      </c>
      <c r="V9" s="226">
        <v>4.8645252235742991</v>
      </c>
      <c r="W9" s="226">
        <v>4.6041049114886423</v>
      </c>
      <c r="DA9" s="174" t="s">
        <v>1139</v>
      </c>
    </row>
    <row r="10" spans="1:105" ht="12" customHeight="1" x14ac:dyDescent="0.25">
      <c r="A10" s="56" t="s">
        <v>96</v>
      </c>
      <c r="B10" s="262">
        <v>1.977350855834852</v>
      </c>
      <c r="C10" s="262">
        <v>1.2713853700486479</v>
      </c>
      <c r="D10" s="262">
        <v>1.50182947438112</v>
      </c>
      <c r="E10" s="262">
        <v>1.092499678541579</v>
      </c>
      <c r="F10" s="262">
        <v>1.4772075996599749</v>
      </c>
      <c r="G10" s="262">
        <v>1.7264146865785821</v>
      </c>
      <c r="H10" s="262">
        <v>1.621304321300109</v>
      </c>
      <c r="I10" s="262">
        <v>1.6649464379358081</v>
      </c>
      <c r="J10" s="262">
        <v>1.6054918775955831</v>
      </c>
      <c r="K10" s="262">
        <v>1.297152845889503</v>
      </c>
      <c r="L10" s="262">
        <v>1.105030880580306</v>
      </c>
      <c r="M10" s="262">
        <v>1.335992811578355</v>
      </c>
      <c r="N10" s="262">
        <v>1.048660838638064</v>
      </c>
      <c r="O10" s="262">
        <v>1.071463328938731</v>
      </c>
      <c r="P10" s="262">
        <v>1.396672406688992</v>
      </c>
      <c r="Q10" s="262">
        <v>1.21910706566924</v>
      </c>
      <c r="R10" s="262">
        <v>1.1896611776652459</v>
      </c>
      <c r="S10" s="262">
        <v>1.4860103473065509</v>
      </c>
      <c r="T10" s="262">
        <v>2.456259910334238</v>
      </c>
      <c r="U10" s="262">
        <v>1.219864106486803</v>
      </c>
      <c r="V10" s="262">
        <v>1.409432468796411</v>
      </c>
      <c r="W10" s="262">
        <v>1.3823549477452559</v>
      </c>
      <c r="DA10" s="68" t="s">
        <v>1140</v>
      </c>
    </row>
    <row r="11" spans="1:105" ht="12" customHeight="1" x14ac:dyDescent="0.25">
      <c r="A11" s="37" t="s">
        <v>160</v>
      </c>
      <c r="B11" s="228">
        <v>0.15759283923420259</v>
      </c>
      <c r="C11" s="228">
        <v>0.122332499727715</v>
      </c>
      <c r="D11" s="228">
        <v>0.1165357594258494</v>
      </c>
      <c r="E11" s="228">
        <v>0.21937929527441</v>
      </c>
      <c r="F11" s="228">
        <v>0.32790921529811329</v>
      </c>
      <c r="G11" s="228">
        <v>0.26201567825227928</v>
      </c>
      <c r="H11" s="228">
        <v>0.30019916526216761</v>
      </c>
      <c r="I11" s="228">
        <v>0.35338532503372888</v>
      </c>
      <c r="J11" s="228">
        <v>0.20785007696972849</v>
      </c>
      <c r="K11" s="228">
        <v>0.14627146988603729</v>
      </c>
      <c r="L11" s="228">
        <v>0.1418654415165862</v>
      </c>
      <c r="M11" s="228">
        <v>7.2638252438763568E-2</v>
      </c>
      <c r="N11" s="228">
        <v>6.134331130900463E-3</v>
      </c>
      <c r="O11" s="228">
        <v>1.8486112658370212E-2</v>
      </c>
      <c r="P11" s="228">
        <v>0.12737665318323521</v>
      </c>
      <c r="Q11" s="228">
        <v>3.2198991914222853E-2</v>
      </c>
      <c r="R11" s="228">
        <v>3.544453071549522E-2</v>
      </c>
      <c r="S11" s="228">
        <v>1.9024597447139989E-2</v>
      </c>
      <c r="T11" s="228">
        <v>1.308215534081609E-2</v>
      </c>
      <c r="U11" s="228">
        <v>4.3564170842665716E-3</v>
      </c>
      <c r="V11" s="228">
        <v>3.127143959389751E-3</v>
      </c>
      <c r="W11" s="228">
        <v>4.0898135029282471E-3</v>
      </c>
      <c r="DA11" s="69" t="s">
        <v>1141</v>
      </c>
    </row>
    <row r="12" spans="1:105" ht="12" customHeight="1" x14ac:dyDescent="0.25">
      <c r="A12" s="37" t="s">
        <v>162</v>
      </c>
      <c r="B12" s="228">
        <v>0.12831941841260261</v>
      </c>
      <c r="C12" s="228">
        <v>0.1144475876338947</v>
      </c>
      <c r="D12" s="228">
        <v>0.21336367766390971</v>
      </c>
      <c r="E12" s="228">
        <v>0.47635984280643839</v>
      </c>
      <c r="F12" s="228">
        <v>0.91495909225496552</v>
      </c>
      <c r="G12" s="228">
        <v>1.2840774234602099</v>
      </c>
      <c r="H12" s="228">
        <v>1.1640824630906801</v>
      </c>
      <c r="I12" s="228">
        <v>1.310962268005472</v>
      </c>
      <c r="J12" s="228">
        <v>0.92705379944830302</v>
      </c>
      <c r="K12" s="228">
        <v>0.72420957793749186</v>
      </c>
      <c r="L12" s="228">
        <v>0.75906257762175011</v>
      </c>
      <c r="M12" s="228">
        <v>1.058185223692216</v>
      </c>
      <c r="N12" s="228">
        <v>0.27592101339339481</v>
      </c>
      <c r="O12" s="228">
        <v>0.32314873927812632</v>
      </c>
      <c r="P12" s="228">
        <v>0.55333786208961355</v>
      </c>
      <c r="Q12" s="228">
        <v>0.66519801574947934</v>
      </c>
      <c r="R12" s="228">
        <v>1.1395802479047019</v>
      </c>
      <c r="S12" s="228">
        <v>0.38556686406715529</v>
      </c>
      <c r="T12" s="228">
        <v>0.15428098128963519</v>
      </c>
      <c r="U12" s="228">
        <v>0.36788416647167871</v>
      </c>
      <c r="V12" s="228">
        <v>0.40897228993641521</v>
      </c>
      <c r="W12" s="228">
        <v>0.38691044432426591</v>
      </c>
      <c r="DA12" s="69" t="s">
        <v>1142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1143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1144</v>
      </c>
    </row>
    <row r="15" spans="1:105" ht="12" customHeight="1" x14ac:dyDescent="0.25">
      <c r="A15" s="37" t="s">
        <v>38</v>
      </c>
      <c r="B15" s="228">
        <v>1.6914385981880471</v>
      </c>
      <c r="C15" s="228">
        <v>1.034605282687038</v>
      </c>
      <c r="D15" s="228">
        <v>1.171930037291361</v>
      </c>
      <c r="E15" s="228">
        <v>0.39676054046073039</v>
      </c>
      <c r="F15" s="228">
        <v>0.23433929210689591</v>
      </c>
      <c r="G15" s="228">
        <v>0.1803215848660919</v>
      </c>
      <c r="H15" s="228">
        <v>0.15702269294726179</v>
      </c>
      <c r="I15" s="228">
        <v>5.9884489660667721E-4</v>
      </c>
      <c r="J15" s="228">
        <v>0.47058800117755162</v>
      </c>
      <c r="K15" s="228">
        <v>0.42667179806597322</v>
      </c>
      <c r="L15" s="228">
        <v>0.20410286144196951</v>
      </c>
      <c r="M15" s="228">
        <v>0.20516933544737551</v>
      </c>
      <c r="N15" s="228">
        <v>0.76660549411376888</v>
      </c>
      <c r="O15" s="228">
        <v>0.72982847700223408</v>
      </c>
      <c r="P15" s="228">
        <v>0.71595789141614297</v>
      </c>
      <c r="Q15" s="228">
        <v>0.5217100580055376</v>
      </c>
      <c r="R15" s="228">
        <v>1.4636399045048539E-2</v>
      </c>
      <c r="S15" s="228">
        <v>1.0814188857922551</v>
      </c>
      <c r="T15" s="228">
        <v>2.2888967737037871</v>
      </c>
      <c r="U15" s="228">
        <v>0.84762352293085808</v>
      </c>
      <c r="V15" s="228">
        <v>0.99733303490060643</v>
      </c>
      <c r="W15" s="228">
        <v>0.99135468991806197</v>
      </c>
      <c r="DA15" s="69" t="s">
        <v>1145</v>
      </c>
    </row>
    <row r="16" spans="1:105" ht="12" customHeight="1" x14ac:dyDescent="0.25">
      <c r="A16" s="134" t="s">
        <v>999</v>
      </c>
      <c r="B16" s="316">
        <f>CHI_fec!B16</f>
        <v>241.19992625467631</v>
      </c>
      <c r="C16" s="316">
        <f>CHI_fec!C16</f>
        <v>188.8842840280974</v>
      </c>
      <c r="D16" s="316">
        <f>CHI_fec!D16</f>
        <v>207.93734364439041</v>
      </c>
      <c r="E16" s="316">
        <f>CHI_fec!E16</f>
        <v>366.82201592923371</v>
      </c>
      <c r="F16" s="316">
        <f>CHI_fec!F16</f>
        <v>378.78891188796109</v>
      </c>
      <c r="G16" s="316">
        <f>CHI_fec!G16</f>
        <v>379.43921283379092</v>
      </c>
      <c r="H16" s="316">
        <f>CHI_fec!H16</f>
        <v>405.50887790197748</v>
      </c>
      <c r="I16" s="316">
        <f>CHI_fec!I16</f>
        <v>405.70285898538259</v>
      </c>
      <c r="J16" s="316">
        <f>CHI_fec!J16</f>
        <v>392.85720120378329</v>
      </c>
      <c r="K16" s="316">
        <f>CHI_fec!K16</f>
        <v>482.24752205531081</v>
      </c>
      <c r="L16" s="316">
        <f>CHI_fec!L16</f>
        <v>765.77893939759133</v>
      </c>
      <c r="M16" s="316">
        <f>CHI_fec!M16</f>
        <v>700.57197465124568</v>
      </c>
      <c r="N16" s="316">
        <f>CHI_fec!N16</f>
        <v>600.56770133447856</v>
      </c>
      <c r="O16" s="316">
        <f>CHI_fec!O16</f>
        <v>513.69725246352391</v>
      </c>
      <c r="P16" s="316">
        <f>CHI_fec!P16</f>
        <v>508.27461736887358</v>
      </c>
      <c r="Q16" s="316">
        <f>CHI_fec!Q16</f>
        <v>487.67605803462698</v>
      </c>
      <c r="R16" s="316">
        <f>CHI_fec!R16</f>
        <v>340.66830140726711</v>
      </c>
      <c r="S16" s="316">
        <f>CHI_fec!S16</f>
        <v>624.75641103315525</v>
      </c>
      <c r="T16" s="316">
        <f>CHI_fec!T16</f>
        <v>730.11173775637326</v>
      </c>
      <c r="U16" s="316">
        <f>CHI_fec!U16</f>
        <v>687.49811212135933</v>
      </c>
      <c r="V16" s="316">
        <f>CHI_fec!V16</f>
        <v>583.08889913043436</v>
      </c>
      <c r="W16" s="316">
        <f>CHI_fec!W16</f>
        <v>531.24570681262333</v>
      </c>
      <c r="DA16" s="136"/>
    </row>
    <row r="17" spans="1:105" ht="12" customHeight="1" x14ac:dyDescent="0.25">
      <c r="A17" s="135" t="s">
        <v>30</v>
      </c>
      <c r="B17" s="317">
        <f>CHI_fec!B17</f>
        <v>0</v>
      </c>
      <c r="C17" s="317">
        <f>CHI_fec!C17</f>
        <v>0</v>
      </c>
      <c r="D17" s="317">
        <f>CHI_fec!D17</f>
        <v>0</v>
      </c>
      <c r="E17" s="317">
        <f>CHI_fec!E17</f>
        <v>0</v>
      </c>
      <c r="F17" s="317">
        <f>CHI_fec!F17</f>
        <v>0</v>
      </c>
      <c r="G17" s="317">
        <f>CHI_fec!G17</f>
        <v>0</v>
      </c>
      <c r="H17" s="317">
        <f>CHI_fec!H17</f>
        <v>0</v>
      </c>
      <c r="I17" s="317">
        <f>CHI_fec!I17</f>
        <v>0</v>
      </c>
      <c r="J17" s="317">
        <f>CHI_fec!J17</f>
        <v>0</v>
      </c>
      <c r="K17" s="317">
        <f>CHI_fec!K17</f>
        <v>0</v>
      </c>
      <c r="L17" s="317">
        <f>CHI_fec!L17</f>
        <v>0</v>
      </c>
      <c r="M17" s="317">
        <f>CHI_fec!M17</f>
        <v>0</v>
      </c>
      <c r="N17" s="317">
        <f>CHI_fec!N17</f>
        <v>0</v>
      </c>
      <c r="O17" s="317">
        <f>CHI_fec!O17</f>
        <v>0</v>
      </c>
      <c r="P17" s="317">
        <f>CHI_fec!P17</f>
        <v>0</v>
      </c>
      <c r="Q17" s="317">
        <f>CHI_fec!Q17</f>
        <v>0</v>
      </c>
      <c r="R17" s="317">
        <f>CHI_fec!R17</f>
        <v>0</v>
      </c>
      <c r="S17" s="317">
        <f>CHI_fec!S17</f>
        <v>0</v>
      </c>
      <c r="T17" s="317">
        <f>CHI_fec!T17</f>
        <v>0</v>
      </c>
      <c r="U17" s="317">
        <f>CHI_fec!U17</f>
        <v>0</v>
      </c>
      <c r="V17" s="317">
        <f>CHI_fec!V17</f>
        <v>0</v>
      </c>
      <c r="W17" s="317">
        <f>CHI_fec!W17</f>
        <v>0</v>
      </c>
      <c r="DA17" s="137"/>
    </row>
    <row r="18" spans="1:105" ht="12" customHeight="1" x14ac:dyDescent="0.25">
      <c r="A18" s="135" t="s">
        <v>32</v>
      </c>
      <c r="B18" s="317">
        <f>CHI_fec!B18</f>
        <v>0</v>
      </c>
      <c r="C18" s="317">
        <f>CHI_fec!C18</f>
        <v>0</v>
      </c>
      <c r="D18" s="317">
        <f>CHI_fec!D18</f>
        <v>0</v>
      </c>
      <c r="E18" s="317">
        <f>CHI_fec!E18</f>
        <v>0</v>
      </c>
      <c r="F18" s="317">
        <f>CHI_fec!F18</f>
        <v>0</v>
      </c>
      <c r="G18" s="317">
        <f>CHI_fec!G18</f>
        <v>0</v>
      </c>
      <c r="H18" s="317">
        <f>CHI_fec!H18</f>
        <v>0</v>
      </c>
      <c r="I18" s="317">
        <f>CHI_fec!I18</f>
        <v>0</v>
      </c>
      <c r="J18" s="317">
        <f>CHI_fec!J18</f>
        <v>0</v>
      </c>
      <c r="K18" s="317">
        <f>CHI_fec!K18</f>
        <v>0</v>
      </c>
      <c r="L18" s="317">
        <f>CHI_fec!L18</f>
        <v>0</v>
      </c>
      <c r="M18" s="317">
        <f>CHI_fec!M18</f>
        <v>0</v>
      </c>
      <c r="N18" s="317">
        <f>CHI_fec!N18</f>
        <v>0</v>
      </c>
      <c r="O18" s="317">
        <f>CHI_fec!O18</f>
        <v>0</v>
      </c>
      <c r="P18" s="317">
        <f>CHI_fec!P18</f>
        <v>0</v>
      </c>
      <c r="Q18" s="317">
        <f>CHI_fec!Q18</f>
        <v>0</v>
      </c>
      <c r="R18" s="317">
        <f>CHI_fec!R18</f>
        <v>0</v>
      </c>
      <c r="S18" s="317">
        <f>CHI_fec!S18</f>
        <v>0</v>
      </c>
      <c r="T18" s="317">
        <f>CHI_fec!T18</f>
        <v>0</v>
      </c>
      <c r="U18" s="317">
        <f>CHI_fec!U18</f>
        <v>0</v>
      </c>
      <c r="V18" s="317">
        <f>CHI_fec!V18</f>
        <v>0</v>
      </c>
      <c r="W18" s="317">
        <f>CHI_fec!W18</f>
        <v>0</v>
      </c>
      <c r="DA18" s="137"/>
    </row>
    <row r="19" spans="1:105" ht="12" customHeight="1" x14ac:dyDescent="0.25">
      <c r="A19" s="135" t="s">
        <v>33</v>
      </c>
      <c r="B19" s="317">
        <f>CHI_fec!B19</f>
        <v>0</v>
      </c>
      <c r="C19" s="317">
        <f>CHI_fec!C19</f>
        <v>0</v>
      </c>
      <c r="D19" s="317">
        <f>CHI_fec!D19</f>
        <v>0</v>
      </c>
      <c r="E19" s="317">
        <f>CHI_fec!E19</f>
        <v>0</v>
      </c>
      <c r="F19" s="317">
        <f>CHI_fec!F19</f>
        <v>0</v>
      </c>
      <c r="G19" s="317">
        <f>CHI_fec!G19</f>
        <v>0</v>
      </c>
      <c r="H19" s="317">
        <f>CHI_fec!H19</f>
        <v>0</v>
      </c>
      <c r="I19" s="317">
        <f>CHI_fec!I19</f>
        <v>0</v>
      </c>
      <c r="J19" s="317">
        <f>CHI_fec!J19</f>
        <v>0</v>
      </c>
      <c r="K19" s="317">
        <f>CHI_fec!K19</f>
        <v>0</v>
      </c>
      <c r="L19" s="317">
        <f>CHI_fec!L19</f>
        <v>0</v>
      </c>
      <c r="M19" s="317">
        <f>CHI_fec!M19</f>
        <v>0</v>
      </c>
      <c r="N19" s="317">
        <f>CHI_fec!N19</f>
        <v>0</v>
      </c>
      <c r="O19" s="317">
        <f>CHI_fec!O19</f>
        <v>0</v>
      </c>
      <c r="P19" s="317">
        <f>CHI_fec!P19</f>
        <v>0</v>
      </c>
      <c r="Q19" s="317">
        <f>CHI_fec!Q19</f>
        <v>0</v>
      </c>
      <c r="R19" s="317">
        <f>CHI_fec!R19</f>
        <v>0</v>
      </c>
      <c r="S19" s="317">
        <f>CHI_fec!S19</f>
        <v>0</v>
      </c>
      <c r="T19" s="317">
        <f>CHI_fec!T19</f>
        <v>0</v>
      </c>
      <c r="U19" s="317">
        <f>CHI_fec!U19</f>
        <v>0</v>
      </c>
      <c r="V19" s="317">
        <f>CHI_fec!V19</f>
        <v>0</v>
      </c>
      <c r="W19" s="317">
        <f>CHI_fec!W19</f>
        <v>0</v>
      </c>
      <c r="DA19" s="137"/>
    </row>
    <row r="20" spans="1:105" ht="12" customHeight="1" x14ac:dyDescent="0.25">
      <c r="A20" s="135" t="s">
        <v>83</v>
      </c>
      <c r="B20" s="317">
        <f>CHI_fec!B20</f>
        <v>0</v>
      </c>
      <c r="C20" s="317">
        <f>CHI_fec!C20</f>
        <v>0</v>
      </c>
      <c r="D20" s="317">
        <f>CHI_fec!D20</f>
        <v>0</v>
      </c>
      <c r="E20" s="317">
        <f>CHI_fec!E20</f>
        <v>0</v>
      </c>
      <c r="F20" s="317">
        <f>CHI_fec!F20</f>
        <v>0</v>
      </c>
      <c r="G20" s="317">
        <f>CHI_fec!G20</f>
        <v>0</v>
      </c>
      <c r="H20" s="317">
        <f>CHI_fec!H20</f>
        <v>0</v>
      </c>
      <c r="I20" s="317">
        <f>CHI_fec!I20</f>
        <v>0</v>
      </c>
      <c r="J20" s="317">
        <f>CHI_fec!J20</f>
        <v>0</v>
      </c>
      <c r="K20" s="317">
        <f>CHI_fec!K20</f>
        <v>0</v>
      </c>
      <c r="L20" s="317">
        <f>CHI_fec!L20</f>
        <v>0</v>
      </c>
      <c r="M20" s="317">
        <f>CHI_fec!M20</f>
        <v>0</v>
      </c>
      <c r="N20" s="317">
        <f>CHI_fec!N20</f>
        <v>0</v>
      </c>
      <c r="O20" s="317">
        <f>CHI_fec!O20</f>
        <v>0</v>
      </c>
      <c r="P20" s="317">
        <f>CHI_fec!P20</f>
        <v>0</v>
      </c>
      <c r="Q20" s="317">
        <f>CHI_fec!Q20</f>
        <v>0</v>
      </c>
      <c r="R20" s="317">
        <f>CHI_fec!R20</f>
        <v>0</v>
      </c>
      <c r="S20" s="317">
        <f>CHI_fec!S20</f>
        <v>0</v>
      </c>
      <c r="T20" s="317">
        <f>CHI_fec!T20</f>
        <v>0</v>
      </c>
      <c r="U20" s="317">
        <f>CHI_fec!U20</f>
        <v>0</v>
      </c>
      <c r="V20" s="317">
        <f>CHI_fec!V20</f>
        <v>0</v>
      </c>
      <c r="W20" s="317">
        <f>CHI_fec!W20</f>
        <v>0</v>
      </c>
      <c r="DA20" s="137"/>
    </row>
    <row r="21" spans="1:105" ht="12" customHeight="1" x14ac:dyDescent="0.25">
      <c r="A21" s="135" t="s">
        <v>70</v>
      </c>
      <c r="B21" s="317">
        <f>CHI_fec!B21</f>
        <v>0</v>
      </c>
      <c r="C21" s="317">
        <f>CHI_fec!C21</f>
        <v>0</v>
      </c>
      <c r="D21" s="317">
        <f>CHI_fec!D21</f>
        <v>0</v>
      </c>
      <c r="E21" s="317">
        <f>CHI_fec!E21</f>
        <v>0</v>
      </c>
      <c r="F21" s="317">
        <f>CHI_fec!F21</f>
        <v>0</v>
      </c>
      <c r="G21" s="317">
        <f>CHI_fec!G21</f>
        <v>0</v>
      </c>
      <c r="H21" s="317">
        <f>CHI_fec!H21</f>
        <v>0</v>
      </c>
      <c r="I21" s="317">
        <f>CHI_fec!I21</f>
        <v>0</v>
      </c>
      <c r="J21" s="317">
        <f>CHI_fec!J21</f>
        <v>0</v>
      </c>
      <c r="K21" s="317">
        <f>CHI_fec!K21</f>
        <v>0</v>
      </c>
      <c r="L21" s="317">
        <f>CHI_fec!L21</f>
        <v>0</v>
      </c>
      <c r="M21" s="317">
        <f>CHI_fec!M21</f>
        <v>0</v>
      </c>
      <c r="N21" s="317">
        <f>CHI_fec!N21</f>
        <v>0</v>
      </c>
      <c r="O21" s="317">
        <f>CHI_fec!O21</f>
        <v>0</v>
      </c>
      <c r="P21" s="317">
        <f>CHI_fec!P21</f>
        <v>0</v>
      </c>
      <c r="Q21" s="317">
        <f>CHI_fec!Q21</f>
        <v>0</v>
      </c>
      <c r="R21" s="317">
        <f>CHI_fec!R21</f>
        <v>0</v>
      </c>
      <c r="S21" s="317">
        <f>CHI_fec!S21</f>
        <v>0</v>
      </c>
      <c r="T21" s="317">
        <f>CHI_fec!T21</f>
        <v>0</v>
      </c>
      <c r="U21" s="317">
        <f>CHI_fec!U21</f>
        <v>0</v>
      </c>
      <c r="V21" s="317">
        <f>CHI_fec!V21</f>
        <v>0</v>
      </c>
      <c r="W21" s="317">
        <f>CHI_fec!W21</f>
        <v>0</v>
      </c>
      <c r="DA21" s="137"/>
    </row>
    <row r="22" spans="1:105" ht="12" customHeight="1" x14ac:dyDescent="0.25">
      <c r="A22" s="135" t="s">
        <v>34</v>
      </c>
      <c r="B22" s="317">
        <f>CHI_fec!B22</f>
        <v>70.091757725011618</v>
      </c>
      <c r="C22" s="317">
        <f>CHI_fec!C22</f>
        <v>89.294946108922844</v>
      </c>
      <c r="D22" s="317">
        <f>CHI_fec!D22</f>
        <v>114.259183713178</v>
      </c>
      <c r="E22" s="317">
        <f>CHI_fec!E22</f>
        <v>180.51023604961199</v>
      </c>
      <c r="F22" s="317">
        <f>CHI_fec!F22</f>
        <v>140.1834948630256</v>
      </c>
      <c r="G22" s="317">
        <f>CHI_fec!G22</f>
        <v>164.1874501510737</v>
      </c>
      <c r="H22" s="317">
        <f>CHI_fec!H22</f>
        <v>133.46227429062759</v>
      </c>
      <c r="I22" s="317">
        <f>CHI_fec!I22</f>
        <v>112.3388005159072</v>
      </c>
      <c r="J22" s="317">
        <f>CHI_fec!J22</f>
        <v>107.5379406706793</v>
      </c>
      <c r="K22" s="317">
        <f>CHI_fec!K22</f>
        <v>133.8970491404354</v>
      </c>
      <c r="L22" s="317">
        <f>CHI_fec!L22</f>
        <v>295.26131257042027</v>
      </c>
      <c r="M22" s="317">
        <f>CHI_fec!M22</f>
        <v>276.15365994789232</v>
      </c>
      <c r="N22" s="317">
        <f>CHI_fec!N22</f>
        <v>168.0519661668088</v>
      </c>
      <c r="O22" s="317">
        <f>CHI_fec!O22</f>
        <v>175.38452675415161</v>
      </c>
      <c r="P22" s="317">
        <f>CHI_fec!P22</f>
        <v>155.91864144453999</v>
      </c>
      <c r="Q22" s="317">
        <f>CHI_fec!Q22</f>
        <v>135.68843980590819</v>
      </c>
      <c r="R22" s="317">
        <f>CHI_fec!R22</f>
        <v>190.09745016049149</v>
      </c>
      <c r="S22" s="317">
        <f>CHI_fec!S22</f>
        <v>210.9186638276523</v>
      </c>
      <c r="T22" s="317">
        <f>CHI_fec!T22</f>
        <v>220.45713758440419</v>
      </c>
      <c r="U22" s="317">
        <f>CHI_fec!U22</f>
        <v>231.88633224173759</v>
      </c>
      <c r="V22" s="317">
        <f>CHI_fec!V22</f>
        <v>184.55536516654789</v>
      </c>
      <c r="W22" s="317">
        <f>CHI_fec!W22</f>
        <v>195.74424507573599</v>
      </c>
      <c r="DA22" s="137"/>
    </row>
    <row r="23" spans="1:105" ht="12" customHeight="1" x14ac:dyDescent="0.25">
      <c r="A23" s="135" t="s">
        <v>84</v>
      </c>
      <c r="B23" s="317">
        <f>CHI_fec!B23</f>
        <v>49.954600171969041</v>
      </c>
      <c r="C23" s="317">
        <f>CHI_fec!C23</f>
        <v>40.388822012037828</v>
      </c>
      <c r="D23" s="317">
        <f>CHI_fec!D23</f>
        <v>21.257265692175409</v>
      </c>
      <c r="E23" s="317">
        <f>CHI_fec!E23</f>
        <v>62.709028374892519</v>
      </c>
      <c r="F23" s="317">
        <f>CHI_fec!F23</f>
        <v>107.3492691315563</v>
      </c>
      <c r="G23" s="317">
        <f>CHI_fec!G23</f>
        <v>87.154858125537402</v>
      </c>
      <c r="H23" s="317">
        <f>CHI_fec!H23</f>
        <v>142.42381771281171</v>
      </c>
      <c r="I23" s="317">
        <f>CHI_fec!I23</f>
        <v>156.2410146173689</v>
      </c>
      <c r="J23" s="317">
        <f>CHI_fec!J23</f>
        <v>95.657781599312116</v>
      </c>
      <c r="K23" s="317">
        <f>CHI_fec!K23</f>
        <v>100.8884780739467</v>
      </c>
      <c r="L23" s="317">
        <f>CHI_fec!L23</f>
        <v>116.65236457437661</v>
      </c>
      <c r="M23" s="317">
        <f>CHI_fec!M23</f>
        <v>38.884092863284607</v>
      </c>
      <c r="N23" s="317">
        <f>CHI_fec!N23</f>
        <v>68.309888220120371</v>
      </c>
      <c r="O23" s="317">
        <f>CHI_fec!O23</f>
        <v>16.814789337919169</v>
      </c>
      <c r="P23" s="317">
        <f>CHI_fec!P23</f>
        <v>4.2036973344797932</v>
      </c>
      <c r="Q23" s="317">
        <f>CHI_fec!Q23</f>
        <v>4.2036973344797932</v>
      </c>
      <c r="R23" s="317">
        <f>CHI_fec!R23</f>
        <v>4.2036973344797932</v>
      </c>
      <c r="S23" s="317">
        <f>CHI_fec!S23</f>
        <v>7.1619948409286316</v>
      </c>
      <c r="T23" s="317">
        <f>CHI_fec!T23</f>
        <v>24.531642304385208</v>
      </c>
      <c r="U23" s="317">
        <f>CHI_fec!U23</f>
        <v>27.69810834049871</v>
      </c>
      <c r="V23" s="317">
        <f>CHI_fec!V23</f>
        <v>23.51435941530524</v>
      </c>
      <c r="W23" s="317">
        <f>CHI_fec!W23</f>
        <v>31.034737747205501</v>
      </c>
      <c r="DA23" s="137"/>
    </row>
    <row r="24" spans="1:105" ht="12" customHeight="1" x14ac:dyDescent="0.25">
      <c r="A24" s="135" t="s">
        <v>72</v>
      </c>
      <c r="B24" s="317">
        <f>CHI_fec!B24</f>
        <v>121.1535683576956</v>
      </c>
      <c r="C24" s="317">
        <f>CHI_fec!C24</f>
        <v>59.200515907136698</v>
      </c>
      <c r="D24" s="317">
        <f>CHI_fec!D24</f>
        <v>72.420894239036969</v>
      </c>
      <c r="E24" s="317">
        <f>CHI_fec!E24</f>
        <v>123.6027515047291</v>
      </c>
      <c r="F24" s="317">
        <f>CHI_fec!F24</f>
        <v>131.25614789337919</v>
      </c>
      <c r="G24" s="317">
        <f>CHI_fec!G24</f>
        <v>128.0969045571797</v>
      </c>
      <c r="H24" s="317">
        <f>CHI_fec!H24</f>
        <v>129.62278589853821</v>
      </c>
      <c r="I24" s="317">
        <f>CHI_fec!I24</f>
        <v>137.1230438521066</v>
      </c>
      <c r="J24" s="317">
        <f>CHI_fec!J24</f>
        <v>189.6614789337919</v>
      </c>
      <c r="K24" s="317">
        <f>CHI_fec!K24</f>
        <v>247.46199484092861</v>
      </c>
      <c r="L24" s="317">
        <f>CHI_fec!L24</f>
        <v>353.86526225279448</v>
      </c>
      <c r="M24" s="317">
        <f>CHI_fec!M24</f>
        <v>385.53422184006882</v>
      </c>
      <c r="N24" s="317">
        <f>CHI_fec!N24</f>
        <v>364.20584694754939</v>
      </c>
      <c r="O24" s="317">
        <f>CHI_fec!O24</f>
        <v>321.49793637145308</v>
      </c>
      <c r="P24" s="317">
        <f>CHI_fec!P24</f>
        <v>348.15227858985378</v>
      </c>
      <c r="Q24" s="317">
        <f>CHI_fec!Q24</f>
        <v>347.78392089423897</v>
      </c>
      <c r="R24" s="317">
        <f>CHI_fec!R24</f>
        <v>146.36715391229581</v>
      </c>
      <c r="S24" s="317">
        <f>CHI_fec!S24</f>
        <v>406.67575236457441</v>
      </c>
      <c r="T24" s="317">
        <f>CHI_fec!T24</f>
        <v>485.12295786758381</v>
      </c>
      <c r="U24" s="317">
        <f>CHI_fec!U24</f>
        <v>427.91367153912302</v>
      </c>
      <c r="V24" s="317">
        <f>CHI_fec!V24</f>
        <v>375.01917454858119</v>
      </c>
      <c r="W24" s="317">
        <f>CHI_fec!W24</f>
        <v>304.46672398968178</v>
      </c>
      <c r="DA24" s="137"/>
    </row>
    <row r="25" spans="1:105" ht="12" customHeight="1" x14ac:dyDescent="0.25">
      <c r="A25" s="57" t="s">
        <v>1000</v>
      </c>
      <c r="B25" s="296">
        <v>24.921196465893111</v>
      </c>
      <c r="C25" s="296">
        <v>16.9208882213176</v>
      </c>
      <c r="D25" s="296">
        <v>18.676950210803021</v>
      </c>
      <c r="E25" s="296">
        <v>19.44986758260405</v>
      </c>
      <c r="F25" s="296">
        <v>28.093060602116729</v>
      </c>
      <c r="G25" s="296">
        <v>29.425360922803971</v>
      </c>
      <c r="H25" s="296">
        <v>28.89630686856745</v>
      </c>
      <c r="I25" s="296">
        <v>26.255105103066331</v>
      </c>
      <c r="J25" s="296">
        <v>26.548577028895021</v>
      </c>
      <c r="K25" s="296">
        <v>20.045242943644819</v>
      </c>
      <c r="L25" s="296">
        <v>17.939558876519541</v>
      </c>
      <c r="M25" s="296">
        <v>21.84792536109514</v>
      </c>
      <c r="N25" s="296">
        <v>9.978088634732508</v>
      </c>
      <c r="O25" s="296">
        <v>12.088000767642219</v>
      </c>
      <c r="P25" s="296">
        <v>20.849619525495839</v>
      </c>
      <c r="Q25" s="296">
        <v>26.35668586775823</v>
      </c>
      <c r="R25" s="296">
        <v>20.637966810012529</v>
      </c>
      <c r="S25" s="296">
        <v>14.430365362544929</v>
      </c>
      <c r="T25" s="296">
        <v>14.6345421751674</v>
      </c>
      <c r="U25" s="296">
        <v>12.04146624440753</v>
      </c>
      <c r="V25" s="296">
        <v>13.841206042291709</v>
      </c>
      <c r="W25" s="296">
        <v>14.113982123415489</v>
      </c>
      <c r="DA25" s="70" t="s">
        <v>1146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1147</v>
      </c>
    </row>
    <row r="27" spans="1:105" ht="12" customHeight="1" x14ac:dyDescent="0.25">
      <c r="A27" s="46" t="s">
        <v>32</v>
      </c>
      <c r="B27" s="231">
        <v>3.025261117352541</v>
      </c>
      <c r="C27" s="231">
        <v>0.98831788718771141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1148</v>
      </c>
    </row>
    <row r="28" spans="1:105" ht="12" customHeight="1" x14ac:dyDescent="0.25">
      <c r="A28" s="46" t="s">
        <v>33</v>
      </c>
      <c r="B28" s="231">
        <v>8.3139277857948439</v>
      </c>
      <c r="C28" s="231">
        <v>6.3544807165846322</v>
      </c>
      <c r="D28" s="231">
        <v>6.9035188536333871</v>
      </c>
      <c r="E28" s="231">
        <v>7.6700720442384984</v>
      </c>
      <c r="F28" s="231">
        <v>8.9509544594049437</v>
      </c>
      <c r="G28" s="231">
        <v>8.4815850345935644</v>
      </c>
      <c r="H28" s="231">
        <v>7.8923209342935996</v>
      </c>
      <c r="I28" s="231">
        <v>7.2028557992147908</v>
      </c>
      <c r="J28" s="231">
        <v>7.506420052843116</v>
      </c>
      <c r="K28" s="231">
        <v>6.1759632849302353</v>
      </c>
      <c r="L28" s="231">
        <v>5.485467176428422</v>
      </c>
      <c r="M28" s="231">
        <v>6.0490127806165912</v>
      </c>
      <c r="N28" s="231">
        <v>0.71763464614537542</v>
      </c>
      <c r="O28" s="231">
        <v>0.82617856156969527</v>
      </c>
      <c r="P28" s="231">
        <v>1.0049245837254011</v>
      </c>
      <c r="Q28" s="231">
        <v>0.62382520775113626</v>
      </c>
      <c r="R28" s="231">
        <v>0.73902095196532358</v>
      </c>
      <c r="S28" s="231">
        <v>1.8286703959577311</v>
      </c>
      <c r="T28" s="231">
        <v>2.5777965123665729</v>
      </c>
      <c r="U28" s="231">
        <v>2.2945551950056502</v>
      </c>
      <c r="V28" s="231">
        <v>2.0867275778905618</v>
      </c>
      <c r="W28" s="231">
        <v>2.2434305329777939</v>
      </c>
      <c r="DA28" s="73" t="s">
        <v>1149</v>
      </c>
    </row>
    <row r="29" spans="1:105" ht="12" customHeight="1" x14ac:dyDescent="0.25">
      <c r="A29" s="46" t="s">
        <v>160</v>
      </c>
      <c r="B29" s="231">
        <v>1.2663020764086499</v>
      </c>
      <c r="C29" s="231">
        <v>0.91987939609765657</v>
      </c>
      <c r="D29" s="231">
        <v>1.0568603305556179</v>
      </c>
      <c r="E29" s="231">
        <v>1.0551296496159741</v>
      </c>
      <c r="F29" s="231">
        <v>1.1825472790518361</v>
      </c>
      <c r="G29" s="231">
        <v>1.306339375632608</v>
      </c>
      <c r="H29" s="231">
        <v>1.2320983210127781</v>
      </c>
      <c r="I29" s="231">
        <v>1.014330005305297</v>
      </c>
      <c r="J29" s="231">
        <v>1.205433667757944</v>
      </c>
      <c r="K29" s="231">
        <v>1.112221004159853</v>
      </c>
      <c r="L29" s="231">
        <v>0.95977069879381127</v>
      </c>
      <c r="M29" s="231">
        <v>0.48991451034714978</v>
      </c>
      <c r="N29" s="231">
        <v>0.21056083938187631</v>
      </c>
      <c r="O29" s="231">
        <v>0.35884591631930901</v>
      </c>
      <c r="P29" s="231">
        <v>1.2867577962865859</v>
      </c>
      <c r="Q29" s="231">
        <v>0.1294484629247219</v>
      </c>
      <c r="R29" s="231">
        <v>0.2033106487765855</v>
      </c>
      <c r="S29" s="231">
        <v>0.47899417574309749</v>
      </c>
      <c r="T29" s="231">
        <v>0.70635459286242341</v>
      </c>
      <c r="U29" s="231">
        <v>0.1036833597368627</v>
      </c>
      <c r="V29" s="231">
        <v>7.4466236885326983E-2</v>
      </c>
      <c r="W29" s="231">
        <v>7.7362544134833788E-2</v>
      </c>
      <c r="DA29" s="73" t="s">
        <v>1150</v>
      </c>
    </row>
    <row r="30" spans="1:105" ht="12" customHeight="1" x14ac:dyDescent="0.25">
      <c r="A30" s="46" t="s">
        <v>70</v>
      </c>
      <c r="B30" s="231">
        <v>11.330466680779891</v>
      </c>
      <c r="C30" s="231">
        <v>7.8358843165749503</v>
      </c>
      <c r="D30" s="231">
        <v>8.8676125324003507</v>
      </c>
      <c r="E30" s="231">
        <v>8.5354246480887586</v>
      </c>
      <c r="F30" s="231">
        <v>14.806625037276349</v>
      </c>
      <c r="G30" s="231">
        <v>13.52001739094562</v>
      </c>
      <c r="H30" s="231">
        <v>15.20660235247273</v>
      </c>
      <c r="I30" s="231">
        <v>14.44233693524273</v>
      </c>
      <c r="J30" s="231">
        <v>12.699288155292001</v>
      </c>
      <c r="K30" s="231">
        <v>7.4951413511221139</v>
      </c>
      <c r="L30" s="231">
        <v>6.6028861171043536</v>
      </c>
      <c r="M30" s="231">
        <v>8.489303953925571</v>
      </c>
      <c r="N30" s="231">
        <v>0</v>
      </c>
      <c r="O30" s="231">
        <v>0.94866776510084683</v>
      </c>
      <c r="P30" s="231">
        <v>1.0256913896723281</v>
      </c>
      <c r="Q30" s="231">
        <v>0.47754054948831892</v>
      </c>
      <c r="R30" s="231">
        <v>0.56572175814367476</v>
      </c>
      <c r="S30" s="231">
        <v>1.0780166296210849</v>
      </c>
      <c r="T30" s="231">
        <v>1.275808146277376</v>
      </c>
      <c r="U30" s="231">
        <v>0.34885166292242392</v>
      </c>
      <c r="V30" s="231">
        <v>0.50856269295440248</v>
      </c>
      <c r="W30" s="231">
        <v>1.6559413880700531</v>
      </c>
      <c r="DA30" s="73" t="s">
        <v>1151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3.960357829009876</v>
      </c>
      <c r="P31" s="231">
        <v>12.19096200793977</v>
      </c>
      <c r="Q31" s="231">
        <v>9.1064306517438887</v>
      </c>
      <c r="R31" s="231">
        <v>6.9373298274608226</v>
      </c>
      <c r="S31" s="231">
        <v>1.7686412870045469</v>
      </c>
      <c r="T31" s="231">
        <v>2.114746343168211</v>
      </c>
      <c r="U31" s="231">
        <v>0.92796892949392629</v>
      </c>
      <c r="V31" s="231">
        <v>1.865649768105242</v>
      </c>
      <c r="W31" s="231">
        <v>3.1438861357330641</v>
      </c>
      <c r="DA31" s="73" t="s">
        <v>1152</v>
      </c>
    </row>
    <row r="32" spans="1:105" ht="12" customHeight="1" x14ac:dyDescent="0.25">
      <c r="A32" s="46" t="s">
        <v>162</v>
      </c>
      <c r="B32" s="231">
        <v>0.9852388055571869</v>
      </c>
      <c r="C32" s="231">
        <v>0.82232590487264701</v>
      </c>
      <c r="D32" s="231">
        <v>1.848958494213667</v>
      </c>
      <c r="E32" s="231">
        <v>2.189241240660817</v>
      </c>
      <c r="F32" s="231">
        <v>3.1529338263835962</v>
      </c>
      <c r="G32" s="231">
        <v>6.1174191216321816</v>
      </c>
      <c r="H32" s="231">
        <v>4.5652852607883396</v>
      </c>
      <c r="I32" s="231">
        <v>3.595582363303524</v>
      </c>
      <c r="J32" s="231">
        <v>5.1374351530019604</v>
      </c>
      <c r="K32" s="231">
        <v>5.2619173034326208</v>
      </c>
      <c r="L32" s="231">
        <v>4.8914348841929529</v>
      </c>
      <c r="M32" s="231">
        <v>6.8196941162058238</v>
      </c>
      <c r="N32" s="231">
        <v>9.049893149205257</v>
      </c>
      <c r="O32" s="231">
        <v>5.9939506956424928</v>
      </c>
      <c r="P32" s="231">
        <v>5.3412837478717536</v>
      </c>
      <c r="Q32" s="231">
        <v>2.5553703740311171</v>
      </c>
      <c r="R32" s="231">
        <v>6.2460304346909012</v>
      </c>
      <c r="S32" s="231">
        <v>9.2760428742184686</v>
      </c>
      <c r="T32" s="231">
        <v>7.959836580492814</v>
      </c>
      <c r="U32" s="231">
        <v>8.3664070972486648</v>
      </c>
      <c r="V32" s="231">
        <v>9.3057997664561771</v>
      </c>
      <c r="W32" s="231">
        <v>6.9933615224997459</v>
      </c>
      <c r="DA32" s="73" t="s">
        <v>1153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1154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13.464070621819049</v>
      </c>
      <c r="R34" s="231">
        <v>5.9465531889752237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1155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1156</v>
      </c>
    </row>
    <row r="36" spans="1:105" ht="12" customHeight="1" x14ac:dyDescent="0.25">
      <c r="A36" s="57" t="s">
        <v>1012</v>
      </c>
      <c r="B36" s="263">
        <v>9.3410155866949172</v>
      </c>
      <c r="C36" s="263">
        <v>6.4012020690083373</v>
      </c>
      <c r="D36" s="263">
        <v>7.1793505870193624</v>
      </c>
      <c r="E36" s="263">
        <v>7.3714263426523576</v>
      </c>
      <c r="F36" s="263">
        <v>10.677641645630869</v>
      </c>
      <c r="G36" s="263">
        <v>11.17946031670262</v>
      </c>
      <c r="H36" s="263">
        <v>10.99154332014896</v>
      </c>
      <c r="I36" s="263">
        <v>10.05680774103374</v>
      </c>
      <c r="J36" s="263">
        <v>10.07622365632623</v>
      </c>
      <c r="K36" s="263">
        <v>7.6042721687864248</v>
      </c>
      <c r="L36" s="263">
        <v>6.8162432605208938</v>
      </c>
      <c r="M36" s="263">
        <v>8.2825274704416909</v>
      </c>
      <c r="N36" s="263">
        <v>4.1216419799485164</v>
      </c>
      <c r="O36" s="263">
        <v>4.5869490978317913</v>
      </c>
      <c r="P36" s="263">
        <v>6.9235861717280862</v>
      </c>
      <c r="Q36" s="263">
        <v>6.6587483361719251</v>
      </c>
      <c r="R36" s="263">
        <v>6.6098207725545208</v>
      </c>
      <c r="S36" s="263">
        <v>5.8137014464713603</v>
      </c>
      <c r="T36" s="263">
        <v>7.497729006585141</v>
      </c>
      <c r="U36" s="263">
        <v>4.8307752535953634</v>
      </c>
      <c r="V36" s="263">
        <v>5.5479700784524306</v>
      </c>
      <c r="W36" s="263">
        <v>5.510464392315539</v>
      </c>
      <c r="DA36" s="70" t="s">
        <v>1157</v>
      </c>
    </row>
    <row r="37" spans="1:105" ht="12" customHeight="1" x14ac:dyDescent="0.25">
      <c r="A37" s="60" t="s">
        <v>1014</v>
      </c>
      <c r="B37" s="264">
        <v>8.8212843171095781</v>
      </c>
      <c r="C37" s="264">
        <v>6.1175806770687604</v>
      </c>
      <c r="D37" s="264">
        <v>6.8113084951907936</v>
      </c>
      <c r="E37" s="264">
        <v>7.3033627555553009</v>
      </c>
      <c r="F37" s="264">
        <v>10.64725696230259</v>
      </c>
      <c r="G37" s="264">
        <v>11.147130744445841</v>
      </c>
      <c r="H37" s="264">
        <v>10.968339261070749</v>
      </c>
      <c r="I37" s="264">
        <v>10.05674530724451</v>
      </c>
      <c r="J37" s="264">
        <v>9.9788639186772716</v>
      </c>
      <c r="K37" s="264">
        <v>7.4890834244949342</v>
      </c>
      <c r="L37" s="264">
        <v>6.7667589806856068</v>
      </c>
      <c r="M37" s="264">
        <v>8.2330180741809187</v>
      </c>
      <c r="N37" s="264">
        <v>3.2941304486444052</v>
      </c>
      <c r="O37" s="264">
        <v>3.9341078568031409</v>
      </c>
      <c r="P37" s="264">
        <v>6.4125194560018564</v>
      </c>
      <c r="Q37" s="264">
        <v>6.3252181507166476</v>
      </c>
      <c r="R37" s="264">
        <v>6.6030144015383918</v>
      </c>
      <c r="S37" s="264">
        <v>4.8255437926338791</v>
      </c>
      <c r="T37" s="264">
        <v>3.8640704121060678</v>
      </c>
      <c r="U37" s="264">
        <v>4.1187508181758474</v>
      </c>
      <c r="V37" s="264">
        <v>4.666793502828213</v>
      </c>
      <c r="W37" s="264">
        <v>4.739790248079748</v>
      </c>
      <c r="DA37" s="72" t="s">
        <v>1158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1159</v>
      </c>
    </row>
    <row r="39" spans="1:105" ht="12" customHeight="1" x14ac:dyDescent="0.25">
      <c r="A39" s="59" t="s">
        <v>33</v>
      </c>
      <c r="B39" s="297">
        <v>3.3316001993402891</v>
      </c>
      <c r="C39" s="297">
        <v>2.4276170432222122</v>
      </c>
      <c r="D39" s="297">
        <v>2.505144573239154</v>
      </c>
      <c r="E39" s="297">
        <v>2.8668203202266689</v>
      </c>
      <c r="F39" s="297">
        <v>3.3723987336030161</v>
      </c>
      <c r="G39" s="297">
        <v>3.196136989925483</v>
      </c>
      <c r="H39" s="297">
        <v>2.9777981338967869</v>
      </c>
      <c r="I39" s="297">
        <v>2.7416004318569289</v>
      </c>
      <c r="J39" s="297">
        <v>2.8060999878845458</v>
      </c>
      <c r="K39" s="297">
        <v>2.2978104760582121</v>
      </c>
      <c r="L39" s="297">
        <v>2.0616568701936799</v>
      </c>
      <c r="M39" s="297">
        <v>2.2679298950889191</v>
      </c>
      <c r="N39" s="297">
        <v>0.2364939293566112</v>
      </c>
      <c r="O39" s="297">
        <v>0.39895429562493101</v>
      </c>
      <c r="P39" s="297">
        <v>0.74411742354327548</v>
      </c>
      <c r="Q39" s="297">
        <v>1.0395349442394239</v>
      </c>
      <c r="R39" s="297">
        <v>0.62784449907923678</v>
      </c>
      <c r="S39" s="297">
        <v>0.69546908116043848</v>
      </c>
      <c r="T39" s="297">
        <v>0.79423301083871345</v>
      </c>
      <c r="U39" s="297">
        <v>0.84866376161351198</v>
      </c>
      <c r="V39" s="297">
        <v>0.81133800988493465</v>
      </c>
      <c r="W39" s="297">
        <v>0.96616649122232745</v>
      </c>
      <c r="DA39" s="122" t="s">
        <v>1160</v>
      </c>
    </row>
    <row r="40" spans="1:105" ht="12" customHeight="1" x14ac:dyDescent="0.25">
      <c r="A40" s="59" t="s">
        <v>160</v>
      </c>
      <c r="B40" s="297">
        <v>0.49796932090131979</v>
      </c>
      <c r="C40" s="297">
        <v>0.34486541256798497</v>
      </c>
      <c r="D40" s="297">
        <v>0.37635571293750292</v>
      </c>
      <c r="E40" s="297">
        <v>0.38701294776810208</v>
      </c>
      <c r="F40" s="297">
        <v>0.43722674535803102</v>
      </c>
      <c r="G40" s="297">
        <v>0.48308440665642072</v>
      </c>
      <c r="H40" s="297">
        <v>0.45619919958450272</v>
      </c>
      <c r="I40" s="297">
        <v>0.37887622116078051</v>
      </c>
      <c r="J40" s="297">
        <v>0.44221374006238862</v>
      </c>
      <c r="K40" s="297">
        <v>0.40608713298365018</v>
      </c>
      <c r="L40" s="297">
        <v>0.35370261624983512</v>
      </c>
      <c r="M40" s="297">
        <v>0.18025364817752931</v>
      </c>
      <c r="N40" s="297">
        <v>6.8094626134250796E-2</v>
      </c>
      <c r="O40" s="297">
        <v>0.17004969976241199</v>
      </c>
      <c r="P40" s="297">
        <v>0.93502548524407159</v>
      </c>
      <c r="Q40" s="297">
        <v>0.21168579100547269</v>
      </c>
      <c r="R40" s="297">
        <v>0.16950171839072181</v>
      </c>
      <c r="S40" s="297">
        <v>0.17876860965522851</v>
      </c>
      <c r="T40" s="297">
        <v>0.2135702284864997</v>
      </c>
      <c r="U40" s="297">
        <v>3.763265399244177E-2</v>
      </c>
      <c r="V40" s="297">
        <v>2.841280503428998E-2</v>
      </c>
      <c r="W40" s="297">
        <v>3.2695555857377663E-2</v>
      </c>
      <c r="DA40" s="122" t="s">
        <v>1161</v>
      </c>
    </row>
    <row r="41" spans="1:105" ht="12" customHeight="1" x14ac:dyDescent="0.25">
      <c r="A41" s="59" t="s">
        <v>70</v>
      </c>
      <c r="B41" s="297">
        <v>4.5959540354163213</v>
      </c>
      <c r="C41" s="297">
        <v>3.0301866087676181</v>
      </c>
      <c r="D41" s="297">
        <v>3.257243564335027</v>
      </c>
      <c r="E41" s="297">
        <v>3.2292926989082238</v>
      </c>
      <c r="F41" s="297">
        <v>5.6468583747541166</v>
      </c>
      <c r="G41" s="297">
        <v>5.1571155486288127</v>
      </c>
      <c r="H41" s="297">
        <v>5.807697035414698</v>
      </c>
      <c r="I41" s="297">
        <v>5.5643976610956054</v>
      </c>
      <c r="J41" s="297">
        <v>4.8054150395747186</v>
      </c>
      <c r="K41" s="297">
        <v>2.8227380296388058</v>
      </c>
      <c r="L41" s="297">
        <v>2.504201356749566</v>
      </c>
      <c r="M41" s="297">
        <v>3.221799088422725</v>
      </c>
      <c r="N41" s="297">
        <v>0</v>
      </c>
      <c r="O41" s="297">
        <v>0.46370802858382332</v>
      </c>
      <c r="P41" s="297">
        <v>0.76878687446000826</v>
      </c>
      <c r="Q41" s="297">
        <v>0.80550395083660065</v>
      </c>
      <c r="R41" s="297">
        <v>0.48649622176380569</v>
      </c>
      <c r="S41" s="297">
        <v>0.4150009590939932</v>
      </c>
      <c r="T41" s="297">
        <v>0.39789265293746201</v>
      </c>
      <c r="U41" s="297">
        <v>0.1306048165919006</v>
      </c>
      <c r="V41" s="297">
        <v>0.20015286548480909</v>
      </c>
      <c r="W41" s="297">
        <v>0.72188090289889661</v>
      </c>
      <c r="DA41" s="122" t="s">
        <v>1162</v>
      </c>
    </row>
    <row r="42" spans="1:105" ht="12" customHeight="1" x14ac:dyDescent="0.25">
      <c r="A42" s="59" t="s">
        <v>162</v>
      </c>
      <c r="B42" s="297">
        <v>0.39576076145164979</v>
      </c>
      <c r="C42" s="297">
        <v>0.31491161251094513</v>
      </c>
      <c r="D42" s="297">
        <v>0.67256464467910915</v>
      </c>
      <c r="E42" s="297">
        <v>0.82023678865230587</v>
      </c>
      <c r="F42" s="297">
        <v>1.1907731085874229</v>
      </c>
      <c r="G42" s="297">
        <v>2.310793799235122</v>
      </c>
      <c r="H42" s="297">
        <v>1.726644892174761</v>
      </c>
      <c r="I42" s="297">
        <v>1.371870993131197</v>
      </c>
      <c r="J42" s="297">
        <v>1.925135151155617</v>
      </c>
      <c r="K42" s="297">
        <v>1.9624477858142659</v>
      </c>
      <c r="L42" s="297">
        <v>1.847198137492525</v>
      </c>
      <c r="M42" s="297">
        <v>2.5630354424917461</v>
      </c>
      <c r="N42" s="297">
        <v>2.9895418931535431</v>
      </c>
      <c r="O42" s="297">
        <v>2.9013958328319749</v>
      </c>
      <c r="P42" s="297">
        <v>3.9645896727545011</v>
      </c>
      <c r="Q42" s="297">
        <v>4.2684934646351502</v>
      </c>
      <c r="R42" s="297">
        <v>5.319171962304627</v>
      </c>
      <c r="S42" s="297">
        <v>3.5363051427242191</v>
      </c>
      <c r="T42" s="297">
        <v>2.4583745198433928</v>
      </c>
      <c r="U42" s="297">
        <v>3.101849585977992</v>
      </c>
      <c r="V42" s="297">
        <v>3.6268898224241788</v>
      </c>
      <c r="W42" s="297">
        <v>3.019047298101146</v>
      </c>
      <c r="DA42" s="122" t="s">
        <v>1163</v>
      </c>
    </row>
    <row r="43" spans="1:105" ht="12" customHeight="1" x14ac:dyDescent="0.25">
      <c r="A43" s="60" t="s">
        <v>1021</v>
      </c>
      <c r="B43" s="264">
        <v>0.51973126958533966</v>
      </c>
      <c r="C43" s="264">
        <v>0.28362139193957658</v>
      </c>
      <c r="D43" s="264">
        <v>0.36804209182856862</v>
      </c>
      <c r="E43" s="264">
        <v>6.8063587097056746E-2</v>
      </c>
      <c r="F43" s="264">
        <v>3.0384683328282459E-2</v>
      </c>
      <c r="G43" s="264">
        <v>3.2329572256778481E-2</v>
      </c>
      <c r="H43" s="264">
        <v>2.320405907820822E-2</v>
      </c>
      <c r="I43" s="264">
        <v>6.2433789228382981E-5</v>
      </c>
      <c r="J43" s="264">
        <v>9.7359737648962705E-2</v>
      </c>
      <c r="K43" s="264">
        <v>0.1151887442914903</v>
      </c>
      <c r="L43" s="264">
        <v>4.9484279835287401E-2</v>
      </c>
      <c r="M43" s="264">
        <v>4.9509396260771422E-2</v>
      </c>
      <c r="N43" s="264">
        <v>0.82751153130411115</v>
      </c>
      <c r="O43" s="264">
        <v>0.65284124102864993</v>
      </c>
      <c r="P43" s="264">
        <v>0.51106671572622997</v>
      </c>
      <c r="Q43" s="264">
        <v>0.33353018545527768</v>
      </c>
      <c r="R43" s="264">
        <v>6.8063710161287601E-3</v>
      </c>
      <c r="S43" s="264">
        <v>0.98815765383748144</v>
      </c>
      <c r="T43" s="264">
        <v>3.6336585944790718</v>
      </c>
      <c r="U43" s="264">
        <v>0.7120244354195171</v>
      </c>
      <c r="V43" s="264">
        <v>0.88117657562421736</v>
      </c>
      <c r="W43" s="264">
        <v>0.77067414423579106</v>
      </c>
      <c r="DA43" s="72" t="s">
        <v>1164</v>
      </c>
    </row>
    <row r="44" spans="1:105" ht="12" customHeight="1" x14ac:dyDescent="0.25">
      <c r="A44" s="57" t="s">
        <v>1023</v>
      </c>
      <c r="B44" s="263">
        <f t="shared" ref="B44:W44" si="1">B45+B46+B57</f>
        <v>2.5741481821544636</v>
      </c>
      <c r="C44" s="263">
        <f t="shared" si="1"/>
        <v>1.660311188371431</v>
      </c>
      <c r="D44" s="263">
        <f t="shared" si="1"/>
        <v>1.9196292385803611</v>
      </c>
      <c r="E44" s="263">
        <f t="shared" si="1"/>
        <v>1.3741167143901623</v>
      </c>
      <c r="F44" s="263">
        <f t="shared" si="1"/>
        <v>1.7942224225185894</v>
      </c>
      <c r="G44" s="263">
        <f t="shared" si="1"/>
        <v>2.036397409013635</v>
      </c>
      <c r="H44" s="263">
        <f t="shared" si="1"/>
        <v>1.920961734558515</v>
      </c>
      <c r="I44" s="263">
        <f t="shared" si="1"/>
        <v>1.8837125717383718</v>
      </c>
      <c r="J44" s="263">
        <f t="shared" si="1"/>
        <v>1.962259993342663</v>
      </c>
      <c r="K44" s="263">
        <f t="shared" si="1"/>
        <v>1.5763839928221335</v>
      </c>
      <c r="L44" s="263">
        <f t="shared" si="1"/>
        <v>1.3148727155366731</v>
      </c>
      <c r="M44" s="263">
        <f t="shared" si="1"/>
        <v>1.588872086682602</v>
      </c>
      <c r="N44" s="263">
        <f t="shared" si="1"/>
        <v>1.2458074657979752</v>
      </c>
      <c r="O44" s="263">
        <f t="shared" si="1"/>
        <v>1.3030670980515802</v>
      </c>
      <c r="P44" s="263">
        <f t="shared" si="1"/>
        <v>1.7651132420408588</v>
      </c>
      <c r="Q44" s="263">
        <f t="shared" si="1"/>
        <v>1.6584598592173925</v>
      </c>
      <c r="R44" s="263">
        <f t="shared" si="1"/>
        <v>1.4047981291125693</v>
      </c>
      <c r="S44" s="263">
        <f t="shared" si="1"/>
        <v>1.776691931878851</v>
      </c>
      <c r="T44" s="263">
        <f t="shared" si="1"/>
        <v>2.8706505480184408</v>
      </c>
      <c r="U44" s="263">
        <f t="shared" si="1"/>
        <v>1.4458135740849951</v>
      </c>
      <c r="V44" s="263">
        <f t="shared" si="1"/>
        <v>1.6719024482793512</v>
      </c>
      <c r="W44" s="263">
        <f t="shared" si="1"/>
        <v>1.6538136042480027</v>
      </c>
      <c r="DA44" s="70"/>
    </row>
    <row r="45" spans="1:105" ht="12" customHeight="1" x14ac:dyDescent="0.25">
      <c r="A45" s="60" t="s">
        <v>1024</v>
      </c>
      <c r="B45" s="264">
        <v>0.11770972512344791</v>
      </c>
      <c r="C45" s="264">
        <v>0.10654886075801299</v>
      </c>
      <c r="D45" s="264">
        <v>0.1949533991883555</v>
      </c>
      <c r="E45" s="264">
        <v>0.4809943488585654</v>
      </c>
      <c r="F45" s="264">
        <v>0.93336437590195265</v>
      </c>
      <c r="G45" s="264">
        <v>1.232426420630288</v>
      </c>
      <c r="H45" s="264">
        <v>1.150163232680806</v>
      </c>
      <c r="I45" s="264">
        <v>1.3607204486875191</v>
      </c>
      <c r="J45" s="264">
        <v>0.87373232275147561</v>
      </c>
      <c r="K45" s="264">
        <v>0.6750780957549003</v>
      </c>
      <c r="L45" s="264">
        <v>0.71507808712042453</v>
      </c>
      <c r="M45" s="264">
        <v>0.92715298514369504</v>
      </c>
      <c r="N45" s="264">
        <v>0.23217387199628309</v>
      </c>
      <c r="O45" s="264">
        <v>0.27571773913236902</v>
      </c>
      <c r="P45" s="264">
        <v>0.51247277279556369</v>
      </c>
      <c r="Q45" s="264">
        <v>0.56964504425794238</v>
      </c>
      <c r="R45" s="264">
        <v>0.97843408859243219</v>
      </c>
      <c r="S45" s="264">
        <v>0.3278045445211179</v>
      </c>
      <c r="T45" s="264">
        <v>0.13062233835782469</v>
      </c>
      <c r="U45" s="264">
        <v>0.30838875405289512</v>
      </c>
      <c r="V45" s="264">
        <v>0.34215964164328933</v>
      </c>
      <c r="W45" s="264">
        <v>0.32400025387954212</v>
      </c>
      <c r="DA45" s="72" t="s">
        <v>1165</v>
      </c>
    </row>
    <row r="46" spans="1:105" ht="12" customHeight="1" x14ac:dyDescent="0.25">
      <c r="A46" s="60" t="s">
        <v>1026</v>
      </c>
      <c r="B46" s="264">
        <v>0.49567556438137073</v>
      </c>
      <c r="C46" s="264">
        <v>0.33655169126467982</v>
      </c>
      <c r="D46" s="264">
        <v>0.37147926863513753</v>
      </c>
      <c r="E46" s="264">
        <v>0.3868523770254978</v>
      </c>
      <c r="F46" s="264">
        <v>0.55876304687906631</v>
      </c>
      <c r="G46" s="264">
        <v>0.58526212425225466</v>
      </c>
      <c r="H46" s="264">
        <v>0.57473938842450922</v>
      </c>
      <c r="I46" s="264">
        <v>0.52220663071556184</v>
      </c>
      <c r="J46" s="264">
        <v>0.52804370449588023</v>
      </c>
      <c r="K46" s="264">
        <v>0.39869422492820727</v>
      </c>
      <c r="L46" s="264">
        <v>0.35681276310474991</v>
      </c>
      <c r="M46" s="264">
        <v>0.43454906945354738</v>
      </c>
      <c r="N46" s="264">
        <v>0.19846136690255931</v>
      </c>
      <c r="O46" s="264">
        <v>0.24042692376121311</v>
      </c>
      <c r="P46" s="264">
        <v>0.41469304812796148</v>
      </c>
      <c r="Q46" s="264">
        <v>0.52422704345689453</v>
      </c>
      <c r="R46" s="264">
        <v>0.41048333535018128</v>
      </c>
      <c r="S46" s="264">
        <v>0.28701589448556603</v>
      </c>
      <c r="T46" s="264">
        <v>0.29107691366531291</v>
      </c>
      <c r="U46" s="264">
        <v>0.23950136522717</v>
      </c>
      <c r="V46" s="264">
        <v>0.27529768187981379</v>
      </c>
      <c r="W46" s="264">
        <v>0.2807231211497867</v>
      </c>
      <c r="DA46" s="72" t="s">
        <v>1166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1167</v>
      </c>
    </row>
    <row r="48" spans="1:105" ht="12" customHeight="1" x14ac:dyDescent="0.25">
      <c r="A48" s="64" t="s">
        <v>32</v>
      </c>
      <c r="B48" s="231">
        <v>6.0171589827037478E-2</v>
      </c>
      <c r="C48" s="231">
        <v>1.9657363850504699E-2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1168</v>
      </c>
    </row>
    <row r="49" spans="1:105" ht="12" customHeight="1" x14ac:dyDescent="0.25">
      <c r="A49" s="64" t="s">
        <v>33</v>
      </c>
      <c r="B49" s="231">
        <v>0.16536167728101631</v>
      </c>
      <c r="C49" s="231">
        <v>0.1263888280747015</v>
      </c>
      <c r="D49" s="231">
        <v>0.13730904166962229</v>
      </c>
      <c r="E49" s="231">
        <v>0.15255556829211181</v>
      </c>
      <c r="F49" s="231">
        <v>0.1780319580357872</v>
      </c>
      <c r="G49" s="231">
        <v>0.16869633264295539</v>
      </c>
      <c r="H49" s="231">
        <v>0.1569760359916447</v>
      </c>
      <c r="I49" s="231">
        <v>0.14326276903758081</v>
      </c>
      <c r="J49" s="231">
        <v>0.1493005763695506</v>
      </c>
      <c r="K49" s="231">
        <v>0.122838166740752</v>
      </c>
      <c r="L49" s="231">
        <v>0.1091043940162686</v>
      </c>
      <c r="M49" s="231">
        <v>0.1203131570382569</v>
      </c>
      <c r="N49" s="231">
        <v>1.427355057910485E-2</v>
      </c>
      <c r="O49" s="231">
        <v>1.6432458423346879E-2</v>
      </c>
      <c r="P49" s="231">
        <v>1.9987666357854001E-2</v>
      </c>
      <c r="Q49" s="231">
        <v>1.2407707324588469E-2</v>
      </c>
      <c r="R49" s="231">
        <v>1.469891816616445E-2</v>
      </c>
      <c r="S49" s="231">
        <v>3.6371738083457561E-2</v>
      </c>
      <c r="T49" s="231">
        <v>5.1271645118497682E-2</v>
      </c>
      <c r="U49" s="231">
        <v>4.5638055253294257E-2</v>
      </c>
      <c r="V49" s="231">
        <v>4.1504422602528783E-2</v>
      </c>
      <c r="W49" s="231">
        <v>4.4621200154096007E-2</v>
      </c>
      <c r="DA49" s="73" t="s">
        <v>1169</v>
      </c>
    </row>
    <row r="50" spans="1:105" ht="12" customHeight="1" x14ac:dyDescent="0.25">
      <c r="A50" s="64" t="s">
        <v>160</v>
      </c>
      <c r="B50" s="231">
        <v>2.5186390920684289E-2</v>
      </c>
      <c r="C50" s="231">
        <v>1.8296141577613449E-2</v>
      </c>
      <c r="D50" s="231">
        <v>2.1020653704864729E-2</v>
      </c>
      <c r="E50" s="231">
        <v>2.0986230949412502E-2</v>
      </c>
      <c r="F50" s="231">
        <v>2.3520531638755181E-2</v>
      </c>
      <c r="G50" s="231">
        <v>2.5982721502817489E-2</v>
      </c>
      <c r="H50" s="231">
        <v>2.4506087878933672E-2</v>
      </c>
      <c r="I50" s="231">
        <v>2.0174737538655452E-2</v>
      </c>
      <c r="J50" s="231">
        <v>2.397573545106322E-2</v>
      </c>
      <c r="K50" s="231">
        <v>2.2121761878818869E-2</v>
      </c>
      <c r="L50" s="231">
        <v>1.9089568330012179E-2</v>
      </c>
      <c r="M50" s="231">
        <v>9.7442613458504131E-3</v>
      </c>
      <c r="N50" s="231">
        <v>4.1879956702747462E-3</v>
      </c>
      <c r="O50" s="231">
        <v>7.1373440011580557E-3</v>
      </c>
      <c r="P50" s="231">
        <v>2.5593249415989641E-2</v>
      </c>
      <c r="Q50" s="231">
        <v>2.574693394288962E-3</v>
      </c>
      <c r="R50" s="231">
        <v>4.0437914253032637E-3</v>
      </c>
      <c r="S50" s="231">
        <v>9.5270589725412053E-3</v>
      </c>
      <c r="T50" s="231">
        <v>1.404919350279306E-2</v>
      </c>
      <c r="U50" s="231">
        <v>2.0622327633772492E-3</v>
      </c>
      <c r="V50" s="231">
        <v>1.4811124355930279E-3</v>
      </c>
      <c r="W50" s="231">
        <v>1.5387191693823101E-3</v>
      </c>
      <c r="DA50" s="73" t="s">
        <v>1170</v>
      </c>
    </row>
    <row r="51" spans="1:105" ht="12" customHeight="1" x14ac:dyDescent="0.25">
      <c r="A51" s="64" t="s">
        <v>70</v>
      </c>
      <c r="B51" s="231">
        <v>0.22535978456677261</v>
      </c>
      <c r="C51" s="231">
        <v>0.1558535275929106</v>
      </c>
      <c r="D51" s="231">
        <v>0.17637431062864251</v>
      </c>
      <c r="E51" s="231">
        <v>0.16976718736061841</v>
      </c>
      <c r="F51" s="231">
        <v>0.2944995932269846</v>
      </c>
      <c r="G51" s="231">
        <v>0.26890933025124109</v>
      </c>
      <c r="H51" s="231">
        <v>0.30245502914359668</v>
      </c>
      <c r="I51" s="231">
        <v>0.28725400568787668</v>
      </c>
      <c r="J51" s="231">
        <v>0.25258525738244231</v>
      </c>
      <c r="K51" s="231">
        <v>0.14907624617542459</v>
      </c>
      <c r="L51" s="231">
        <v>0.131329541385417</v>
      </c>
      <c r="M51" s="231">
        <v>0.1688498597700154</v>
      </c>
      <c r="N51" s="231">
        <v>0</v>
      </c>
      <c r="O51" s="231">
        <v>1.8868734112358111E-2</v>
      </c>
      <c r="P51" s="231">
        <v>2.0400712267276109E-2</v>
      </c>
      <c r="Q51" s="231">
        <v>9.4981467565798637E-3</v>
      </c>
      <c r="R51" s="231">
        <v>1.125204611000357E-2</v>
      </c>
      <c r="S51" s="231">
        <v>2.14414465224908E-2</v>
      </c>
      <c r="T51" s="231">
        <v>2.537546396754534E-2</v>
      </c>
      <c r="U51" s="231">
        <v>6.9385611216983443E-3</v>
      </c>
      <c r="V51" s="231">
        <v>1.0115168434969809E-2</v>
      </c>
      <c r="W51" s="231">
        <v>3.2936206864604023E-2</v>
      </c>
      <c r="DA51" s="73" t="s">
        <v>1171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7.8770399516462336E-2</v>
      </c>
      <c r="P52" s="231">
        <v>0.242474793772741</v>
      </c>
      <c r="Q52" s="231">
        <v>0.18112433562251121</v>
      </c>
      <c r="R52" s="231">
        <v>0.1379815323968285</v>
      </c>
      <c r="S52" s="231">
        <v>3.5177776047950859E-2</v>
      </c>
      <c r="T52" s="231">
        <v>4.2061707936372032E-2</v>
      </c>
      <c r="U52" s="231">
        <v>1.8457040113815978E-2</v>
      </c>
      <c r="V52" s="231">
        <v>3.7107247359056447E-2</v>
      </c>
      <c r="W52" s="231">
        <v>6.2531007963963159E-2</v>
      </c>
      <c r="DA52" s="73" t="s">
        <v>1172</v>
      </c>
    </row>
    <row r="53" spans="1:105" ht="12" customHeight="1" x14ac:dyDescent="0.25">
      <c r="A53" s="64" t="s">
        <v>162</v>
      </c>
      <c r="B53" s="231">
        <v>1.9596121785860052E-2</v>
      </c>
      <c r="C53" s="231">
        <v>1.635583016894944E-2</v>
      </c>
      <c r="D53" s="231">
        <v>3.6775262632007998E-2</v>
      </c>
      <c r="E53" s="231">
        <v>4.3543390423355158E-2</v>
      </c>
      <c r="F53" s="231">
        <v>6.2710963977539336E-2</v>
      </c>
      <c r="G53" s="231">
        <v>0.12167373985524051</v>
      </c>
      <c r="H53" s="231">
        <v>9.0802235410334137E-2</v>
      </c>
      <c r="I53" s="231">
        <v>7.151511845144895E-2</v>
      </c>
      <c r="J53" s="231">
        <v>0.10218213529282411</v>
      </c>
      <c r="K53" s="231">
        <v>0.1046580501332119</v>
      </c>
      <c r="L53" s="231">
        <v>9.7289259373052162E-2</v>
      </c>
      <c r="M53" s="231">
        <v>0.13564179129942469</v>
      </c>
      <c r="N53" s="231">
        <v>0.17999982065317971</v>
      </c>
      <c r="O53" s="231">
        <v>0.1192179877078878</v>
      </c>
      <c r="P53" s="231">
        <v>0.1062366263141007</v>
      </c>
      <c r="Q53" s="231">
        <v>5.0825595556168862E-2</v>
      </c>
      <c r="R53" s="231">
        <v>0.1242317825749574</v>
      </c>
      <c r="S53" s="231">
        <v>0.18449787485912561</v>
      </c>
      <c r="T53" s="231">
        <v>0.1583189031401048</v>
      </c>
      <c r="U53" s="231">
        <v>0.1664054759749842</v>
      </c>
      <c r="V53" s="231">
        <v>0.1850897310476658</v>
      </c>
      <c r="W53" s="231">
        <v>0.1390959869977412</v>
      </c>
      <c r="DA53" s="73" t="s">
        <v>1173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1174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0.2677965648027571</v>
      </c>
      <c r="R55" s="231">
        <v>0.11827526467692411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1175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1176</v>
      </c>
    </row>
    <row r="57" spans="1:105" ht="12" customHeight="1" x14ac:dyDescent="0.25">
      <c r="A57" s="60" t="s">
        <v>1038</v>
      </c>
      <c r="B57" s="264">
        <v>1.960762892649645</v>
      </c>
      <c r="C57" s="264">
        <v>1.2172106363487381</v>
      </c>
      <c r="D57" s="264">
        <v>1.3531965707568681</v>
      </c>
      <c r="E57" s="264">
        <v>0.50626998850609906</v>
      </c>
      <c r="F57" s="264">
        <v>0.30209499973757031</v>
      </c>
      <c r="G57" s="264">
        <v>0.2187088641310925</v>
      </c>
      <c r="H57" s="264">
        <v>0.19605911345319979</v>
      </c>
      <c r="I57" s="264">
        <v>7.8549233529072622E-4</v>
      </c>
      <c r="J57" s="264">
        <v>0.56048396609530715</v>
      </c>
      <c r="K57" s="264">
        <v>0.50261167213902591</v>
      </c>
      <c r="L57" s="264">
        <v>0.2429818653114986</v>
      </c>
      <c r="M57" s="264">
        <v>0.22717003208535949</v>
      </c>
      <c r="N57" s="264">
        <v>0.81517222689913282</v>
      </c>
      <c r="O57" s="264">
        <v>0.78692243515799798</v>
      </c>
      <c r="P57" s="264">
        <v>0.83794742111733378</v>
      </c>
      <c r="Q57" s="264">
        <v>0.56458777150255568</v>
      </c>
      <c r="R57" s="264">
        <v>1.5880705169955829E-2</v>
      </c>
      <c r="S57" s="264">
        <v>1.161871492872167</v>
      </c>
      <c r="T57" s="264">
        <v>2.448951295995303</v>
      </c>
      <c r="U57" s="264">
        <v>0.89792345480492997</v>
      </c>
      <c r="V57" s="264">
        <v>1.0544451247562481</v>
      </c>
      <c r="W57" s="264">
        <v>1.0490902292186739</v>
      </c>
      <c r="DA57" s="72" t="s">
        <v>1177</v>
      </c>
    </row>
    <row r="58" spans="1:105" ht="12" customHeight="1" x14ac:dyDescent="0.25">
      <c r="A58" s="132" t="s">
        <v>1040</v>
      </c>
      <c r="B58" s="318">
        <v>5.0725865213012691</v>
      </c>
      <c r="C58" s="318">
        <v>5.0943116650651508</v>
      </c>
      <c r="D58" s="318">
        <v>5.0200627598725598</v>
      </c>
      <c r="E58" s="318">
        <v>5.086712185494676</v>
      </c>
      <c r="F58" s="318">
        <v>4.9853272258735526</v>
      </c>
      <c r="G58" s="318">
        <v>4.9661267337947859</v>
      </c>
      <c r="H58" s="318">
        <v>5.0180951088616874</v>
      </c>
      <c r="I58" s="318">
        <v>2.6471831147159981</v>
      </c>
      <c r="J58" s="318">
        <v>5.0731748069621903</v>
      </c>
      <c r="K58" s="318">
        <v>4.4745335792195791</v>
      </c>
      <c r="L58" s="318">
        <v>5.1355913026238964</v>
      </c>
      <c r="M58" s="318">
        <v>6.8595923198284394</v>
      </c>
      <c r="N58" s="318">
        <v>8.3444890459581842</v>
      </c>
      <c r="O58" s="318">
        <v>8.2910327389082585</v>
      </c>
      <c r="P58" s="318">
        <v>5.8371469142948653</v>
      </c>
      <c r="Q58" s="318">
        <v>3.2425300974877702</v>
      </c>
      <c r="R58" s="318">
        <v>2.043369531922103</v>
      </c>
      <c r="S58" s="318">
        <v>4.0842735839771951</v>
      </c>
      <c r="T58" s="318">
        <v>2.9060231526188418</v>
      </c>
      <c r="U58" s="318">
        <v>1.849894518804476</v>
      </c>
      <c r="V58" s="318">
        <v>2.131865101891449</v>
      </c>
      <c r="W58" s="318">
        <v>2.1274530568942338</v>
      </c>
      <c r="DA58" s="139" t="s">
        <v>1178</v>
      </c>
    </row>
    <row r="59" spans="1:105" ht="12" hidden="1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DA59" s="94"/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v>71.419204069013688</v>
      </c>
      <c r="C61" s="225">
        <v>78.439548530782545</v>
      </c>
      <c r="D61" s="225">
        <v>76.580091959763053</v>
      </c>
      <c r="E61" s="225">
        <v>59.692810516225727</v>
      </c>
      <c r="F61" s="225">
        <v>63.61698591684555</v>
      </c>
      <c r="G61" s="225">
        <v>73.77903877787864</v>
      </c>
      <c r="H61" s="225">
        <v>77.280446187603246</v>
      </c>
      <c r="I61" s="225">
        <v>66.520864539930855</v>
      </c>
      <c r="J61" s="225">
        <v>74.144840291758243</v>
      </c>
      <c r="K61" s="225">
        <v>67.314507883921692</v>
      </c>
      <c r="L61" s="225">
        <v>58.265535916110913</v>
      </c>
      <c r="M61" s="225">
        <v>41.879843550013788</v>
      </c>
      <c r="N61" s="225">
        <v>16.88668100165221</v>
      </c>
      <c r="O61" s="225">
        <v>18.14904428679694</v>
      </c>
      <c r="P61" s="225">
        <v>34.492366213431268</v>
      </c>
      <c r="Q61" s="225">
        <v>64.530672425668115</v>
      </c>
      <c r="R61" s="225">
        <v>43.986680048446473</v>
      </c>
      <c r="S61" s="225">
        <v>18.9531767144484</v>
      </c>
      <c r="T61" s="225">
        <v>13.472588124841851</v>
      </c>
      <c r="U61" s="225">
        <v>9.2279879415210715</v>
      </c>
      <c r="V61" s="225">
        <v>7.2177188602911917</v>
      </c>
      <c r="W61" s="225">
        <v>10.22046962555155</v>
      </c>
      <c r="DA61" s="89" t="s">
        <v>1179</v>
      </c>
    </row>
    <row r="62" spans="1:105" ht="12" customHeight="1" x14ac:dyDescent="0.25">
      <c r="A62" s="55" t="s">
        <v>92</v>
      </c>
      <c r="B62" s="261">
        <v>0.57754636394566239</v>
      </c>
      <c r="C62" s="261">
        <v>0.60921959605021836</v>
      </c>
      <c r="D62" s="261">
        <v>0.62463603276926738</v>
      </c>
      <c r="E62" s="261">
        <v>0.32347547429731682</v>
      </c>
      <c r="F62" s="261">
        <v>0.25246142595831322</v>
      </c>
      <c r="G62" s="261">
        <v>0.29354923328663268</v>
      </c>
      <c r="H62" s="261">
        <v>0.28130029800371098</v>
      </c>
      <c r="I62" s="261">
        <v>3.3109724085803781E-2</v>
      </c>
      <c r="J62" s="261">
        <v>0.41105793686978243</v>
      </c>
      <c r="K62" s="261">
        <v>0.41641453011180718</v>
      </c>
      <c r="L62" s="261">
        <v>0.29206793856838548</v>
      </c>
      <c r="M62" s="261">
        <v>0.19737819507639159</v>
      </c>
      <c r="N62" s="261">
        <v>0.17675548593775911</v>
      </c>
      <c r="O62" s="261">
        <v>0.16757398146977179</v>
      </c>
      <c r="P62" s="261">
        <v>0.25810769851510518</v>
      </c>
      <c r="Q62" s="261">
        <v>0.3586864091958355</v>
      </c>
      <c r="R62" s="261">
        <v>9.9399632632970844E-2</v>
      </c>
      <c r="S62" s="261">
        <v>0.1954693185197344</v>
      </c>
      <c r="T62" s="261">
        <v>0.16781672821216209</v>
      </c>
      <c r="U62" s="261">
        <v>9.5685185072336268E-2</v>
      </c>
      <c r="V62" s="261">
        <v>7.4811075287013057E-2</v>
      </c>
      <c r="W62" s="261">
        <v>0.101668632977886</v>
      </c>
      <c r="DA62" s="67" t="s">
        <v>1180</v>
      </c>
    </row>
    <row r="63" spans="1:105" ht="12" customHeight="1" x14ac:dyDescent="0.25">
      <c r="A63" s="202" t="s">
        <v>93</v>
      </c>
      <c r="B63" s="226">
        <v>1.219199998937645</v>
      </c>
      <c r="C63" s="226">
        <v>1.286062171325695</v>
      </c>
      <c r="D63" s="226">
        <v>1.3186062592203509</v>
      </c>
      <c r="E63" s="226">
        <v>0.68285651601253605</v>
      </c>
      <c r="F63" s="226">
        <v>0.53294590612145354</v>
      </c>
      <c r="G63" s="226">
        <v>0.61968224068826661</v>
      </c>
      <c r="H63" s="226">
        <v>0.59382474626669235</v>
      </c>
      <c r="I63" s="226">
        <v>6.9894606026877568E-2</v>
      </c>
      <c r="J63" s="226">
        <v>0.86774303758252103</v>
      </c>
      <c r="K63" s="226">
        <v>0.87905080243514599</v>
      </c>
      <c r="L63" s="226">
        <v>0.62565237196502455</v>
      </c>
      <c r="M63" s="226">
        <v>0.41666524152871581</v>
      </c>
      <c r="N63" s="226">
        <v>0.37313071593991348</v>
      </c>
      <c r="O63" s="226">
        <v>0.35374856597511978</v>
      </c>
      <c r="P63" s="226">
        <v>0.54486518381928728</v>
      </c>
      <c r="Q63" s="226">
        <v>0.75718677669946188</v>
      </c>
      <c r="R63" s="226">
        <v>0.2098325598876459</v>
      </c>
      <c r="S63" s="226">
        <v>0.41263560435820551</v>
      </c>
      <c r="T63" s="226">
        <v>0.35426100419054268</v>
      </c>
      <c r="U63" s="226">
        <v>0.20199136350119329</v>
      </c>
      <c r="V63" s="226">
        <v>0.15792613131061409</v>
      </c>
      <c r="W63" s="226">
        <v>0.2146224181411219</v>
      </c>
      <c r="DA63" s="174" t="s">
        <v>1181</v>
      </c>
    </row>
    <row r="64" spans="1:105" ht="12" customHeight="1" x14ac:dyDescent="0.25">
      <c r="A64" s="202" t="s">
        <v>94</v>
      </c>
      <c r="B64" s="226">
        <v>7.258039138450358</v>
      </c>
      <c r="C64" s="226">
        <v>7.6560774131363329</v>
      </c>
      <c r="D64" s="226">
        <v>7.8498161466258356</v>
      </c>
      <c r="E64" s="226">
        <v>4.0651241170303827</v>
      </c>
      <c r="F64" s="226">
        <v>3.172688852261254</v>
      </c>
      <c r="G64" s="226">
        <v>3.6890403217168002</v>
      </c>
      <c r="H64" s="226">
        <v>3.5351076554622241</v>
      </c>
      <c r="I64" s="226">
        <v>0.41609070419265209</v>
      </c>
      <c r="J64" s="226">
        <v>5.1657750446027109</v>
      </c>
      <c r="K64" s="226">
        <v>5.2330914815615834</v>
      </c>
      <c r="L64" s="226">
        <v>3.6634437375270288</v>
      </c>
      <c r="M64" s="226">
        <v>2.4804565561699601</v>
      </c>
      <c r="N64" s="226">
        <v>2.2212904711365602</v>
      </c>
      <c r="O64" s="226">
        <v>2.105906282197612</v>
      </c>
      <c r="P64" s="226">
        <v>3.2436456961821181</v>
      </c>
      <c r="Q64" s="226">
        <v>4.5076207883780004</v>
      </c>
      <c r="R64" s="226">
        <v>1.2491575898234999</v>
      </c>
      <c r="S64" s="226">
        <v>2.4564676582673992</v>
      </c>
      <c r="T64" s="226">
        <v>2.1089568863862742</v>
      </c>
      <c r="U64" s="226">
        <v>1.2024780373999939</v>
      </c>
      <c r="V64" s="226">
        <v>0.9401525943530703</v>
      </c>
      <c r="W64" s="226">
        <v>1.277672172091914</v>
      </c>
      <c r="DA64" s="174" t="s">
        <v>1182</v>
      </c>
    </row>
    <row r="65" spans="1:105" ht="12" customHeight="1" x14ac:dyDescent="0.25">
      <c r="A65" s="202" t="s">
        <v>95</v>
      </c>
      <c r="B65" s="226">
        <v>8.5896625788230825</v>
      </c>
      <c r="C65" s="226">
        <v>9.0607284421768295</v>
      </c>
      <c r="D65" s="226">
        <v>9.2900121808532141</v>
      </c>
      <c r="E65" s="226">
        <v>4.8109473978094792</v>
      </c>
      <c r="F65" s="226">
        <v>3.7547781416808701</v>
      </c>
      <c r="G65" s="226">
        <v>4.3658639749338422</v>
      </c>
      <c r="H65" s="226">
        <v>4.1836894732863206</v>
      </c>
      <c r="I65" s="226">
        <v>0.49243034971603378</v>
      </c>
      <c r="J65" s="226">
        <v>6.1135333861971777</v>
      </c>
      <c r="K65" s="226">
        <v>6.193200286368894</v>
      </c>
      <c r="L65" s="226">
        <v>4.4079255015605749</v>
      </c>
      <c r="M65" s="226">
        <v>2.9355428446309721</v>
      </c>
      <c r="N65" s="226">
        <v>2.6288278793563729</v>
      </c>
      <c r="O65" s="226">
        <v>2.4922742963553941</v>
      </c>
      <c r="P65" s="226">
        <v>3.838753349765593</v>
      </c>
      <c r="Q65" s="226">
        <v>5.3346283847295837</v>
      </c>
      <c r="R65" s="226">
        <v>1.4783389838058449</v>
      </c>
      <c r="S65" s="226">
        <v>2.90715273337775</v>
      </c>
      <c r="T65" s="226">
        <v>2.495884591111639</v>
      </c>
      <c r="U65" s="226">
        <v>1.4230951917843531</v>
      </c>
      <c r="V65" s="226">
        <v>1.1126412249992641</v>
      </c>
      <c r="W65" s="226">
        <v>1.51208510112343</v>
      </c>
      <c r="DA65" s="174" t="s">
        <v>1183</v>
      </c>
    </row>
    <row r="66" spans="1:105" ht="12" customHeight="1" x14ac:dyDescent="0.25">
      <c r="A66" s="56" t="s">
        <v>96</v>
      </c>
      <c r="B66" s="262">
        <v>2.7983702605697491</v>
      </c>
      <c r="C66" s="262">
        <v>2.969682019018832</v>
      </c>
      <c r="D66" s="262">
        <v>3.012678200807668</v>
      </c>
      <c r="E66" s="262">
        <v>1.9436396011877941</v>
      </c>
      <c r="F66" s="262">
        <v>2.0740540553566942</v>
      </c>
      <c r="G66" s="262">
        <v>2.659556490186846</v>
      </c>
      <c r="H66" s="262">
        <v>2.7104618391235791</v>
      </c>
      <c r="I66" s="262">
        <v>2.9309719638056082</v>
      </c>
      <c r="J66" s="262">
        <v>2.5697159871915032</v>
      </c>
      <c r="K66" s="262">
        <v>2.4117203058751469</v>
      </c>
      <c r="L66" s="262">
        <v>2.0958176517782681</v>
      </c>
      <c r="M66" s="262">
        <v>1.520908271950872</v>
      </c>
      <c r="N66" s="262">
        <v>0.7343785555672544</v>
      </c>
      <c r="O66" s="262">
        <v>0.7414150693063728</v>
      </c>
      <c r="P66" s="262">
        <v>1.2339557489652859</v>
      </c>
      <c r="Q66" s="262">
        <v>1.8930127543894639</v>
      </c>
      <c r="R66" s="262">
        <v>1.7315084131702581</v>
      </c>
      <c r="S66" s="262">
        <v>0.82123194193776206</v>
      </c>
      <c r="T66" s="262">
        <v>0.72633698945911473</v>
      </c>
      <c r="U66" s="262">
        <v>0.3938944553385248</v>
      </c>
      <c r="V66" s="262">
        <v>0.30953156535211468</v>
      </c>
      <c r="W66" s="262">
        <v>0.43590974586140102</v>
      </c>
      <c r="DA66" s="68" t="s">
        <v>1184</v>
      </c>
    </row>
    <row r="67" spans="1:105" ht="12" customHeight="1" x14ac:dyDescent="0.25">
      <c r="A67" s="37" t="s">
        <v>160</v>
      </c>
      <c r="B67" s="228">
        <v>0.2230272454129279</v>
      </c>
      <c r="C67" s="228">
        <v>0.28574233536218879</v>
      </c>
      <c r="D67" s="228">
        <v>0.23377137552950181</v>
      </c>
      <c r="E67" s="228">
        <v>0.39029236744968621</v>
      </c>
      <c r="F67" s="228">
        <v>0.46039665510415029</v>
      </c>
      <c r="G67" s="228">
        <v>0.40363737811311728</v>
      </c>
      <c r="H67" s="228">
        <v>0.50186653479550114</v>
      </c>
      <c r="I67" s="228">
        <v>0.62209958019930356</v>
      </c>
      <c r="J67" s="228">
        <v>0.33268039108861652</v>
      </c>
      <c r="K67" s="228">
        <v>0.27195397613490768</v>
      </c>
      <c r="L67" s="228">
        <v>0.26906406122482263</v>
      </c>
      <c r="M67" s="228">
        <v>8.269215076363591E-2</v>
      </c>
      <c r="N67" s="228">
        <v>4.2958801066059057E-3</v>
      </c>
      <c r="O67" s="228">
        <v>1.2791742029460269E-2</v>
      </c>
      <c r="P67" s="228">
        <v>0.1125368788891742</v>
      </c>
      <c r="Q67" s="228">
        <v>4.9998153639316617E-2</v>
      </c>
      <c r="R67" s="228">
        <v>5.158822048408556E-2</v>
      </c>
      <c r="S67" s="228">
        <v>1.0513794291148329E-2</v>
      </c>
      <c r="T67" s="228">
        <v>3.8685048296016201E-3</v>
      </c>
      <c r="U67" s="228">
        <v>1.406688274136206E-3</v>
      </c>
      <c r="V67" s="228">
        <v>6.8676562109989015E-4</v>
      </c>
      <c r="W67" s="228">
        <v>1.289675685387365E-3</v>
      </c>
      <c r="DA67" s="69" t="s">
        <v>1185</v>
      </c>
    </row>
    <row r="68" spans="1:105" ht="12" customHeight="1" x14ac:dyDescent="0.25">
      <c r="A68" s="37" t="s">
        <v>162</v>
      </c>
      <c r="B68" s="228">
        <v>0.18159915488939621</v>
      </c>
      <c r="C68" s="228">
        <v>0.26732488128556509</v>
      </c>
      <c r="D68" s="228">
        <v>0.42800871304453558</v>
      </c>
      <c r="E68" s="228">
        <v>0.84748020807673763</v>
      </c>
      <c r="F68" s="228">
        <v>1.284636374883056</v>
      </c>
      <c r="G68" s="228">
        <v>1.978132178795365</v>
      </c>
      <c r="H68" s="228">
        <v>1.946088129383472</v>
      </c>
      <c r="I68" s="228">
        <v>2.3078181769587931</v>
      </c>
      <c r="J68" s="228">
        <v>1.483822498682869</v>
      </c>
      <c r="K68" s="228">
        <v>1.3464804478175589</v>
      </c>
      <c r="L68" s="228">
        <v>1.4396491328355809</v>
      </c>
      <c r="M68" s="228">
        <v>1.204649191239517</v>
      </c>
      <c r="N68" s="228">
        <v>0.19322784622114639</v>
      </c>
      <c r="O68" s="228">
        <v>0.22360760135903759</v>
      </c>
      <c r="P68" s="228">
        <v>0.48887228871679328</v>
      </c>
      <c r="Q68" s="228">
        <v>1.0329103681447891</v>
      </c>
      <c r="R68" s="228">
        <v>1.6586174482066429</v>
      </c>
      <c r="S68" s="228">
        <v>0.2130804977896989</v>
      </c>
      <c r="T68" s="228">
        <v>4.5622201058300442E-2</v>
      </c>
      <c r="U68" s="228">
        <v>0.1187898984890713</v>
      </c>
      <c r="V68" s="228">
        <v>8.9816174873393648E-2</v>
      </c>
      <c r="W68" s="228">
        <v>0.12200776199456501</v>
      </c>
      <c r="DA68" s="69" t="s">
        <v>1186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1187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1188</v>
      </c>
    </row>
    <row r="71" spans="1:105" ht="12" customHeight="1" x14ac:dyDescent="0.25">
      <c r="A71" s="37" t="s">
        <v>38</v>
      </c>
      <c r="B71" s="228">
        <v>2.393743860267425</v>
      </c>
      <c r="C71" s="228">
        <v>2.416614802371079</v>
      </c>
      <c r="D71" s="228">
        <v>2.3508981122336299</v>
      </c>
      <c r="E71" s="228">
        <v>0.70586702566137072</v>
      </c>
      <c r="F71" s="228">
        <v>0.32902102536948757</v>
      </c>
      <c r="G71" s="228">
        <v>0.2777869332783644</v>
      </c>
      <c r="H71" s="228">
        <v>0.26250717494460518</v>
      </c>
      <c r="I71" s="228">
        <v>1.05420664751133E-3</v>
      </c>
      <c r="J71" s="228">
        <v>0.75321309742001741</v>
      </c>
      <c r="K71" s="228">
        <v>0.79328588192267979</v>
      </c>
      <c r="L71" s="228">
        <v>0.38710445771786473</v>
      </c>
      <c r="M71" s="228">
        <v>0.23356692994771819</v>
      </c>
      <c r="N71" s="228">
        <v>0.53685482923950201</v>
      </c>
      <c r="O71" s="228">
        <v>0.50501572591787491</v>
      </c>
      <c r="P71" s="228">
        <v>0.63254658135931896</v>
      </c>
      <c r="Q71" s="228">
        <v>0.81010423260535858</v>
      </c>
      <c r="R71" s="228">
        <v>2.1302744479529331E-2</v>
      </c>
      <c r="S71" s="228">
        <v>0.59763764985691481</v>
      </c>
      <c r="T71" s="228">
        <v>0.67684628357121268</v>
      </c>
      <c r="U71" s="228">
        <v>0.27369786857531719</v>
      </c>
      <c r="V71" s="228">
        <v>0.21902862485762109</v>
      </c>
      <c r="W71" s="228">
        <v>0.31261230818144869</v>
      </c>
      <c r="DA71" s="69" t="s">
        <v>1189</v>
      </c>
    </row>
    <row r="72" spans="1:105" ht="12" customHeight="1" x14ac:dyDescent="0.25">
      <c r="A72" s="57" t="s">
        <v>1053</v>
      </c>
      <c r="B72" s="263">
        <f t="shared" ref="B72:W72" si="2">B73+B84</f>
        <v>33.306073763264827</v>
      </c>
      <c r="C72" s="263">
        <f t="shared" si="2"/>
        <v>37.321961550762907</v>
      </c>
      <c r="D72" s="263">
        <f t="shared" si="2"/>
        <v>35.381705309859036</v>
      </c>
      <c r="E72" s="263">
        <f t="shared" si="2"/>
        <v>32.663652819126376</v>
      </c>
      <c r="F72" s="263">
        <f t="shared" si="2"/>
        <v>37.226824214061736</v>
      </c>
      <c r="G72" s="263">
        <f t="shared" si="2"/>
        <v>42.782505346459303</v>
      </c>
      <c r="H72" s="263">
        <f t="shared" si="2"/>
        <v>45.591590225881802</v>
      </c>
      <c r="I72" s="263">
        <f t="shared" si="2"/>
        <v>43.607213775150733</v>
      </c>
      <c r="J72" s="263">
        <f t="shared" si="2"/>
        <v>40.112547987046803</v>
      </c>
      <c r="K72" s="263">
        <f t="shared" si="2"/>
        <v>35.184176980089283</v>
      </c>
      <c r="L72" s="263">
        <f t="shared" si="2"/>
        <v>32.199043473499934</v>
      </c>
      <c r="M72" s="263">
        <f t="shared" si="2"/>
        <v>23.476141103551107</v>
      </c>
      <c r="N72" s="263">
        <f t="shared" si="2"/>
        <v>6.6022664445524359</v>
      </c>
      <c r="O72" s="263">
        <f t="shared" si="2"/>
        <v>7.9006908439592456</v>
      </c>
      <c r="P72" s="263">
        <f t="shared" si="2"/>
        <v>17.393057542707133</v>
      </c>
      <c r="Q72" s="263">
        <f t="shared" si="2"/>
        <v>38.631472027773391</v>
      </c>
      <c r="R72" s="263">
        <f t="shared" si="2"/>
        <v>28.344424967160855</v>
      </c>
      <c r="S72" s="263">
        <f t="shared" si="2"/>
        <v>7.5346322727455188</v>
      </c>
      <c r="T72" s="263">
        <f t="shared" si="2"/>
        <v>4.0921129931441858</v>
      </c>
      <c r="U72" s="263">
        <f t="shared" si="2"/>
        <v>3.6735929451620697</v>
      </c>
      <c r="V72" s="263">
        <f t="shared" si="2"/>
        <v>2.8719567830301891</v>
      </c>
      <c r="W72" s="263">
        <f t="shared" si="2"/>
        <v>4.2046007016714002</v>
      </c>
      <c r="DA72" s="70"/>
    </row>
    <row r="73" spans="1:105" ht="12" customHeight="1" x14ac:dyDescent="0.25">
      <c r="A73" s="60" t="s">
        <v>1054</v>
      </c>
      <c r="B73" s="264">
        <v>33.274014788566092</v>
      </c>
      <c r="C73" s="264">
        <v>37.288144429168867</v>
      </c>
      <c r="D73" s="264">
        <v>35.347032438518177</v>
      </c>
      <c r="E73" s="264">
        <v>32.6456970450214</v>
      </c>
      <c r="F73" s="264">
        <v>37.212810353058593</v>
      </c>
      <c r="G73" s="264">
        <v>42.766210745661411</v>
      </c>
      <c r="H73" s="264">
        <v>45.575975550248081</v>
      </c>
      <c r="I73" s="264">
        <v>43.605375890137488</v>
      </c>
      <c r="J73" s="264">
        <v>40.08973060506591</v>
      </c>
      <c r="K73" s="264">
        <v>35.16106225940463</v>
      </c>
      <c r="L73" s="264">
        <v>32.182591887557919</v>
      </c>
      <c r="M73" s="264">
        <v>23.465184853183938</v>
      </c>
      <c r="N73" s="264">
        <v>6.5924549384893929</v>
      </c>
      <c r="O73" s="264">
        <v>7.8913889932897963</v>
      </c>
      <c r="P73" s="264">
        <v>17.378730263214429</v>
      </c>
      <c r="Q73" s="264">
        <v>38.611561732713042</v>
      </c>
      <c r="R73" s="264">
        <v>28.3389074009418</v>
      </c>
      <c r="S73" s="264">
        <v>7.523781982053718</v>
      </c>
      <c r="T73" s="264">
        <v>4.0827976678653233</v>
      </c>
      <c r="U73" s="264">
        <v>3.6682815639141282</v>
      </c>
      <c r="V73" s="264">
        <v>2.8678041010646642</v>
      </c>
      <c r="W73" s="264">
        <v>4.1989571856945602</v>
      </c>
      <c r="DA73" s="72" t="s">
        <v>1190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1191</v>
      </c>
    </row>
    <row r="75" spans="1:105" ht="12" customHeight="1" x14ac:dyDescent="0.25">
      <c r="A75" s="64" t="s">
        <v>32</v>
      </c>
      <c r="B75" s="231">
        <v>4.0392355678359237</v>
      </c>
      <c r="C75" s="231">
        <v>2.1779317750564728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1192</v>
      </c>
    </row>
    <row r="76" spans="1:105" ht="12" customHeight="1" x14ac:dyDescent="0.25">
      <c r="A76" s="64" t="s">
        <v>33</v>
      </c>
      <c r="B76" s="231">
        <v>11.100500590901071</v>
      </c>
      <c r="C76" s="231">
        <v>14.00321257567682</v>
      </c>
      <c r="D76" s="231">
        <v>13.06524363480699</v>
      </c>
      <c r="E76" s="231">
        <v>12.87385876568389</v>
      </c>
      <c r="F76" s="231">
        <v>11.85667078052731</v>
      </c>
      <c r="G76" s="231">
        <v>12.32696020274037</v>
      </c>
      <c r="H76" s="231">
        <v>12.44796532553949</v>
      </c>
      <c r="I76" s="231">
        <v>11.962749087244591</v>
      </c>
      <c r="J76" s="231">
        <v>11.335084264569719</v>
      </c>
      <c r="K76" s="231">
        <v>10.833165264383879</v>
      </c>
      <c r="L76" s="231">
        <v>9.8459164921079019</v>
      </c>
      <c r="M76" s="231">
        <v>6.4967817644231323</v>
      </c>
      <c r="N76" s="231">
        <v>0.47413630407573498</v>
      </c>
      <c r="O76" s="231">
        <v>0.53935274596568095</v>
      </c>
      <c r="P76" s="231">
        <v>0.83763222892775746</v>
      </c>
      <c r="Q76" s="231">
        <v>0.91388066164155601</v>
      </c>
      <c r="R76" s="231">
        <v>1.0147824404359751</v>
      </c>
      <c r="S76" s="231">
        <v>0.95344206681925459</v>
      </c>
      <c r="T76" s="231">
        <v>0.71916302286383094</v>
      </c>
      <c r="U76" s="231">
        <v>0.69900744214864974</v>
      </c>
      <c r="V76" s="231">
        <v>0.43235581403775208</v>
      </c>
      <c r="W76" s="231">
        <v>0.66742813436227399</v>
      </c>
      <c r="DA76" s="73" t="s">
        <v>1193</v>
      </c>
    </row>
    <row r="77" spans="1:105" ht="12" customHeight="1" x14ac:dyDescent="0.25">
      <c r="A77" s="64" t="s">
        <v>160</v>
      </c>
      <c r="B77" s="231">
        <v>1.6907275730071329</v>
      </c>
      <c r="C77" s="231">
        <v>2.0271155586201921</v>
      </c>
      <c r="D77" s="231">
        <v>2.0001593389441452</v>
      </c>
      <c r="E77" s="231">
        <v>1.7709859842640081</v>
      </c>
      <c r="F77" s="231">
        <v>1.5664333712919021</v>
      </c>
      <c r="G77" s="231">
        <v>1.8986066199909919</v>
      </c>
      <c r="H77" s="231">
        <v>1.9432961869277079</v>
      </c>
      <c r="I77" s="231">
        <v>1.684633940117686</v>
      </c>
      <c r="J77" s="231">
        <v>1.820267464809727</v>
      </c>
      <c r="K77" s="231">
        <v>1.950930307176977</v>
      </c>
      <c r="L77" s="231">
        <v>1.721311212296422</v>
      </c>
      <c r="M77" s="231">
        <v>0.52617968789036185</v>
      </c>
      <c r="N77" s="231">
        <v>0.1391161069268988</v>
      </c>
      <c r="O77" s="231">
        <v>0.23426476956466399</v>
      </c>
      <c r="P77" s="231">
        <v>1.0725479488202301</v>
      </c>
      <c r="Q77" s="231">
        <v>0.18963716995758381</v>
      </c>
      <c r="R77" s="231">
        <v>0.27917486748306081</v>
      </c>
      <c r="S77" s="231">
        <v>0.24974057540626379</v>
      </c>
      <c r="T77" s="231">
        <v>0.1970613668610835</v>
      </c>
      <c r="U77" s="231">
        <v>3.1585834257024353E-2</v>
      </c>
      <c r="V77" s="231">
        <v>1.542889968389162E-2</v>
      </c>
      <c r="W77" s="231">
        <v>2.3015617262236068E-2</v>
      </c>
      <c r="DA77" s="73" t="s">
        <v>1194</v>
      </c>
    </row>
    <row r="78" spans="1:105" ht="12" customHeight="1" x14ac:dyDescent="0.25">
      <c r="A78" s="64" t="s">
        <v>70</v>
      </c>
      <c r="B78" s="231">
        <v>15.12809051578231</v>
      </c>
      <c r="C78" s="231">
        <v>17.2677451860121</v>
      </c>
      <c r="D78" s="231">
        <v>16.78238600505906</v>
      </c>
      <c r="E78" s="231">
        <v>14.326312815688979</v>
      </c>
      <c r="F78" s="231">
        <v>19.613246747472509</v>
      </c>
      <c r="G78" s="231">
        <v>19.64971354278601</v>
      </c>
      <c r="H78" s="231">
        <v>23.984232316293951</v>
      </c>
      <c r="I78" s="231">
        <v>23.98632678563245</v>
      </c>
      <c r="J78" s="231">
        <v>19.176584886928321</v>
      </c>
      <c r="K78" s="231">
        <v>13.1471158733646</v>
      </c>
      <c r="L78" s="231">
        <v>11.814837744759449</v>
      </c>
      <c r="M78" s="231">
        <v>9.1177117855067422</v>
      </c>
      <c r="N78" s="231">
        <v>0</v>
      </c>
      <c r="O78" s="231">
        <v>0.6193171644930221</v>
      </c>
      <c r="P78" s="231">
        <v>0.85494193179973776</v>
      </c>
      <c r="Q78" s="231">
        <v>0.69957909347766678</v>
      </c>
      <c r="R78" s="231">
        <v>0.77681763258547765</v>
      </c>
      <c r="S78" s="231">
        <v>0.56206214399459842</v>
      </c>
      <c r="T78" s="231">
        <v>0.35592958508148698</v>
      </c>
      <c r="U78" s="231">
        <v>0.10627328081689739</v>
      </c>
      <c r="V78" s="231">
        <v>0.1053707438533041</v>
      </c>
      <c r="W78" s="231">
        <v>0.49264813641716171</v>
      </c>
      <c r="DA78" s="73" t="s">
        <v>1195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2.5854336694779581</v>
      </c>
      <c r="P79" s="231">
        <v>10.161501514500261</v>
      </c>
      <c r="Q79" s="231">
        <v>13.34058124904859</v>
      </c>
      <c r="R79" s="231">
        <v>9.5259552164230072</v>
      </c>
      <c r="S79" s="231">
        <v>0.9221437651481833</v>
      </c>
      <c r="T79" s="231">
        <v>0.58997960678705885</v>
      </c>
      <c r="U79" s="231">
        <v>0.28269408781747463</v>
      </c>
      <c r="V79" s="231">
        <v>0.38654998991957001</v>
      </c>
      <c r="W79" s="231">
        <v>0.93531670688040258</v>
      </c>
      <c r="DA79" s="73" t="s">
        <v>1196</v>
      </c>
    </row>
    <row r="80" spans="1:105" ht="12" customHeight="1" x14ac:dyDescent="0.25">
      <c r="A80" s="64" t="s">
        <v>162</v>
      </c>
      <c r="B80" s="231">
        <v>1.3154605410396449</v>
      </c>
      <c r="C80" s="231">
        <v>1.812139333803281</v>
      </c>
      <c r="D80" s="231">
        <v>3.4992434597079898</v>
      </c>
      <c r="E80" s="231">
        <v>3.6745394793845261</v>
      </c>
      <c r="F80" s="231">
        <v>4.176459453766876</v>
      </c>
      <c r="G80" s="231">
        <v>8.8909303801440291</v>
      </c>
      <c r="H80" s="231">
        <v>7.2004817214869368</v>
      </c>
      <c r="I80" s="231">
        <v>5.971666077142765</v>
      </c>
      <c r="J80" s="231">
        <v>7.7577939887581371</v>
      </c>
      <c r="K80" s="231">
        <v>9.229850814479164</v>
      </c>
      <c r="L80" s="231">
        <v>8.8005264383941437</v>
      </c>
      <c r="M80" s="231">
        <v>7.3245116153637051</v>
      </c>
      <c r="N80" s="231">
        <v>5.9792025274867591</v>
      </c>
      <c r="O80" s="231">
        <v>3.9130206437884709</v>
      </c>
      <c r="P80" s="231">
        <v>4.4521066391664377</v>
      </c>
      <c r="Q80" s="231">
        <v>3.7435222865992541</v>
      </c>
      <c r="R80" s="231">
        <v>8.5767013650925747</v>
      </c>
      <c r="S80" s="231">
        <v>4.8363934306854182</v>
      </c>
      <c r="T80" s="231">
        <v>2.2206640862718632</v>
      </c>
      <c r="U80" s="231">
        <v>2.548720918874082</v>
      </c>
      <c r="V80" s="231">
        <v>1.9280986535701461</v>
      </c>
      <c r="W80" s="231">
        <v>2.0805485907724859</v>
      </c>
      <c r="DA80" s="73" t="s">
        <v>1197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1198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19.7243612719884</v>
      </c>
      <c r="R82" s="231">
        <v>8.1654758789217041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1199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1200</v>
      </c>
    </row>
    <row r="84" spans="1:105" ht="12" customHeight="1" x14ac:dyDescent="0.25">
      <c r="A84" s="60" t="s">
        <v>1066</v>
      </c>
      <c r="B84" s="264">
        <v>3.2058974698735691E-2</v>
      </c>
      <c r="C84" s="264">
        <v>3.3817121594043077E-2</v>
      </c>
      <c r="D84" s="264">
        <v>3.4672871340858502E-2</v>
      </c>
      <c r="E84" s="264">
        <v>1.7955774104977111E-2</v>
      </c>
      <c r="F84" s="264">
        <v>1.4013861003141521E-2</v>
      </c>
      <c r="G84" s="264">
        <v>1.629460079789339E-2</v>
      </c>
      <c r="H84" s="264">
        <v>1.5614675633723219E-2</v>
      </c>
      <c r="I84" s="264">
        <v>1.8378850132433179E-3</v>
      </c>
      <c r="J84" s="264">
        <v>2.281738198089096E-2</v>
      </c>
      <c r="K84" s="264">
        <v>2.3114720684651979E-2</v>
      </c>
      <c r="L84" s="264">
        <v>1.6451585942017809E-2</v>
      </c>
      <c r="M84" s="264">
        <v>1.095625036716791E-2</v>
      </c>
      <c r="N84" s="264">
        <v>9.811506063043084E-3</v>
      </c>
      <c r="O84" s="264">
        <v>9.30185066944904E-3</v>
      </c>
      <c r="P84" s="264">
        <v>1.432727949270436E-2</v>
      </c>
      <c r="Q84" s="264">
        <v>1.9910295060348662E-2</v>
      </c>
      <c r="R84" s="264">
        <v>5.5175662190539666E-3</v>
      </c>
      <c r="S84" s="264">
        <v>1.085029069180124E-2</v>
      </c>
      <c r="T84" s="264">
        <v>9.3153252788627742E-3</v>
      </c>
      <c r="U84" s="264">
        <v>5.3113812479416459E-3</v>
      </c>
      <c r="V84" s="264">
        <v>4.1526819655247809E-3</v>
      </c>
      <c r="W84" s="264">
        <v>5.643515976839826E-3</v>
      </c>
      <c r="DA84" s="72" t="s">
        <v>1201</v>
      </c>
    </row>
    <row r="85" spans="1:105" ht="12" customHeight="1" x14ac:dyDescent="0.25">
      <c r="A85" s="57" t="s">
        <v>1012</v>
      </c>
      <c r="B85" s="263">
        <v>11.43560789683062</v>
      </c>
      <c r="C85" s="263">
        <v>12.93415303868022</v>
      </c>
      <c r="D85" s="263">
        <v>12.45836360344185</v>
      </c>
      <c r="E85" s="263">
        <v>11.34461260378955</v>
      </c>
      <c r="F85" s="263">
        <v>12.968734452211651</v>
      </c>
      <c r="G85" s="263">
        <v>14.89802349225249</v>
      </c>
      <c r="H85" s="263">
        <v>15.89575467171883</v>
      </c>
      <c r="I85" s="263">
        <v>15.31493873662385</v>
      </c>
      <c r="J85" s="263">
        <v>13.951423787377159</v>
      </c>
      <c r="K85" s="263">
        <v>12.23030135922378</v>
      </c>
      <c r="L85" s="263">
        <v>11.183246018404621</v>
      </c>
      <c r="M85" s="263">
        <v>8.1565312443430447</v>
      </c>
      <c r="N85" s="263">
        <v>2.4968871830803092</v>
      </c>
      <c r="O85" s="263">
        <v>2.745691481685776</v>
      </c>
      <c r="P85" s="263">
        <v>5.2915128246612841</v>
      </c>
      <c r="Q85" s="263">
        <v>8.9443340680612557</v>
      </c>
      <c r="R85" s="263">
        <v>8.3221342772756888</v>
      </c>
      <c r="S85" s="263">
        <v>2.77933210143904</v>
      </c>
      <c r="T85" s="263">
        <v>1.9179500820659121</v>
      </c>
      <c r="U85" s="263">
        <v>1.3493635244026441</v>
      </c>
      <c r="V85" s="263">
        <v>1.053994878869615</v>
      </c>
      <c r="W85" s="263">
        <v>1.503172862278656</v>
      </c>
      <c r="DA85" s="70" t="s">
        <v>1202</v>
      </c>
    </row>
    <row r="86" spans="1:105" ht="12" customHeight="1" x14ac:dyDescent="0.25">
      <c r="A86" s="60" t="s">
        <v>1014</v>
      </c>
      <c r="B86" s="264">
        <v>10.7993341474146</v>
      </c>
      <c r="C86" s="264">
        <v>12.36107278768319</v>
      </c>
      <c r="D86" s="264">
        <v>11.81969828882942</v>
      </c>
      <c r="E86" s="264">
        <v>11.239862859011859</v>
      </c>
      <c r="F86" s="264">
        <v>12.93183015231315</v>
      </c>
      <c r="G86" s="264">
        <v>14.854940309940339</v>
      </c>
      <c r="H86" s="264">
        <v>15.86219741594938</v>
      </c>
      <c r="I86" s="264">
        <v>15.314843659768281</v>
      </c>
      <c r="J86" s="264">
        <v>13.816620610502881</v>
      </c>
      <c r="K86" s="264">
        <v>12.04503799349915</v>
      </c>
      <c r="L86" s="264">
        <v>11.102058353250881</v>
      </c>
      <c r="M86" s="264">
        <v>8.1077749994732642</v>
      </c>
      <c r="N86" s="264">
        <v>1.9955814058157331</v>
      </c>
      <c r="O86" s="264">
        <v>2.354908720387459</v>
      </c>
      <c r="P86" s="264">
        <v>4.9009181222272007</v>
      </c>
      <c r="Q86" s="264">
        <v>8.4963211308116318</v>
      </c>
      <c r="R86" s="264">
        <v>8.3135646752416399</v>
      </c>
      <c r="S86" s="264">
        <v>2.306927676499031</v>
      </c>
      <c r="T86" s="264">
        <v>0.9884451888696224</v>
      </c>
      <c r="U86" s="264">
        <v>1.150476233812296</v>
      </c>
      <c r="V86" s="264">
        <v>0.88659029936495015</v>
      </c>
      <c r="W86" s="264">
        <v>1.292944399339931</v>
      </c>
      <c r="DA86" s="72" t="s">
        <v>1203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1204</v>
      </c>
    </row>
    <row r="88" spans="1:105" ht="12" customHeight="1" x14ac:dyDescent="0.25">
      <c r="A88" s="59" t="s">
        <v>33</v>
      </c>
      <c r="B88" s="297">
        <v>4.0786650225619221</v>
      </c>
      <c r="C88" s="297">
        <v>4.9051990575902513</v>
      </c>
      <c r="D88" s="297">
        <v>4.3471901245541424</v>
      </c>
      <c r="E88" s="297">
        <v>4.4120315968511994</v>
      </c>
      <c r="F88" s="297">
        <v>4.0960115627188509</v>
      </c>
      <c r="G88" s="297">
        <v>4.2592506803952226</v>
      </c>
      <c r="H88" s="297">
        <v>4.3064333387610221</v>
      </c>
      <c r="I88" s="297">
        <v>4.1750268808335074</v>
      </c>
      <c r="J88" s="297">
        <v>3.8852938815179958</v>
      </c>
      <c r="K88" s="297">
        <v>3.6956744793970699</v>
      </c>
      <c r="L88" s="297">
        <v>3.3825107326272379</v>
      </c>
      <c r="M88" s="297">
        <v>2.233429483365895</v>
      </c>
      <c r="N88" s="297">
        <v>0.14326781995126081</v>
      </c>
      <c r="O88" s="297">
        <v>0.2388091491133203</v>
      </c>
      <c r="P88" s="297">
        <v>0.56870916199637289</v>
      </c>
      <c r="Q88" s="297">
        <v>1.3963506874395819</v>
      </c>
      <c r="R88" s="297">
        <v>0.79049136222902094</v>
      </c>
      <c r="S88" s="297">
        <v>0.33248001477625272</v>
      </c>
      <c r="T88" s="297">
        <v>0.20316808822773891</v>
      </c>
      <c r="U88" s="297">
        <v>0.23705427478774091</v>
      </c>
      <c r="V88" s="297">
        <v>0.15413675549049161</v>
      </c>
      <c r="W88" s="297">
        <v>0.26355587236416528</v>
      </c>
      <c r="DA88" s="122" t="s">
        <v>1205</v>
      </c>
    </row>
    <row r="89" spans="1:105" ht="12" customHeight="1" x14ac:dyDescent="0.25">
      <c r="A89" s="59" t="s">
        <v>160</v>
      </c>
      <c r="B89" s="297">
        <v>0.60963198761703385</v>
      </c>
      <c r="C89" s="297">
        <v>0.69682881056009716</v>
      </c>
      <c r="D89" s="297">
        <v>0.65309198362391518</v>
      </c>
      <c r="E89" s="297">
        <v>0.5956122683713857</v>
      </c>
      <c r="F89" s="297">
        <v>0.53104212935196793</v>
      </c>
      <c r="G89" s="297">
        <v>0.64377014947274003</v>
      </c>
      <c r="H89" s="297">
        <v>0.65974634742480154</v>
      </c>
      <c r="I89" s="297">
        <v>0.57696898113759409</v>
      </c>
      <c r="J89" s="297">
        <v>0.61228407612190849</v>
      </c>
      <c r="K89" s="297">
        <v>0.65312864982393848</v>
      </c>
      <c r="L89" s="297">
        <v>0.58031135681225443</v>
      </c>
      <c r="M89" s="297">
        <v>0.17751157705347539</v>
      </c>
      <c r="N89" s="297">
        <v>4.1251666219048938E-2</v>
      </c>
      <c r="O89" s="297">
        <v>0.1017896650131957</v>
      </c>
      <c r="P89" s="297">
        <v>0.71461511763335661</v>
      </c>
      <c r="Q89" s="297">
        <v>0.28434599666868349</v>
      </c>
      <c r="R89" s="297">
        <v>0.2134121497717088</v>
      </c>
      <c r="S89" s="297">
        <v>8.5463166645058875E-2</v>
      </c>
      <c r="T89" s="297">
        <v>5.463214753330739E-2</v>
      </c>
      <c r="U89" s="297">
        <v>1.051179737373887E-2</v>
      </c>
      <c r="V89" s="297">
        <v>5.3978212890463074E-3</v>
      </c>
      <c r="W89" s="297">
        <v>8.918862147165434E-3</v>
      </c>
      <c r="DA89" s="122" t="s">
        <v>1206</v>
      </c>
    </row>
    <row r="90" spans="1:105" ht="12" customHeight="1" x14ac:dyDescent="0.25">
      <c r="A90" s="59" t="s">
        <v>70</v>
      </c>
      <c r="B90" s="297">
        <v>5.6265325513147557</v>
      </c>
      <c r="C90" s="297">
        <v>6.1227402152032804</v>
      </c>
      <c r="D90" s="297">
        <v>5.6523113306135677</v>
      </c>
      <c r="E90" s="297">
        <v>4.9698759711377543</v>
      </c>
      <c r="F90" s="297">
        <v>6.8585001428100263</v>
      </c>
      <c r="G90" s="297">
        <v>6.8724988880674216</v>
      </c>
      <c r="H90" s="297">
        <v>8.3989777043766125</v>
      </c>
      <c r="I90" s="297">
        <v>8.4737037318695574</v>
      </c>
      <c r="J90" s="297">
        <v>6.6535225872294887</v>
      </c>
      <c r="K90" s="297">
        <v>4.5399396542290917</v>
      </c>
      <c r="L90" s="297">
        <v>4.108582804600915</v>
      </c>
      <c r="M90" s="297">
        <v>3.1727881400331168</v>
      </c>
      <c r="N90" s="297">
        <v>0</v>
      </c>
      <c r="O90" s="297">
        <v>0.27756993960838527</v>
      </c>
      <c r="P90" s="297">
        <v>0.58756336741325432</v>
      </c>
      <c r="Q90" s="297">
        <v>1.081989597097115</v>
      </c>
      <c r="R90" s="297">
        <v>0.61252597040403112</v>
      </c>
      <c r="S90" s="297">
        <v>0.19839778467433999</v>
      </c>
      <c r="T90" s="297">
        <v>0.1017825858582746</v>
      </c>
      <c r="U90" s="297">
        <v>3.6481385775346119E-2</v>
      </c>
      <c r="V90" s="297">
        <v>3.8024735575162547E-2</v>
      </c>
      <c r="W90" s="297">
        <v>0.1969183912245302</v>
      </c>
      <c r="DA90" s="122" t="s">
        <v>1207</v>
      </c>
    </row>
    <row r="91" spans="1:105" ht="12" customHeight="1" x14ac:dyDescent="0.25">
      <c r="A91" s="59" t="s">
        <v>162</v>
      </c>
      <c r="B91" s="297">
        <v>0.48450458592088858</v>
      </c>
      <c r="C91" s="297">
        <v>0.63630470432956154</v>
      </c>
      <c r="D91" s="297">
        <v>1.1671048500377981</v>
      </c>
      <c r="E91" s="297">
        <v>1.26234302265152</v>
      </c>
      <c r="F91" s="297">
        <v>1.446276317432309</v>
      </c>
      <c r="G91" s="297">
        <v>3.079420592004952</v>
      </c>
      <c r="H91" s="297">
        <v>2.4970400253869411</v>
      </c>
      <c r="I91" s="297">
        <v>2.0891440659276221</v>
      </c>
      <c r="J91" s="297">
        <v>2.665520065633487</v>
      </c>
      <c r="K91" s="297">
        <v>3.1562952100490551</v>
      </c>
      <c r="L91" s="297">
        <v>3.030653459210471</v>
      </c>
      <c r="M91" s="297">
        <v>2.5240457990207772</v>
      </c>
      <c r="N91" s="297">
        <v>1.811061919645423</v>
      </c>
      <c r="O91" s="297">
        <v>1.7367399666525569</v>
      </c>
      <c r="P91" s="297">
        <v>3.0300304751842169</v>
      </c>
      <c r="Q91" s="297">
        <v>5.7336348496062506</v>
      </c>
      <c r="R91" s="297">
        <v>6.6971351928368792</v>
      </c>
      <c r="S91" s="297">
        <v>1.69058671040338</v>
      </c>
      <c r="T91" s="297">
        <v>0.62886236725030153</v>
      </c>
      <c r="U91" s="297">
        <v>0.8664287758754704</v>
      </c>
      <c r="V91" s="297">
        <v>0.68903098701024967</v>
      </c>
      <c r="W91" s="297">
        <v>0.82355127360407032</v>
      </c>
      <c r="DA91" s="122" t="s">
        <v>1208</v>
      </c>
    </row>
    <row r="92" spans="1:105" ht="12" customHeight="1" x14ac:dyDescent="0.25">
      <c r="A92" s="60" t="s">
        <v>1021</v>
      </c>
      <c r="B92" s="264">
        <v>0.63627374941602621</v>
      </c>
      <c r="C92" s="264">
        <v>0.57308025099702753</v>
      </c>
      <c r="D92" s="264">
        <v>0.63866531461242837</v>
      </c>
      <c r="E92" s="264">
        <v>0.1047497447776931</v>
      </c>
      <c r="F92" s="264">
        <v>3.6904299898496543E-2</v>
      </c>
      <c r="G92" s="264">
        <v>4.3083182312151351E-2</v>
      </c>
      <c r="H92" s="264">
        <v>3.3557255769453627E-2</v>
      </c>
      <c r="I92" s="264">
        <v>9.507685557382321E-5</v>
      </c>
      <c r="J92" s="264">
        <v>0.13480317687427881</v>
      </c>
      <c r="K92" s="264">
        <v>0.18526336572462879</v>
      </c>
      <c r="L92" s="264">
        <v>8.1187665153738625E-2</v>
      </c>
      <c r="M92" s="264">
        <v>4.8756244869781022E-2</v>
      </c>
      <c r="N92" s="264">
        <v>0.50130577726457559</v>
      </c>
      <c r="O92" s="264">
        <v>0.39078276129831779</v>
      </c>
      <c r="P92" s="264">
        <v>0.39059470243408378</v>
      </c>
      <c r="Q92" s="264">
        <v>0.44801293724962382</v>
      </c>
      <c r="R92" s="264">
        <v>8.569602034048756E-3</v>
      </c>
      <c r="S92" s="264">
        <v>0.47240442494000839</v>
      </c>
      <c r="T92" s="264">
        <v>0.92950489319628982</v>
      </c>
      <c r="U92" s="264">
        <v>0.1988872905903479</v>
      </c>
      <c r="V92" s="264">
        <v>0.16740457950466439</v>
      </c>
      <c r="W92" s="264">
        <v>0.2102284629387243</v>
      </c>
      <c r="DA92" s="72" t="s">
        <v>1209</v>
      </c>
    </row>
    <row r="93" spans="1:105" ht="12" customHeight="1" x14ac:dyDescent="0.25">
      <c r="A93" s="57" t="s">
        <v>1023</v>
      </c>
      <c r="B93" s="263">
        <f t="shared" ref="B93:W93" si="3">B94+B95+B106</f>
        <v>3.9815299487604263</v>
      </c>
      <c r="C93" s="263">
        <f t="shared" si="3"/>
        <v>4.2249238116593411</v>
      </c>
      <c r="D93" s="263">
        <f t="shared" si="3"/>
        <v>4.2073897941120943</v>
      </c>
      <c r="E93" s="263">
        <f t="shared" si="3"/>
        <v>2.596531325468729</v>
      </c>
      <c r="F93" s="263">
        <f t="shared" si="3"/>
        <v>2.6495743910307956</v>
      </c>
      <c r="G93" s="263">
        <f t="shared" si="3"/>
        <v>3.3255978717545132</v>
      </c>
      <c r="H93" s="263">
        <f t="shared" si="3"/>
        <v>3.391284083198137</v>
      </c>
      <c r="I93" s="263">
        <f t="shared" si="3"/>
        <v>3.5270441443017009</v>
      </c>
      <c r="J93" s="263">
        <f t="shared" si="3"/>
        <v>3.3493881410476645</v>
      </c>
      <c r="K93" s="263">
        <f t="shared" si="3"/>
        <v>3.1419995468534418</v>
      </c>
      <c r="L93" s="263">
        <f t="shared" si="3"/>
        <v>2.6589249648150952</v>
      </c>
      <c r="M93" s="263">
        <f t="shared" si="3"/>
        <v>1.9261911069546906</v>
      </c>
      <c r="N93" s="263">
        <f t="shared" si="3"/>
        <v>0.96357038726495114</v>
      </c>
      <c r="O93" s="263">
        <f t="shared" si="3"/>
        <v>0.98798957101857665</v>
      </c>
      <c r="P93" s="263">
        <f t="shared" si="3"/>
        <v>1.681515960949205</v>
      </c>
      <c r="Q93" s="263">
        <f t="shared" si="3"/>
        <v>2.7043925924898069</v>
      </c>
      <c r="R93" s="263">
        <f t="shared" si="3"/>
        <v>2.1640971304600241</v>
      </c>
      <c r="S93" s="263">
        <f t="shared" si="3"/>
        <v>1.0836731732830209</v>
      </c>
      <c r="T93" s="263">
        <f t="shared" si="3"/>
        <v>0.95456763073346196</v>
      </c>
      <c r="U93" s="263">
        <f t="shared" si="3"/>
        <v>0.51459187059707423</v>
      </c>
      <c r="V93" s="263">
        <f t="shared" si="3"/>
        <v>0.40484513189160459</v>
      </c>
      <c r="W93" s="263">
        <f t="shared" si="3"/>
        <v>0.57409947563579478</v>
      </c>
      <c r="DA93" s="70"/>
    </row>
    <row r="94" spans="1:105" ht="12" customHeight="1" x14ac:dyDescent="0.25">
      <c r="A94" s="60" t="s">
        <v>1024</v>
      </c>
      <c r="B94" s="264">
        <v>0.19317506025731551</v>
      </c>
      <c r="C94" s="264">
        <v>0.28860165720397341</v>
      </c>
      <c r="D94" s="264">
        <v>0.4535030412340742</v>
      </c>
      <c r="E94" s="264">
        <v>0.99231981941104097</v>
      </c>
      <c r="F94" s="264">
        <v>1.5196620884147261</v>
      </c>
      <c r="G94" s="264">
        <v>2.2016200309169101</v>
      </c>
      <c r="H94" s="264">
        <v>2.2297465859560082</v>
      </c>
      <c r="I94" s="264">
        <v>2.7777782896169301</v>
      </c>
      <c r="J94" s="264">
        <v>1.6217081013160839</v>
      </c>
      <c r="K94" s="264">
        <v>1.455482788637994</v>
      </c>
      <c r="L94" s="264">
        <v>1.572714240100348</v>
      </c>
      <c r="M94" s="264">
        <v>1.223960977590044</v>
      </c>
      <c r="N94" s="264">
        <v>0.18854523067865431</v>
      </c>
      <c r="O94" s="264">
        <v>0.22124123596992579</v>
      </c>
      <c r="P94" s="264">
        <v>0.52504085633321584</v>
      </c>
      <c r="Q94" s="264">
        <v>1.0257305381128861</v>
      </c>
      <c r="R94" s="264">
        <v>1.6513919454936969</v>
      </c>
      <c r="S94" s="264">
        <v>0.210075903441164</v>
      </c>
      <c r="T94" s="264">
        <v>4.4791805231301218E-2</v>
      </c>
      <c r="U94" s="264">
        <v>0.1154740019847009</v>
      </c>
      <c r="V94" s="264">
        <v>8.7137826837254573E-2</v>
      </c>
      <c r="W94" s="264">
        <v>0.1184785221661827</v>
      </c>
      <c r="DA94" s="72" t="s">
        <v>1210</v>
      </c>
    </row>
    <row r="95" spans="1:105" ht="12" customHeight="1" x14ac:dyDescent="0.25">
      <c r="A95" s="60" t="s">
        <v>1026</v>
      </c>
      <c r="B95" s="264">
        <v>0.57051974751821677</v>
      </c>
      <c r="C95" s="264">
        <v>0.63934643535899549</v>
      </c>
      <c r="D95" s="264">
        <v>0.60606392557327626</v>
      </c>
      <c r="E95" s="264">
        <v>0.5597465455861339</v>
      </c>
      <c r="F95" s="264">
        <v>0.63805474938857476</v>
      </c>
      <c r="G95" s="264">
        <v>0.73327393498994864</v>
      </c>
      <c r="H95" s="264">
        <v>0.78145045703228433</v>
      </c>
      <c r="I95" s="264">
        <v>0.74766234857318403</v>
      </c>
      <c r="J95" s="264">
        <v>0.68738272577600135</v>
      </c>
      <c r="K95" s="264">
        <v>0.60287526137666592</v>
      </c>
      <c r="L95" s="264">
        <v>0.55180609598336339</v>
      </c>
      <c r="M95" s="264">
        <v>0.402336520644544</v>
      </c>
      <c r="N95" s="264">
        <v>0.1130349238266439</v>
      </c>
      <c r="O95" s="264">
        <v>0.1353065833692787</v>
      </c>
      <c r="P95" s="264">
        <v>0.29797753186559661</v>
      </c>
      <c r="Q95" s="264">
        <v>0.66203788725252277</v>
      </c>
      <c r="R95" s="264">
        <v>0.48590187863002332</v>
      </c>
      <c r="S95" s="264">
        <v>0.12900355499807051</v>
      </c>
      <c r="T95" s="264">
        <v>7.0004077038485546E-2</v>
      </c>
      <c r="U95" s="264">
        <v>6.2896740443511873E-2</v>
      </c>
      <c r="V95" s="264">
        <v>4.9171669907213708E-2</v>
      </c>
      <c r="W95" s="264">
        <v>7.1995760314606097E-2</v>
      </c>
      <c r="DA95" s="72" t="s">
        <v>1211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1212</v>
      </c>
    </row>
    <row r="97" spans="1:105" ht="12" customHeight="1" x14ac:dyDescent="0.25">
      <c r="A97" s="64" t="s">
        <v>32</v>
      </c>
      <c r="B97" s="231">
        <v>6.9257156702359615E-2</v>
      </c>
      <c r="C97" s="231">
        <v>3.7343046648043741E-2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1213</v>
      </c>
    </row>
    <row r="98" spans="1:105" ht="12" customHeight="1" x14ac:dyDescent="0.25">
      <c r="A98" s="64" t="s">
        <v>33</v>
      </c>
      <c r="B98" s="231">
        <v>0.19033034741040381</v>
      </c>
      <c r="C98" s="231">
        <v>0.24010055155304991</v>
      </c>
      <c r="D98" s="231">
        <v>0.22401803771378601</v>
      </c>
      <c r="E98" s="231">
        <v>0.22073653267435089</v>
      </c>
      <c r="F98" s="231">
        <v>0.20329572079283689</v>
      </c>
      <c r="G98" s="231">
        <v>0.21135935255252719</v>
      </c>
      <c r="H98" s="231">
        <v>0.21343411907969381</v>
      </c>
      <c r="I98" s="231">
        <v>0.20511455056586159</v>
      </c>
      <c r="J98" s="231">
        <v>0.19435254368349439</v>
      </c>
      <c r="K98" s="231">
        <v>0.18574658786240661</v>
      </c>
      <c r="L98" s="231">
        <v>0.1688191168651253</v>
      </c>
      <c r="M98" s="231">
        <v>0.1113945015493987</v>
      </c>
      <c r="N98" s="231">
        <v>8.1295907995888074E-3</v>
      </c>
      <c r="O98" s="231">
        <v>9.2477987524768324E-3</v>
      </c>
      <c r="P98" s="231">
        <v>1.4362130052463659E-2</v>
      </c>
      <c r="Q98" s="231">
        <v>1.5669493677110621E-2</v>
      </c>
      <c r="R98" s="231">
        <v>1.739956615942833E-2</v>
      </c>
      <c r="S98" s="231">
        <v>1.6347817679695429E-2</v>
      </c>
      <c r="T98" s="231">
        <v>1.2330844619618911E-2</v>
      </c>
      <c r="U98" s="231">
        <v>1.1985254918653231E-2</v>
      </c>
      <c r="V98" s="231">
        <v>7.4132181352402817E-3</v>
      </c>
      <c r="W98" s="231">
        <v>1.1443792795144349E-2</v>
      </c>
      <c r="DA98" s="73" t="s">
        <v>1214</v>
      </c>
    </row>
    <row r="99" spans="1:105" ht="12" customHeight="1" x14ac:dyDescent="0.25">
      <c r="A99" s="64" t="s">
        <v>160</v>
      </c>
      <c r="B99" s="231">
        <v>2.8989392299169699E-2</v>
      </c>
      <c r="C99" s="231">
        <v>3.4757135982630229E-2</v>
      </c>
      <c r="D99" s="231">
        <v>3.4294941812754803E-2</v>
      </c>
      <c r="E99" s="231">
        <v>3.0365511436503859E-2</v>
      </c>
      <c r="F99" s="231">
        <v>2.6858230879931552E-2</v>
      </c>
      <c r="G99" s="231">
        <v>3.2553708242201412E-2</v>
      </c>
      <c r="H99" s="231">
        <v>3.3319960244174891E-2</v>
      </c>
      <c r="I99" s="231">
        <v>2.888491023051502E-2</v>
      </c>
      <c r="J99" s="231">
        <v>3.1210496870841351E-2</v>
      </c>
      <c r="K99" s="231">
        <v>3.3450855670675482E-2</v>
      </c>
      <c r="L99" s="231">
        <v>2.9513782586196611E-2</v>
      </c>
      <c r="M99" s="231">
        <v>9.0219321170578806E-3</v>
      </c>
      <c r="N99" s="231">
        <v>2.3852993605966931E-3</v>
      </c>
      <c r="O99" s="231">
        <v>4.016728309875376E-3</v>
      </c>
      <c r="P99" s="231">
        <v>1.8390019624934729E-2</v>
      </c>
      <c r="Q99" s="231">
        <v>3.251538806235299E-3</v>
      </c>
      <c r="R99" s="231">
        <v>4.7867615591911938E-3</v>
      </c>
      <c r="S99" s="231">
        <v>4.2820781000192593E-3</v>
      </c>
      <c r="T99" s="231">
        <v>3.378834865031476E-3</v>
      </c>
      <c r="U99" s="231">
        <v>5.4157402705915967E-4</v>
      </c>
      <c r="V99" s="231">
        <v>2.645455322440542E-4</v>
      </c>
      <c r="W99" s="231">
        <v>3.9462818757714149E-4</v>
      </c>
      <c r="DA99" s="73" t="s">
        <v>1215</v>
      </c>
    </row>
    <row r="100" spans="1:105" ht="12" customHeight="1" x14ac:dyDescent="0.25">
      <c r="A100" s="64" t="s">
        <v>70</v>
      </c>
      <c r="B100" s="231">
        <v>0.25938782669720611</v>
      </c>
      <c r="C100" s="231">
        <v>0.29607457009118793</v>
      </c>
      <c r="D100" s="231">
        <v>0.28775255066754629</v>
      </c>
      <c r="E100" s="231">
        <v>0.24564046215674881</v>
      </c>
      <c r="F100" s="231">
        <v>0.33629078587251271</v>
      </c>
      <c r="G100" s="231">
        <v>0.33691604936978731</v>
      </c>
      <c r="H100" s="231">
        <v>0.41123616288745279</v>
      </c>
      <c r="I100" s="231">
        <v>0.41127207487840978</v>
      </c>
      <c r="J100" s="231">
        <v>0.32880373581223249</v>
      </c>
      <c r="K100" s="231">
        <v>0.22542182770328539</v>
      </c>
      <c r="L100" s="231">
        <v>0.20257844717389259</v>
      </c>
      <c r="M100" s="231">
        <v>0.1563332425878069</v>
      </c>
      <c r="N100" s="231">
        <v>0</v>
      </c>
      <c r="O100" s="231">
        <v>1.06188770596349E-2</v>
      </c>
      <c r="P100" s="231">
        <v>1.46589240334392E-2</v>
      </c>
      <c r="Q100" s="231">
        <v>1.199505651229835E-2</v>
      </c>
      <c r="R100" s="231">
        <v>1.3319396605024601E-2</v>
      </c>
      <c r="S100" s="231">
        <v>9.6371764729616151E-3</v>
      </c>
      <c r="T100" s="231">
        <v>6.1028059975717884E-3</v>
      </c>
      <c r="U100" s="231">
        <v>1.822172819386479E-3</v>
      </c>
      <c r="V100" s="231">
        <v>1.8066978259458899E-3</v>
      </c>
      <c r="W100" s="231">
        <v>8.446996618533131E-3</v>
      </c>
      <c r="DA100" s="73" t="s">
        <v>1216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4.4330116870733877E-2</v>
      </c>
      <c r="P101" s="231">
        <v>0.1742301707592796</v>
      </c>
      <c r="Q101" s="231">
        <v>0.22873900532642791</v>
      </c>
      <c r="R101" s="231">
        <v>0.16333302727301269</v>
      </c>
      <c r="S101" s="231">
        <v>1.5811173716512951E-2</v>
      </c>
      <c r="T101" s="231">
        <v>1.0115852218131291E-2</v>
      </c>
      <c r="U101" s="231">
        <v>4.8471024801593704E-3</v>
      </c>
      <c r="V101" s="231">
        <v>6.6278266705544747E-3</v>
      </c>
      <c r="W101" s="231">
        <v>1.6037038357100911E-2</v>
      </c>
      <c r="DA101" s="73" t="s">
        <v>1217</v>
      </c>
    </row>
    <row r="102" spans="1:105" ht="12" customHeight="1" x14ac:dyDescent="0.25">
      <c r="A102" s="64" t="s">
        <v>162</v>
      </c>
      <c r="B102" s="231">
        <v>2.2555024409077539E-2</v>
      </c>
      <c r="C102" s="231">
        <v>3.1071131084083721E-2</v>
      </c>
      <c r="D102" s="231">
        <v>5.99983953791891E-2</v>
      </c>
      <c r="E102" s="231">
        <v>6.3004039318530353E-2</v>
      </c>
      <c r="F102" s="231">
        <v>7.1610011843293672E-2</v>
      </c>
      <c r="G102" s="231">
        <v>0.1524448248254327</v>
      </c>
      <c r="H102" s="231">
        <v>0.1234602148209628</v>
      </c>
      <c r="I102" s="231">
        <v>0.1023908128983977</v>
      </c>
      <c r="J102" s="231">
        <v>0.13301594940943301</v>
      </c>
      <c r="K102" s="231">
        <v>0.15825599014029851</v>
      </c>
      <c r="L102" s="231">
        <v>0.15089474935814881</v>
      </c>
      <c r="M102" s="231">
        <v>0.12558684439028059</v>
      </c>
      <c r="N102" s="231">
        <v>0.1025200336664584</v>
      </c>
      <c r="O102" s="231">
        <v>6.7093062376557697E-2</v>
      </c>
      <c r="P102" s="231">
        <v>7.6336287395479388E-2</v>
      </c>
      <c r="Q102" s="231">
        <v>6.4186825766313307E-2</v>
      </c>
      <c r="R102" s="231">
        <v>0.14705702117537081</v>
      </c>
      <c r="S102" s="231">
        <v>8.2925309028881233E-2</v>
      </c>
      <c r="T102" s="231">
        <v>3.8075739338132082E-2</v>
      </c>
      <c r="U102" s="231">
        <v>4.3700636198253637E-2</v>
      </c>
      <c r="V102" s="231">
        <v>3.3059381743229012E-2</v>
      </c>
      <c r="W102" s="231">
        <v>3.5673304356250567E-2</v>
      </c>
      <c r="DA102" s="73" t="s">
        <v>1218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1219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0.33819596716413719</v>
      </c>
      <c r="R104" s="231">
        <v>0.14000610585799569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1220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1221</v>
      </c>
    </row>
    <row r="106" spans="1:105" ht="12" customHeight="1" x14ac:dyDescent="0.25">
      <c r="A106" s="60" t="s">
        <v>1038</v>
      </c>
      <c r="B106" s="264">
        <v>3.217835140984894</v>
      </c>
      <c r="C106" s="264">
        <v>3.296975719096372</v>
      </c>
      <c r="D106" s="264">
        <v>3.1478228273047439</v>
      </c>
      <c r="E106" s="264">
        <v>1.0444649604715539</v>
      </c>
      <c r="F106" s="264">
        <v>0.4918575532274948</v>
      </c>
      <c r="G106" s="264">
        <v>0.39070390584765458</v>
      </c>
      <c r="H106" s="264">
        <v>0.38008704020984441</v>
      </c>
      <c r="I106" s="264">
        <v>1.603506111586443E-3</v>
      </c>
      <c r="J106" s="264">
        <v>1.0402973139555789</v>
      </c>
      <c r="K106" s="264">
        <v>1.083641496838782</v>
      </c>
      <c r="L106" s="264">
        <v>0.53440462873138384</v>
      </c>
      <c r="M106" s="264">
        <v>0.29989360872010262</v>
      </c>
      <c r="N106" s="264">
        <v>0.66199023275965296</v>
      </c>
      <c r="O106" s="264">
        <v>0.63144175167937211</v>
      </c>
      <c r="P106" s="264">
        <v>0.85849757275039251</v>
      </c>
      <c r="Q106" s="264">
        <v>1.0166241671243981</v>
      </c>
      <c r="R106" s="264">
        <v>2.68033063363038E-2</v>
      </c>
      <c r="S106" s="264">
        <v>0.74459371484378645</v>
      </c>
      <c r="T106" s="264">
        <v>0.83977174846367519</v>
      </c>
      <c r="U106" s="264">
        <v>0.33622112816886152</v>
      </c>
      <c r="V106" s="264">
        <v>0.2685356351471363</v>
      </c>
      <c r="W106" s="264">
        <v>0.38362519315500598</v>
      </c>
      <c r="DA106" s="72" t="s">
        <v>1222</v>
      </c>
    </row>
    <row r="107" spans="1:105" ht="12" customHeight="1" x14ac:dyDescent="0.25">
      <c r="A107" s="132" t="s">
        <v>1040</v>
      </c>
      <c r="B107" s="318">
        <v>2.253174119431324</v>
      </c>
      <c r="C107" s="318">
        <v>2.3767404879721559</v>
      </c>
      <c r="D107" s="318">
        <v>2.436884432073724</v>
      </c>
      <c r="E107" s="318">
        <v>1.2619706615035671</v>
      </c>
      <c r="F107" s="318">
        <v>0.98492447816279127</v>
      </c>
      <c r="G107" s="318">
        <v>1.145219806599939</v>
      </c>
      <c r="H107" s="318">
        <v>1.0974331946619491</v>
      </c>
      <c r="I107" s="318">
        <v>0.1291705360275871</v>
      </c>
      <c r="J107" s="318">
        <v>1.603654983842939</v>
      </c>
      <c r="K107" s="318">
        <v>1.62455259140261</v>
      </c>
      <c r="L107" s="318">
        <v>1.139414257991979</v>
      </c>
      <c r="M107" s="318">
        <v>0.77002898580802859</v>
      </c>
      <c r="N107" s="318">
        <v>0.68957387881665577</v>
      </c>
      <c r="O107" s="318">
        <v>0.65375419482907138</v>
      </c>
      <c r="P107" s="318">
        <v>1.0069522078662649</v>
      </c>
      <c r="Q107" s="318">
        <v>1.399338623951319</v>
      </c>
      <c r="R107" s="318">
        <v>0.38778649422968692</v>
      </c>
      <c r="S107" s="318">
        <v>0.76258191051996793</v>
      </c>
      <c r="T107" s="318">
        <v>0.65470121953855676</v>
      </c>
      <c r="U107" s="318">
        <v>0.37329536826288229</v>
      </c>
      <c r="V107" s="318">
        <v>0.29185947519770922</v>
      </c>
      <c r="W107" s="318">
        <v>0.39663851576994308</v>
      </c>
      <c r="DA107" s="139" t="s">
        <v>1223</v>
      </c>
    </row>
    <row r="108" spans="1:105" ht="12" hidden="1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DA108" s="94"/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3.3058961617436742</v>
      </c>
      <c r="C110" s="225">
        <v>4.7659945122377518</v>
      </c>
      <c r="D110" s="225">
        <v>4.3593395751213384</v>
      </c>
      <c r="E110" s="225">
        <v>4.3935266994539512</v>
      </c>
      <c r="F110" s="225">
        <v>3.7060537239788229</v>
      </c>
      <c r="G110" s="225">
        <v>4.272837268478149</v>
      </c>
      <c r="H110" s="225">
        <v>3.8644344771508972</v>
      </c>
      <c r="I110" s="225">
        <v>2.8454956843254768</v>
      </c>
      <c r="J110" s="225">
        <v>2.8655592684101872</v>
      </c>
      <c r="K110" s="225">
        <v>3.7417765941826779</v>
      </c>
      <c r="L110" s="225">
        <v>6.6821676961330336</v>
      </c>
      <c r="M110" s="225">
        <v>5.3532654424687038</v>
      </c>
      <c r="N110" s="225">
        <v>5.7787900034710162</v>
      </c>
      <c r="O110" s="225">
        <v>6.8374069564035054</v>
      </c>
      <c r="P110" s="225">
        <v>5.4940773287554956</v>
      </c>
      <c r="Q110" s="225">
        <v>6.0556437753218599</v>
      </c>
      <c r="R110" s="225">
        <v>4.9047179072859501</v>
      </c>
      <c r="S110" s="225">
        <v>7.1080700058581012</v>
      </c>
      <c r="T110" s="225">
        <v>8.8198777743708998</v>
      </c>
      <c r="U110" s="225">
        <v>8.1820272385690362</v>
      </c>
      <c r="V110" s="225">
        <v>7.2978265493166958</v>
      </c>
      <c r="W110" s="225">
        <v>7.6876272907659624</v>
      </c>
      <c r="DA110" s="89" t="s">
        <v>1224</v>
      </c>
    </row>
    <row r="111" spans="1:105" ht="12" customHeight="1" x14ac:dyDescent="0.25">
      <c r="A111" s="55" t="s">
        <v>92</v>
      </c>
      <c r="B111" s="261">
        <v>5.0418976852721498E-3</v>
      </c>
      <c r="C111" s="261">
        <v>6.9774624821899202E-3</v>
      </c>
      <c r="D111" s="261">
        <v>6.7302611948877383E-3</v>
      </c>
      <c r="E111" s="261">
        <v>4.4098339304589019E-3</v>
      </c>
      <c r="F111" s="261">
        <v>2.6533533457568032E-3</v>
      </c>
      <c r="G111" s="261">
        <v>3.029798243013073E-3</v>
      </c>
      <c r="H111" s="261">
        <v>2.4992701041984321E-3</v>
      </c>
      <c r="I111" s="261">
        <v>2.2899914672835711E-4</v>
      </c>
      <c r="J111" s="261">
        <v>2.9309727479240621E-3</v>
      </c>
      <c r="K111" s="261">
        <v>4.3080636902721268E-3</v>
      </c>
      <c r="L111" s="261">
        <v>6.1777659176617747E-3</v>
      </c>
      <c r="M111" s="261">
        <v>4.554567741946321E-3</v>
      </c>
      <c r="N111" s="261">
        <v>1.194358635938084E-2</v>
      </c>
      <c r="O111" s="261">
        <v>1.224553421444077E-2</v>
      </c>
      <c r="P111" s="261">
        <v>7.8351557184910443E-3</v>
      </c>
      <c r="Q111" s="261">
        <v>5.3182608359332159E-3</v>
      </c>
      <c r="R111" s="261">
        <v>8.6467105640516885E-4</v>
      </c>
      <c r="S111" s="261">
        <v>1.281949977408401E-2</v>
      </c>
      <c r="T111" s="261">
        <v>2.2964001686455581E-2</v>
      </c>
      <c r="U111" s="261">
        <v>1.02900328405915E-2</v>
      </c>
      <c r="V111" s="261">
        <v>1.0718278770269089E-2</v>
      </c>
      <c r="W111" s="261">
        <v>1.071089752554889E-2</v>
      </c>
      <c r="DA111" s="67" t="s">
        <v>1225</v>
      </c>
    </row>
    <row r="112" spans="1:105" ht="12" customHeight="1" x14ac:dyDescent="0.25">
      <c r="A112" s="202" t="s">
        <v>93</v>
      </c>
      <c r="B112" s="226">
        <v>1.0843055172424841E-2</v>
      </c>
      <c r="C112" s="226">
        <v>1.500566163389448E-2</v>
      </c>
      <c r="D112" s="226">
        <v>1.4474032996379329E-2</v>
      </c>
      <c r="E112" s="226">
        <v>9.4837451281235205E-3</v>
      </c>
      <c r="F112" s="226">
        <v>5.7062753978566879E-3</v>
      </c>
      <c r="G112" s="226">
        <v>6.5158540615116254E-3</v>
      </c>
      <c r="H112" s="226">
        <v>5.3749055062692749E-3</v>
      </c>
      <c r="I112" s="226">
        <v>4.9248329446807454E-4</v>
      </c>
      <c r="J112" s="226">
        <v>6.3033209316104592E-3</v>
      </c>
      <c r="K112" s="226">
        <v>9.2648790586117163E-3</v>
      </c>
      <c r="L112" s="226">
        <v>1.330401996343299E-2</v>
      </c>
      <c r="M112" s="226">
        <v>9.7950082280982842E-3</v>
      </c>
      <c r="N112" s="226">
        <v>2.5685758405943691E-2</v>
      </c>
      <c r="O112" s="226">
        <v>2.633512446927613E-2</v>
      </c>
      <c r="P112" s="226">
        <v>1.6850208204007341E-2</v>
      </c>
      <c r="Q112" s="226">
        <v>1.14373990241449E-2</v>
      </c>
      <c r="R112" s="226">
        <v>1.8595530008447699E-3</v>
      </c>
      <c r="S112" s="226">
        <v>2.756948911107818E-2</v>
      </c>
      <c r="T112" s="226">
        <v>4.938615434288697E-2</v>
      </c>
      <c r="U112" s="226">
        <v>2.212964260312528E-2</v>
      </c>
      <c r="V112" s="226">
        <v>2.305062405350744E-2</v>
      </c>
      <c r="W112" s="226">
        <v>2.3034750021795919E-2</v>
      </c>
      <c r="DA112" s="174" t="s">
        <v>1226</v>
      </c>
    </row>
    <row r="113" spans="1:105" ht="12" customHeight="1" x14ac:dyDescent="0.25">
      <c r="A113" s="202" t="s">
        <v>94</v>
      </c>
      <c r="B113" s="226">
        <v>6.9746449653485448E-2</v>
      </c>
      <c r="C113" s="226">
        <v>9.6521838819677352E-2</v>
      </c>
      <c r="D113" s="226">
        <v>9.3102211287476075E-2</v>
      </c>
      <c r="E113" s="226">
        <v>6.1002876180812841E-2</v>
      </c>
      <c r="F113" s="226">
        <v>3.6704825661837033E-2</v>
      </c>
      <c r="G113" s="226">
        <v>4.1912328215982723E-2</v>
      </c>
      <c r="H113" s="226">
        <v>3.4573334758880192E-2</v>
      </c>
      <c r="I113" s="226">
        <v>3.1678305382189368E-3</v>
      </c>
      <c r="J113" s="226">
        <v>4.0545238312940712E-2</v>
      </c>
      <c r="K113" s="226">
        <v>5.9595050521409919E-2</v>
      </c>
      <c r="L113" s="226">
        <v>8.5259762013932136E-2</v>
      </c>
      <c r="M113" s="226">
        <v>6.300503293332918E-2</v>
      </c>
      <c r="N113" s="226">
        <v>0.16522008114721309</v>
      </c>
      <c r="O113" s="226">
        <v>0.16939703835370951</v>
      </c>
      <c r="P113" s="226">
        <v>0.1083866289955181</v>
      </c>
      <c r="Q113" s="226">
        <v>7.3569484109334352E-2</v>
      </c>
      <c r="R113" s="226">
        <v>1.1961316961776859E-2</v>
      </c>
      <c r="S113" s="226">
        <v>0.17733691784103631</v>
      </c>
      <c r="T113" s="226">
        <v>0.31766959336472012</v>
      </c>
      <c r="U113" s="226">
        <v>0.1423458590890242</v>
      </c>
      <c r="V113" s="226">
        <v>0.14826994462943829</v>
      </c>
      <c r="W113" s="226">
        <v>0.1481678371204421</v>
      </c>
      <c r="DA113" s="174" t="s">
        <v>1227</v>
      </c>
    </row>
    <row r="114" spans="1:105" ht="12" customHeight="1" x14ac:dyDescent="0.25">
      <c r="A114" s="202" t="s">
        <v>95</v>
      </c>
      <c r="B114" s="226">
        <v>9.7270454358996616E-2</v>
      </c>
      <c r="C114" s="226">
        <v>0.134612201254701</v>
      </c>
      <c r="D114" s="226">
        <v>0.12984308790988819</v>
      </c>
      <c r="E114" s="226">
        <v>8.507640909026179E-2</v>
      </c>
      <c r="F114" s="226">
        <v>5.1189631687814943E-2</v>
      </c>
      <c r="G114" s="226">
        <v>5.8452168233172612E-2</v>
      </c>
      <c r="H114" s="226">
        <v>4.8216991652046223E-2</v>
      </c>
      <c r="I114" s="226">
        <v>4.4179498356653954E-3</v>
      </c>
      <c r="J114" s="226">
        <v>5.6545584361460843E-2</v>
      </c>
      <c r="K114" s="226">
        <v>8.3113013932103671E-2</v>
      </c>
      <c r="L114" s="226">
        <v>0.11934718085132549</v>
      </c>
      <c r="M114" s="226">
        <v>8.7868675907895682E-2</v>
      </c>
      <c r="N114" s="226">
        <v>0.2304207947825857</v>
      </c>
      <c r="O114" s="226">
        <v>0.2362461024123296</v>
      </c>
      <c r="P114" s="226">
        <v>0.15115918733086639</v>
      </c>
      <c r="Q114" s="226">
        <v>0.10260217088934399</v>
      </c>
      <c r="R114" s="226">
        <v>1.6681605176814381E-2</v>
      </c>
      <c r="S114" s="226">
        <v>0.24731929236142311</v>
      </c>
      <c r="T114" s="226">
        <v>0.44303137774239199</v>
      </c>
      <c r="U114" s="226">
        <v>0.19851973051676569</v>
      </c>
      <c r="V114" s="226">
        <v>0.20678163481498449</v>
      </c>
      <c r="W114" s="226">
        <v>0.20663923267347231</v>
      </c>
      <c r="DA114" s="174" t="s">
        <v>1228</v>
      </c>
    </row>
    <row r="115" spans="1:105" ht="12" customHeight="1" x14ac:dyDescent="0.25">
      <c r="A115" s="56" t="s">
        <v>96</v>
      </c>
      <c r="B115" s="262">
        <v>0.25101077979030301</v>
      </c>
      <c r="C115" s="262">
        <v>0.34947299092565498</v>
      </c>
      <c r="D115" s="262">
        <v>0.33353211127615268</v>
      </c>
      <c r="E115" s="262">
        <v>0.27225548457149112</v>
      </c>
      <c r="F115" s="262">
        <v>0.22397531220577799</v>
      </c>
      <c r="G115" s="262">
        <v>0.28204733479166411</v>
      </c>
      <c r="H115" s="262">
        <v>0.2474379569036865</v>
      </c>
      <c r="I115" s="262">
        <v>0.2082907522852521</v>
      </c>
      <c r="J115" s="262">
        <v>0.18826686486277899</v>
      </c>
      <c r="K115" s="262">
        <v>0.25636763794093481</v>
      </c>
      <c r="L115" s="262">
        <v>0.44948351509060058</v>
      </c>
      <c r="M115" s="262">
        <v>0.36060441234247198</v>
      </c>
      <c r="N115" s="262">
        <v>0.50987281917107752</v>
      </c>
      <c r="O115" s="262">
        <v>0.55668892116152968</v>
      </c>
      <c r="P115" s="262">
        <v>0.38488083083104868</v>
      </c>
      <c r="Q115" s="262">
        <v>0.34606453100940171</v>
      </c>
      <c r="R115" s="262">
        <v>0.34127487242319959</v>
      </c>
      <c r="S115" s="262">
        <v>0.6323803263632789</v>
      </c>
      <c r="T115" s="262">
        <v>0.94796518499472948</v>
      </c>
      <c r="U115" s="262">
        <v>0.74987942856280387</v>
      </c>
      <c r="V115" s="262">
        <v>0.66157794335952469</v>
      </c>
      <c r="W115" s="262">
        <v>0.68509749786240015</v>
      </c>
      <c r="DA115" s="68" t="s">
        <v>1229</v>
      </c>
    </row>
    <row r="116" spans="1:105" ht="12" customHeight="1" x14ac:dyDescent="0.25">
      <c r="A116" s="37" t="s">
        <v>160</v>
      </c>
      <c r="B116" s="228">
        <v>2.0005302219794279E-2</v>
      </c>
      <c r="C116" s="228">
        <v>3.3626236052740309E-2</v>
      </c>
      <c r="D116" s="228">
        <v>2.58807131858232E-2</v>
      </c>
      <c r="E116" s="228">
        <v>5.4670236992306463E-2</v>
      </c>
      <c r="F116" s="228">
        <v>4.9717838500459889E-2</v>
      </c>
      <c r="G116" s="228">
        <v>4.280595172133448E-2</v>
      </c>
      <c r="H116" s="228">
        <v>4.581537663274584E-2</v>
      </c>
      <c r="I116" s="228">
        <v>4.4209767666220687E-2</v>
      </c>
      <c r="J116" s="228">
        <v>2.4373391668092319E-2</v>
      </c>
      <c r="K116" s="228">
        <v>2.8908907189821111E-2</v>
      </c>
      <c r="L116" s="228">
        <v>5.7705335157030607E-2</v>
      </c>
      <c r="M116" s="228">
        <v>1.9606149155337909E-2</v>
      </c>
      <c r="N116" s="228">
        <v>2.982593220037875E-3</v>
      </c>
      <c r="O116" s="228">
        <v>9.6046349271250598E-3</v>
      </c>
      <c r="P116" s="228">
        <v>3.5101167511329433E-2</v>
      </c>
      <c r="Q116" s="228">
        <v>9.1402382527034556E-3</v>
      </c>
      <c r="R116" s="228">
        <v>1.0167876303882009E-2</v>
      </c>
      <c r="S116" s="228">
        <v>8.0960278401551039E-3</v>
      </c>
      <c r="T116" s="228">
        <v>5.0489069807351846E-3</v>
      </c>
      <c r="U116" s="228">
        <v>2.6779930127949821E-3</v>
      </c>
      <c r="V116" s="228">
        <v>1.4678599472090579E-3</v>
      </c>
      <c r="W116" s="228">
        <v>2.0269186305226319E-3</v>
      </c>
      <c r="DA116" s="69" t="s">
        <v>1230</v>
      </c>
    </row>
    <row r="117" spans="1:105" ht="12" customHeight="1" x14ac:dyDescent="0.25">
      <c r="A117" s="37" t="s">
        <v>162</v>
      </c>
      <c r="B117" s="228">
        <v>1.6289247395291629E-2</v>
      </c>
      <c r="C117" s="228">
        <v>3.1458865027771073E-2</v>
      </c>
      <c r="D117" s="228">
        <v>4.7384632606317513E-2</v>
      </c>
      <c r="E117" s="228">
        <v>0.1187108631526524</v>
      </c>
      <c r="F117" s="228">
        <v>0.13872677637895431</v>
      </c>
      <c r="G117" s="228">
        <v>0.20978193580526769</v>
      </c>
      <c r="H117" s="228">
        <v>0.17765831038036939</v>
      </c>
      <c r="I117" s="228">
        <v>0.16400606698133791</v>
      </c>
      <c r="J117" s="228">
        <v>0.1087103054315319</v>
      </c>
      <c r="K117" s="228">
        <v>0.14313185948624271</v>
      </c>
      <c r="L117" s="228">
        <v>0.30875708684628123</v>
      </c>
      <c r="M117" s="228">
        <v>0.28561999543111982</v>
      </c>
      <c r="N117" s="228">
        <v>0.13415645915617799</v>
      </c>
      <c r="O117" s="228">
        <v>0.16789498826957561</v>
      </c>
      <c r="P117" s="228">
        <v>0.15248324164733801</v>
      </c>
      <c r="Q117" s="228">
        <v>0.18882791005920149</v>
      </c>
      <c r="R117" s="228">
        <v>0.32690829205919442</v>
      </c>
      <c r="S117" s="228">
        <v>0.1640802163831466</v>
      </c>
      <c r="T117" s="228">
        <v>5.9542965446802383E-2</v>
      </c>
      <c r="U117" s="228">
        <v>0.22614713152400659</v>
      </c>
      <c r="V117" s="228">
        <v>0.19196879059996411</v>
      </c>
      <c r="W117" s="228">
        <v>0.19175348396281219</v>
      </c>
      <c r="DA117" s="69" t="s">
        <v>1231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1232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1233</v>
      </c>
    </row>
    <row r="120" spans="1:105" ht="12" customHeight="1" x14ac:dyDescent="0.25">
      <c r="A120" s="37" t="s">
        <v>38</v>
      </c>
      <c r="B120" s="228">
        <v>0.21471623017521699</v>
      </c>
      <c r="C120" s="228">
        <v>0.28438788984514363</v>
      </c>
      <c r="D120" s="228">
        <v>0.26026676548401201</v>
      </c>
      <c r="E120" s="228">
        <v>9.8874384426532166E-2</v>
      </c>
      <c r="F120" s="228">
        <v>3.5530697326363853E-2</v>
      </c>
      <c r="G120" s="228">
        <v>2.9459447265061889E-2</v>
      </c>
      <c r="H120" s="228">
        <v>2.3964269890571301E-2</v>
      </c>
      <c r="I120" s="228">
        <v>7.4917637693518394E-5</v>
      </c>
      <c r="J120" s="228">
        <v>5.5183167763154767E-2</v>
      </c>
      <c r="K120" s="228">
        <v>8.4326871264870956E-2</v>
      </c>
      <c r="L120" s="228">
        <v>8.3021093087288778E-2</v>
      </c>
      <c r="M120" s="228">
        <v>5.5378267756014198E-2</v>
      </c>
      <c r="N120" s="228">
        <v>0.37273376679486159</v>
      </c>
      <c r="O120" s="228">
        <v>0.37918929796482898</v>
      </c>
      <c r="P120" s="228">
        <v>0.19729642167238129</v>
      </c>
      <c r="Q120" s="228">
        <v>0.14809638269749681</v>
      </c>
      <c r="R120" s="228">
        <v>4.1987040601231722E-3</v>
      </c>
      <c r="S120" s="228">
        <v>0.46020408213997721</v>
      </c>
      <c r="T120" s="228">
        <v>0.88337331256719198</v>
      </c>
      <c r="U120" s="228">
        <v>0.52105430402600239</v>
      </c>
      <c r="V120" s="228">
        <v>0.46814129281235162</v>
      </c>
      <c r="W120" s="228">
        <v>0.49131709526906542</v>
      </c>
      <c r="DA120" s="69" t="s">
        <v>1234</v>
      </c>
    </row>
    <row r="121" spans="1:105" ht="12" customHeight="1" x14ac:dyDescent="0.25">
      <c r="A121" s="57" t="s">
        <v>1053</v>
      </c>
      <c r="B121" s="263">
        <f t="shared" ref="B121:W121" si="4">B122+B133</f>
        <v>1.4738223277164522</v>
      </c>
      <c r="C121" s="263">
        <f t="shared" si="4"/>
        <v>2.1666702080350131</v>
      </c>
      <c r="D121" s="263">
        <f t="shared" si="4"/>
        <v>1.9324185151990585</v>
      </c>
      <c r="E121" s="263">
        <f t="shared" si="4"/>
        <v>2.2567756878011598</v>
      </c>
      <c r="F121" s="263">
        <f t="shared" si="4"/>
        <v>1.9827533658212728</v>
      </c>
      <c r="G121" s="263">
        <f t="shared" si="4"/>
        <v>2.2377542522398759</v>
      </c>
      <c r="H121" s="263">
        <f t="shared" si="4"/>
        <v>2.0527425748347619</v>
      </c>
      <c r="I121" s="263">
        <f t="shared" si="4"/>
        <v>1.5282386457768551</v>
      </c>
      <c r="J121" s="263">
        <f t="shared" si="4"/>
        <v>1.4495562803719784</v>
      </c>
      <c r="K121" s="263">
        <f t="shared" si="4"/>
        <v>1.844866922676146</v>
      </c>
      <c r="L121" s="263">
        <f t="shared" si="4"/>
        <v>3.4061145503257997</v>
      </c>
      <c r="M121" s="263">
        <f t="shared" si="4"/>
        <v>2.7453836378538807</v>
      </c>
      <c r="N121" s="263">
        <f t="shared" si="4"/>
        <v>2.2618322250535452</v>
      </c>
      <c r="O121" s="263">
        <f t="shared" si="4"/>
        <v>2.9267663878802423</v>
      </c>
      <c r="P121" s="263">
        <f t="shared" si="4"/>
        <v>2.6761656990220875</v>
      </c>
      <c r="Q121" s="263">
        <f t="shared" si="4"/>
        <v>3.4833858681262617</v>
      </c>
      <c r="R121" s="263">
        <f t="shared" si="4"/>
        <v>2.7551699039666659</v>
      </c>
      <c r="S121" s="263">
        <f t="shared" si="4"/>
        <v>2.8628068530891762</v>
      </c>
      <c r="T121" s="263">
        <f t="shared" si="4"/>
        <v>2.6361165317836264</v>
      </c>
      <c r="U121" s="263">
        <f t="shared" si="4"/>
        <v>3.4508102293298077</v>
      </c>
      <c r="V121" s="263">
        <f t="shared" si="4"/>
        <v>3.0288130373488298</v>
      </c>
      <c r="W121" s="263">
        <f t="shared" si="4"/>
        <v>3.2604761794811568</v>
      </c>
      <c r="DA121" s="70"/>
    </row>
    <row r="122" spans="1:105" ht="12" customHeight="1" x14ac:dyDescent="0.25">
      <c r="A122" s="60" t="s">
        <v>1054</v>
      </c>
      <c r="B122" s="264">
        <v>1.4718365685493691</v>
      </c>
      <c r="C122" s="264">
        <v>2.1639221236921951</v>
      </c>
      <c r="D122" s="264">
        <v>1.929767791463896</v>
      </c>
      <c r="E122" s="264">
        <v>2.25503886791719</v>
      </c>
      <c r="F122" s="264">
        <v>1.9817083385202949</v>
      </c>
      <c r="G122" s="264">
        <v>2.2365609615364468</v>
      </c>
      <c r="H122" s="264">
        <v>2.051758233455736</v>
      </c>
      <c r="I122" s="264">
        <v>1.528148454110293</v>
      </c>
      <c r="J122" s="264">
        <v>1.448401912241966</v>
      </c>
      <c r="K122" s="264">
        <v>1.843170185157984</v>
      </c>
      <c r="L122" s="264">
        <v>3.4036780986817439</v>
      </c>
      <c r="M122" s="264">
        <v>2.743589814335389</v>
      </c>
      <c r="N122" s="264">
        <v>2.257128225174637</v>
      </c>
      <c r="O122" s="264">
        <v>2.921943465373666</v>
      </c>
      <c r="P122" s="264">
        <v>2.6730798108774381</v>
      </c>
      <c r="Q122" s="264">
        <v>3.4808724138050282</v>
      </c>
      <c r="R122" s="264">
        <v>2.7544189436082118</v>
      </c>
      <c r="S122" s="264">
        <v>2.857037280494104</v>
      </c>
      <c r="T122" s="264">
        <v>2.6277211200148951</v>
      </c>
      <c r="U122" s="264">
        <v>3.443827763815889</v>
      </c>
      <c r="V122" s="264">
        <v>3.0226839685457891</v>
      </c>
      <c r="W122" s="264">
        <v>3.2543513315196999</v>
      </c>
      <c r="DA122" s="72" t="s">
        <v>1235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1236</v>
      </c>
    </row>
    <row r="124" spans="1:105" ht="12" customHeight="1" x14ac:dyDescent="0.25">
      <c r="A124" s="64" t="s">
        <v>32</v>
      </c>
      <c r="B124" s="231">
        <v>0.17867079327527069</v>
      </c>
      <c r="C124" s="231">
        <v>0.126390702033707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1237</v>
      </c>
    </row>
    <row r="125" spans="1:105" ht="12" customHeight="1" x14ac:dyDescent="0.25">
      <c r="A125" s="64" t="s">
        <v>33</v>
      </c>
      <c r="B125" s="231">
        <v>0.49101747422755632</v>
      </c>
      <c r="C125" s="231">
        <v>0.81264063844292589</v>
      </c>
      <c r="D125" s="231">
        <v>0.71329570305325962</v>
      </c>
      <c r="E125" s="231">
        <v>0.88927652108812771</v>
      </c>
      <c r="F125" s="231">
        <v>0.63140792458126405</v>
      </c>
      <c r="G125" s="231">
        <v>0.64466777587162005</v>
      </c>
      <c r="H125" s="231">
        <v>0.56038768316190479</v>
      </c>
      <c r="I125" s="231">
        <v>0.41923400845437592</v>
      </c>
      <c r="J125" s="231">
        <v>0.40952526935045008</v>
      </c>
      <c r="K125" s="231">
        <v>0.56788293478991092</v>
      </c>
      <c r="L125" s="231">
        <v>1.0413185626168671</v>
      </c>
      <c r="M125" s="231">
        <v>0.7596149097633309</v>
      </c>
      <c r="N125" s="231">
        <v>0.16233503975296801</v>
      </c>
      <c r="O125" s="231">
        <v>0.1997060635264378</v>
      </c>
      <c r="P125" s="231">
        <v>0.12883897535520611</v>
      </c>
      <c r="Q125" s="231">
        <v>8.2387291315462116E-2</v>
      </c>
      <c r="R125" s="231">
        <v>9.8632453892168362E-2</v>
      </c>
      <c r="S125" s="231">
        <v>0.36205455397185787</v>
      </c>
      <c r="T125" s="231">
        <v>0.46285905343457728</v>
      </c>
      <c r="U125" s="231">
        <v>0.6562367676642723</v>
      </c>
      <c r="V125" s="231">
        <v>0.45570580895476931</v>
      </c>
      <c r="W125" s="231">
        <v>0.51728215880731643</v>
      </c>
      <c r="DA125" s="73" t="s">
        <v>1238</v>
      </c>
    </row>
    <row r="126" spans="1:105" ht="12" customHeight="1" x14ac:dyDescent="0.25">
      <c r="A126" s="64" t="s">
        <v>160</v>
      </c>
      <c r="B126" s="231">
        <v>7.4787328346735377E-2</v>
      </c>
      <c r="C126" s="231">
        <v>0.1176384685194341</v>
      </c>
      <c r="D126" s="231">
        <v>0.1091985041970313</v>
      </c>
      <c r="E126" s="231">
        <v>0.1223328827546345</v>
      </c>
      <c r="F126" s="231">
        <v>8.3417888737083237E-2</v>
      </c>
      <c r="G126" s="231">
        <v>9.9292160178519065E-2</v>
      </c>
      <c r="H126" s="231">
        <v>8.7484116432705941E-2</v>
      </c>
      <c r="I126" s="231">
        <v>5.9037921329210132E-2</v>
      </c>
      <c r="J126" s="231">
        <v>6.5764444834884681E-2</v>
      </c>
      <c r="K126" s="231">
        <v>0.1022692815416265</v>
      </c>
      <c r="L126" s="231">
        <v>0.1820483973067972</v>
      </c>
      <c r="M126" s="231">
        <v>6.1521835060689457E-2</v>
      </c>
      <c r="N126" s="231">
        <v>4.7630646618127298E-2</v>
      </c>
      <c r="O126" s="231">
        <v>8.6741182468484168E-2</v>
      </c>
      <c r="P126" s="231">
        <v>0.16497213690334789</v>
      </c>
      <c r="Q126" s="231">
        <v>1.7095987935089079E-2</v>
      </c>
      <c r="R126" s="231">
        <v>2.713458683128692E-2</v>
      </c>
      <c r="S126" s="231">
        <v>9.4835035902114243E-2</v>
      </c>
      <c r="T126" s="231">
        <v>0.12683026634298389</v>
      </c>
      <c r="U126" s="231">
        <v>2.9653168946377501E-2</v>
      </c>
      <c r="V126" s="231">
        <v>1.626215950715974E-2</v>
      </c>
      <c r="W126" s="231">
        <v>1.783797770986708E-2</v>
      </c>
      <c r="DA126" s="73" t="s">
        <v>1239</v>
      </c>
    </row>
    <row r="127" spans="1:105" ht="12" customHeight="1" x14ac:dyDescent="0.25">
      <c r="A127" s="64" t="s">
        <v>70</v>
      </c>
      <c r="B127" s="231">
        <v>0.66917313630288333</v>
      </c>
      <c r="C127" s="231">
        <v>1.002089441733153</v>
      </c>
      <c r="D127" s="231">
        <v>0.91623272852704296</v>
      </c>
      <c r="E127" s="231">
        <v>0.98960644610422444</v>
      </c>
      <c r="F127" s="231">
        <v>1.0444718970742211</v>
      </c>
      <c r="G127" s="231">
        <v>1.027628621963607</v>
      </c>
      <c r="H127" s="231">
        <v>1.079732151291348</v>
      </c>
      <c r="I127" s="231">
        <v>0.84059975287448363</v>
      </c>
      <c r="J127" s="231">
        <v>0.6928308522229768</v>
      </c>
      <c r="K127" s="231">
        <v>0.6891820224265669</v>
      </c>
      <c r="L127" s="231">
        <v>1.249554560795435</v>
      </c>
      <c r="M127" s="231">
        <v>1.066058560427994</v>
      </c>
      <c r="N127" s="231">
        <v>0</v>
      </c>
      <c r="O127" s="231">
        <v>0.22931447725145479</v>
      </c>
      <c r="P127" s="231">
        <v>0.13150143783540921</v>
      </c>
      <c r="Q127" s="231">
        <v>6.3067782251811907E-2</v>
      </c>
      <c r="R127" s="231">
        <v>7.5503306201960871E-2</v>
      </c>
      <c r="S127" s="231">
        <v>0.2134342147575998</v>
      </c>
      <c r="T127" s="231">
        <v>0.22907911781133439</v>
      </c>
      <c r="U127" s="231">
        <v>9.9770660635580793E-2</v>
      </c>
      <c r="V127" s="231">
        <v>0.111061441777311</v>
      </c>
      <c r="W127" s="231">
        <v>0.38182102074820062</v>
      </c>
      <c r="DA127" s="73" t="s">
        <v>1240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0.95730815222921006</v>
      </c>
      <c r="P128" s="231">
        <v>1.5629740570924251</v>
      </c>
      <c r="Q128" s="231">
        <v>1.202667262603754</v>
      </c>
      <c r="R128" s="231">
        <v>0.92588154980198711</v>
      </c>
      <c r="S128" s="231">
        <v>0.35016951863940238</v>
      </c>
      <c r="T128" s="231">
        <v>0.37971557722158888</v>
      </c>
      <c r="U128" s="231">
        <v>0.26539667997939342</v>
      </c>
      <c r="V128" s="231">
        <v>0.40742617570623041</v>
      </c>
      <c r="W128" s="231">
        <v>0.72490597922716593</v>
      </c>
      <c r="DA128" s="73" t="s">
        <v>1241</v>
      </c>
    </row>
    <row r="129" spans="1:105" ht="12" customHeight="1" x14ac:dyDescent="0.25">
      <c r="A129" s="64" t="s">
        <v>162</v>
      </c>
      <c r="B129" s="231">
        <v>5.8187836396923223E-2</v>
      </c>
      <c r="C129" s="231">
        <v>0.10516287296297511</v>
      </c>
      <c r="D129" s="231">
        <v>0.19104085568656171</v>
      </c>
      <c r="E129" s="231">
        <v>0.2538230179702039</v>
      </c>
      <c r="F129" s="231">
        <v>0.22241062812772669</v>
      </c>
      <c r="G129" s="231">
        <v>0.46497240352270081</v>
      </c>
      <c r="H129" s="231">
        <v>0.32415428256977658</v>
      </c>
      <c r="I129" s="231">
        <v>0.20927677145222329</v>
      </c>
      <c r="J129" s="231">
        <v>0.28028134583365433</v>
      </c>
      <c r="K129" s="231">
        <v>0.4838359463998797</v>
      </c>
      <c r="L129" s="231">
        <v>0.9307565779626451</v>
      </c>
      <c r="M129" s="231">
        <v>0.85639450908337478</v>
      </c>
      <c r="N129" s="231">
        <v>2.0471625388035419</v>
      </c>
      <c r="O129" s="231">
        <v>1.4488735898980789</v>
      </c>
      <c r="P129" s="231">
        <v>0.68479320369104968</v>
      </c>
      <c r="Q129" s="231">
        <v>0.33748242425655589</v>
      </c>
      <c r="R129" s="231">
        <v>0.83361819068918341</v>
      </c>
      <c r="S129" s="231">
        <v>1.8365439572231299</v>
      </c>
      <c r="T129" s="231">
        <v>1.4292371052044099</v>
      </c>
      <c r="U129" s="231">
        <v>2.392770486590265</v>
      </c>
      <c r="V129" s="231">
        <v>2.032228382600318</v>
      </c>
      <c r="W129" s="231">
        <v>1.612504195027151</v>
      </c>
      <c r="DA129" s="73" t="s">
        <v>1242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1243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1.7781716654423549</v>
      </c>
      <c r="R131" s="231">
        <v>0.79364885619162551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1244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1245</v>
      </c>
    </row>
    <row r="133" spans="1:105" ht="12" customHeight="1" x14ac:dyDescent="0.25">
      <c r="A133" s="60" t="s">
        <v>1066</v>
      </c>
      <c r="B133" s="264">
        <v>1.9857591670830459E-3</v>
      </c>
      <c r="C133" s="264">
        <v>2.7480843428179902E-3</v>
      </c>
      <c r="D133" s="264">
        <v>2.6507237351624741E-3</v>
      </c>
      <c r="E133" s="264">
        <v>1.7368198839699291E-3</v>
      </c>
      <c r="F133" s="264">
        <v>1.045027300977972E-3</v>
      </c>
      <c r="G133" s="264">
        <v>1.193290703428974E-3</v>
      </c>
      <c r="H133" s="264">
        <v>9.8434137902597089E-4</v>
      </c>
      <c r="I133" s="264">
        <v>9.0191666562048684E-5</v>
      </c>
      <c r="J133" s="264">
        <v>1.1543681300122679E-3</v>
      </c>
      <c r="K133" s="264">
        <v>1.696737518162019E-3</v>
      </c>
      <c r="L133" s="264">
        <v>2.4364516440558599E-3</v>
      </c>
      <c r="M133" s="264">
        <v>1.7938235184918169E-3</v>
      </c>
      <c r="N133" s="264">
        <v>4.7039998789083579E-3</v>
      </c>
      <c r="O133" s="264">
        <v>4.8229225065764651E-3</v>
      </c>
      <c r="P133" s="264">
        <v>3.085888144649435E-3</v>
      </c>
      <c r="Q133" s="264">
        <v>2.5134543212334721E-3</v>
      </c>
      <c r="R133" s="264">
        <v>7.5096035845397956E-4</v>
      </c>
      <c r="S133" s="264">
        <v>5.769572595071968E-3</v>
      </c>
      <c r="T133" s="264">
        <v>8.3954117687310911E-3</v>
      </c>
      <c r="U133" s="264">
        <v>6.9824655139186804E-3</v>
      </c>
      <c r="V133" s="264">
        <v>6.1290688030408488E-3</v>
      </c>
      <c r="W133" s="264">
        <v>6.1248479614568778E-3</v>
      </c>
      <c r="DA133" s="72" t="s">
        <v>1246</v>
      </c>
    </row>
    <row r="134" spans="1:105" ht="12" customHeight="1" x14ac:dyDescent="0.25">
      <c r="A134" s="57" t="s">
        <v>1012</v>
      </c>
      <c r="B134" s="263">
        <v>0.53645002600383784</v>
      </c>
      <c r="C134" s="263">
        <v>0.79602091985960766</v>
      </c>
      <c r="D134" s="263">
        <v>0.72132125237431</v>
      </c>
      <c r="E134" s="263">
        <v>0.83106192771442611</v>
      </c>
      <c r="F134" s="263">
        <v>0.7324205075952388</v>
      </c>
      <c r="G134" s="263">
        <v>0.82627431778400762</v>
      </c>
      <c r="H134" s="263">
        <v>0.75890426567671898</v>
      </c>
      <c r="I134" s="263">
        <v>0.56918887992095624</v>
      </c>
      <c r="J134" s="263">
        <v>0.534552190726583</v>
      </c>
      <c r="K134" s="263">
        <v>0.67991753069966021</v>
      </c>
      <c r="L134" s="263">
        <v>1.254327582043907</v>
      </c>
      <c r="M134" s="263">
        <v>1.011384601747757</v>
      </c>
      <c r="N134" s="263">
        <v>0.90661648761382163</v>
      </c>
      <c r="O134" s="263">
        <v>1.078166229111382</v>
      </c>
      <c r="P134" s="263">
        <v>0.86315614629753123</v>
      </c>
      <c r="Q134" s="263">
        <v>0.85513440479975189</v>
      </c>
      <c r="R134" s="263">
        <v>0.85782212694630844</v>
      </c>
      <c r="S134" s="263">
        <v>1.1192723611702331</v>
      </c>
      <c r="T134" s="263">
        <v>1.30910458658268</v>
      </c>
      <c r="U134" s="263">
        <v>1.3434557212534679</v>
      </c>
      <c r="V134" s="263">
        <v>1.1781413338167039</v>
      </c>
      <c r="W134" s="263">
        <v>1.235513649562225</v>
      </c>
      <c r="DA134" s="70" t="s">
        <v>1247</v>
      </c>
    </row>
    <row r="135" spans="1:105" ht="12" customHeight="1" x14ac:dyDescent="0.25">
      <c r="A135" s="60" t="s">
        <v>1014</v>
      </c>
      <c r="B135" s="264">
        <v>0.50660210952233753</v>
      </c>
      <c r="C135" s="264">
        <v>0.76075120662923312</v>
      </c>
      <c r="D135" s="264">
        <v>0.68434345342349134</v>
      </c>
      <c r="E135" s="264">
        <v>0.82338837129933407</v>
      </c>
      <c r="F135" s="264">
        <v>0.73033630530366556</v>
      </c>
      <c r="G135" s="264">
        <v>0.82388483792505518</v>
      </c>
      <c r="H135" s="264">
        <v>0.75730215586351501</v>
      </c>
      <c r="I135" s="264">
        <v>0.5691853463326173</v>
      </c>
      <c r="J135" s="264">
        <v>0.52938717426566484</v>
      </c>
      <c r="K135" s="264">
        <v>0.66961820883891154</v>
      </c>
      <c r="L135" s="264">
        <v>1.2452214667392381</v>
      </c>
      <c r="M135" s="264">
        <v>1.0053389784523721</v>
      </c>
      <c r="N135" s="264">
        <v>0.72459301211043992</v>
      </c>
      <c r="O135" s="264">
        <v>0.92471534835472224</v>
      </c>
      <c r="P135" s="264">
        <v>0.7994420007802111</v>
      </c>
      <c r="Q135" s="264">
        <v>0.81230155961281136</v>
      </c>
      <c r="R135" s="264">
        <v>0.85693879654102956</v>
      </c>
      <c r="S135" s="264">
        <v>0.92902909522295674</v>
      </c>
      <c r="T135" s="264">
        <v>0.6746672619033981</v>
      </c>
      <c r="U135" s="264">
        <v>1.145439201912255</v>
      </c>
      <c r="V135" s="264">
        <v>0.99101874096675568</v>
      </c>
      <c r="W135" s="264">
        <v>1.062719061524265</v>
      </c>
      <c r="DA135" s="72" t="s">
        <v>1248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1249</v>
      </c>
    </row>
    <row r="137" spans="1:105" ht="12" customHeight="1" x14ac:dyDescent="0.25">
      <c r="A137" s="59" t="s">
        <v>33</v>
      </c>
      <c r="B137" s="297">
        <v>0.19133219476864799</v>
      </c>
      <c r="C137" s="297">
        <v>0.30188610373175978</v>
      </c>
      <c r="D137" s="297">
        <v>0.25169602724440682</v>
      </c>
      <c r="E137" s="297">
        <v>0.32320817043953542</v>
      </c>
      <c r="F137" s="297">
        <v>0.23132579967129291</v>
      </c>
      <c r="G137" s="297">
        <v>0.23622660093433201</v>
      </c>
      <c r="H137" s="297">
        <v>0.20560021830563269</v>
      </c>
      <c r="I137" s="297">
        <v>0.15516737708252659</v>
      </c>
      <c r="J137" s="297">
        <v>0.14886597867245241</v>
      </c>
      <c r="K137" s="297">
        <v>0.20545314399847989</v>
      </c>
      <c r="L137" s="297">
        <v>0.37938685257495169</v>
      </c>
      <c r="M137" s="297">
        <v>0.27693833578242488</v>
      </c>
      <c r="N137" s="297">
        <v>5.2020359026418952E-2</v>
      </c>
      <c r="O137" s="297">
        <v>9.3774541493177294E-2</v>
      </c>
      <c r="P137" s="297">
        <v>9.2768330135212254E-2</v>
      </c>
      <c r="Q137" s="297">
        <v>0.13349987879580549</v>
      </c>
      <c r="R137" s="297">
        <v>8.1481619869027716E-2</v>
      </c>
      <c r="S137" s="297">
        <v>0.1338939276050716</v>
      </c>
      <c r="T137" s="297">
        <v>0.1386732004305769</v>
      </c>
      <c r="U137" s="297">
        <v>0.23601640028929061</v>
      </c>
      <c r="V137" s="297">
        <v>0.17229199718551139</v>
      </c>
      <c r="W137" s="297">
        <v>0.21662636806427479</v>
      </c>
      <c r="DA137" s="122" t="s">
        <v>1250</v>
      </c>
    </row>
    <row r="138" spans="1:105" ht="12" customHeight="1" x14ac:dyDescent="0.25">
      <c r="A138" s="59" t="s">
        <v>160</v>
      </c>
      <c r="B138" s="297">
        <v>2.859813825031262E-2</v>
      </c>
      <c r="C138" s="297">
        <v>4.288570802493958E-2</v>
      </c>
      <c r="D138" s="297">
        <v>3.7813082242444583E-2</v>
      </c>
      <c r="E138" s="297">
        <v>4.3632224141152177E-2</v>
      </c>
      <c r="F138" s="297">
        <v>2.9991064075500048E-2</v>
      </c>
      <c r="G138" s="297">
        <v>3.5704786030302631E-2</v>
      </c>
      <c r="H138" s="297">
        <v>3.1497989725276551E-2</v>
      </c>
      <c r="I138" s="297">
        <v>2.1443398094535139E-2</v>
      </c>
      <c r="J138" s="297">
        <v>2.3459813079013309E-2</v>
      </c>
      <c r="K138" s="297">
        <v>3.630929490405288E-2</v>
      </c>
      <c r="L138" s="297">
        <v>6.5088485027066878E-2</v>
      </c>
      <c r="M138" s="297">
        <v>2.2010885545048351E-2</v>
      </c>
      <c r="N138" s="297">
        <v>1.497842633386171E-2</v>
      </c>
      <c r="O138" s="297">
        <v>3.9970324423488031E-2</v>
      </c>
      <c r="P138" s="297">
        <v>0.1165686357496164</v>
      </c>
      <c r="Q138" s="297">
        <v>2.718525971505581E-2</v>
      </c>
      <c r="R138" s="297">
        <v>2.1997922423967489E-2</v>
      </c>
      <c r="S138" s="297">
        <v>3.4417103402062867E-2</v>
      </c>
      <c r="T138" s="297">
        <v>3.7289393284770857E-2</v>
      </c>
      <c r="U138" s="297">
        <v>1.046577446849133E-2</v>
      </c>
      <c r="V138" s="297">
        <v>6.0336122126148544E-3</v>
      </c>
      <c r="W138" s="297">
        <v>7.3307443195072724E-3</v>
      </c>
      <c r="DA138" s="122" t="s">
        <v>1251</v>
      </c>
    </row>
    <row r="139" spans="1:105" ht="12" customHeight="1" x14ac:dyDescent="0.25">
      <c r="A139" s="59" t="s">
        <v>70</v>
      </c>
      <c r="B139" s="297">
        <v>0.26394342659306957</v>
      </c>
      <c r="C139" s="297">
        <v>0.3768185890171627</v>
      </c>
      <c r="D139" s="297">
        <v>0.32726065939200072</v>
      </c>
      <c r="E139" s="297">
        <v>0.36407366644636879</v>
      </c>
      <c r="F139" s="297">
        <v>0.38733973422381851</v>
      </c>
      <c r="G139" s="297">
        <v>0.3811625973849701</v>
      </c>
      <c r="H139" s="297">
        <v>0.40098882618737819</v>
      </c>
      <c r="I139" s="297">
        <v>0.31493027943957091</v>
      </c>
      <c r="J139" s="297">
        <v>0.25493133383778971</v>
      </c>
      <c r="K139" s="297">
        <v>0.25238826653285518</v>
      </c>
      <c r="L139" s="297">
        <v>0.46082405112441871</v>
      </c>
      <c r="M139" s="297">
        <v>0.3934158986594869</v>
      </c>
      <c r="N139" s="297">
        <v>0</v>
      </c>
      <c r="O139" s="297">
        <v>0.1089949606860075</v>
      </c>
      <c r="P139" s="297">
        <v>9.5843844421654389E-2</v>
      </c>
      <c r="Q139" s="297">
        <v>0.10344498797479711</v>
      </c>
      <c r="R139" s="297">
        <v>6.313744926906463E-2</v>
      </c>
      <c r="S139" s="297">
        <v>7.989730942495743E-2</v>
      </c>
      <c r="T139" s="297">
        <v>6.9472115686029498E-2</v>
      </c>
      <c r="U139" s="297">
        <v>3.6321662437733833E-2</v>
      </c>
      <c r="V139" s="297">
        <v>4.2503539235973227E-2</v>
      </c>
      <c r="W139" s="297">
        <v>0.16185454535077931</v>
      </c>
      <c r="DA139" s="122" t="s">
        <v>1252</v>
      </c>
    </row>
    <row r="140" spans="1:105" ht="12" customHeight="1" x14ac:dyDescent="0.25">
      <c r="A140" s="59" t="s">
        <v>162</v>
      </c>
      <c r="B140" s="297">
        <v>2.2728349910307259E-2</v>
      </c>
      <c r="C140" s="297">
        <v>3.9160805855371059E-2</v>
      </c>
      <c r="D140" s="297">
        <v>6.7573684544639356E-2</v>
      </c>
      <c r="E140" s="297">
        <v>9.2474310272277746E-2</v>
      </c>
      <c r="F140" s="297">
        <v>8.16797073330542E-2</v>
      </c>
      <c r="G140" s="297">
        <v>0.17079085357545051</v>
      </c>
      <c r="H140" s="297">
        <v>0.11921512164522741</v>
      </c>
      <c r="I140" s="297">
        <v>7.7644291715984623E-2</v>
      </c>
      <c r="J140" s="297">
        <v>0.1021300486764094</v>
      </c>
      <c r="K140" s="297">
        <v>0.1754675034035236</v>
      </c>
      <c r="L140" s="297">
        <v>0.33992207801280028</v>
      </c>
      <c r="M140" s="297">
        <v>0.31297385846541148</v>
      </c>
      <c r="N140" s="297">
        <v>0.65759422675015922</v>
      </c>
      <c r="O140" s="297">
        <v>0.68197552175204945</v>
      </c>
      <c r="P140" s="297">
        <v>0.49426119047372807</v>
      </c>
      <c r="Q140" s="297">
        <v>0.54817143312715289</v>
      </c>
      <c r="R140" s="297">
        <v>0.69032180497896967</v>
      </c>
      <c r="S140" s="297">
        <v>0.68082075479086479</v>
      </c>
      <c r="T140" s="297">
        <v>0.4292325525020208</v>
      </c>
      <c r="U140" s="297">
        <v>0.86263536471673918</v>
      </c>
      <c r="V140" s="297">
        <v>0.77018959233265627</v>
      </c>
      <c r="W140" s="297">
        <v>0.67690740378970404</v>
      </c>
      <c r="DA140" s="122" t="s">
        <v>1253</v>
      </c>
    </row>
    <row r="141" spans="1:105" ht="12" customHeight="1" x14ac:dyDescent="0.25">
      <c r="A141" s="60" t="s">
        <v>1021</v>
      </c>
      <c r="B141" s="264">
        <v>2.9847916481500369E-2</v>
      </c>
      <c r="C141" s="264">
        <v>3.5269713230374547E-2</v>
      </c>
      <c r="D141" s="264">
        <v>3.697779895081868E-2</v>
      </c>
      <c r="E141" s="264">
        <v>7.6735564150920742E-3</v>
      </c>
      <c r="F141" s="264">
        <v>2.0842022915731951E-3</v>
      </c>
      <c r="G141" s="264">
        <v>2.3894798589523922E-3</v>
      </c>
      <c r="H141" s="264">
        <v>1.602109813203935E-3</v>
      </c>
      <c r="I141" s="264">
        <v>3.5335883388849171E-6</v>
      </c>
      <c r="J141" s="264">
        <v>5.1650164609182043E-3</v>
      </c>
      <c r="K141" s="264">
        <v>1.029932186074867E-2</v>
      </c>
      <c r="L141" s="264">
        <v>9.1061153046695705E-3</v>
      </c>
      <c r="M141" s="264">
        <v>6.0456232953854522E-3</v>
      </c>
      <c r="N141" s="264">
        <v>0.18202347550338169</v>
      </c>
      <c r="O141" s="264">
        <v>0.1534508807566598</v>
      </c>
      <c r="P141" s="264">
        <v>6.3714145517320131E-2</v>
      </c>
      <c r="Q141" s="264">
        <v>4.283284518694052E-2</v>
      </c>
      <c r="R141" s="264">
        <v>8.8333040527887013E-4</v>
      </c>
      <c r="S141" s="264">
        <v>0.19024326594727631</v>
      </c>
      <c r="T141" s="264">
        <v>0.63443732467928238</v>
      </c>
      <c r="U141" s="264">
        <v>0.19801651934121339</v>
      </c>
      <c r="V141" s="264">
        <v>0.18712259284994859</v>
      </c>
      <c r="W141" s="264">
        <v>0.17279458803795919</v>
      </c>
      <c r="DA141" s="72" t="s">
        <v>1254</v>
      </c>
    </row>
    <row r="142" spans="1:105" ht="12" customHeight="1" x14ac:dyDescent="0.25">
      <c r="A142" s="57" t="s">
        <v>1023</v>
      </c>
      <c r="B142" s="263">
        <f t="shared" ref="B142:W142" si="5">B143+B144+B155</f>
        <v>0.73611694920168458</v>
      </c>
      <c r="C142" s="263">
        <f t="shared" si="5"/>
        <v>1.0269038765165133</v>
      </c>
      <c r="D142" s="263">
        <f t="shared" si="5"/>
        <v>0.96026656124581788</v>
      </c>
      <c r="E142" s="263">
        <f t="shared" si="5"/>
        <v>0.7636112900605796</v>
      </c>
      <c r="F142" s="263">
        <f t="shared" si="5"/>
        <v>0.60455513054489263</v>
      </c>
      <c r="G142" s="263">
        <f t="shared" si="5"/>
        <v>0.74137860967375269</v>
      </c>
      <c r="H142" s="263">
        <f t="shared" si="5"/>
        <v>0.65242808637658434</v>
      </c>
      <c r="I142" s="263">
        <f t="shared" si="5"/>
        <v>0.52576574976445578</v>
      </c>
      <c r="J142" s="263">
        <f t="shared" si="5"/>
        <v>0.51384796473897276</v>
      </c>
      <c r="K142" s="263">
        <f t="shared" si="5"/>
        <v>0.69702915848822899</v>
      </c>
      <c r="L142" s="263">
        <f t="shared" si="5"/>
        <v>1.1948137191816155</v>
      </c>
      <c r="M142" s="263">
        <f t="shared" si="5"/>
        <v>0.95721472568054666</v>
      </c>
      <c r="N142" s="263">
        <f t="shared" si="5"/>
        <v>1.3696822099032282</v>
      </c>
      <c r="O142" s="263">
        <f t="shared" si="5"/>
        <v>1.5265240237094009</v>
      </c>
      <c r="P142" s="263">
        <f t="shared" si="5"/>
        <v>1.0904688874272579</v>
      </c>
      <c r="Q142" s="263">
        <f t="shared" si="5"/>
        <v>1.0456531980911705</v>
      </c>
      <c r="R142" s="263">
        <f t="shared" si="5"/>
        <v>0.89754480727463637</v>
      </c>
      <c r="S142" s="263">
        <f t="shared" si="5"/>
        <v>1.7092301262608567</v>
      </c>
      <c r="T142" s="263">
        <f t="shared" si="5"/>
        <v>2.5216045530750053</v>
      </c>
      <c r="U142" s="263">
        <f t="shared" si="5"/>
        <v>2.0082707521409486</v>
      </c>
      <c r="V142" s="263">
        <f t="shared" si="5"/>
        <v>1.7734802573973303</v>
      </c>
      <c r="W142" s="263">
        <f t="shared" si="5"/>
        <v>1.8511776190051832</v>
      </c>
      <c r="DA142" s="70"/>
    </row>
    <row r="143" spans="1:105" ht="12" customHeight="1" x14ac:dyDescent="0.25">
      <c r="A143" s="60" t="s">
        <v>1024</v>
      </c>
      <c r="B143" s="264">
        <v>3.4397138790349252E-2</v>
      </c>
      <c r="C143" s="264">
        <v>6.7419659413712779E-2</v>
      </c>
      <c r="D143" s="264">
        <v>9.9666493178024868E-2</v>
      </c>
      <c r="E143" s="264">
        <v>0.27592854442491788</v>
      </c>
      <c r="F143" s="264">
        <v>0.32577006528545682</v>
      </c>
      <c r="G143" s="264">
        <v>0.46348876892735202</v>
      </c>
      <c r="H143" s="264">
        <v>0.40407557323206528</v>
      </c>
      <c r="I143" s="264">
        <v>0.39186815285630738</v>
      </c>
      <c r="J143" s="264">
        <v>0.23585523301325639</v>
      </c>
      <c r="K143" s="264">
        <v>0.307133651010571</v>
      </c>
      <c r="L143" s="264">
        <v>0.66956718339671739</v>
      </c>
      <c r="M143" s="264">
        <v>0.57607582773270449</v>
      </c>
      <c r="N143" s="264">
        <v>0.25986123108954851</v>
      </c>
      <c r="O143" s="264">
        <v>0.32976253402372768</v>
      </c>
      <c r="P143" s="264">
        <v>0.32509018788739191</v>
      </c>
      <c r="Q143" s="264">
        <v>0.37223816735898552</v>
      </c>
      <c r="R143" s="264">
        <v>0.64612111694031726</v>
      </c>
      <c r="S143" s="264">
        <v>0.32112404338888889</v>
      </c>
      <c r="T143" s="264">
        <v>0.11604778576118099</v>
      </c>
      <c r="U143" s="264">
        <v>0.43639509033287532</v>
      </c>
      <c r="V143" s="264">
        <v>0.36971482422010782</v>
      </c>
      <c r="W143" s="264">
        <v>0.36964045582125049</v>
      </c>
      <c r="DA143" s="72" t="s">
        <v>1255</v>
      </c>
    </row>
    <row r="144" spans="1:105" ht="12" customHeight="1" x14ac:dyDescent="0.25">
      <c r="A144" s="60" t="s">
        <v>1026</v>
      </c>
      <c r="B144" s="264">
        <v>0.12874562936806139</v>
      </c>
      <c r="C144" s="264">
        <v>0.18928427358806921</v>
      </c>
      <c r="D144" s="264">
        <v>0.1688021443108339</v>
      </c>
      <c r="E144" s="264">
        <v>0.19725450807733561</v>
      </c>
      <c r="F144" s="264">
        <v>0.17334552810995249</v>
      </c>
      <c r="G144" s="264">
        <v>0.1956381943253695</v>
      </c>
      <c r="H144" s="264">
        <v>0.1794729868260507</v>
      </c>
      <c r="I144" s="264">
        <v>0.1336713862777357</v>
      </c>
      <c r="J144" s="264">
        <v>0.12669573494378131</v>
      </c>
      <c r="K144" s="264">
        <v>0.16122721135709531</v>
      </c>
      <c r="L144" s="264">
        <v>0.29772916935537402</v>
      </c>
      <c r="M144" s="264">
        <v>0.23998941521241621</v>
      </c>
      <c r="N144" s="264">
        <v>0.1974372699551368</v>
      </c>
      <c r="O144" s="264">
        <v>0.25559050404502082</v>
      </c>
      <c r="P144" s="264">
        <v>0.23382170952693701</v>
      </c>
      <c r="Q144" s="264">
        <v>0.30448157033286782</v>
      </c>
      <c r="R144" s="264">
        <v>0.24093666920347021</v>
      </c>
      <c r="S144" s="264">
        <v>0.2499129799226007</v>
      </c>
      <c r="T144" s="264">
        <v>0.22985405895540309</v>
      </c>
      <c r="U144" s="264">
        <v>0.30124117199008721</v>
      </c>
      <c r="V144" s="264">
        <v>0.26440255543774638</v>
      </c>
      <c r="W144" s="264">
        <v>0.28466714261233461</v>
      </c>
      <c r="DA144" s="72" t="s">
        <v>1256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1257</v>
      </c>
    </row>
    <row r="146" spans="1:105" ht="12" customHeight="1" x14ac:dyDescent="0.25">
      <c r="A146" s="64" t="s">
        <v>32</v>
      </c>
      <c r="B146" s="231">
        <v>1.5628830144223949E-2</v>
      </c>
      <c r="C146" s="231">
        <v>1.1055745472908411E-2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1258</v>
      </c>
    </row>
    <row r="147" spans="1:105" ht="12" customHeight="1" x14ac:dyDescent="0.25">
      <c r="A147" s="64" t="s">
        <v>33</v>
      </c>
      <c r="B147" s="231">
        <v>4.2950661167800823E-2</v>
      </c>
      <c r="C147" s="231">
        <v>7.108393192697629E-2</v>
      </c>
      <c r="D147" s="231">
        <v>6.2393954721233991E-2</v>
      </c>
      <c r="E147" s="231">
        <v>7.7787485265821354E-2</v>
      </c>
      <c r="F147" s="231">
        <v>5.5231003479086063E-2</v>
      </c>
      <c r="G147" s="231">
        <v>5.639087947087932E-2</v>
      </c>
      <c r="H147" s="231">
        <v>4.9018665863083719E-2</v>
      </c>
      <c r="I147" s="231">
        <v>3.6671562199429991E-2</v>
      </c>
      <c r="J147" s="231">
        <v>3.5822311845814171E-2</v>
      </c>
      <c r="K147" s="231">
        <v>4.9674296324195788E-2</v>
      </c>
      <c r="L147" s="231">
        <v>9.1087024593285632E-2</v>
      </c>
      <c r="M147" s="231">
        <v>6.6445624279624513E-2</v>
      </c>
      <c r="N147" s="231">
        <v>1.419989644779919E-2</v>
      </c>
      <c r="O147" s="231">
        <v>1.746884361126462E-2</v>
      </c>
      <c r="P147" s="231">
        <v>1.1269902734914799E-2</v>
      </c>
      <c r="Q147" s="231">
        <v>7.2066450168398596E-3</v>
      </c>
      <c r="R147" s="231">
        <v>8.6276544718406172E-3</v>
      </c>
      <c r="S147" s="231">
        <v>3.166991662846165E-2</v>
      </c>
      <c r="T147" s="231">
        <v>4.0487565954331679E-2</v>
      </c>
      <c r="U147" s="231">
        <v>5.7402851289847602E-2</v>
      </c>
      <c r="V147" s="231">
        <v>3.986185180762844E-2</v>
      </c>
      <c r="W147" s="231">
        <v>4.5248106019104908E-2</v>
      </c>
      <c r="DA147" s="73" t="s">
        <v>1259</v>
      </c>
    </row>
    <row r="148" spans="1:105" ht="12" customHeight="1" x14ac:dyDescent="0.25">
      <c r="A148" s="64" t="s">
        <v>160</v>
      </c>
      <c r="B148" s="231">
        <v>6.5418551641546188E-3</v>
      </c>
      <c r="C148" s="231">
        <v>1.0290163317763369E-2</v>
      </c>
      <c r="D148" s="231">
        <v>9.5518962154568319E-3</v>
      </c>
      <c r="E148" s="231">
        <v>1.0700796759097769E-2</v>
      </c>
      <c r="F148" s="231">
        <v>7.2967942334763777E-3</v>
      </c>
      <c r="G148" s="231">
        <v>8.6853608115587538E-3</v>
      </c>
      <c r="H148" s="231">
        <v>7.6524784548181266E-3</v>
      </c>
      <c r="I148" s="231">
        <v>5.1642108237619196E-3</v>
      </c>
      <c r="J148" s="231">
        <v>5.7525985025995647E-3</v>
      </c>
      <c r="K148" s="231">
        <v>8.9457778794511129E-3</v>
      </c>
      <c r="L148" s="231">
        <v>1.5924278542563151E-2</v>
      </c>
      <c r="M148" s="231">
        <v>5.381485651340407E-3</v>
      </c>
      <c r="N148" s="231">
        <v>4.1663848467241226E-3</v>
      </c>
      <c r="O148" s="231">
        <v>7.5874919591388456E-3</v>
      </c>
      <c r="P148" s="231">
        <v>1.4430570654151461E-2</v>
      </c>
      <c r="Q148" s="231">
        <v>1.495433510353089E-3</v>
      </c>
      <c r="R148" s="231">
        <v>2.3735376154429108E-3</v>
      </c>
      <c r="S148" s="231">
        <v>8.29548378145957E-3</v>
      </c>
      <c r="T148" s="231">
        <v>1.109419538294249E-2</v>
      </c>
      <c r="U148" s="231">
        <v>2.5938449827493668E-3</v>
      </c>
      <c r="V148" s="231">
        <v>1.422496223678285E-3</v>
      </c>
      <c r="W148" s="231">
        <v>1.560337415161359E-3</v>
      </c>
      <c r="DA148" s="73" t="s">
        <v>1260</v>
      </c>
    </row>
    <row r="149" spans="1:105" ht="12" customHeight="1" x14ac:dyDescent="0.25">
      <c r="A149" s="64" t="s">
        <v>70</v>
      </c>
      <c r="B149" s="231">
        <v>5.8534431356346957E-2</v>
      </c>
      <c r="C149" s="231">
        <v>8.7655544518899869E-2</v>
      </c>
      <c r="D149" s="231">
        <v>8.014541954076583E-2</v>
      </c>
      <c r="E149" s="231">
        <v>8.656362224778176E-2</v>
      </c>
      <c r="F149" s="231">
        <v>9.1362855509567506E-2</v>
      </c>
      <c r="G149" s="231">
        <v>8.9889527491312973E-2</v>
      </c>
      <c r="H149" s="231">
        <v>9.4447167802022683E-2</v>
      </c>
      <c r="I149" s="231">
        <v>7.3529593259886603E-2</v>
      </c>
      <c r="J149" s="231">
        <v>6.0603837423995582E-2</v>
      </c>
      <c r="K149" s="231">
        <v>6.0284664155282268E-2</v>
      </c>
      <c r="L149" s="231">
        <v>0.1093020052612883</v>
      </c>
      <c r="M149" s="231">
        <v>9.3251100861547767E-2</v>
      </c>
      <c r="N149" s="231">
        <v>0</v>
      </c>
      <c r="O149" s="231">
        <v>2.005877373059458E-2</v>
      </c>
      <c r="P149" s="231">
        <v>1.150279571706189E-2</v>
      </c>
      <c r="Q149" s="231">
        <v>5.5167139425405746E-3</v>
      </c>
      <c r="R149" s="231">
        <v>6.6044837341700073E-3</v>
      </c>
      <c r="S149" s="231">
        <v>1.866968309853043E-2</v>
      </c>
      <c r="T149" s="231">
        <v>2.0038186187185551E-2</v>
      </c>
      <c r="U149" s="231">
        <v>8.7272165744971854E-3</v>
      </c>
      <c r="V149" s="231">
        <v>9.7148525357247245E-3</v>
      </c>
      <c r="W149" s="231">
        <v>3.339894433431035E-2</v>
      </c>
      <c r="DA149" s="73" t="s">
        <v>1261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8.3738400846636848E-2</v>
      </c>
      <c r="P150" s="231">
        <v>0.13671767842039931</v>
      </c>
      <c r="Q150" s="231">
        <v>0.1052006431644046</v>
      </c>
      <c r="R150" s="231">
        <v>8.0989428715593545E-2</v>
      </c>
      <c r="S150" s="231">
        <v>3.063029960396638E-2</v>
      </c>
      <c r="T150" s="231">
        <v>3.3214775345901719E-2</v>
      </c>
      <c r="U150" s="231">
        <v>2.3214984140404491E-2</v>
      </c>
      <c r="V150" s="231">
        <v>3.5638698299240927E-2</v>
      </c>
      <c r="W150" s="231">
        <v>6.340953779960512E-2</v>
      </c>
      <c r="DA150" s="73" t="s">
        <v>1262</v>
      </c>
    </row>
    <row r="151" spans="1:105" ht="12" customHeight="1" x14ac:dyDescent="0.25">
      <c r="A151" s="64" t="s">
        <v>162</v>
      </c>
      <c r="B151" s="231">
        <v>5.0898515355350662E-3</v>
      </c>
      <c r="C151" s="231">
        <v>9.1988883515211964E-3</v>
      </c>
      <c r="D151" s="231">
        <v>1.6710873833377229E-2</v>
      </c>
      <c r="E151" s="231">
        <v>2.220260380463468E-2</v>
      </c>
      <c r="F151" s="231">
        <v>1.9454874887822549E-2</v>
      </c>
      <c r="G151" s="231">
        <v>4.0672426551618422E-2</v>
      </c>
      <c r="H151" s="231">
        <v>2.8354674706126161E-2</v>
      </c>
      <c r="I151" s="231">
        <v>1.8306019994657221E-2</v>
      </c>
      <c r="J151" s="231">
        <v>2.4516987171372011E-2</v>
      </c>
      <c r="K151" s="231">
        <v>4.2322472998166133E-2</v>
      </c>
      <c r="L151" s="231">
        <v>8.1415860958236844E-2</v>
      </c>
      <c r="M151" s="231">
        <v>7.4911204419903468E-2</v>
      </c>
      <c r="N151" s="231">
        <v>0.17907098866061349</v>
      </c>
      <c r="O151" s="231">
        <v>0.12673699389738591</v>
      </c>
      <c r="P151" s="231">
        <v>5.9900762000409558E-2</v>
      </c>
      <c r="Q151" s="231">
        <v>2.9520524248417598E-2</v>
      </c>
      <c r="R151" s="231">
        <v>7.2918896639945482E-2</v>
      </c>
      <c r="S151" s="231">
        <v>0.1606475968101827</v>
      </c>
      <c r="T151" s="231">
        <v>0.12501933608504159</v>
      </c>
      <c r="U151" s="231">
        <v>0.20930227500258849</v>
      </c>
      <c r="V151" s="231">
        <v>0.17776465657147411</v>
      </c>
      <c r="W151" s="231">
        <v>0.14105021704415291</v>
      </c>
      <c r="DA151" s="73" t="s">
        <v>1263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1264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0.15554161045031201</v>
      </c>
      <c r="R153" s="231">
        <v>6.9422668026477646E-2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1265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1266</v>
      </c>
    </row>
    <row r="155" spans="1:105" ht="12" customHeight="1" x14ac:dyDescent="0.25">
      <c r="A155" s="60" t="s">
        <v>1038</v>
      </c>
      <c r="B155" s="264">
        <v>0.57297418104327391</v>
      </c>
      <c r="C155" s="264">
        <v>0.77019994351473131</v>
      </c>
      <c r="D155" s="264">
        <v>0.69179792375695914</v>
      </c>
      <c r="E155" s="264">
        <v>0.29042823755832609</v>
      </c>
      <c r="F155" s="264">
        <v>0.1054395371494833</v>
      </c>
      <c r="G155" s="264">
        <v>8.2251646421031194E-2</v>
      </c>
      <c r="H155" s="264">
        <v>6.8879526318468359E-2</v>
      </c>
      <c r="I155" s="264">
        <v>2.262106304127798E-4</v>
      </c>
      <c r="J155" s="264">
        <v>0.15129699678193509</v>
      </c>
      <c r="K155" s="264">
        <v>0.22866829612056269</v>
      </c>
      <c r="L155" s="264">
        <v>0.227517366429524</v>
      </c>
      <c r="M155" s="264">
        <v>0.14114948273542591</v>
      </c>
      <c r="N155" s="264">
        <v>0.91238370885854292</v>
      </c>
      <c r="O155" s="264">
        <v>0.94117098564065227</v>
      </c>
      <c r="P155" s="264">
        <v>0.531556990012929</v>
      </c>
      <c r="Q155" s="264">
        <v>0.36893346039931713</v>
      </c>
      <c r="R155" s="264">
        <v>1.0487021130848911E-2</v>
      </c>
      <c r="S155" s="264">
        <v>1.138193102949367</v>
      </c>
      <c r="T155" s="264">
        <v>2.1757027083584211</v>
      </c>
      <c r="U155" s="264">
        <v>1.270634489817986</v>
      </c>
      <c r="V155" s="264">
        <v>1.139362877739476</v>
      </c>
      <c r="W155" s="264">
        <v>1.1968700205715981</v>
      </c>
      <c r="DA155" s="72" t="s">
        <v>1267</v>
      </c>
    </row>
    <row r="156" spans="1:105" ht="12" customHeight="1" x14ac:dyDescent="0.25">
      <c r="A156" s="132" t="s">
        <v>1040</v>
      </c>
      <c r="B156" s="318">
        <v>0.12559422216121829</v>
      </c>
      <c r="C156" s="318">
        <v>0.17380935271050121</v>
      </c>
      <c r="D156" s="318">
        <v>0.16765154163736881</v>
      </c>
      <c r="E156" s="318">
        <v>0.1098494449766366</v>
      </c>
      <c r="F156" s="318">
        <v>6.6095321718374747E-2</v>
      </c>
      <c r="G156" s="318">
        <v>7.5472605235168105E-2</v>
      </c>
      <c r="H156" s="318">
        <v>6.2257091337752098E-2</v>
      </c>
      <c r="I156" s="318">
        <v>5.704393762877057E-3</v>
      </c>
      <c r="J156" s="318">
        <v>7.3010851355937698E-2</v>
      </c>
      <c r="K156" s="318">
        <v>0.107314337175311</v>
      </c>
      <c r="L156" s="318">
        <v>0.153339600744758</v>
      </c>
      <c r="M156" s="318">
        <v>0.1134547800327781</v>
      </c>
      <c r="N156" s="318">
        <v>0.29751604103422102</v>
      </c>
      <c r="O156" s="318">
        <v>0.30503759509119382</v>
      </c>
      <c r="P156" s="318">
        <v>0.195174584928688</v>
      </c>
      <c r="Q156" s="318">
        <v>0.1324784584365179</v>
      </c>
      <c r="R156" s="318">
        <v>2.1539050479296749E-2</v>
      </c>
      <c r="S156" s="318">
        <v>0.31933513988693513</v>
      </c>
      <c r="T156" s="318">
        <v>0.5720357907984035</v>
      </c>
      <c r="U156" s="318">
        <v>0.25632584223250082</v>
      </c>
      <c r="V156" s="318">
        <v>0.26699349512610848</v>
      </c>
      <c r="W156" s="318">
        <v>0.26680962751373671</v>
      </c>
      <c r="DA156" s="139" t="s">
        <v>1268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342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6">SUM(B$161:B$167,B$169:B$170,B$172:B$175)</f>
        <v>0.99999999999999989</v>
      </c>
      <c r="C160" s="234">
        <f t="shared" si="6"/>
        <v>0.99999999999999989</v>
      </c>
      <c r="D160" s="234">
        <f t="shared" si="6"/>
        <v>0.99999999999999989</v>
      </c>
      <c r="E160" s="234">
        <f t="shared" si="6"/>
        <v>1.0000000000000002</v>
      </c>
      <c r="F160" s="234">
        <f t="shared" si="6"/>
        <v>1</v>
      </c>
      <c r="G160" s="234">
        <f t="shared" si="6"/>
        <v>0.99999999999999978</v>
      </c>
      <c r="H160" s="234">
        <f t="shared" si="6"/>
        <v>1</v>
      </c>
      <c r="I160" s="234">
        <f t="shared" si="6"/>
        <v>0.99999999999999989</v>
      </c>
      <c r="J160" s="234">
        <f t="shared" si="6"/>
        <v>1</v>
      </c>
      <c r="K160" s="234">
        <f t="shared" si="6"/>
        <v>1</v>
      </c>
      <c r="L160" s="234">
        <f t="shared" si="6"/>
        <v>1</v>
      </c>
      <c r="M160" s="234">
        <f t="shared" si="6"/>
        <v>1</v>
      </c>
      <c r="N160" s="234">
        <f t="shared" si="6"/>
        <v>0.99999999999999989</v>
      </c>
      <c r="O160" s="234">
        <f t="shared" si="6"/>
        <v>1</v>
      </c>
      <c r="P160" s="234">
        <f t="shared" si="6"/>
        <v>0.99999999999999978</v>
      </c>
      <c r="Q160" s="234">
        <f t="shared" si="6"/>
        <v>1</v>
      </c>
      <c r="R160" s="234">
        <f t="shared" si="6"/>
        <v>0.99999999999999978</v>
      </c>
      <c r="S160" s="234">
        <f t="shared" si="6"/>
        <v>1</v>
      </c>
      <c r="T160" s="234">
        <f t="shared" si="6"/>
        <v>1</v>
      </c>
      <c r="U160" s="234">
        <f t="shared" si="6"/>
        <v>1</v>
      </c>
      <c r="V160" s="234">
        <f t="shared" si="6"/>
        <v>1.0000000000000002</v>
      </c>
      <c r="W160" s="234">
        <f t="shared" si="6"/>
        <v>1.0000000000000002</v>
      </c>
      <c r="DA160" s="95"/>
    </row>
    <row r="161" spans="1:105" ht="12" customHeight="1" x14ac:dyDescent="0.25">
      <c r="A161" s="55" t="s">
        <v>92</v>
      </c>
      <c r="B161" s="268">
        <f t="shared" ref="B161:W161" si="7">IF(B$6=0,0,B$6/B$5)</f>
        <v>1.36900414760864E-3</v>
      </c>
      <c r="C161" s="268">
        <f t="shared" si="7"/>
        <v>1.1406322958499718E-3</v>
      </c>
      <c r="D161" s="268">
        <f t="shared" si="7"/>
        <v>1.2344809744937093E-3</v>
      </c>
      <c r="E161" s="268">
        <f t="shared" si="7"/>
        <v>4.458456318924109E-4</v>
      </c>
      <c r="F161" s="268">
        <f t="shared" si="7"/>
        <v>4.1579847816985277E-4</v>
      </c>
      <c r="G161" s="268">
        <f t="shared" si="7"/>
        <v>4.3731679552111002E-4</v>
      </c>
      <c r="H161" s="268">
        <f t="shared" si="7"/>
        <v>3.6553045179672306E-4</v>
      </c>
      <c r="I161" s="268">
        <f t="shared" si="7"/>
        <v>4.1785356457627874E-5</v>
      </c>
      <c r="J161" s="268">
        <f t="shared" si="7"/>
        <v>5.7442754883897944E-4</v>
      </c>
      <c r="K161" s="268">
        <f t="shared" si="7"/>
        <v>4.2623167781496356E-4</v>
      </c>
      <c r="L161" s="268">
        <f t="shared" si="7"/>
        <v>1.8975641116080949E-4</v>
      </c>
      <c r="M161" s="268">
        <f t="shared" si="7"/>
        <v>2.2917366557336264E-4</v>
      </c>
      <c r="N161" s="268">
        <f t="shared" si="7"/>
        <v>3.9766864550726841E-4</v>
      </c>
      <c r="O161" s="268">
        <f t="shared" si="7"/>
        <v>4.4041388953697865E-4</v>
      </c>
      <c r="P161" s="268">
        <f t="shared" si="7"/>
        <v>5.2602239013328203E-4</v>
      </c>
      <c r="Q161" s="268">
        <f t="shared" si="7"/>
        <v>4.3154911809973879E-4</v>
      </c>
      <c r="R161" s="268">
        <f t="shared" si="7"/>
        <v>1.8177692114191887E-4</v>
      </c>
      <c r="S161" s="268">
        <f t="shared" si="7"/>
        <v>5.3200899906419535E-4</v>
      </c>
      <c r="T161" s="268">
        <f t="shared" si="7"/>
        <v>7.221885284883011E-4</v>
      </c>
      <c r="U161" s="268">
        <f t="shared" si="7"/>
        <v>4.1166397337040819E-4</v>
      </c>
      <c r="V161" s="268">
        <f t="shared" si="7"/>
        <v>5.497338038251919E-4</v>
      </c>
      <c r="W161" s="268">
        <f t="shared" si="7"/>
        <v>5.6832191374210704E-4</v>
      </c>
      <c r="DA161" s="76"/>
    </row>
    <row r="162" spans="1:105" ht="12" customHeight="1" x14ac:dyDescent="0.25">
      <c r="A162" s="202" t="s">
        <v>93</v>
      </c>
      <c r="B162" s="269">
        <f t="shared" ref="B162:W162" si="8">IF(B$7=0,0,B$7/B$5)</f>
        <v>2.8381815250708405E-3</v>
      </c>
      <c r="C162" s="269">
        <f t="shared" si="8"/>
        <v>2.3647273199540286E-3</v>
      </c>
      <c r="D162" s="269">
        <f t="shared" si="8"/>
        <v>2.5592918041772782E-3</v>
      </c>
      <c r="E162" s="269">
        <f t="shared" si="8"/>
        <v>9.2431482963798535E-4</v>
      </c>
      <c r="F162" s="269">
        <f t="shared" si="8"/>
        <v>8.6202190180040923E-4</v>
      </c>
      <c r="G162" s="269">
        <f t="shared" si="8"/>
        <v>9.0663308202483062E-4</v>
      </c>
      <c r="H162" s="269">
        <f t="shared" si="8"/>
        <v>7.5780762019782625E-4</v>
      </c>
      <c r="I162" s="269">
        <f t="shared" si="8"/>
        <v>8.6628245008386841E-5</v>
      </c>
      <c r="J162" s="269">
        <f t="shared" si="8"/>
        <v>1.1908873026092433E-3</v>
      </c>
      <c r="K162" s="269">
        <f t="shared" si="8"/>
        <v>8.8365172266826665E-4</v>
      </c>
      <c r="L162" s="269">
        <f t="shared" si="8"/>
        <v>4.013738574253749E-4</v>
      </c>
      <c r="M162" s="269">
        <f t="shared" si="8"/>
        <v>4.806532594455461E-4</v>
      </c>
      <c r="N162" s="269">
        <f t="shared" si="8"/>
        <v>8.2443563428949223E-4</v>
      </c>
      <c r="O162" s="269">
        <f t="shared" si="8"/>
        <v>9.1305389165685419E-4</v>
      </c>
      <c r="P162" s="269">
        <f t="shared" si="8"/>
        <v>1.0905350667182046E-3</v>
      </c>
      <c r="Q162" s="269">
        <f t="shared" si="8"/>
        <v>8.9467569275869963E-4</v>
      </c>
      <c r="R162" s="269">
        <f t="shared" si="8"/>
        <v>3.7685488401948899E-4</v>
      </c>
      <c r="S162" s="269">
        <f t="shared" si="8"/>
        <v>1.1029463387331377E-3</v>
      </c>
      <c r="T162" s="269">
        <f t="shared" si="8"/>
        <v>1.5091869813757285E-3</v>
      </c>
      <c r="U162" s="269">
        <f t="shared" si="8"/>
        <v>8.5345036083203608E-4</v>
      </c>
      <c r="V162" s="269">
        <f t="shared" si="8"/>
        <v>1.1396929136036542E-3</v>
      </c>
      <c r="W162" s="269">
        <f t="shared" si="8"/>
        <v>1.1782292688399252E-3</v>
      </c>
      <c r="DA162" s="77"/>
    </row>
    <row r="163" spans="1:105" ht="12" customHeight="1" x14ac:dyDescent="0.25">
      <c r="A163" s="202" t="s">
        <v>94</v>
      </c>
      <c r="B163" s="269">
        <f t="shared" ref="B163:W163" si="9">IF(B$8=0,0,B$8/B$5)</f>
        <v>1.6977471174660325E-2</v>
      </c>
      <c r="C163" s="269">
        <f t="shared" si="9"/>
        <v>1.4145356650311225E-2</v>
      </c>
      <c r="D163" s="269">
        <f t="shared" si="9"/>
        <v>1.5309205013544592E-2</v>
      </c>
      <c r="E163" s="269">
        <f t="shared" si="9"/>
        <v>5.5290784743228447E-3</v>
      </c>
      <c r="F163" s="269">
        <f t="shared" si="9"/>
        <v>5.1564538280817057E-3</v>
      </c>
      <c r="G163" s="269">
        <f t="shared" si="9"/>
        <v>5.4233095663906898E-3</v>
      </c>
      <c r="H163" s="269">
        <f t="shared" si="9"/>
        <v>4.5330634824442412E-3</v>
      </c>
      <c r="I163" s="269">
        <f t="shared" si="9"/>
        <v>5.1819396312383136E-4</v>
      </c>
      <c r="J163" s="269">
        <f t="shared" si="9"/>
        <v>7.1236651615554317E-3</v>
      </c>
      <c r="K163" s="269">
        <f t="shared" si="9"/>
        <v>5.2858393719777954E-3</v>
      </c>
      <c r="L163" s="269">
        <f t="shared" si="9"/>
        <v>2.3476711273490466E-3</v>
      </c>
      <c r="M163" s="269">
        <f t="shared" si="9"/>
        <v>2.8295922136358695E-3</v>
      </c>
      <c r="N163" s="269">
        <f t="shared" si="9"/>
        <v>4.9316198040445271E-3</v>
      </c>
      <c r="O163" s="269">
        <f t="shared" si="9"/>
        <v>5.4617176489896134E-3</v>
      </c>
      <c r="P163" s="269">
        <f t="shared" si="9"/>
        <v>6.5233768512049182E-3</v>
      </c>
      <c r="Q163" s="269">
        <f t="shared" si="9"/>
        <v>5.3517826996992224E-3</v>
      </c>
      <c r="R163" s="269">
        <f t="shared" si="9"/>
        <v>2.2542754485413465E-3</v>
      </c>
      <c r="S163" s="269">
        <f t="shared" si="9"/>
        <v>6.5976187596287067E-3</v>
      </c>
      <c r="T163" s="269">
        <f t="shared" si="9"/>
        <v>8.9360482291100159E-3</v>
      </c>
      <c r="U163" s="269">
        <f t="shared" si="9"/>
        <v>5.1051804727915281E-3</v>
      </c>
      <c r="V163" s="269">
        <f t="shared" si="9"/>
        <v>6.8174298993041735E-3</v>
      </c>
      <c r="W163" s="269">
        <f t="shared" si="9"/>
        <v>7.0479471704586114E-3</v>
      </c>
      <c r="DA163" s="77"/>
    </row>
    <row r="164" spans="1:105" ht="12" customHeight="1" x14ac:dyDescent="0.25">
      <c r="A164" s="202" t="s">
        <v>95</v>
      </c>
      <c r="B164" s="269">
        <f t="shared" ref="B164:W164" si="10">IF(B$9=0,0,B$9/B$5)</f>
        <v>1.9608159860339563E-2</v>
      </c>
      <c r="C164" s="269">
        <f t="shared" si="10"/>
        <v>1.6337204264837705E-2</v>
      </c>
      <c r="D164" s="269">
        <f t="shared" si="10"/>
        <v>1.7681392956115573E-2</v>
      </c>
      <c r="E164" s="269">
        <f t="shared" si="10"/>
        <v>6.3858188000754353E-3</v>
      </c>
      <c r="F164" s="269">
        <f t="shared" si="10"/>
        <v>5.9554553168315958E-3</v>
      </c>
      <c r="G164" s="269">
        <f t="shared" si="10"/>
        <v>6.2636608159062305E-3</v>
      </c>
      <c r="H164" s="269">
        <f t="shared" si="10"/>
        <v>5.2354695529390326E-3</v>
      </c>
      <c r="I164" s="269">
        <f t="shared" si="10"/>
        <v>5.9848901895121496E-4</v>
      </c>
      <c r="J164" s="269">
        <f t="shared" si="10"/>
        <v>8.2274894677949705E-3</v>
      </c>
      <c r="K164" s="269">
        <f t="shared" si="10"/>
        <v>6.1048893757813224E-3</v>
      </c>
      <c r="L164" s="269">
        <f t="shared" si="10"/>
        <v>2.7766640555426225E-3</v>
      </c>
      <c r="M164" s="269">
        <f t="shared" si="10"/>
        <v>3.3206917405912899E-3</v>
      </c>
      <c r="N164" s="269">
        <f t="shared" si="10"/>
        <v>5.6957828697392111E-3</v>
      </c>
      <c r="O164" s="269">
        <f t="shared" si="10"/>
        <v>6.3080202977030828E-3</v>
      </c>
      <c r="P164" s="269">
        <f t="shared" si="10"/>
        <v>7.5341854397360641E-3</v>
      </c>
      <c r="Q164" s="269">
        <f t="shared" si="10"/>
        <v>6.1810507368216163E-3</v>
      </c>
      <c r="R164" s="269">
        <f t="shared" si="10"/>
        <v>2.6035793499217513E-3</v>
      </c>
      <c r="S164" s="269">
        <f t="shared" si="10"/>
        <v>7.6199312609914176E-3</v>
      </c>
      <c r="T164" s="269">
        <f t="shared" si="10"/>
        <v>1.0426528158455248E-2</v>
      </c>
      <c r="U164" s="269">
        <f t="shared" si="10"/>
        <v>5.896237065964741E-3</v>
      </c>
      <c r="V164" s="269">
        <f t="shared" si="10"/>
        <v>7.8738025190544583E-3</v>
      </c>
      <c r="W164" s="269">
        <f t="shared" si="10"/>
        <v>8.1400388422891972E-3</v>
      </c>
      <c r="DA164" s="77"/>
    </row>
    <row r="165" spans="1:105" ht="12" customHeight="1" x14ac:dyDescent="0.25">
      <c r="A165" s="56" t="s">
        <v>96</v>
      </c>
      <c r="B165" s="270">
        <f t="shared" ref="B165:W165" si="11">IF(B$10=0,0,B$10/B$5)</f>
        <v>6.6530368219189107E-3</v>
      </c>
      <c r="C165" s="270">
        <f t="shared" si="11"/>
        <v>5.5767167886562096E-3</v>
      </c>
      <c r="D165" s="270">
        <f t="shared" si="11"/>
        <v>5.971823359049523E-3</v>
      </c>
      <c r="E165" s="270">
        <f t="shared" si="11"/>
        <v>2.6869261952101801E-3</v>
      </c>
      <c r="F165" s="270">
        <f t="shared" si="11"/>
        <v>3.4261374035646649E-3</v>
      </c>
      <c r="G165" s="270">
        <f t="shared" si="11"/>
        <v>3.9739396420610702E-3</v>
      </c>
      <c r="H165" s="270">
        <f t="shared" si="11"/>
        <v>3.5325922241615211E-3</v>
      </c>
      <c r="I165" s="270">
        <f t="shared" si="11"/>
        <v>3.7100268647035839E-3</v>
      </c>
      <c r="J165" s="270">
        <f t="shared" si="11"/>
        <v>3.6017551741304786E-3</v>
      </c>
      <c r="K165" s="270">
        <f t="shared" si="11"/>
        <v>2.4759600272966291E-3</v>
      </c>
      <c r="L165" s="270">
        <f t="shared" si="11"/>
        <v>1.3766803108250501E-3</v>
      </c>
      <c r="M165" s="270">
        <f t="shared" si="11"/>
        <v>1.791831537020455E-3</v>
      </c>
      <c r="N165" s="270">
        <f t="shared" si="11"/>
        <v>1.6571631802761975E-3</v>
      </c>
      <c r="O165" s="270">
        <f t="shared" si="11"/>
        <v>1.9543964630194676E-3</v>
      </c>
      <c r="P165" s="270">
        <f t="shared" si="11"/>
        <v>2.5223171809384778E-3</v>
      </c>
      <c r="Q165" s="270">
        <f t="shared" si="11"/>
        <v>2.2843660265528904E-3</v>
      </c>
      <c r="R165" s="270">
        <f t="shared" si="11"/>
        <v>3.1759628263475655E-3</v>
      </c>
      <c r="S165" s="270">
        <f t="shared" si="11"/>
        <v>2.2418319440146101E-3</v>
      </c>
      <c r="T165" s="270">
        <f t="shared" si="11"/>
        <v>3.1601478197713292E-3</v>
      </c>
      <c r="U165" s="270">
        <f t="shared" si="11"/>
        <v>1.699710151745905E-3</v>
      </c>
      <c r="V165" s="270">
        <f t="shared" si="11"/>
        <v>2.281331150153265E-3</v>
      </c>
      <c r="W165" s="270">
        <f t="shared" si="11"/>
        <v>2.4439979506980431E-3</v>
      </c>
      <c r="DA165" s="78"/>
    </row>
    <row r="166" spans="1:105" ht="12" customHeight="1" x14ac:dyDescent="0.25">
      <c r="A166" s="134" t="s">
        <v>999</v>
      </c>
      <c r="B166" s="319">
        <f t="shared" ref="B166:W166" si="12">IF(B$16=0,0,B$16/B$5)</f>
        <v>0.81154641124069316</v>
      </c>
      <c r="C166" s="319">
        <f t="shared" si="12"/>
        <v>0.82850894989651602</v>
      </c>
      <c r="D166" s="319">
        <f t="shared" si="12"/>
        <v>0.82683494176726702</v>
      </c>
      <c r="E166" s="319">
        <f t="shared" si="12"/>
        <v>0.90217297353882253</v>
      </c>
      <c r="F166" s="319">
        <f t="shared" si="12"/>
        <v>0.8785378977021433</v>
      </c>
      <c r="G166" s="319">
        <f t="shared" si="12"/>
        <v>0.87341039285349864</v>
      </c>
      <c r="H166" s="319">
        <f t="shared" si="12"/>
        <v>0.88354634604087323</v>
      </c>
      <c r="I166" s="319">
        <f t="shared" si="12"/>
        <v>0.90403419090701753</v>
      </c>
      <c r="J166" s="319">
        <f t="shared" si="12"/>
        <v>0.88133454729726857</v>
      </c>
      <c r="K166" s="319">
        <f t="shared" si="12"/>
        <v>0.92049721947224661</v>
      </c>
      <c r="L166" s="319">
        <f t="shared" si="12"/>
        <v>0.95403016045988132</v>
      </c>
      <c r="M166" s="319">
        <f t="shared" si="12"/>
        <v>0.93960607216873038</v>
      </c>
      <c r="N166" s="319">
        <f t="shared" si="12"/>
        <v>0.94905678294153206</v>
      </c>
      <c r="O166" s="319">
        <f t="shared" si="12"/>
        <v>0.93700649024726357</v>
      </c>
      <c r="P166" s="319">
        <f t="shared" si="12"/>
        <v>0.91791732541181381</v>
      </c>
      <c r="Q166" s="319">
        <f t="shared" si="12"/>
        <v>0.91380868039344876</v>
      </c>
      <c r="R166" s="319">
        <f t="shared" si="12"/>
        <v>0.9094605100149733</v>
      </c>
      <c r="S166" s="319">
        <f t="shared" si="12"/>
        <v>0.94252296561776094</v>
      </c>
      <c r="T166" s="319">
        <f t="shared" si="12"/>
        <v>0.93933911739262832</v>
      </c>
      <c r="U166" s="319">
        <f t="shared" si="12"/>
        <v>0.95793253876796536</v>
      </c>
      <c r="V166" s="319">
        <f t="shared" si="12"/>
        <v>0.94379752016836915</v>
      </c>
      <c r="W166" s="319">
        <f t="shared" si="12"/>
        <v>0.93924025872293593</v>
      </c>
      <c r="DA166" s="140"/>
    </row>
    <row r="167" spans="1:105" ht="12" customHeight="1" x14ac:dyDescent="0.25">
      <c r="A167" s="203" t="s">
        <v>1000</v>
      </c>
      <c r="B167" s="271">
        <f t="shared" ref="B167:W167" si="13">IF(B$25=0,0,B$25/B$5)</f>
        <v>8.3850388637205009E-2</v>
      </c>
      <c r="C167" s="271">
        <f t="shared" si="13"/>
        <v>7.4220612920208678E-2</v>
      </c>
      <c r="D167" s="271">
        <f t="shared" si="13"/>
        <v>7.4266386062665585E-2</v>
      </c>
      <c r="E167" s="271">
        <f t="shared" si="13"/>
        <v>4.7835582680291991E-2</v>
      </c>
      <c r="F167" s="271">
        <f t="shared" si="13"/>
        <v>6.5157182871030492E-2</v>
      </c>
      <c r="G167" s="271">
        <f t="shared" si="13"/>
        <v>6.7732630614274397E-2</v>
      </c>
      <c r="H167" s="271">
        <f t="shared" si="13"/>
        <v>6.296095533072435E-2</v>
      </c>
      <c r="I167" s="271">
        <f t="shared" si="13"/>
        <v>5.8504672011405433E-2</v>
      </c>
      <c r="J167" s="271">
        <f t="shared" si="13"/>
        <v>5.9558989998024066E-2</v>
      </c>
      <c r="K167" s="271">
        <f t="shared" si="13"/>
        <v>3.8261659312693042E-2</v>
      </c>
      <c r="L167" s="271">
        <f t="shared" si="13"/>
        <v>2.2349635584140038E-2</v>
      </c>
      <c r="M167" s="271">
        <f t="shared" si="13"/>
        <v>2.9302404430028101E-2</v>
      </c>
      <c r="N167" s="271">
        <f t="shared" si="13"/>
        <v>1.5768035274861755E-2</v>
      </c>
      <c r="O167" s="271">
        <f t="shared" si="13"/>
        <v>2.2049047603576441E-2</v>
      </c>
      <c r="P167" s="271">
        <f t="shared" si="13"/>
        <v>3.7653320344359746E-2</v>
      </c>
      <c r="Q167" s="271">
        <f t="shared" si="13"/>
        <v>4.9387227311148162E-2</v>
      </c>
      <c r="R167" s="271">
        <f t="shared" si="13"/>
        <v>5.509586816023529E-2</v>
      </c>
      <c r="S167" s="271">
        <f t="shared" si="13"/>
        <v>2.1770005903519848E-2</v>
      </c>
      <c r="T167" s="271">
        <f t="shared" si="13"/>
        <v>1.8828348072461795E-2</v>
      </c>
      <c r="U167" s="271">
        <f t="shared" si="13"/>
        <v>1.6778100370925652E-2</v>
      </c>
      <c r="V167" s="271">
        <f t="shared" si="13"/>
        <v>2.2403609395301078E-2</v>
      </c>
      <c r="W167" s="271">
        <f t="shared" si="13"/>
        <v>2.495346324913145E-2</v>
      </c>
      <c r="DA167" s="79"/>
    </row>
    <row r="168" spans="1:105" ht="12" customHeight="1" x14ac:dyDescent="0.25">
      <c r="A168" s="203" t="s">
        <v>1012</v>
      </c>
      <c r="B168" s="271">
        <f t="shared" ref="B168:W168" si="14">IF(B$36=0,0,B$36/B$5)</f>
        <v>3.1428980076558651E-2</v>
      </c>
      <c r="C168" s="271">
        <f t="shared" si="14"/>
        <v>2.8077789698377393E-2</v>
      </c>
      <c r="D168" s="271">
        <f t="shared" si="14"/>
        <v>2.8547724138944436E-2</v>
      </c>
      <c r="E168" s="271">
        <f t="shared" si="14"/>
        <v>1.8129505138688409E-2</v>
      </c>
      <c r="F168" s="271">
        <f t="shared" si="14"/>
        <v>2.4765014363841893E-2</v>
      </c>
      <c r="G168" s="271">
        <f t="shared" si="14"/>
        <v>2.5733388898259331E-2</v>
      </c>
      <c r="H168" s="271">
        <f t="shared" si="14"/>
        <v>2.39490143547859E-2</v>
      </c>
      <c r="I168" s="271">
        <f t="shared" si="14"/>
        <v>2.2409746068859822E-2</v>
      </c>
      <c r="J168" s="271">
        <f t="shared" si="14"/>
        <v>2.2604966861757465E-2</v>
      </c>
      <c r="K168" s="271">
        <f t="shared" si="14"/>
        <v>1.4514769008341883E-2</v>
      </c>
      <c r="L168" s="271">
        <f t="shared" si="14"/>
        <v>8.4918784220990896E-3</v>
      </c>
      <c r="M168" s="271">
        <f t="shared" si="14"/>
        <v>1.1108513308722447E-2</v>
      </c>
      <c r="N168" s="271">
        <f t="shared" si="14"/>
        <v>6.5132911231071174E-3</v>
      </c>
      <c r="O168" s="271">
        <f t="shared" si="14"/>
        <v>8.3667978648716002E-3</v>
      </c>
      <c r="P168" s="271">
        <f t="shared" si="14"/>
        <v>1.250363383068292E-2</v>
      </c>
      <c r="Q168" s="271">
        <f t="shared" si="14"/>
        <v>1.247718014837893E-2</v>
      </c>
      <c r="R168" s="271">
        <f t="shared" si="14"/>
        <v>1.7645818369606506E-2</v>
      </c>
      <c r="S168" s="271">
        <f t="shared" si="14"/>
        <v>8.7706937164245581E-3</v>
      </c>
      <c r="T168" s="271">
        <f t="shared" si="14"/>
        <v>9.6463455979184688E-3</v>
      </c>
      <c r="U168" s="271">
        <f t="shared" si="14"/>
        <v>6.7310101966901077E-3</v>
      </c>
      <c r="V168" s="271">
        <f t="shared" si="14"/>
        <v>8.9800378807081537E-3</v>
      </c>
      <c r="W168" s="271">
        <f t="shared" si="14"/>
        <v>9.7424787346987191E-3</v>
      </c>
      <c r="DA168" s="79"/>
    </row>
    <row r="169" spans="1:105" ht="12" customHeight="1" x14ac:dyDescent="0.25">
      <c r="A169" s="62" t="s">
        <v>1014</v>
      </c>
      <c r="B169" s="320">
        <f t="shared" ref="B169:W169" si="15">IF(B$37=0,0,B$37/B$5)</f>
        <v>2.9680281172744728E-2</v>
      </c>
      <c r="C169" s="320">
        <f t="shared" si="15"/>
        <v>2.6833732455536097E-2</v>
      </c>
      <c r="D169" s="320">
        <f t="shared" si="15"/>
        <v>2.7084254152113203E-2</v>
      </c>
      <c r="E169" s="320">
        <f t="shared" si="15"/>
        <v>1.796210752869077E-2</v>
      </c>
      <c r="F169" s="320">
        <f t="shared" si="15"/>
        <v>2.4694542143098883E-2</v>
      </c>
      <c r="G169" s="320">
        <f t="shared" si="15"/>
        <v>2.5658971222250845E-2</v>
      </c>
      <c r="H169" s="320">
        <f t="shared" si="15"/>
        <v>2.389845600026123E-2</v>
      </c>
      <c r="I169" s="320">
        <f t="shared" si="15"/>
        <v>2.2409606946645417E-2</v>
      </c>
      <c r="J169" s="320">
        <f t="shared" si="15"/>
        <v>2.2386550347963396E-2</v>
      </c>
      <c r="K169" s="320">
        <f t="shared" si="15"/>
        <v>1.4294900758147629E-2</v>
      </c>
      <c r="L169" s="320">
        <f t="shared" si="15"/>
        <v>8.4302294356845015E-3</v>
      </c>
      <c r="M169" s="320">
        <f t="shared" si="15"/>
        <v>1.1042111381384164E-2</v>
      </c>
      <c r="N169" s="320">
        <f t="shared" si="15"/>
        <v>5.2056026976366517E-3</v>
      </c>
      <c r="O169" s="320">
        <f t="shared" si="15"/>
        <v>7.175986590309916E-3</v>
      </c>
      <c r="P169" s="320">
        <f t="shared" si="15"/>
        <v>1.1580674121943489E-2</v>
      </c>
      <c r="Q169" s="320">
        <f t="shared" si="15"/>
        <v>1.1852210409510535E-2</v>
      </c>
      <c r="R169" s="320">
        <f t="shared" si="15"/>
        <v>1.7627647833545156E-2</v>
      </c>
      <c r="S169" s="320">
        <f t="shared" si="15"/>
        <v>7.2799346526598403E-3</v>
      </c>
      <c r="T169" s="320">
        <f t="shared" si="15"/>
        <v>4.9713931481291263E-3</v>
      </c>
      <c r="U169" s="320">
        <f t="shared" si="15"/>
        <v>5.7389036540530236E-3</v>
      </c>
      <c r="V169" s="320">
        <f t="shared" si="15"/>
        <v>7.5537506230621198E-3</v>
      </c>
      <c r="W169" s="320">
        <f t="shared" si="15"/>
        <v>8.3799299680158632E-3</v>
      </c>
      <c r="DA169" s="141"/>
    </row>
    <row r="170" spans="1:105" ht="12" customHeight="1" x14ac:dyDescent="0.25">
      <c r="A170" s="62" t="s">
        <v>1021</v>
      </c>
      <c r="B170" s="320">
        <f t="shared" ref="B170:W170" si="16">IF(B$43=0,0,B$43/B$5)</f>
        <v>1.7486989038139231E-3</v>
      </c>
      <c r="C170" s="320">
        <f t="shared" si="16"/>
        <v>1.2440572428412944E-3</v>
      </c>
      <c r="D170" s="320">
        <f t="shared" si="16"/>
        <v>1.4634699868312333E-3</v>
      </c>
      <c r="E170" s="320">
        <f t="shared" si="16"/>
        <v>1.6739760999764098E-4</v>
      </c>
      <c r="F170" s="320">
        <f t="shared" si="16"/>
        <v>7.0472220743014415E-5</v>
      </c>
      <c r="G170" s="320">
        <f t="shared" si="16"/>
        <v>7.4417676008481915E-5</v>
      </c>
      <c r="H170" s="320">
        <f t="shared" si="16"/>
        <v>5.0558354524665382E-5</v>
      </c>
      <c r="I170" s="320">
        <f t="shared" si="16"/>
        <v>1.3912221439971189E-7</v>
      </c>
      <c r="J170" s="320">
        <f t="shared" si="16"/>
        <v>2.1841651379407896E-4</v>
      </c>
      <c r="K170" s="320">
        <f t="shared" si="16"/>
        <v>2.1986825019425471E-4</v>
      </c>
      <c r="L170" s="320">
        <f t="shared" si="16"/>
        <v>6.1648986414589553E-5</v>
      </c>
      <c r="M170" s="320">
        <f t="shared" si="16"/>
        <v>6.6401927338281865E-5</v>
      </c>
      <c r="N170" s="320">
        <f t="shared" si="16"/>
        <v>1.3076884254704648E-3</v>
      </c>
      <c r="O170" s="320">
        <f t="shared" si="16"/>
        <v>1.1908112745616822E-3</v>
      </c>
      <c r="P170" s="320">
        <f t="shared" si="16"/>
        <v>9.2295970873942999E-4</v>
      </c>
      <c r="Q170" s="320">
        <f t="shared" si="16"/>
        <v>6.249697388683959E-4</v>
      </c>
      <c r="R170" s="320">
        <f t="shared" si="16"/>
        <v>1.817053606134999E-5</v>
      </c>
      <c r="S170" s="320">
        <f t="shared" si="16"/>
        <v>1.490759063764718E-3</v>
      </c>
      <c r="T170" s="320">
        <f t="shared" si="16"/>
        <v>4.6749524497893408E-3</v>
      </c>
      <c r="U170" s="320">
        <f t="shared" si="16"/>
        <v>9.9210654263708563E-4</v>
      </c>
      <c r="V170" s="320">
        <f t="shared" si="16"/>
        <v>1.4262872576460332E-3</v>
      </c>
      <c r="W170" s="320">
        <f t="shared" si="16"/>
        <v>1.3625487666828553E-3</v>
      </c>
      <c r="DA170" s="141"/>
    </row>
    <row r="171" spans="1:105" ht="12" customHeight="1" x14ac:dyDescent="0.25">
      <c r="A171" s="203" t="s">
        <v>1023</v>
      </c>
      <c r="B171" s="271">
        <f t="shared" ref="B171:W171" si="17">IF(B$44=0,0,B$44/B$5)</f>
        <v>8.6610338223049397E-3</v>
      </c>
      <c r="C171" s="271">
        <f t="shared" si="17"/>
        <v>7.2826740787731532E-3</v>
      </c>
      <c r="D171" s="271">
        <f t="shared" si="17"/>
        <v>7.6331480525727814E-3</v>
      </c>
      <c r="E171" s="271">
        <f t="shared" si="17"/>
        <v>3.3795435071430589E-3</v>
      </c>
      <c r="F171" s="271">
        <f t="shared" si="17"/>
        <v>4.1614005732981086E-3</v>
      </c>
      <c r="G171" s="271">
        <f t="shared" si="17"/>
        <v>4.6874719345139119E-3</v>
      </c>
      <c r="H171" s="271">
        <f t="shared" si="17"/>
        <v>4.1855032378940605E-3</v>
      </c>
      <c r="I171" s="271">
        <f t="shared" si="17"/>
        <v>4.1975069511507503E-3</v>
      </c>
      <c r="J171" s="271">
        <f t="shared" si="17"/>
        <v>4.4021275863417786E-3</v>
      </c>
      <c r="K171" s="271">
        <f t="shared" si="17"/>
        <v>3.0089466837051049E-3</v>
      </c>
      <c r="L171" s="271">
        <f t="shared" si="17"/>
        <v>1.638107504986468E-3</v>
      </c>
      <c r="M171" s="271">
        <f t="shared" si="17"/>
        <v>2.1309928380871461E-3</v>
      </c>
      <c r="N171" s="271">
        <f t="shared" si="17"/>
        <v>1.9687073131431664E-3</v>
      </c>
      <c r="O171" s="271">
        <f t="shared" si="17"/>
        <v>2.3768519731156169E-3</v>
      </c>
      <c r="P171" s="271">
        <f t="shared" si="17"/>
        <v>3.1877020233085172E-3</v>
      </c>
      <c r="Q171" s="271">
        <f t="shared" si="17"/>
        <v>3.1076264468356215E-3</v>
      </c>
      <c r="R171" s="271">
        <f t="shared" si="17"/>
        <v>3.7503002706536634E-3</v>
      </c>
      <c r="S171" s="271">
        <f t="shared" si="17"/>
        <v>2.6803613681280584E-3</v>
      </c>
      <c r="T171" s="271">
        <f t="shared" si="17"/>
        <v>3.693289961896341E-3</v>
      </c>
      <c r="U171" s="271">
        <f t="shared" si="17"/>
        <v>2.0145391575474496E-3</v>
      </c>
      <c r="V171" s="271">
        <f t="shared" si="17"/>
        <v>2.7061694829084702E-3</v>
      </c>
      <c r="W171" s="271">
        <f t="shared" si="17"/>
        <v>2.9239357563058529E-3</v>
      </c>
      <c r="DA171" s="79"/>
    </row>
    <row r="172" spans="1:105" ht="12" customHeight="1" x14ac:dyDescent="0.25">
      <c r="A172" s="62" t="s">
        <v>1135</v>
      </c>
      <c r="B172" s="320">
        <f t="shared" ref="B172:W172" si="18">IF(B$45=0,0,B$45/B$5)</f>
        <v>3.9604864924874973E-4</v>
      </c>
      <c r="C172" s="320">
        <f t="shared" si="18"/>
        <v>4.673585480841799E-4</v>
      </c>
      <c r="D172" s="320">
        <f t="shared" si="18"/>
        <v>7.7520602908588351E-4</v>
      </c>
      <c r="E172" s="320">
        <f t="shared" si="18"/>
        <v>1.1829718040937221E-3</v>
      </c>
      <c r="F172" s="320">
        <f t="shared" si="18"/>
        <v>2.1647834740144518E-3</v>
      </c>
      <c r="G172" s="320">
        <f t="shared" si="18"/>
        <v>2.8368550423839354E-3</v>
      </c>
      <c r="H172" s="320">
        <f t="shared" si="18"/>
        <v>2.5060425972506907E-3</v>
      </c>
      <c r="I172" s="320">
        <f t="shared" si="18"/>
        <v>3.0321152110100781E-3</v>
      </c>
      <c r="J172" s="320">
        <f t="shared" si="18"/>
        <v>1.9601282063090434E-3</v>
      </c>
      <c r="K172" s="320">
        <f t="shared" si="18"/>
        <v>1.2885654806905015E-3</v>
      </c>
      <c r="L172" s="320">
        <f t="shared" si="18"/>
        <v>8.908655319425587E-4</v>
      </c>
      <c r="M172" s="320">
        <f t="shared" si="18"/>
        <v>1.2434961805374177E-3</v>
      </c>
      <c r="N172" s="320">
        <f t="shared" si="18"/>
        <v>3.6689650067803507E-4</v>
      </c>
      <c r="O172" s="320">
        <f t="shared" si="18"/>
        <v>5.0292134093451535E-4</v>
      </c>
      <c r="P172" s="320">
        <f t="shared" si="18"/>
        <v>9.254989741293492E-4</v>
      </c>
      <c r="Q172" s="320">
        <f t="shared" si="18"/>
        <v>1.0674023824008541E-3</v>
      </c>
      <c r="R172" s="320">
        <f t="shared" si="18"/>
        <v>2.6120632930960652E-3</v>
      </c>
      <c r="S172" s="320">
        <f t="shared" si="18"/>
        <v>4.945340391691107E-4</v>
      </c>
      <c r="T172" s="320">
        <f t="shared" si="18"/>
        <v>1.6805464928128976E-4</v>
      </c>
      <c r="U172" s="320">
        <f t="shared" si="18"/>
        <v>4.296966302726833E-4</v>
      </c>
      <c r="V172" s="320">
        <f t="shared" si="18"/>
        <v>5.5382536310710393E-4</v>
      </c>
      <c r="W172" s="320">
        <f t="shared" si="18"/>
        <v>5.728311370381639E-4</v>
      </c>
      <c r="DA172" s="141"/>
    </row>
    <row r="173" spans="1:105" ht="12" customHeight="1" x14ac:dyDescent="0.25">
      <c r="A173" s="62" t="s">
        <v>1026</v>
      </c>
      <c r="B173" s="320">
        <f t="shared" ref="B173:W173" si="19">IF(B$46=0,0,B$46/B$5)</f>
        <v>1.6677605655180318E-3</v>
      </c>
      <c r="C173" s="320">
        <f t="shared" si="19"/>
        <v>1.4762270442474621E-3</v>
      </c>
      <c r="D173" s="320">
        <f t="shared" si="19"/>
        <v>1.4771374591327142E-3</v>
      </c>
      <c r="E173" s="320">
        <f t="shared" si="19"/>
        <v>9.5143623922775843E-4</v>
      </c>
      <c r="F173" s="320">
        <f t="shared" si="19"/>
        <v>1.2959579784742399E-3</v>
      </c>
      <c r="G173" s="320">
        <f t="shared" si="19"/>
        <v>1.3471829072377634E-3</v>
      </c>
      <c r="H173" s="320">
        <f t="shared" si="19"/>
        <v>1.2522756325226312E-3</v>
      </c>
      <c r="I173" s="320">
        <f t="shared" si="19"/>
        <v>1.163641414965311E-3</v>
      </c>
      <c r="J173" s="320">
        <f t="shared" si="19"/>
        <v>1.1846115021667764E-3</v>
      </c>
      <c r="K173" s="320">
        <f t="shared" si="19"/>
        <v>7.6101360542390713E-4</v>
      </c>
      <c r="L173" s="320">
        <f t="shared" si="19"/>
        <v>4.4452794419593943E-4</v>
      </c>
      <c r="M173" s="320">
        <f t="shared" si="19"/>
        <v>5.8281655431204516E-4</v>
      </c>
      <c r="N173" s="320">
        <f t="shared" si="19"/>
        <v>3.1362177152084676E-4</v>
      </c>
      <c r="O173" s="320">
        <f t="shared" si="19"/>
        <v>4.3854933409525541E-4</v>
      </c>
      <c r="P173" s="320">
        <f t="shared" si="19"/>
        <v>7.4891391503077254E-4</v>
      </c>
      <c r="Q173" s="320">
        <f t="shared" si="19"/>
        <v>9.8229801302628203E-4</v>
      </c>
      <c r="R173" s="320">
        <f t="shared" si="19"/>
        <v>1.0958412684070747E-3</v>
      </c>
      <c r="S173" s="320">
        <f t="shared" si="19"/>
        <v>4.3299927343300822E-4</v>
      </c>
      <c r="T173" s="320">
        <f t="shared" si="19"/>
        <v>3.7449052937562992E-4</v>
      </c>
      <c r="U173" s="320">
        <f t="shared" si="19"/>
        <v>3.3371168121834442E-4</v>
      </c>
      <c r="V173" s="320">
        <f t="shared" si="19"/>
        <v>4.4560146806730253E-4</v>
      </c>
      <c r="W173" s="320">
        <f t="shared" si="19"/>
        <v>4.963173415935652E-4</v>
      </c>
      <c r="DA173" s="141"/>
    </row>
    <row r="174" spans="1:105" ht="12" customHeight="1" x14ac:dyDescent="0.25">
      <c r="A174" s="62" t="s">
        <v>1038</v>
      </c>
      <c r="B174" s="320">
        <f t="shared" ref="B174:W174" si="20">IF(B$57=0,0,B$57/B$5)</f>
        <v>6.5972246075381592E-3</v>
      </c>
      <c r="C174" s="320">
        <f t="shared" si="20"/>
        <v>5.3390884864415109E-3</v>
      </c>
      <c r="D174" s="320">
        <f t="shared" si="20"/>
        <v>5.3808045643541835E-3</v>
      </c>
      <c r="E174" s="320">
        <f t="shared" si="20"/>
        <v>1.2451354638215784E-3</v>
      </c>
      <c r="F174" s="320">
        <f t="shared" si="20"/>
        <v>7.0065912080941701E-4</v>
      </c>
      <c r="G174" s="320">
        <f t="shared" si="20"/>
        <v>5.0343398489221321E-4</v>
      </c>
      <c r="H174" s="320">
        <f t="shared" si="20"/>
        <v>4.271850081207382E-4</v>
      </c>
      <c r="I174" s="320">
        <f t="shared" si="20"/>
        <v>1.7503251753614107E-6</v>
      </c>
      <c r="J174" s="320">
        <f t="shared" si="20"/>
        <v>1.257387877865959E-3</v>
      </c>
      <c r="K174" s="320">
        <f t="shared" si="20"/>
        <v>9.5936759759069614E-4</v>
      </c>
      <c r="L174" s="320">
        <f t="shared" si="20"/>
        <v>3.027140288479699E-4</v>
      </c>
      <c r="M174" s="320">
        <f t="shared" si="20"/>
        <v>3.0468010323768315E-4</v>
      </c>
      <c r="N174" s="320">
        <f t="shared" si="20"/>
        <v>1.2881890409442848E-3</v>
      </c>
      <c r="O174" s="320">
        <f t="shared" si="20"/>
        <v>1.4353812980858461E-3</v>
      </c>
      <c r="P174" s="320">
        <f t="shared" si="20"/>
        <v>1.5132891341483959E-3</v>
      </c>
      <c r="Q174" s="320">
        <f t="shared" si="20"/>
        <v>1.0579260514084856E-3</v>
      </c>
      <c r="R174" s="320">
        <f t="shared" si="20"/>
        <v>4.2395709150523734E-5</v>
      </c>
      <c r="S174" s="320">
        <f t="shared" si="20"/>
        <v>1.7528280555259392E-3</v>
      </c>
      <c r="T174" s="320">
        <f t="shared" si="20"/>
        <v>3.1507447832394208E-3</v>
      </c>
      <c r="U174" s="320">
        <f t="shared" si="20"/>
        <v>1.2511308460564218E-3</v>
      </c>
      <c r="V174" s="320">
        <f t="shared" si="20"/>
        <v>1.7067426517340637E-3</v>
      </c>
      <c r="W174" s="320">
        <f t="shared" si="20"/>
        <v>1.854787277674124E-3</v>
      </c>
      <c r="DA174" s="141"/>
    </row>
    <row r="175" spans="1:105" ht="12" customHeight="1" x14ac:dyDescent="0.25">
      <c r="A175" s="41" t="s">
        <v>1040</v>
      </c>
      <c r="B175" s="321">
        <f t="shared" ref="B175:W175" si="21">IF(B$58=0,0,B$58/B$5)</f>
        <v>1.7067332693639845E-2</v>
      </c>
      <c r="C175" s="321">
        <f t="shared" si="21"/>
        <v>2.2345336086515562E-2</v>
      </c>
      <c r="D175" s="321">
        <f t="shared" si="21"/>
        <v>1.9961605871169501E-2</v>
      </c>
      <c r="E175" s="321">
        <f t="shared" si="21"/>
        <v>1.2510411203915333E-2</v>
      </c>
      <c r="F175" s="321">
        <f t="shared" si="21"/>
        <v>1.1562637561237996E-2</v>
      </c>
      <c r="G175" s="321">
        <f t="shared" si="21"/>
        <v>1.1431255797549698E-2</v>
      </c>
      <c r="H175" s="321">
        <f t="shared" si="21"/>
        <v>1.0933717704183218E-2</v>
      </c>
      <c r="I175" s="321">
        <f t="shared" si="21"/>
        <v>5.8987606133217331E-3</v>
      </c>
      <c r="J175" s="321">
        <f t="shared" si="21"/>
        <v>1.1381143601678929E-2</v>
      </c>
      <c r="K175" s="321">
        <f t="shared" si="21"/>
        <v>8.5408333474742484E-3</v>
      </c>
      <c r="L175" s="321">
        <f t="shared" si="21"/>
        <v>6.3980722665902788E-3</v>
      </c>
      <c r="M175" s="321">
        <f t="shared" si="21"/>
        <v>9.2000748381654215E-3</v>
      </c>
      <c r="N175" s="321">
        <f t="shared" si="21"/>
        <v>1.3186513213499175E-2</v>
      </c>
      <c r="O175" s="321">
        <f t="shared" si="21"/>
        <v>1.5123210120266741E-2</v>
      </c>
      <c r="P175" s="321">
        <f t="shared" si="21"/>
        <v>1.0541581461103839E-2</v>
      </c>
      <c r="Q175" s="321">
        <f t="shared" si="21"/>
        <v>6.0758614262563428E-3</v>
      </c>
      <c r="R175" s="321">
        <f t="shared" si="21"/>
        <v>5.4550537545589523E-3</v>
      </c>
      <c r="S175" s="321">
        <f t="shared" si="21"/>
        <v>6.1616360917346015E-3</v>
      </c>
      <c r="T175" s="321">
        <f t="shared" si="21"/>
        <v>3.7387992578944095E-3</v>
      </c>
      <c r="U175" s="321">
        <f t="shared" si="21"/>
        <v>2.5775694821668156E-3</v>
      </c>
      <c r="V175" s="321">
        <f t="shared" si="21"/>
        <v>3.4506727867726918E-3</v>
      </c>
      <c r="W175" s="321">
        <f t="shared" si="21"/>
        <v>3.7613283909003455E-3</v>
      </c>
      <c r="DA175" s="82"/>
    </row>
    <row r="176" spans="1:105" ht="12" hidden="1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DA176" s="94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2">SUM(B$179:B$183,B$185:B$186,B$188:B$189,B$191:B$194)</f>
        <v>1</v>
      </c>
      <c r="C178" s="234">
        <f t="shared" si="22"/>
        <v>0.99999999999999978</v>
      </c>
      <c r="D178" s="234">
        <f t="shared" si="22"/>
        <v>0.99999999999999989</v>
      </c>
      <c r="E178" s="234">
        <f t="shared" si="22"/>
        <v>1</v>
      </c>
      <c r="F178" s="234">
        <f t="shared" si="22"/>
        <v>1</v>
      </c>
      <c r="G178" s="234">
        <f t="shared" si="22"/>
        <v>1</v>
      </c>
      <c r="H178" s="234">
        <f t="shared" si="22"/>
        <v>1</v>
      </c>
      <c r="I178" s="234">
        <f t="shared" si="22"/>
        <v>0.99999999999999989</v>
      </c>
      <c r="J178" s="234">
        <f t="shared" si="22"/>
        <v>1.0000000000000002</v>
      </c>
      <c r="K178" s="234">
        <f t="shared" si="22"/>
        <v>0.99999999999999989</v>
      </c>
      <c r="L178" s="234">
        <f t="shared" si="22"/>
        <v>1</v>
      </c>
      <c r="M178" s="234">
        <f t="shared" si="22"/>
        <v>0.99999999999999978</v>
      </c>
      <c r="N178" s="234">
        <f t="shared" si="22"/>
        <v>1.0000000000000002</v>
      </c>
      <c r="O178" s="234">
        <f t="shared" si="22"/>
        <v>0.99999999999999989</v>
      </c>
      <c r="P178" s="234">
        <f t="shared" si="22"/>
        <v>1.0000000000000002</v>
      </c>
      <c r="Q178" s="234">
        <f t="shared" si="22"/>
        <v>1</v>
      </c>
      <c r="R178" s="234">
        <f t="shared" si="22"/>
        <v>1</v>
      </c>
      <c r="S178" s="234">
        <f t="shared" si="22"/>
        <v>1</v>
      </c>
      <c r="T178" s="234">
        <f t="shared" si="22"/>
        <v>1</v>
      </c>
      <c r="U178" s="234">
        <f t="shared" si="22"/>
        <v>1.0000000000000002</v>
      </c>
      <c r="V178" s="234">
        <f t="shared" si="22"/>
        <v>1.0000000000000002</v>
      </c>
      <c r="W178" s="234">
        <f t="shared" si="22"/>
        <v>0.99999999999999978</v>
      </c>
      <c r="DA178" s="95"/>
    </row>
    <row r="179" spans="1:105" ht="12" customHeight="1" x14ac:dyDescent="0.25">
      <c r="A179" s="55" t="s">
        <v>92</v>
      </c>
      <c r="B179" s="268">
        <f t="shared" ref="B179:W179" si="23">IF(B$62=0,0,B$62/B$61)</f>
        <v>8.0867096108711706E-3</v>
      </c>
      <c r="C179" s="268">
        <f t="shared" si="23"/>
        <v>7.7667402153792147E-3</v>
      </c>
      <c r="D179" s="268">
        <f t="shared" si="23"/>
        <v>8.1566372771851147E-3</v>
      </c>
      <c r="E179" s="268">
        <f t="shared" si="23"/>
        <v>5.4190022466673697E-3</v>
      </c>
      <c r="F179" s="268">
        <f t="shared" si="23"/>
        <v>3.9684594030957119E-3</v>
      </c>
      <c r="G179" s="268">
        <f t="shared" si="23"/>
        <v>3.9787619647688923E-3</v>
      </c>
      <c r="H179" s="268">
        <f t="shared" si="23"/>
        <v>3.6399931920790989E-3</v>
      </c>
      <c r="I179" s="268">
        <f t="shared" si="23"/>
        <v>4.977344223469738E-4</v>
      </c>
      <c r="J179" s="268">
        <f t="shared" si="23"/>
        <v>5.5439857345740973E-3</v>
      </c>
      <c r="K179" s="268">
        <f t="shared" si="23"/>
        <v>6.1861037568584718E-3</v>
      </c>
      <c r="L179" s="268">
        <f t="shared" si="23"/>
        <v>5.0127049202618977E-3</v>
      </c>
      <c r="M179" s="268">
        <f t="shared" si="23"/>
        <v>4.7129640023769051E-3</v>
      </c>
      <c r="N179" s="268">
        <f t="shared" si="23"/>
        <v>1.0467153724314752E-2</v>
      </c>
      <c r="O179" s="268">
        <f t="shared" si="23"/>
        <v>9.2332124392730947E-3</v>
      </c>
      <c r="P179" s="268">
        <f t="shared" si="23"/>
        <v>7.4830383313800744E-3</v>
      </c>
      <c r="Q179" s="268">
        <f t="shared" si="23"/>
        <v>5.5583863566430495E-3</v>
      </c>
      <c r="R179" s="268">
        <f t="shared" si="23"/>
        <v>2.2597666503471761E-3</v>
      </c>
      <c r="S179" s="268">
        <f t="shared" si="23"/>
        <v>1.0313274733027952E-2</v>
      </c>
      <c r="T179" s="268">
        <f t="shared" si="23"/>
        <v>1.2456161107065093E-2</v>
      </c>
      <c r="U179" s="268">
        <f t="shared" si="23"/>
        <v>1.0369019300708389E-2</v>
      </c>
      <c r="V179" s="268">
        <f t="shared" si="23"/>
        <v>1.0364919545230788E-2</v>
      </c>
      <c r="W179" s="268">
        <f t="shared" si="23"/>
        <v>9.9475500346589436E-3</v>
      </c>
      <c r="DA179" s="76"/>
    </row>
    <row r="180" spans="1:105" ht="12" customHeight="1" x14ac:dyDescent="0.25">
      <c r="A180" s="202" t="s">
        <v>93</v>
      </c>
      <c r="B180" s="269">
        <f t="shared" ref="B180:W180" si="24">IF(B$63=0,0,B$63/B$61)</f>
        <v>1.7071038732936725E-2</v>
      </c>
      <c r="C180" s="269">
        <f t="shared" si="24"/>
        <v>1.639558354700368E-2</v>
      </c>
      <c r="D180" s="269">
        <f t="shared" si="24"/>
        <v>1.7218655991078947E-2</v>
      </c>
      <c r="E180" s="269">
        <f t="shared" si="24"/>
        <v>1.1439510220865236E-2</v>
      </c>
      <c r="F180" s="269">
        <f t="shared" si="24"/>
        <v>8.377415220803968E-3</v>
      </c>
      <c r="G180" s="269">
        <f t="shared" si="24"/>
        <v>8.3991639218003403E-3</v>
      </c>
      <c r="H180" s="269">
        <f t="shared" si="24"/>
        <v>7.6840232628205152E-3</v>
      </c>
      <c r="I180" s="269">
        <f t="shared" si="24"/>
        <v>1.0507170420931847E-3</v>
      </c>
      <c r="J180" s="269">
        <f t="shared" si="24"/>
        <v>1.1703350282608636E-2</v>
      </c>
      <c r="K180" s="269">
        <f t="shared" si="24"/>
        <v>1.3058861010333708E-2</v>
      </c>
      <c r="L180" s="269">
        <f t="shared" si="24"/>
        <v>1.0737949323349935E-2</v>
      </c>
      <c r="M180" s="269">
        <f t="shared" si="24"/>
        <v>9.9490639460275299E-3</v>
      </c>
      <c r="N180" s="269">
        <f t="shared" si="24"/>
        <v>2.2096154709347917E-2</v>
      </c>
      <c r="O180" s="269">
        <f t="shared" si="24"/>
        <v>1.9491305458572531E-2</v>
      </c>
      <c r="P180" s="269">
        <f t="shared" si="24"/>
        <v>1.5796689054261452E-2</v>
      </c>
      <c r="Q180" s="269">
        <f t="shared" si="24"/>
        <v>1.1733749986437126E-2</v>
      </c>
      <c r="R180" s="269">
        <f t="shared" si="24"/>
        <v>4.7703659302438485E-3</v>
      </c>
      <c r="S180" s="269">
        <f t="shared" si="24"/>
        <v>2.1771316258748584E-2</v>
      </c>
      <c r="T180" s="269">
        <f t="shared" si="24"/>
        <v>2.6294948001663283E-2</v>
      </c>
      <c r="U180" s="269">
        <f t="shared" si="24"/>
        <v>2.1888993004893175E-2</v>
      </c>
      <c r="V180" s="269">
        <f t="shared" si="24"/>
        <v>2.1880338423744414E-2</v>
      </c>
      <c r="W180" s="269">
        <f t="shared" si="24"/>
        <v>2.0999271658178796E-2</v>
      </c>
      <c r="DA180" s="77"/>
    </row>
    <row r="181" spans="1:105" ht="12" customHeight="1" x14ac:dyDescent="0.25">
      <c r="A181" s="202" t="s">
        <v>94</v>
      </c>
      <c r="B181" s="269">
        <f t="shared" ref="B181:W181" si="25">IF(B$64=0,0,B$64/B$61)</f>
        <v>0.10162587546392678</v>
      </c>
      <c r="C181" s="269">
        <f t="shared" si="25"/>
        <v>9.7604812324127654E-2</v>
      </c>
      <c r="D181" s="269">
        <f t="shared" si="25"/>
        <v>0.10250465813948501</v>
      </c>
      <c r="E181" s="269">
        <f t="shared" si="25"/>
        <v>6.8100732431176092E-2</v>
      </c>
      <c r="F181" s="269">
        <f t="shared" si="25"/>
        <v>4.987172539749541E-2</v>
      </c>
      <c r="G181" s="269">
        <f t="shared" si="25"/>
        <v>5.0001197939473489E-2</v>
      </c>
      <c r="H181" s="269">
        <f t="shared" si="25"/>
        <v>4.5743882571284894E-2</v>
      </c>
      <c r="I181" s="269">
        <f t="shared" si="25"/>
        <v>6.2550405360844788E-3</v>
      </c>
      <c r="J181" s="269">
        <f t="shared" si="25"/>
        <v>6.9671402949625413E-2</v>
      </c>
      <c r="K181" s="269">
        <f t="shared" si="25"/>
        <v>7.7740915681737105E-2</v>
      </c>
      <c r="L181" s="269">
        <f t="shared" si="25"/>
        <v>6.2874968537173545E-2</v>
      </c>
      <c r="M181" s="269">
        <f t="shared" si="25"/>
        <v>5.9227932721566803E-2</v>
      </c>
      <c r="N181" s="269">
        <f t="shared" si="25"/>
        <v>0.13154097426955758</v>
      </c>
      <c r="O181" s="269">
        <f t="shared" si="25"/>
        <v>0.11603400426597757</v>
      </c>
      <c r="P181" s="269">
        <f t="shared" si="25"/>
        <v>9.4039523879317036E-2</v>
      </c>
      <c r="Q181" s="269">
        <f t="shared" si="25"/>
        <v>6.9852375915813669E-2</v>
      </c>
      <c r="R181" s="269">
        <f t="shared" si="25"/>
        <v>2.8398542205224187E-2</v>
      </c>
      <c r="S181" s="269">
        <f t="shared" si="25"/>
        <v>0.12960717326055335</v>
      </c>
      <c r="T181" s="269">
        <f t="shared" si="25"/>
        <v>0.15653687820364734</v>
      </c>
      <c r="U181" s="269">
        <f t="shared" si="25"/>
        <v>0.13030771659220294</v>
      </c>
      <c r="V181" s="269">
        <f t="shared" si="25"/>
        <v>0.13025619486585832</v>
      </c>
      <c r="W181" s="269">
        <f t="shared" si="25"/>
        <v>0.12501110212173486</v>
      </c>
      <c r="DA181" s="77"/>
    </row>
    <row r="182" spans="1:105" ht="12" customHeight="1" x14ac:dyDescent="0.25">
      <c r="A182" s="202" t="s">
        <v>95</v>
      </c>
      <c r="B182" s="269">
        <f t="shared" ref="B182:W182" si="26">IF(B$65=0,0,B$65/B$61)</f>
        <v>0.1202710488137439</v>
      </c>
      <c r="C182" s="269">
        <f t="shared" si="26"/>
        <v>0.11551224620602028</v>
      </c>
      <c r="D182" s="269">
        <f t="shared" si="26"/>
        <v>0.12131106065704911</v>
      </c>
      <c r="E182" s="269">
        <f t="shared" si="26"/>
        <v>8.0595089361754302E-2</v>
      </c>
      <c r="F182" s="269">
        <f t="shared" si="26"/>
        <v>5.9021629012553048E-2</v>
      </c>
      <c r="G182" s="269">
        <f t="shared" si="26"/>
        <v>5.9174855721254943E-2</v>
      </c>
      <c r="H182" s="269">
        <f t="shared" si="26"/>
        <v>5.4136455981764725E-2</v>
      </c>
      <c r="I182" s="269">
        <f t="shared" si="26"/>
        <v>7.4026450666533333E-3</v>
      </c>
      <c r="J182" s="269">
        <f t="shared" si="26"/>
        <v>8.2453928852507657E-2</v>
      </c>
      <c r="K182" s="269">
        <f t="shared" si="26"/>
        <v>9.2003945078950239E-2</v>
      </c>
      <c r="L182" s="269">
        <f t="shared" si="26"/>
        <v>7.565236348133797E-2</v>
      </c>
      <c r="M182" s="269">
        <f t="shared" si="26"/>
        <v>7.0094408092171726E-2</v>
      </c>
      <c r="N182" s="269">
        <f t="shared" si="26"/>
        <v>0.15567463370091292</v>
      </c>
      <c r="O182" s="269">
        <f t="shared" si="26"/>
        <v>0.13732261914025262</v>
      </c>
      <c r="P182" s="269">
        <f t="shared" si="26"/>
        <v>0.11129283871138969</v>
      </c>
      <c r="Q182" s="269">
        <f t="shared" si="26"/>
        <v>8.2668104704386264E-2</v>
      </c>
      <c r="R182" s="269">
        <f t="shared" si="26"/>
        <v>3.3608787527897484E-2</v>
      </c>
      <c r="S182" s="269">
        <f t="shared" si="26"/>
        <v>0.15338604061880387</v>
      </c>
      <c r="T182" s="269">
        <f t="shared" si="26"/>
        <v>0.18525650513352548</v>
      </c>
      <c r="U182" s="269">
        <f t="shared" si="26"/>
        <v>0.15421511176679983</v>
      </c>
      <c r="V182" s="269">
        <f t="shared" si="26"/>
        <v>0.15415413741321254</v>
      </c>
      <c r="W182" s="269">
        <f t="shared" si="26"/>
        <v>0.1479467340075217</v>
      </c>
      <c r="DA182" s="77"/>
    </row>
    <row r="183" spans="1:105" ht="12" customHeight="1" x14ac:dyDescent="0.25">
      <c r="A183" s="56" t="s">
        <v>96</v>
      </c>
      <c r="B183" s="270">
        <f t="shared" ref="B183:W183" si="27">IF(B$66=0,0,B$66/B$61)</f>
        <v>3.9182322136573133E-2</v>
      </c>
      <c r="C183" s="270">
        <f t="shared" si="27"/>
        <v>3.785949912566644E-2</v>
      </c>
      <c r="D183" s="270">
        <f t="shared" si="27"/>
        <v>3.9340226992553087E-2</v>
      </c>
      <c r="E183" s="270">
        <f t="shared" si="27"/>
        <v>3.2560698422123599E-2</v>
      </c>
      <c r="F183" s="270">
        <f t="shared" si="27"/>
        <v>3.2602205613257322E-2</v>
      </c>
      <c r="G183" s="270">
        <f t="shared" si="27"/>
        <v>3.6047589318611017E-2</v>
      </c>
      <c r="H183" s="270">
        <f t="shared" si="27"/>
        <v>3.507306146426431E-2</v>
      </c>
      <c r="I183" s="270">
        <f t="shared" si="27"/>
        <v>4.4060942143140928E-2</v>
      </c>
      <c r="J183" s="270">
        <f t="shared" si="27"/>
        <v>3.4658055463869498E-2</v>
      </c>
      <c r="K183" s="270">
        <f t="shared" si="27"/>
        <v>3.5827645208874721E-2</v>
      </c>
      <c r="L183" s="270">
        <f t="shared" si="27"/>
        <v>3.5970108552605913E-2</v>
      </c>
      <c r="M183" s="270">
        <f t="shared" si="27"/>
        <v>3.6315996981568746E-2</v>
      </c>
      <c r="N183" s="270">
        <f t="shared" si="27"/>
        <v>4.3488626065441877E-2</v>
      </c>
      <c r="O183" s="270">
        <f t="shared" si="27"/>
        <v>4.0851466203415301E-2</v>
      </c>
      <c r="P183" s="270">
        <f t="shared" si="27"/>
        <v>3.5774749152604833E-2</v>
      </c>
      <c r="Q183" s="270">
        <f t="shared" si="27"/>
        <v>2.9335084901989765E-2</v>
      </c>
      <c r="R183" s="270">
        <f t="shared" si="27"/>
        <v>3.9364380563916002E-2</v>
      </c>
      <c r="S183" s="270">
        <f t="shared" si="27"/>
        <v>4.3329514324198744E-2</v>
      </c>
      <c r="T183" s="270">
        <f t="shared" si="27"/>
        <v>5.39122092005348E-2</v>
      </c>
      <c r="U183" s="270">
        <f t="shared" si="27"/>
        <v>4.2684760517101218E-2</v>
      </c>
      <c r="V183" s="270">
        <f t="shared" si="27"/>
        <v>4.2884957331190222E-2</v>
      </c>
      <c r="W183" s="270">
        <f t="shared" si="27"/>
        <v>4.2650657145109128E-2</v>
      </c>
      <c r="DA183" s="78"/>
    </row>
    <row r="184" spans="1:105" ht="12" customHeight="1" x14ac:dyDescent="0.25">
      <c r="A184" s="203" t="s">
        <v>1053</v>
      </c>
      <c r="B184" s="271">
        <f t="shared" ref="B184:W184" si="28">IF(B$72=0,0,B$72/B$61)</f>
        <v>0.46634619073996619</v>
      </c>
      <c r="C184" s="271">
        <f t="shared" si="28"/>
        <v>0.47580541002370003</v>
      </c>
      <c r="D184" s="271">
        <f t="shared" si="28"/>
        <v>0.46202223586319796</v>
      </c>
      <c r="E184" s="271">
        <f t="shared" si="28"/>
        <v>0.54719576003625647</v>
      </c>
      <c r="F184" s="271">
        <f t="shared" si="28"/>
        <v>0.58517114065607134</v>
      </c>
      <c r="G184" s="271">
        <f t="shared" si="28"/>
        <v>0.57987344447874389</v>
      </c>
      <c r="H184" s="271">
        <f t="shared" si="28"/>
        <v>0.58994988350876354</v>
      </c>
      <c r="I184" s="271">
        <f t="shared" si="28"/>
        <v>0.65554189766993154</v>
      </c>
      <c r="J184" s="271">
        <f t="shared" si="28"/>
        <v>0.54100255431402711</v>
      </c>
      <c r="K184" s="271">
        <f t="shared" si="28"/>
        <v>0.52268341678678676</v>
      </c>
      <c r="L184" s="271">
        <f t="shared" si="28"/>
        <v>0.55262588710861971</v>
      </c>
      <c r="M184" s="271">
        <f t="shared" si="28"/>
        <v>0.56055942700730021</v>
      </c>
      <c r="N184" s="271">
        <f t="shared" si="28"/>
        <v>0.39097478325708074</v>
      </c>
      <c r="O184" s="271">
        <f t="shared" si="28"/>
        <v>0.43532269353195846</v>
      </c>
      <c r="P184" s="271">
        <f t="shared" si="28"/>
        <v>0.50425817223099956</v>
      </c>
      <c r="Q184" s="271">
        <f t="shared" si="28"/>
        <v>0.59865286654609695</v>
      </c>
      <c r="R184" s="271">
        <f t="shared" si="28"/>
        <v>0.64438654919949856</v>
      </c>
      <c r="S184" s="271">
        <f t="shared" si="28"/>
        <v>0.39753928253102355</v>
      </c>
      <c r="T184" s="271">
        <f t="shared" si="28"/>
        <v>0.30373622018465896</v>
      </c>
      <c r="U184" s="271">
        <f t="shared" si="28"/>
        <v>0.39809251685655567</v>
      </c>
      <c r="V184" s="271">
        <f t="shared" si="28"/>
        <v>0.39790366438771529</v>
      </c>
      <c r="W184" s="271">
        <f t="shared" si="28"/>
        <v>0.41139016656922928</v>
      </c>
      <c r="DA184" s="79"/>
    </row>
    <row r="185" spans="1:105" ht="12" customHeight="1" x14ac:dyDescent="0.25">
      <c r="A185" s="62" t="s">
        <v>1054</v>
      </c>
      <c r="B185" s="320">
        <f t="shared" ref="B185:W185" si="29">IF(B$73=0,0,B$73/B$61)</f>
        <v>0.46589730622610692</v>
      </c>
      <c r="C185" s="320">
        <f t="shared" si="29"/>
        <v>0.47537428666529913</v>
      </c>
      <c r="D185" s="320">
        <f t="shared" si="29"/>
        <v>0.46156946974012936</v>
      </c>
      <c r="E185" s="320">
        <f t="shared" si="29"/>
        <v>0.5468949570760725</v>
      </c>
      <c r="F185" s="320">
        <f t="shared" si="29"/>
        <v>0.58495085576201078</v>
      </c>
      <c r="G185" s="320">
        <f t="shared" si="29"/>
        <v>0.57965258770061556</v>
      </c>
      <c r="H185" s="320">
        <f t="shared" si="29"/>
        <v>0.5897478314192115</v>
      </c>
      <c r="I185" s="320">
        <f t="shared" si="29"/>
        <v>0.65551426896988452</v>
      </c>
      <c r="J185" s="320">
        <f t="shared" si="29"/>
        <v>0.54069481365545791</v>
      </c>
      <c r="K185" s="320">
        <f t="shared" si="29"/>
        <v>0.52234003285052577</v>
      </c>
      <c r="L185" s="320">
        <f t="shared" si="29"/>
        <v>0.55234353175595108</v>
      </c>
      <c r="M185" s="320">
        <f t="shared" si="29"/>
        <v>0.5602978154672742</v>
      </c>
      <c r="N185" s="320">
        <f t="shared" si="29"/>
        <v>0.39039376286224514</v>
      </c>
      <c r="O185" s="320">
        <f t="shared" si="29"/>
        <v>0.43481016788474208</v>
      </c>
      <c r="P185" s="320">
        <f t="shared" si="29"/>
        <v>0.5038427968576763</v>
      </c>
      <c r="Q185" s="320">
        <f t="shared" si="29"/>
        <v>0.59834432652455471</v>
      </c>
      <c r="R185" s="320">
        <f t="shared" si="29"/>
        <v>0.64426111199412228</v>
      </c>
      <c r="S185" s="320">
        <f t="shared" si="29"/>
        <v>0.39696680379274801</v>
      </c>
      <c r="T185" s="320">
        <f t="shared" si="29"/>
        <v>0.3030447921388712</v>
      </c>
      <c r="U185" s="320">
        <f t="shared" si="29"/>
        <v>0.39751694379755298</v>
      </c>
      <c r="V185" s="320">
        <f t="shared" si="29"/>
        <v>0.39732831890170983</v>
      </c>
      <c r="W185" s="320">
        <f t="shared" si="29"/>
        <v>0.41083798881384209</v>
      </c>
      <c r="DA185" s="141"/>
    </row>
    <row r="186" spans="1:105" ht="12" customHeight="1" x14ac:dyDescent="0.25">
      <c r="A186" s="62" t="s">
        <v>1066</v>
      </c>
      <c r="B186" s="320">
        <f t="shared" ref="B186:W186" si="30">IF(B$84=0,0,B$84/B$61)</f>
        <v>4.4888451385927678E-4</v>
      </c>
      <c r="C186" s="320">
        <f t="shared" si="30"/>
        <v>4.31123358400922E-4</v>
      </c>
      <c r="D186" s="320">
        <f t="shared" si="30"/>
        <v>4.5276612306859634E-4</v>
      </c>
      <c r="E186" s="320">
        <f t="shared" si="30"/>
        <v>3.0080296018389623E-4</v>
      </c>
      <c r="F186" s="320">
        <f t="shared" si="30"/>
        <v>2.2028489406051381E-4</v>
      </c>
      <c r="G186" s="320">
        <f t="shared" si="30"/>
        <v>2.2085677812841122E-4</v>
      </c>
      <c r="H186" s="320">
        <f t="shared" si="30"/>
        <v>2.0205208955209177E-4</v>
      </c>
      <c r="I186" s="320">
        <f t="shared" si="30"/>
        <v>2.7628700047036826E-5</v>
      </c>
      <c r="J186" s="320">
        <f t="shared" si="30"/>
        <v>3.077406585691612E-4</v>
      </c>
      <c r="K186" s="320">
        <f t="shared" si="30"/>
        <v>3.4338393626098264E-4</v>
      </c>
      <c r="L186" s="320">
        <f t="shared" si="30"/>
        <v>2.8235535266858854E-4</v>
      </c>
      <c r="M186" s="320">
        <f t="shared" si="30"/>
        <v>2.6161154002602051E-4</v>
      </c>
      <c r="N186" s="320">
        <f t="shared" si="30"/>
        <v>5.8102039483561724E-4</v>
      </c>
      <c r="O186" s="320">
        <f t="shared" si="30"/>
        <v>5.1252564721636319E-4</v>
      </c>
      <c r="P186" s="320">
        <f t="shared" si="30"/>
        <v>4.1537537332319468E-4</v>
      </c>
      <c r="Q186" s="320">
        <f t="shared" si="30"/>
        <v>3.0854002154220573E-4</v>
      </c>
      <c r="R186" s="320">
        <f t="shared" si="30"/>
        <v>1.2543720537619516E-4</v>
      </c>
      <c r="S186" s="320">
        <f t="shared" si="30"/>
        <v>5.724787382755651E-4</v>
      </c>
      <c r="T186" s="320">
        <f t="shared" si="30"/>
        <v>6.9142804578775933E-4</v>
      </c>
      <c r="U186" s="320">
        <f t="shared" si="30"/>
        <v>5.755730590027362E-4</v>
      </c>
      <c r="V186" s="320">
        <f t="shared" si="30"/>
        <v>5.7534548600542818E-4</v>
      </c>
      <c r="W186" s="320">
        <f t="shared" si="30"/>
        <v>5.5217775538717213E-4</v>
      </c>
      <c r="DA186" s="141"/>
    </row>
    <row r="187" spans="1:105" ht="12" customHeight="1" x14ac:dyDescent="0.25">
      <c r="A187" s="203" t="s">
        <v>1012</v>
      </c>
      <c r="B187" s="271">
        <f t="shared" ref="B187:W187" si="31">IF(B$85=0,0,B$85/B$61)</f>
        <v>0.16011950911382578</v>
      </c>
      <c r="C187" s="271">
        <f t="shared" si="31"/>
        <v>0.16489326214829483</v>
      </c>
      <c r="D187" s="271">
        <f t="shared" si="31"/>
        <v>0.16268410346108961</v>
      </c>
      <c r="E187" s="271">
        <f t="shared" si="31"/>
        <v>0.19004989890207719</v>
      </c>
      <c r="F187" s="271">
        <f t="shared" si="31"/>
        <v>0.20385647426244344</v>
      </c>
      <c r="G187" s="271">
        <f t="shared" si="31"/>
        <v>0.20192758999076851</v>
      </c>
      <c r="H187" s="271">
        <f t="shared" si="31"/>
        <v>0.20568921966535836</v>
      </c>
      <c r="I187" s="271">
        <f t="shared" si="31"/>
        <v>0.23022759614662952</v>
      </c>
      <c r="J187" s="271">
        <f t="shared" si="31"/>
        <v>0.18816445935386233</v>
      </c>
      <c r="K187" s="271">
        <f t="shared" si="31"/>
        <v>0.18168893666004252</v>
      </c>
      <c r="L187" s="271">
        <f t="shared" si="31"/>
        <v>0.19193586470235072</v>
      </c>
      <c r="M187" s="271">
        <f t="shared" si="31"/>
        <v>0.19476030837131336</v>
      </c>
      <c r="N187" s="271">
        <f t="shared" si="31"/>
        <v>0.14786133419799966</v>
      </c>
      <c r="O187" s="271">
        <f t="shared" si="31"/>
        <v>0.15128573374429477</v>
      </c>
      <c r="P187" s="271">
        <f t="shared" si="31"/>
        <v>0.15341112847748839</v>
      </c>
      <c r="Q187" s="271">
        <f t="shared" si="31"/>
        <v>0.13860593314542161</v>
      </c>
      <c r="R187" s="271">
        <f t="shared" si="31"/>
        <v>0.18919669018234103</v>
      </c>
      <c r="S187" s="271">
        <f t="shared" si="31"/>
        <v>0.1466420190827587</v>
      </c>
      <c r="T187" s="271">
        <f t="shared" si="31"/>
        <v>0.14235943860923353</v>
      </c>
      <c r="U187" s="271">
        <f t="shared" si="31"/>
        <v>0.14622510702806849</v>
      </c>
      <c r="V187" s="271">
        <f t="shared" si="31"/>
        <v>0.14602880761513792</v>
      </c>
      <c r="W187" s="271">
        <f t="shared" si="31"/>
        <v>0.14707473505137852</v>
      </c>
      <c r="DA187" s="79"/>
    </row>
    <row r="188" spans="1:105" ht="12" customHeight="1" x14ac:dyDescent="0.25">
      <c r="A188" s="62" t="s">
        <v>1014</v>
      </c>
      <c r="B188" s="320">
        <f t="shared" ref="B188:W188" si="32">IF(B$86=0,0,B$86/B$61)</f>
        <v>0.15121050826860244</v>
      </c>
      <c r="C188" s="320">
        <f t="shared" si="32"/>
        <v>0.15758725055425649</v>
      </c>
      <c r="D188" s="320">
        <f t="shared" si="32"/>
        <v>0.1543442686780758</v>
      </c>
      <c r="E188" s="320">
        <f t="shared" si="32"/>
        <v>0.18829508548532214</v>
      </c>
      <c r="F188" s="320">
        <f t="shared" si="32"/>
        <v>0.20327637290481643</v>
      </c>
      <c r="G188" s="320">
        <f t="shared" si="32"/>
        <v>0.20134364117514547</v>
      </c>
      <c r="H188" s="320">
        <f t="shared" si="32"/>
        <v>0.20525499267231037</v>
      </c>
      <c r="I188" s="320">
        <f t="shared" si="32"/>
        <v>0.23022616686791786</v>
      </c>
      <c r="J188" s="320">
        <f t="shared" si="32"/>
        <v>0.18634635338257924</v>
      </c>
      <c r="K188" s="320">
        <f t="shared" si="32"/>
        <v>0.17893673105758751</v>
      </c>
      <c r="L188" s="320">
        <f t="shared" si="32"/>
        <v>0.19054245668031464</v>
      </c>
      <c r="M188" s="320">
        <f t="shared" si="32"/>
        <v>0.1935961147942396</v>
      </c>
      <c r="N188" s="320">
        <f t="shared" si="32"/>
        <v>0.11817487436521619</v>
      </c>
      <c r="O188" s="320">
        <f t="shared" si="32"/>
        <v>0.12975386930432514</v>
      </c>
      <c r="P188" s="320">
        <f t="shared" si="32"/>
        <v>0.14208703722735008</v>
      </c>
      <c r="Q188" s="320">
        <f t="shared" si="32"/>
        <v>0.13166329764498291</v>
      </c>
      <c r="R188" s="320">
        <f t="shared" si="32"/>
        <v>0.18900186752183085</v>
      </c>
      <c r="S188" s="320">
        <f t="shared" si="32"/>
        <v>0.12171720399464286</v>
      </c>
      <c r="T188" s="320">
        <f t="shared" si="32"/>
        <v>7.3367134785858032E-2</v>
      </c>
      <c r="U188" s="320">
        <f t="shared" si="32"/>
        <v>0.12467248994071185</v>
      </c>
      <c r="V188" s="320">
        <f t="shared" si="32"/>
        <v>0.12283524982423347</v>
      </c>
      <c r="W188" s="320">
        <f t="shared" si="32"/>
        <v>0.1265053805460683</v>
      </c>
      <c r="DA188" s="141"/>
    </row>
    <row r="189" spans="1:105" ht="12" customHeight="1" x14ac:dyDescent="0.25">
      <c r="A189" s="62" t="s">
        <v>1021</v>
      </c>
      <c r="B189" s="320">
        <f t="shared" ref="B189:W189" si="33">IF(B$92=0,0,B$92/B$61)</f>
        <v>8.9090008452234106E-3</v>
      </c>
      <c r="C189" s="320">
        <f t="shared" si="33"/>
        <v>7.3060115940383041E-3</v>
      </c>
      <c r="D189" s="320">
        <f t="shared" si="33"/>
        <v>8.3398347830138126E-3</v>
      </c>
      <c r="E189" s="320">
        <f t="shared" si="33"/>
        <v>1.7548134167551044E-3</v>
      </c>
      <c r="F189" s="320">
        <f t="shared" si="33"/>
        <v>5.801013576269481E-4</v>
      </c>
      <c r="G189" s="320">
        <f t="shared" si="33"/>
        <v>5.8394881562307769E-4</v>
      </c>
      <c r="H189" s="320">
        <f t="shared" si="33"/>
        <v>4.3422699304803742E-4</v>
      </c>
      <c r="I189" s="320">
        <f t="shared" si="33"/>
        <v>1.4292787117454087E-6</v>
      </c>
      <c r="J189" s="320">
        <f t="shared" si="33"/>
        <v>1.8181059712831184E-3</v>
      </c>
      <c r="K189" s="320">
        <f t="shared" si="33"/>
        <v>2.7522056024549737E-3</v>
      </c>
      <c r="L189" s="320">
        <f t="shared" si="33"/>
        <v>1.3934080220360514E-3</v>
      </c>
      <c r="M189" s="320">
        <f t="shared" si="33"/>
        <v>1.1641935770737846E-3</v>
      </c>
      <c r="N189" s="320">
        <f t="shared" si="33"/>
        <v>2.9686459832783441E-2</v>
      </c>
      <c r="O189" s="320">
        <f t="shared" si="33"/>
        <v>2.1531864439969673E-2</v>
      </c>
      <c r="P189" s="320">
        <f t="shared" si="33"/>
        <v>1.1324091250138325E-2</v>
      </c>
      <c r="Q189" s="320">
        <f t="shared" si="33"/>
        <v>6.9426355004386948E-3</v>
      </c>
      <c r="R189" s="320">
        <f t="shared" si="33"/>
        <v>1.948226605101882E-4</v>
      </c>
      <c r="S189" s="320">
        <f t="shared" si="33"/>
        <v>2.4924815088115792E-2</v>
      </c>
      <c r="T189" s="320">
        <f t="shared" si="33"/>
        <v>6.8992303823375498E-2</v>
      </c>
      <c r="U189" s="320">
        <f t="shared" si="33"/>
        <v>2.1552617087356622E-2</v>
      </c>
      <c r="V189" s="320">
        <f t="shared" si="33"/>
        <v>2.3193557790904401E-2</v>
      </c>
      <c r="W189" s="320">
        <f t="shared" si="33"/>
        <v>2.0569354505310149E-2</v>
      </c>
      <c r="DA189" s="141"/>
    </row>
    <row r="190" spans="1:105" ht="12" customHeight="1" x14ac:dyDescent="0.25">
      <c r="A190" s="203" t="s">
        <v>1023</v>
      </c>
      <c r="B190" s="271">
        <f t="shared" ref="B190:W190" si="34">IF(B$93=0,0,B$93/B$61)</f>
        <v>5.5748730340273757E-2</v>
      </c>
      <c r="C190" s="271">
        <f t="shared" si="34"/>
        <v>5.3862163803777202E-2</v>
      </c>
      <c r="D190" s="271">
        <f t="shared" si="34"/>
        <v>5.4941038675204959E-2</v>
      </c>
      <c r="E190" s="271">
        <f t="shared" si="34"/>
        <v>4.3498225381144326E-2</v>
      </c>
      <c r="F190" s="271">
        <f t="shared" si="34"/>
        <v>4.1648851369571062E-2</v>
      </c>
      <c r="G190" s="271">
        <f t="shared" si="34"/>
        <v>4.5075104349985594E-2</v>
      </c>
      <c r="H190" s="271">
        <f t="shared" si="34"/>
        <v>4.3882822246724316E-2</v>
      </c>
      <c r="I190" s="271">
        <f t="shared" si="34"/>
        <v>5.3021622143598304E-2</v>
      </c>
      <c r="J190" s="271">
        <f t="shared" si="34"/>
        <v>4.5173583594865119E-2</v>
      </c>
      <c r="K190" s="271">
        <f t="shared" si="34"/>
        <v>4.6676409671917392E-2</v>
      </c>
      <c r="L190" s="271">
        <f t="shared" si="34"/>
        <v>4.5634609259294225E-2</v>
      </c>
      <c r="M190" s="271">
        <f t="shared" si="34"/>
        <v>4.5993273701091859E-2</v>
      </c>
      <c r="N190" s="271">
        <f t="shared" si="34"/>
        <v>5.706096936222544E-2</v>
      </c>
      <c r="O190" s="271">
        <f t="shared" si="34"/>
        <v>5.4437553592688016E-2</v>
      </c>
      <c r="P190" s="271">
        <f t="shared" si="34"/>
        <v>4.8750380027405178E-2</v>
      </c>
      <c r="Q190" s="271">
        <f t="shared" si="34"/>
        <v>4.1908638029534789E-2</v>
      </c>
      <c r="R190" s="271">
        <f t="shared" si="34"/>
        <v>4.9198919492821687E-2</v>
      </c>
      <c r="S190" s="271">
        <f t="shared" si="34"/>
        <v>5.7176334585479507E-2</v>
      </c>
      <c r="T190" s="271">
        <f t="shared" si="34"/>
        <v>7.0852580208649943E-2</v>
      </c>
      <c r="U190" s="271">
        <f t="shared" si="34"/>
        <v>5.5764254771257626E-2</v>
      </c>
      <c r="V190" s="271">
        <f t="shared" si="34"/>
        <v>5.6090454578231037E-2</v>
      </c>
      <c r="W190" s="271">
        <f t="shared" si="34"/>
        <v>5.6171535816761785E-2</v>
      </c>
      <c r="DA190" s="79"/>
    </row>
    <row r="191" spans="1:105" ht="12" customHeight="1" x14ac:dyDescent="0.25">
      <c r="A191" s="62" t="s">
        <v>1135</v>
      </c>
      <c r="B191" s="320">
        <f t="shared" ref="B191:W191" si="35">IF(B$94=0,0,B$94/B$61)</f>
        <v>2.7048055600094184E-3</v>
      </c>
      <c r="C191" s="320">
        <f t="shared" si="35"/>
        <v>3.679287586551006E-3</v>
      </c>
      <c r="D191" s="320">
        <f t="shared" si="35"/>
        <v>5.9219443281989682E-3</v>
      </c>
      <c r="E191" s="320">
        <f t="shared" si="35"/>
        <v>1.6623774468473188E-2</v>
      </c>
      <c r="F191" s="320">
        <f t="shared" si="35"/>
        <v>2.3887678212248107E-2</v>
      </c>
      <c r="G191" s="320">
        <f t="shared" si="35"/>
        <v>2.9840725325050284E-2</v>
      </c>
      <c r="H191" s="320">
        <f t="shared" si="35"/>
        <v>2.8852661908073812E-2</v>
      </c>
      <c r="I191" s="320">
        <f t="shared" si="35"/>
        <v>4.1758000423303236E-2</v>
      </c>
      <c r="J191" s="320">
        <f t="shared" si="35"/>
        <v>2.1872163928530964E-2</v>
      </c>
      <c r="K191" s="320">
        <f t="shared" si="35"/>
        <v>2.162212626062503E-2</v>
      </c>
      <c r="L191" s="320">
        <f t="shared" si="35"/>
        <v>2.6992186982793702E-2</v>
      </c>
      <c r="M191" s="320">
        <f t="shared" si="35"/>
        <v>2.9225538441383241E-2</v>
      </c>
      <c r="N191" s="320">
        <f t="shared" si="35"/>
        <v>1.1165321987204404E-2</v>
      </c>
      <c r="O191" s="320">
        <f t="shared" si="35"/>
        <v>1.2190241671892017E-2</v>
      </c>
      <c r="P191" s="320">
        <f t="shared" si="35"/>
        <v>1.5221943692826903E-2</v>
      </c>
      <c r="Q191" s="320">
        <f t="shared" si="35"/>
        <v>1.5895240194411568E-2</v>
      </c>
      <c r="R191" s="320">
        <f t="shared" si="35"/>
        <v>3.7543000373632902E-2</v>
      </c>
      <c r="S191" s="320">
        <f t="shared" si="35"/>
        <v>1.1083941579092585E-2</v>
      </c>
      <c r="T191" s="320">
        <f t="shared" si="35"/>
        <v>3.3246622561488729E-3</v>
      </c>
      <c r="U191" s="320">
        <f t="shared" si="35"/>
        <v>1.2513453931287543E-2</v>
      </c>
      <c r="V191" s="320">
        <f t="shared" si="35"/>
        <v>1.2072765443476845E-2</v>
      </c>
      <c r="W191" s="320">
        <f t="shared" si="35"/>
        <v>1.1592277704146005E-2</v>
      </c>
      <c r="DA191" s="141"/>
    </row>
    <row r="192" spans="1:105" ht="12" customHeight="1" x14ac:dyDescent="0.25">
      <c r="A192" s="62" t="s">
        <v>1026</v>
      </c>
      <c r="B192" s="320">
        <f t="shared" ref="B192:W192" si="36">IF(B$95=0,0,B$95/B$61)</f>
        <v>7.9883240783097092E-3</v>
      </c>
      <c r="C192" s="320">
        <f t="shared" si="36"/>
        <v>8.1508173789155928E-3</v>
      </c>
      <c r="D192" s="320">
        <f t="shared" si="36"/>
        <v>7.9141185399949146E-3</v>
      </c>
      <c r="E192" s="320">
        <f t="shared" si="36"/>
        <v>9.3771182952423274E-3</v>
      </c>
      <c r="F192" s="320">
        <f t="shared" si="36"/>
        <v>1.002962872561399E-2</v>
      </c>
      <c r="G192" s="320">
        <f t="shared" si="36"/>
        <v>9.938784065723124E-3</v>
      </c>
      <c r="H192" s="320">
        <f t="shared" si="36"/>
        <v>1.0111878173364361E-2</v>
      </c>
      <c r="I192" s="320">
        <f t="shared" si="36"/>
        <v>1.123951640953765E-2</v>
      </c>
      <c r="J192" s="320">
        <f t="shared" si="36"/>
        <v>9.2708099858488623E-3</v>
      </c>
      <c r="K192" s="320">
        <f t="shared" si="36"/>
        <v>8.9560969890216616E-3</v>
      </c>
      <c r="L192" s="320">
        <f t="shared" si="36"/>
        <v>9.4705401281786599E-3</v>
      </c>
      <c r="M192" s="320">
        <f t="shared" si="36"/>
        <v>9.6069251109800659E-3</v>
      </c>
      <c r="N192" s="320">
        <f t="shared" si="36"/>
        <v>6.6937324045846808E-3</v>
      </c>
      <c r="O192" s="320">
        <f t="shared" si="36"/>
        <v>7.4553007437262956E-3</v>
      </c>
      <c r="P192" s="320">
        <f t="shared" si="36"/>
        <v>8.6389414406009835E-3</v>
      </c>
      <c r="Q192" s="320">
        <f t="shared" si="36"/>
        <v>1.0259274580086145E-2</v>
      </c>
      <c r="R192" s="320">
        <f t="shared" si="36"/>
        <v>1.1046568599741013E-2</v>
      </c>
      <c r="S192" s="320">
        <f t="shared" si="36"/>
        <v>6.8064344537941456E-3</v>
      </c>
      <c r="T192" s="320">
        <f t="shared" si="36"/>
        <v>5.1960377909428075E-3</v>
      </c>
      <c r="U192" s="320">
        <f t="shared" si="36"/>
        <v>6.8158672120180999E-3</v>
      </c>
      <c r="V192" s="320">
        <f t="shared" si="36"/>
        <v>6.8126330297700079E-3</v>
      </c>
      <c r="W192" s="320">
        <f t="shared" si="36"/>
        <v>7.0442712470485747E-3</v>
      </c>
      <c r="DA192" s="141"/>
    </row>
    <row r="193" spans="1:105" ht="12" customHeight="1" x14ac:dyDescent="0.25">
      <c r="A193" s="62" t="s">
        <v>1038</v>
      </c>
      <c r="B193" s="320">
        <f t="shared" ref="B193:W193" si="37">IF(B$106=0,0,B$106/B$61)</f>
        <v>4.5055600701954628E-2</v>
      </c>
      <c r="C193" s="320">
        <f t="shared" si="37"/>
        <v>4.2032058838310606E-2</v>
      </c>
      <c r="D193" s="320">
        <f t="shared" si="37"/>
        <v>4.1104975807011078E-2</v>
      </c>
      <c r="E193" s="320">
        <f t="shared" si="37"/>
        <v>1.749733261742881E-2</v>
      </c>
      <c r="F193" s="320">
        <f t="shared" si="37"/>
        <v>7.7315444317089645E-3</v>
      </c>
      <c r="G193" s="320">
        <f t="shared" si="37"/>
        <v>5.2955949592121869E-3</v>
      </c>
      <c r="H193" s="320">
        <f t="shared" si="37"/>
        <v>4.9182821652861411E-3</v>
      </c>
      <c r="I193" s="320">
        <f t="shared" si="37"/>
        <v>2.4105310757407509E-5</v>
      </c>
      <c r="J193" s="320">
        <f t="shared" si="37"/>
        <v>1.4030609680485289E-2</v>
      </c>
      <c r="K193" s="320">
        <f t="shared" si="37"/>
        <v>1.6098186422270698E-2</v>
      </c>
      <c r="L193" s="320">
        <f t="shared" si="37"/>
        <v>9.1718821483218593E-3</v>
      </c>
      <c r="M193" s="320">
        <f t="shared" si="37"/>
        <v>7.1608101487285495E-3</v>
      </c>
      <c r="N193" s="320">
        <f t="shared" si="37"/>
        <v>3.9201914970436354E-2</v>
      </c>
      <c r="O193" s="320">
        <f t="shared" si="37"/>
        <v>3.4792011177069697E-2</v>
      </c>
      <c r="P193" s="320">
        <f t="shared" si="37"/>
        <v>2.4889494893977297E-2</v>
      </c>
      <c r="Q193" s="320">
        <f t="shared" si="37"/>
        <v>1.575412325503708E-2</v>
      </c>
      <c r="R193" s="320">
        <f t="shared" si="37"/>
        <v>6.0935051944777184E-4</v>
      </c>
      <c r="S193" s="320">
        <f t="shared" si="37"/>
        <v>3.928595855259278E-2</v>
      </c>
      <c r="T193" s="320">
        <f t="shared" si="37"/>
        <v>6.2331880161558266E-2</v>
      </c>
      <c r="U193" s="320">
        <f t="shared" si="37"/>
        <v>3.6434933627951985E-2</v>
      </c>
      <c r="V193" s="320">
        <f t="shared" si="37"/>
        <v>3.7205056104984188E-2</v>
      </c>
      <c r="W193" s="320">
        <f t="shared" si="37"/>
        <v>3.7534986865567208E-2</v>
      </c>
      <c r="DA193" s="141"/>
    </row>
    <row r="194" spans="1:105" ht="12" customHeight="1" x14ac:dyDescent="0.25">
      <c r="A194" s="41" t="s">
        <v>1040</v>
      </c>
      <c r="B194" s="321">
        <f t="shared" ref="B194:W194" si="38">IF(B$107=0,0,B$107/B$61)</f>
        <v>3.1548575047882645E-2</v>
      </c>
      <c r="C194" s="321">
        <f t="shared" si="38"/>
        <v>3.0300282606030505E-2</v>
      </c>
      <c r="D194" s="321">
        <f t="shared" si="38"/>
        <v>3.1821382943156028E-2</v>
      </c>
      <c r="E194" s="321">
        <f t="shared" si="38"/>
        <v>2.1141082997935531E-2</v>
      </c>
      <c r="F194" s="321">
        <f t="shared" si="38"/>
        <v>1.5482099064708861E-2</v>
      </c>
      <c r="G194" s="321">
        <f t="shared" si="38"/>
        <v>1.5522292314593197E-2</v>
      </c>
      <c r="H194" s="321">
        <f t="shared" si="38"/>
        <v>1.4200658106940267E-2</v>
      </c>
      <c r="I194" s="321">
        <f t="shared" si="38"/>
        <v>1.9418048295215583E-3</v>
      </c>
      <c r="J194" s="321">
        <f t="shared" si="38"/>
        <v>2.1628679454060371E-2</v>
      </c>
      <c r="K194" s="321">
        <f t="shared" si="38"/>
        <v>2.4133766144499143E-2</v>
      </c>
      <c r="L194" s="321">
        <f t="shared" si="38"/>
        <v>1.9555544115006096E-2</v>
      </c>
      <c r="M194" s="321">
        <f t="shared" si="38"/>
        <v>1.838662517658271E-2</v>
      </c>
      <c r="N194" s="321">
        <f t="shared" si="38"/>
        <v>4.083537071311924E-2</v>
      </c>
      <c r="O194" s="321">
        <f t="shared" si="38"/>
        <v>3.6021411623567652E-2</v>
      </c>
      <c r="P194" s="321">
        <f t="shared" si="38"/>
        <v>2.9193480135154066E-2</v>
      </c>
      <c r="Q194" s="321">
        <f t="shared" si="38"/>
        <v>2.1684860413676853E-2</v>
      </c>
      <c r="R194" s="321">
        <f t="shared" si="38"/>
        <v>8.8159982477100541E-3</v>
      </c>
      <c r="S194" s="321">
        <f t="shared" si="38"/>
        <v>4.0235044605405695E-2</v>
      </c>
      <c r="T194" s="321">
        <f t="shared" si="38"/>
        <v>4.8595059351021465E-2</v>
      </c>
      <c r="U194" s="321">
        <f t="shared" si="38"/>
        <v>4.0452520162412686E-2</v>
      </c>
      <c r="V194" s="321">
        <f t="shared" si="38"/>
        <v>4.0436525839679827E-2</v>
      </c>
      <c r="W194" s="321">
        <f t="shared" si="38"/>
        <v>3.8808247595426754E-2</v>
      </c>
      <c r="DA194" s="82"/>
    </row>
    <row r="195" spans="1:105" ht="12" hidden="1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DA195" s="94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39">SUM(B$198:B$202,B$204:B$205,B$207:B$208,B$210:B$213)</f>
        <v>1.0000000000000002</v>
      </c>
      <c r="C197" s="234">
        <f t="shared" si="39"/>
        <v>1</v>
      </c>
      <c r="D197" s="234">
        <f t="shared" si="39"/>
        <v>1.0000000000000002</v>
      </c>
      <c r="E197" s="234">
        <f t="shared" si="39"/>
        <v>0.99999999999999989</v>
      </c>
      <c r="F197" s="234">
        <f t="shared" si="39"/>
        <v>1</v>
      </c>
      <c r="G197" s="234">
        <f t="shared" si="39"/>
        <v>0.99999999999999967</v>
      </c>
      <c r="H197" s="234">
        <f t="shared" si="39"/>
        <v>1</v>
      </c>
      <c r="I197" s="234">
        <f t="shared" si="39"/>
        <v>1.0000000000000002</v>
      </c>
      <c r="J197" s="234">
        <f t="shared" si="39"/>
        <v>1</v>
      </c>
      <c r="K197" s="234">
        <f t="shared" si="39"/>
        <v>1.0000000000000002</v>
      </c>
      <c r="L197" s="234">
        <f t="shared" si="39"/>
        <v>1</v>
      </c>
      <c r="M197" s="234">
        <f t="shared" si="39"/>
        <v>1</v>
      </c>
      <c r="N197" s="234">
        <f t="shared" si="39"/>
        <v>1.0000000000000002</v>
      </c>
      <c r="O197" s="234">
        <f t="shared" si="39"/>
        <v>0.99999999999999989</v>
      </c>
      <c r="P197" s="234">
        <f t="shared" si="39"/>
        <v>1.0000000000000002</v>
      </c>
      <c r="Q197" s="234">
        <f t="shared" si="39"/>
        <v>1</v>
      </c>
      <c r="R197" s="234">
        <f t="shared" si="39"/>
        <v>0.99999999999999956</v>
      </c>
      <c r="S197" s="234">
        <f t="shared" si="39"/>
        <v>1.0000000000000002</v>
      </c>
      <c r="T197" s="234">
        <f t="shared" si="39"/>
        <v>1</v>
      </c>
      <c r="U197" s="234">
        <f t="shared" si="39"/>
        <v>1</v>
      </c>
      <c r="V197" s="234">
        <f t="shared" si="39"/>
        <v>1.0000000000000002</v>
      </c>
      <c r="W197" s="234">
        <f t="shared" si="39"/>
        <v>0.99999999999999978</v>
      </c>
      <c r="DA197" s="95"/>
    </row>
    <row r="198" spans="1:105" ht="12" customHeight="1" x14ac:dyDescent="0.25">
      <c r="A198" s="55" t="s">
        <v>92</v>
      </c>
      <c r="B198" s="268">
        <f t="shared" ref="B198:W198" si="40">IF(B$111=0,0,B$111/B$110)</f>
        <v>1.5251228225549686E-3</v>
      </c>
      <c r="C198" s="268">
        <f t="shared" si="40"/>
        <v>1.4640097600351265E-3</v>
      </c>
      <c r="D198" s="268">
        <f t="shared" si="40"/>
        <v>1.5438717445406642E-3</v>
      </c>
      <c r="E198" s="268">
        <f t="shared" si="40"/>
        <v>1.0037116494607799E-3</v>
      </c>
      <c r="F198" s="268">
        <f t="shared" si="40"/>
        <v>7.1595112844402065E-4</v>
      </c>
      <c r="G198" s="268">
        <f t="shared" si="40"/>
        <v>7.090834620276078E-4</v>
      </c>
      <c r="H198" s="268">
        <f t="shared" si="40"/>
        <v>6.4673631264180477E-4</v>
      </c>
      <c r="I198" s="268">
        <f t="shared" si="40"/>
        <v>8.0477769827523474E-5</v>
      </c>
      <c r="J198" s="268">
        <f t="shared" si="40"/>
        <v>1.0228274739367601E-3</v>
      </c>
      <c r="K198" s="268">
        <f t="shared" si="40"/>
        <v>1.1513417709036538E-3</v>
      </c>
      <c r="L198" s="268">
        <f t="shared" si="40"/>
        <v>9.2451524693653588E-4</v>
      </c>
      <c r="M198" s="268">
        <f t="shared" si="40"/>
        <v>8.5080177527044939E-4</v>
      </c>
      <c r="N198" s="268">
        <f t="shared" si="40"/>
        <v>2.0667970893918888E-3</v>
      </c>
      <c r="O198" s="268">
        <f t="shared" si="40"/>
        <v>1.7909617333764719E-3</v>
      </c>
      <c r="P198" s="268">
        <f t="shared" si="40"/>
        <v>1.4261094720095329E-3</v>
      </c>
      <c r="Q198" s="268">
        <f t="shared" si="40"/>
        <v>8.7823211424792704E-4</v>
      </c>
      <c r="R198" s="268">
        <f t="shared" si="40"/>
        <v>1.7629373854930605E-4</v>
      </c>
      <c r="S198" s="268">
        <f t="shared" si="40"/>
        <v>1.8035134380385738E-3</v>
      </c>
      <c r="T198" s="268">
        <f t="shared" si="40"/>
        <v>2.6036643901330646E-3</v>
      </c>
      <c r="U198" s="268">
        <f t="shared" si="40"/>
        <v>1.2576385461155145E-3</v>
      </c>
      <c r="V198" s="268">
        <f t="shared" si="40"/>
        <v>1.4686946446093123E-3</v>
      </c>
      <c r="W198" s="268">
        <f t="shared" si="40"/>
        <v>1.3932644131192918E-3</v>
      </c>
      <c r="DA198" s="76"/>
    </row>
    <row r="199" spans="1:105" ht="12" customHeight="1" x14ac:dyDescent="0.25">
      <c r="A199" s="202" t="s">
        <v>93</v>
      </c>
      <c r="B199" s="269">
        <f t="shared" ref="B199:W199" si="41">IF(B$112=0,0,B$112/B$110)</f>
        <v>3.2799140208643876E-3</v>
      </c>
      <c r="C199" s="269">
        <f t="shared" si="41"/>
        <v>3.1484848745343924E-3</v>
      </c>
      <c r="D199" s="269">
        <f t="shared" si="41"/>
        <v>3.3202352665945866E-3</v>
      </c>
      <c r="E199" s="269">
        <f t="shared" si="41"/>
        <v>2.158572321707344E-3</v>
      </c>
      <c r="F199" s="269">
        <f t="shared" si="41"/>
        <v>1.5397173983032347E-3</v>
      </c>
      <c r="G199" s="269">
        <f t="shared" si="41"/>
        <v>1.5249478629997927E-3</v>
      </c>
      <c r="H199" s="269">
        <f t="shared" si="41"/>
        <v>1.3908647016916151E-3</v>
      </c>
      <c r="I199" s="269">
        <f t="shared" si="41"/>
        <v>1.7307469386825566E-4</v>
      </c>
      <c r="J199" s="269">
        <f t="shared" si="41"/>
        <v>2.1996826242953764E-3</v>
      </c>
      <c r="K199" s="269">
        <f t="shared" si="41"/>
        <v>2.4760641971559123E-3</v>
      </c>
      <c r="L199" s="269">
        <f t="shared" si="41"/>
        <v>1.9909736732785107E-3</v>
      </c>
      <c r="M199" s="269">
        <f t="shared" si="41"/>
        <v>1.8297258623479042E-3</v>
      </c>
      <c r="N199" s="269">
        <f t="shared" si="41"/>
        <v>4.4448333285195697E-3</v>
      </c>
      <c r="O199" s="269">
        <f t="shared" si="41"/>
        <v>3.8516245467314523E-3</v>
      </c>
      <c r="P199" s="269">
        <f t="shared" si="41"/>
        <v>3.066976890881186E-3</v>
      </c>
      <c r="Q199" s="269">
        <f t="shared" si="41"/>
        <v>1.8887172773859205E-3</v>
      </c>
      <c r="R199" s="269">
        <f t="shared" si="41"/>
        <v>3.7913556620298327E-4</v>
      </c>
      <c r="S199" s="269">
        <f t="shared" si="41"/>
        <v>3.878618118329848E-3</v>
      </c>
      <c r="T199" s="269">
        <f t="shared" si="41"/>
        <v>5.5994148225494613E-3</v>
      </c>
      <c r="U199" s="269">
        <f t="shared" si="41"/>
        <v>2.704664988012868E-3</v>
      </c>
      <c r="V199" s="269">
        <f t="shared" si="41"/>
        <v>3.1585601408498395E-3</v>
      </c>
      <c r="W199" s="269">
        <f t="shared" si="41"/>
        <v>2.9963406328847707E-3</v>
      </c>
      <c r="DA199" s="77"/>
    </row>
    <row r="200" spans="1:105" ht="12" customHeight="1" x14ac:dyDescent="0.25">
      <c r="A200" s="202" t="s">
        <v>94</v>
      </c>
      <c r="B200" s="269">
        <f t="shared" ref="B200:W200" si="42">IF(B$113=0,0,B$113/B$110)</f>
        <v>2.1097592374679463E-2</v>
      </c>
      <c r="C200" s="269">
        <f t="shared" si="42"/>
        <v>2.0252192605727103E-2</v>
      </c>
      <c r="D200" s="269">
        <f t="shared" si="42"/>
        <v>2.1356953199702194E-2</v>
      </c>
      <c r="E200" s="269">
        <f t="shared" si="42"/>
        <v>1.3884717302024037E-2</v>
      </c>
      <c r="F200" s="269">
        <f t="shared" si="42"/>
        <v>9.9040187745661427E-3</v>
      </c>
      <c r="G200" s="269">
        <f t="shared" si="42"/>
        <v>9.8090157856422604E-3</v>
      </c>
      <c r="H200" s="269">
        <f t="shared" si="42"/>
        <v>8.9465444331636897E-3</v>
      </c>
      <c r="I200" s="269">
        <f t="shared" si="42"/>
        <v>1.1132789818199529E-3</v>
      </c>
      <c r="J200" s="269">
        <f t="shared" si="42"/>
        <v>1.4149153625929091E-2</v>
      </c>
      <c r="K200" s="269">
        <f t="shared" si="42"/>
        <v>1.5926939789527268E-2</v>
      </c>
      <c r="L200" s="269">
        <f t="shared" si="42"/>
        <v>1.2759296966352985E-2</v>
      </c>
      <c r="M200" s="269">
        <f t="shared" si="42"/>
        <v>1.1769458027150223E-2</v>
      </c>
      <c r="N200" s="269">
        <f t="shared" si="42"/>
        <v>2.8590774374561811E-2</v>
      </c>
      <c r="O200" s="269">
        <f t="shared" si="42"/>
        <v>2.4775041098740274E-2</v>
      </c>
      <c r="P200" s="269">
        <f t="shared" si="42"/>
        <v>1.972790379710028E-2</v>
      </c>
      <c r="Q200" s="269">
        <f t="shared" si="42"/>
        <v>1.2148912128739624E-2</v>
      </c>
      <c r="R200" s="269">
        <f t="shared" si="42"/>
        <v>2.4387369850584766E-3</v>
      </c>
      <c r="S200" s="269">
        <f t="shared" si="42"/>
        <v>2.4948673506997605E-2</v>
      </c>
      <c r="T200" s="269">
        <f t="shared" si="42"/>
        <v>3.601745982102101E-2</v>
      </c>
      <c r="U200" s="269">
        <f t="shared" si="42"/>
        <v>1.7397382694844123E-2</v>
      </c>
      <c r="V200" s="269">
        <f t="shared" si="42"/>
        <v>2.0317000359966211E-2</v>
      </c>
      <c r="W200" s="269">
        <f t="shared" si="42"/>
        <v>1.9273545857044182E-2</v>
      </c>
      <c r="DA200" s="77"/>
    </row>
    <row r="201" spans="1:105" ht="12" customHeight="1" x14ac:dyDescent="0.25">
      <c r="A201" s="202" t="s">
        <v>95</v>
      </c>
      <c r="B201" s="269">
        <f t="shared" ref="B201:W201" si="43">IF(B$114=0,0,B$114/B$110)</f>
        <v>2.9423324145696074E-2</v>
      </c>
      <c r="C201" s="269">
        <f t="shared" si="43"/>
        <v>2.8244304711021847E-2</v>
      </c>
      <c r="D201" s="269">
        <f t="shared" si="43"/>
        <v>2.9785036396545023E-2</v>
      </c>
      <c r="E201" s="269">
        <f t="shared" si="43"/>
        <v>1.9364035980670265E-2</v>
      </c>
      <c r="F201" s="269">
        <f t="shared" si="43"/>
        <v>1.3812436489144497E-2</v>
      </c>
      <c r="G201" s="269">
        <f t="shared" si="43"/>
        <v>1.3679942520720301E-2</v>
      </c>
      <c r="H201" s="269">
        <f t="shared" si="43"/>
        <v>1.2477114552501044E-2</v>
      </c>
      <c r="I201" s="269">
        <f t="shared" si="43"/>
        <v>1.5526116802783581E-3</v>
      </c>
      <c r="J201" s="269">
        <f t="shared" si="43"/>
        <v>1.9732826671853256E-2</v>
      </c>
      <c r="K201" s="269">
        <f t="shared" si="43"/>
        <v>2.2212179653194442E-2</v>
      </c>
      <c r="L201" s="269">
        <f t="shared" si="43"/>
        <v>1.7860548594192217E-2</v>
      </c>
      <c r="M201" s="269">
        <f t="shared" si="43"/>
        <v>1.641403305182907E-2</v>
      </c>
      <c r="N201" s="269">
        <f t="shared" si="43"/>
        <v>3.9873536613059826E-2</v>
      </c>
      <c r="O201" s="269">
        <f t="shared" si="43"/>
        <v>3.4552002523570088E-2</v>
      </c>
      <c r="P201" s="269">
        <f t="shared" si="43"/>
        <v>2.7513116085882718E-2</v>
      </c>
      <c r="Q201" s="269">
        <f t="shared" si="43"/>
        <v>1.6943230925747552E-2</v>
      </c>
      <c r="R201" s="269">
        <f t="shared" si="43"/>
        <v>3.4011344774862351E-3</v>
      </c>
      <c r="S201" s="269">
        <f t="shared" si="43"/>
        <v>3.4794155397681145E-2</v>
      </c>
      <c r="T201" s="269">
        <f t="shared" si="43"/>
        <v>5.0231011027133232E-2</v>
      </c>
      <c r="U201" s="269">
        <f t="shared" si="43"/>
        <v>2.426290266805382E-2</v>
      </c>
      <c r="V201" s="269">
        <f t="shared" si="43"/>
        <v>2.8334687515195287E-2</v>
      </c>
      <c r="W201" s="269">
        <f t="shared" si="43"/>
        <v>2.6879455111160008E-2</v>
      </c>
      <c r="DA201" s="77"/>
    </row>
    <row r="202" spans="1:105" ht="12" customHeight="1" x14ac:dyDescent="0.25">
      <c r="A202" s="56" t="s">
        <v>96</v>
      </c>
      <c r="B202" s="270">
        <f t="shared" ref="B202:W202" si="44">IF(B$115=0,0,B$115/B$110)</f>
        <v>7.5928210539410568E-2</v>
      </c>
      <c r="C202" s="270">
        <f t="shared" si="44"/>
        <v>7.3326351935216305E-2</v>
      </c>
      <c r="D202" s="270">
        <f t="shared" si="44"/>
        <v>7.6509779871156078E-2</v>
      </c>
      <c r="E202" s="270">
        <f t="shared" si="44"/>
        <v>6.1967413241241567E-2</v>
      </c>
      <c r="F202" s="270">
        <f t="shared" si="44"/>
        <v>6.0434987964858175E-2</v>
      </c>
      <c r="G202" s="270">
        <f t="shared" si="44"/>
        <v>6.6009379030744261E-2</v>
      </c>
      <c r="H202" s="270">
        <f t="shared" si="44"/>
        <v>6.4029538698793839E-2</v>
      </c>
      <c r="I202" s="270">
        <f t="shared" si="44"/>
        <v>7.3200164538161056E-2</v>
      </c>
      <c r="J202" s="270">
        <f t="shared" si="44"/>
        <v>6.5699867714559435E-2</v>
      </c>
      <c r="K202" s="270">
        <f t="shared" si="44"/>
        <v>6.8514950448807746E-2</v>
      </c>
      <c r="L202" s="270">
        <f t="shared" si="44"/>
        <v>6.726612314005774E-2</v>
      </c>
      <c r="M202" s="270">
        <f t="shared" si="44"/>
        <v>6.7361578875150305E-2</v>
      </c>
      <c r="N202" s="270">
        <f t="shared" si="44"/>
        <v>8.8231761123837973E-2</v>
      </c>
      <c r="O202" s="270">
        <f t="shared" si="44"/>
        <v>8.1418134785756491E-2</v>
      </c>
      <c r="P202" s="270">
        <f t="shared" si="44"/>
        <v>7.0053770233013971E-2</v>
      </c>
      <c r="Q202" s="270">
        <f t="shared" si="44"/>
        <v>5.7147438629018138E-2</v>
      </c>
      <c r="R202" s="270">
        <f t="shared" si="44"/>
        <v>6.9580937961026532E-2</v>
      </c>
      <c r="S202" s="270">
        <f t="shared" si="44"/>
        <v>8.8966530414318373E-2</v>
      </c>
      <c r="T202" s="270">
        <f t="shared" si="44"/>
        <v>0.10748053535949885</v>
      </c>
      <c r="U202" s="270">
        <f t="shared" si="44"/>
        <v>9.1649588384155892E-2</v>
      </c>
      <c r="V202" s="270">
        <f t="shared" si="44"/>
        <v>9.0654106245025651E-2</v>
      </c>
      <c r="W202" s="270">
        <f t="shared" si="44"/>
        <v>8.9116898094852876E-2</v>
      </c>
      <c r="DA202" s="78"/>
    </row>
    <row r="203" spans="1:105" ht="12" customHeight="1" x14ac:dyDescent="0.25">
      <c r="A203" s="203" t="s">
        <v>1053</v>
      </c>
      <c r="B203" s="271">
        <f t="shared" ref="B203:W203" si="45">IF(B$121=0,0,B$121/B$110)</f>
        <v>0.4458162796435487</v>
      </c>
      <c r="C203" s="271">
        <f t="shared" si="45"/>
        <v>0.45461030273358582</v>
      </c>
      <c r="D203" s="271">
        <f t="shared" si="45"/>
        <v>0.44328240135898828</v>
      </c>
      <c r="E203" s="271">
        <f t="shared" si="45"/>
        <v>0.51365926331610612</v>
      </c>
      <c r="F203" s="271">
        <f t="shared" si="45"/>
        <v>0.53500394583934607</v>
      </c>
      <c r="G203" s="271">
        <f t="shared" si="45"/>
        <v>0.52371623622279773</v>
      </c>
      <c r="H203" s="271">
        <f t="shared" si="45"/>
        <v>0.53118835031928713</v>
      </c>
      <c r="I203" s="271">
        <f t="shared" si="45"/>
        <v>0.53707290936873209</v>
      </c>
      <c r="J203" s="271">
        <f t="shared" si="45"/>
        <v>0.50585458006464212</v>
      </c>
      <c r="K203" s="271">
        <f t="shared" si="45"/>
        <v>0.4930457167176554</v>
      </c>
      <c r="L203" s="271">
        <f t="shared" si="45"/>
        <v>0.50973197698958017</v>
      </c>
      <c r="M203" s="271">
        <f t="shared" si="45"/>
        <v>0.512842799849623</v>
      </c>
      <c r="N203" s="271">
        <f t="shared" si="45"/>
        <v>0.39140239110522812</v>
      </c>
      <c r="O203" s="271">
        <f t="shared" si="45"/>
        <v>0.42805209731434934</v>
      </c>
      <c r="P203" s="271">
        <f t="shared" si="45"/>
        <v>0.48710011506668865</v>
      </c>
      <c r="Q203" s="271">
        <f t="shared" si="45"/>
        <v>0.57522965309185781</v>
      </c>
      <c r="R203" s="271">
        <f t="shared" si="45"/>
        <v>0.56173870873875653</v>
      </c>
      <c r="S203" s="271">
        <f t="shared" si="45"/>
        <v>0.40275445384327951</v>
      </c>
      <c r="T203" s="271">
        <f t="shared" si="45"/>
        <v>0.29888356723533555</v>
      </c>
      <c r="U203" s="271">
        <f t="shared" si="45"/>
        <v>0.42175491827540329</v>
      </c>
      <c r="V203" s="271">
        <f t="shared" si="45"/>
        <v>0.41502946348216802</v>
      </c>
      <c r="W203" s="271">
        <f t="shared" si="45"/>
        <v>0.42411996005549024</v>
      </c>
      <c r="DA203" s="79"/>
    </row>
    <row r="204" spans="1:105" ht="12" customHeight="1" x14ac:dyDescent="0.25">
      <c r="A204" s="62" t="s">
        <v>1054</v>
      </c>
      <c r="B204" s="320">
        <f t="shared" ref="B204:W204" si="46">IF(B$122=0,0,B$122/B$110)</f>
        <v>0.44521560767143337</v>
      </c>
      <c r="C204" s="320">
        <f t="shared" si="46"/>
        <v>0.45403370023524853</v>
      </c>
      <c r="D204" s="320">
        <f t="shared" si="46"/>
        <v>0.44267434509507841</v>
      </c>
      <c r="E204" s="320">
        <f t="shared" si="46"/>
        <v>0.51326394993740609</v>
      </c>
      <c r="F204" s="320">
        <f t="shared" si="46"/>
        <v>0.53472196738495492</v>
      </c>
      <c r="G204" s="320">
        <f t="shared" si="46"/>
        <v>0.52343696260939976</v>
      </c>
      <c r="H204" s="320">
        <f t="shared" si="46"/>
        <v>0.53093363222667977</v>
      </c>
      <c r="I204" s="320">
        <f t="shared" si="46"/>
        <v>0.53704121307516228</v>
      </c>
      <c r="J204" s="320">
        <f t="shared" si="46"/>
        <v>0.50545173788903686</v>
      </c>
      <c r="K204" s="320">
        <f t="shared" si="46"/>
        <v>0.49259225898829767</v>
      </c>
      <c r="L204" s="320">
        <f t="shared" si="46"/>
        <v>0.50936735704065772</v>
      </c>
      <c r="M204" s="320">
        <f t="shared" si="46"/>
        <v>0.51250771026033026</v>
      </c>
      <c r="N204" s="320">
        <f t="shared" si="46"/>
        <v>0.39058837988902495</v>
      </c>
      <c r="O204" s="320">
        <f t="shared" si="46"/>
        <v>0.42734672427785636</v>
      </c>
      <c r="P204" s="320">
        <f t="shared" si="46"/>
        <v>0.48653843965515087</v>
      </c>
      <c r="Q204" s="320">
        <f t="shared" si="46"/>
        <v>0.57481459328740292</v>
      </c>
      <c r="R204" s="320">
        <f t="shared" si="46"/>
        <v>0.56158559894270921</v>
      </c>
      <c r="S204" s="320">
        <f t="shared" si="46"/>
        <v>0.40194276057206563</v>
      </c>
      <c r="T204" s="320">
        <f t="shared" si="46"/>
        <v>0.2979316932997208</v>
      </c>
      <c r="U204" s="320">
        <f t="shared" si="46"/>
        <v>0.4209015276290114</v>
      </c>
      <c r="V204" s="320">
        <f t="shared" si="46"/>
        <v>0.41418961496540457</v>
      </c>
      <c r="W204" s="320">
        <f t="shared" si="46"/>
        <v>0.42332324505750724</v>
      </c>
      <c r="DA204" s="141"/>
    </row>
    <row r="205" spans="1:105" ht="12" customHeight="1" x14ac:dyDescent="0.25">
      <c r="A205" s="62" t="s">
        <v>1066</v>
      </c>
      <c r="B205" s="320">
        <f t="shared" ref="B205:W205" si="47">IF(B$133=0,0,B$133/B$110)</f>
        <v>6.0067197211532183E-4</v>
      </c>
      <c r="C205" s="320">
        <f t="shared" si="47"/>
        <v>5.7660249833726659E-4</v>
      </c>
      <c r="D205" s="320">
        <f t="shared" si="47"/>
        <v>6.0805626390981332E-4</v>
      </c>
      <c r="E205" s="320">
        <f t="shared" si="47"/>
        <v>3.9531337870002918E-4</v>
      </c>
      <c r="F205" s="320">
        <f t="shared" si="47"/>
        <v>2.8197845439111165E-4</v>
      </c>
      <c r="G205" s="320">
        <f t="shared" si="47"/>
        <v>2.7927361339786919E-4</v>
      </c>
      <c r="H205" s="320">
        <f t="shared" si="47"/>
        <v>2.5471809260735323E-4</v>
      </c>
      <c r="I205" s="320">
        <f t="shared" si="47"/>
        <v>3.1696293569824398E-5</v>
      </c>
      <c r="J205" s="320">
        <f t="shared" si="47"/>
        <v>4.0284217560529174E-4</v>
      </c>
      <c r="K205" s="320">
        <f t="shared" si="47"/>
        <v>4.5345772935774108E-4</v>
      </c>
      <c r="L205" s="320">
        <f t="shared" si="47"/>
        <v>3.6461994892253799E-4</v>
      </c>
      <c r="M205" s="320">
        <f t="shared" si="47"/>
        <v>3.3508958929273267E-4</v>
      </c>
      <c r="N205" s="320">
        <f t="shared" si="47"/>
        <v>8.1401121620320379E-4</v>
      </c>
      <c r="O205" s="320">
        <f t="shared" si="47"/>
        <v>7.0537303649296536E-4</v>
      </c>
      <c r="P205" s="320">
        <f t="shared" si="47"/>
        <v>5.6167541153783547E-4</v>
      </c>
      <c r="Q205" s="320">
        <f t="shared" si="47"/>
        <v>4.1505980445487501E-4</v>
      </c>
      <c r="R205" s="320">
        <f t="shared" si="47"/>
        <v>1.531097960472771E-4</v>
      </c>
      <c r="S205" s="320">
        <f t="shared" si="47"/>
        <v>8.1169327121384375E-4</v>
      </c>
      <c r="T205" s="320">
        <f t="shared" si="47"/>
        <v>9.5187393561470474E-4</v>
      </c>
      <c r="U205" s="320">
        <f t="shared" si="47"/>
        <v>8.5339064639191437E-4</v>
      </c>
      <c r="V205" s="320">
        <f t="shared" si="47"/>
        <v>8.3984851676349042E-4</v>
      </c>
      <c r="W205" s="320">
        <f t="shared" si="47"/>
        <v>7.9671499798302837E-4</v>
      </c>
      <c r="DA205" s="141"/>
    </row>
    <row r="206" spans="1:105" ht="12" customHeight="1" x14ac:dyDescent="0.25">
      <c r="A206" s="203" t="s">
        <v>1012</v>
      </c>
      <c r="B206" s="271">
        <f t="shared" ref="B206:W206" si="48">IF(B$134=0,0,B$134/B$110)</f>
        <v>0.16227068236798178</v>
      </c>
      <c r="C206" s="271">
        <f t="shared" si="48"/>
        <v>0.16702094763551378</v>
      </c>
      <c r="D206" s="271">
        <f t="shared" si="48"/>
        <v>0.16546571790160042</v>
      </c>
      <c r="E206" s="271">
        <f t="shared" si="48"/>
        <v>0.18915599803176672</v>
      </c>
      <c r="F206" s="271">
        <f t="shared" si="48"/>
        <v>0.1976281409134327</v>
      </c>
      <c r="G206" s="271">
        <f t="shared" si="48"/>
        <v>0.19337837269854666</v>
      </c>
      <c r="H206" s="271">
        <f t="shared" si="48"/>
        <v>0.1963817138481361</v>
      </c>
      <c r="I206" s="271">
        <f t="shared" si="48"/>
        <v>0.2000315386371363</v>
      </c>
      <c r="J206" s="271">
        <f t="shared" si="48"/>
        <v>0.1865437566130512</v>
      </c>
      <c r="K206" s="271">
        <f t="shared" si="48"/>
        <v>0.18170981446533305</v>
      </c>
      <c r="L206" s="271">
        <f t="shared" si="48"/>
        <v>0.18771267634749508</v>
      </c>
      <c r="M206" s="271">
        <f t="shared" si="48"/>
        <v>0.18892853579129609</v>
      </c>
      <c r="N206" s="271">
        <f t="shared" si="48"/>
        <v>0.15688690661354102</v>
      </c>
      <c r="O206" s="271">
        <f t="shared" si="48"/>
        <v>0.15768642059569618</v>
      </c>
      <c r="P206" s="271">
        <f t="shared" si="48"/>
        <v>0.15710666134600096</v>
      </c>
      <c r="Q206" s="271">
        <f t="shared" si="48"/>
        <v>0.14121279859370545</v>
      </c>
      <c r="R206" s="271">
        <f t="shared" si="48"/>
        <v>0.17489734234705223</v>
      </c>
      <c r="S206" s="271">
        <f t="shared" si="48"/>
        <v>0.15746501655833259</v>
      </c>
      <c r="T206" s="271">
        <f t="shared" si="48"/>
        <v>0.14842661316540243</v>
      </c>
      <c r="U206" s="271">
        <f t="shared" si="48"/>
        <v>0.16419594827557998</v>
      </c>
      <c r="V206" s="271">
        <f t="shared" si="48"/>
        <v>0.16143728901408524</v>
      </c>
      <c r="W206" s="271">
        <f t="shared" si="48"/>
        <v>0.16071456157171787</v>
      </c>
      <c r="DA206" s="79"/>
    </row>
    <row r="207" spans="1:105" ht="12" customHeight="1" x14ac:dyDescent="0.25">
      <c r="A207" s="62" t="s">
        <v>1014</v>
      </c>
      <c r="B207" s="320">
        <f t="shared" ref="B207:W207" si="49">IF(B$135=0,0,B$135/B$110)</f>
        <v>0.15324199089639085</v>
      </c>
      <c r="C207" s="320">
        <f t="shared" si="49"/>
        <v>0.15962066357311891</v>
      </c>
      <c r="D207" s="320">
        <f t="shared" si="49"/>
        <v>0.1569832864888584</v>
      </c>
      <c r="E207" s="320">
        <f t="shared" si="49"/>
        <v>0.18740943839072804</v>
      </c>
      <c r="F207" s="320">
        <f t="shared" si="49"/>
        <v>0.19706576312649235</v>
      </c>
      <c r="G207" s="320">
        <f t="shared" si="49"/>
        <v>0.19281914712808551</v>
      </c>
      <c r="H207" s="320">
        <f t="shared" si="49"/>
        <v>0.19596713577140154</v>
      </c>
      <c r="I207" s="320">
        <f t="shared" si="49"/>
        <v>0.20003029681893275</v>
      </c>
      <c r="J207" s="320">
        <f t="shared" si="49"/>
        <v>0.18474131039675509</v>
      </c>
      <c r="K207" s="320">
        <f t="shared" si="49"/>
        <v>0.17895729260799903</v>
      </c>
      <c r="L207" s="320">
        <f t="shared" si="49"/>
        <v>0.18634992765294517</v>
      </c>
      <c r="M207" s="320">
        <f t="shared" si="49"/>
        <v>0.18779920204904904</v>
      </c>
      <c r="N207" s="320">
        <f t="shared" si="49"/>
        <v>0.12538836186731389</v>
      </c>
      <c r="O207" s="320">
        <f t="shared" si="49"/>
        <v>0.1352435732216713</v>
      </c>
      <c r="P207" s="320">
        <f t="shared" si="49"/>
        <v>0.14550978316158841</v>
      </c>
      <c r="Q207" s="320">
        <f t="shared" si="49"/>
        <v>0.13413958775500087</v>
      </c>
      <c r="R207" s="320">
        <f t="shared" si="49"/>
        <v>0.17471724424111088</v>
      </c>
      <c r="S207" s="320">
        <f t="shared" si="49"/>
        <v>0.13070061134137667</v>
      </c>
      <c r="T207" s="320">
        <f t="shared" si="49"/>
        <v>7.6493946873489468E-2</v>
      </c>
      <c r="U207" s="320">
        <f t="shared" si="49"/>
        <v>0.13999454762418784</v>
      </c>
      <c r="V207" s="320">
        <f t="shared" si="49"/>
        <v>0.13579642298562794</v>
      </c>
      <c r="W207" s="320">
        <f t="shared" si="49"/>
        <v>0.13823758896334062</v>
      </c>
      <c r="DA207" s="141"/>
    </row>
    <row r="208" spans="1:105" ht="12" customHeight="1" x14ac:dyDescent="0.25">
      <c r="A208" s="62" t="s">
        <v>1021</v>
      </c>
      <c r="B208" s="320">
        <f t="shared" ref="B208:W208" si="50">IF(B$141=0,0,B$141/B$110)</f>
        <v>9.0286914715909505E-3</v>
      </c>
      <c r="C208" s="320">
        <f t="shared" si="50"/>
        <v>7.4002840623948914E-3</v>
      </c>
      <c r="D208" s="320">
        <f t="shared" si="50"/>
        <v>8.482431412742018E-3</v>
      </c>
      <c r="E208" s="320">
        <f t="shared" si="50"/>
        <v>1.7465596410386629E-3</v>
      </c>
      <c r="F208" s="320">
        <f t="shared" si="50"/>
        <v>5.6237778694033437E-4</v>
      </c>
      <c r="G208" s="320">
        <f t="shared" si="50"/>
        <v>5.5922557046115878E-4</v>
      </c>
      <c r="H208" s="320">
        <f t="shared" si="50"/>
        <v>4.145780767345577E-4</v>
      </c>
      <c r="I208" s="320">
        <f t="shared" si="50"/>
        <v>1.2418182035382536E-6</v>
      </c>
      <c r="J208" s="320">
        <f t="shared" si="50"/>
        <v>1.8024462162961148E-3</v>
      </c>
      <c r="K208" s="320">
        <f t="shared" si="50"/>
        <v>2.7525218573340206E-3</v>
      </c>
      <c r="L208" s="320">
        <f t="shared" si="50"/>
        <v>1.3627486945500147E-3</v>
      </c>
      <c r="M208" s="320">
        <f t="shared" si="50"/>
        <v>1.1293337422471361E-3</v>
      </c>
      <c r="N208" s="320">
        <f t="shared" si="50"/>
        <v>3.1498544746227104E-2</v>
      </c>
      <c r="O208" s="320">
        <f t="shared" si="50"/>
        <v>2.2442847374024872E-2</v>
      </c>
      <c r="P208" s="320">
        <f t="shared" si="50"/>
        <v>1.159687818441254E-2</v>
      </c>
      <c r="Q208" s="320">
        <f t="shared" si="50"/>
        <v>7.0732108387045831E-3</v>
      </c>
      <c r="R208" s="320">
        <f t="shared" si="50"/>
        <v>1.8009810594135992E-4</v>
      </c>
      <c r="S208" s="320">
        <f t="shared" si="50"/>
        <v>2.6764405216955899E-2</v>
      </c>
      <c r="T208" s="320">
        <f t="shared" si="50"/>
        <v>7.1932666291913014E-2</v>
      </c>
      <c r="U208" s="320">
        <f t="shared" si="50"/>
        <v>2.4201400651392199E-2</v>
      </c>
      <c r="V208" s="320">
        <f t="shared" si="50"/>
        <v>2.5640866028457349E-2</v>
      </c>
      <c r="W208" s="320">
        <f t="shared" si="50"/>
        <v>2.2476972608377152E-2</v>
      </c>
      <c r="DA208" s="141"/>
    </row>
    <row r="209" spans="1:105" ht="12" customHeight="1" x14ac:dyDescent="0.25">
      <c r="A209" s="203" t="s">
        <v>1023</v>
      </c>
      <c r="B209" s="271">
        <f t="shared" ref="B209:W209" si="51">IF(B$142=0,0,B$142/B$110)</f>
        <v>0.22266789795763708</v>
      </c>
      <c r="C209" s="271">
        <f t="shared" si="51"/>
        <v>0.21546476268063444</v>
      </c>
      <c r="D209" s="271">
        <f t="shared" si="51"/>
        <v>0.22027799043828553</v>
      </c>
      <c r="E209" s="271">
        <f t="shared" si="51"/>
        <v>0.17380372131469804</v>
      </c>
      <c r="F209" s="271">
        <f t="shared" si="51"/>
        <v>0.16312638066558885</v>
      </c>
      <c r="G209" s="271">
        <f t="shared" si="51"/>
        <v>0.17350967591092195</v>
      </c>
      <c r="H209" s="271">
        <f t="shared" si="51"/>
        <v>0.16882886493073498</v>
      </c>
      <c r="I209" s="271">
        <f t="shared" si="51"/>
        <v>0.18477123429167605</v>
      </c>
      <c r="J209" s="271">
        <f t="shared" si="51"/>
        <v>0.17931856109333091</v>
      </c>
      <c r="K209" s="271">
        <f t="shared" si="51"/>
        <v>0.18628294366154752</v>
      </c>
      <c r="L209" s="271">
        <f t="shared" si="51"/>
        <v>0.178806305605448</v>
      </c>
      <c r="M209" s="271">
        <f t="shared" si="51"/>
        <v>0.17880950159630399</v>
      </c>
      <c r="N209" s="271">
        <f t="shared" si="51"/>
        <v>0.23701885846008108</v>
      </c>
      <c r="O209" s="271">
        <f t="shared" si="51"/>
        <v>0.22326066496301641</v>
      </c>
      <c r="P209" s="271">
        <f t="shared" si="51"/>
        <v>0.19848080435996851</v>
      </c>
      <c r="Q209" s="271">
        <f t="shared" si="51"/>
        <v>0.17267415932760899</v>
      </c>
      <c r="R209" s="271">
        <f t="shared" si="51"/>
        <v>0.18299621389873108</v>
      </c>
      <c r="S209" s="271">
        <f t="shared" si="51"/>
        <v>0.240463321949868</v>
      </c>
      <c r="T209" s="271">
        <f t="shared" si="51"/>
        <v>0.28590016977359589</v>
      </c>
      <c r="U209" s="271">
        <f t="shared" si="51"/>
        <v>0.24544904258864059</v>
      </c>
      <c r="V209" s="271">
        <f t="shared" si="51"/>
        <v>0.24301485454780825</v>
      </c>
      <c r="W209" s="271">
        <f t="shared" si="51"/>
        <v>0.24079960552051421</v>
      </c>
      <c r="DA209" s="79"/>
    </row>
    <row r="210" spans="1:105" ht="12" customHeight="1" x14ac:dyDescent="0.25">
      <c r="A210" s="62" t="s">
        <v>1135</v>
      </c>
      <c r="B210" s="320">
        <f t="shared" ref="B210:W210" si="52">IF(B$143=0,0,B$143/B$110)</f>
        <v>1.0404784998512082E-2</v>
      </c>
      <c r="C210" s="320">
        <f t="shared" si="52"/>
        <v>1.4145979236987747E-2</v>
      </c>
      <c r="D210" s="320">
        <f t="shared" si="52"/>
        <v>2.2862750529190134E-2</v>
      </c>
      <c r="E210" s="320">
        <f t="shared" si="52"/>
        <v>6.2803429522622814E-2</v>
      </c>
      <c r="F210" s="320">
        <f t="shared" si="52"/>
        <v>8.7902143235988967E-2</v>
      </c>
      <c r="G210" s="320">
        <f t="shared" si="52"/>
        <v>0.10847330235266185</v>
      </c>
      <c r="H210" s="320">
        <f t="shared" si="52"/>
        <v>0.1045626664447873</v>
      </c>
      <c r="I210" s="320">
        <f t="shared" si="52"/>
        <v>0.13771525116517599</v>
      </c>
      <c r="J210" s="320">
        <f t="shared" si="52"/>
        <v>8.2306876571465556E-2</v>
      </c>
      <c r="K210" s="320">
        <f t="shared" si="52"/>
        <v>8.2082305899307345E-2</v>
      </c>
      <c r="L210" s="320">
        <f t="shared" si="52"/>
        <v>0.10020209217200512</v>
      </c>
      <c r="M210" s="320">
        <f t="shared" si="52"/>
        <v>0.10761204239239858</v>
      </c>
      <c r="N210" s="320">
        <f t="shared" si="52"/>
        <v>4.4968104210996333E-2</v>
      </c>
      <c r="O210" s="320">
        <f t="shared" si="52"/>
        <v>4.8229180466564429E-2</v>
      </c>
      <c r="P210" s="320">
        <f t="shared" si="52"/>
        <v>5.9171025166664427E-2</v>
      </c>
      <c r="Q210" s="320">
        <f t="shared" si="52"/>
        <v>6.1469627535876793E-2</v>
      </c>
      <c r="R210" s="320">
        <f t="shared" si="52"/>
        <v>0.13173461331598815</v>
      </c>
      <c r="S210" s="320">
        <f t="shared" si="52"/>
        <v>4.5177388957091752E-2</v>
      </c>
      <c r="T210" s="320">
        <f t="shared" si="52"/>
        <v>1.3157527658534746E-2</v>
      </c>
      <c r="U210" s="320">
        <f t="shared" si="52"/>
        <v>5.3335814903642018E-2</v>
      </c>
      <c r="V210" s="320">
        <f t="shared" si="52"/>
        <v>5.0660949766574634E-2</v>
      </c>
      <c r="W210" s="320">
        <f t="shared" si="52"/>
        <v>4.8082515168919059E-2</v>
      </c>
      <c r="DA210" s="141"/>
    </row>
    <row r="211" spans="1:105" ht="12" customHeight="1" x14ac:dyDescent="0.25">
      <c r="A211" s="62" t="s">
        <v>1026</v>
      </c>
      <c r="B211" s="320">
        <f t="shared" ref="B211:W211" si="53">IF(B$144=0,0,B$144/B$110)</f>
        <v>3.8944244788425328E-2</v>
      </c>
      <c r="C211" s="320">
        <f t="shared" si="53"/>
        <v>3.9715587817409297E-2</v>
      </c>
      <c r="D211" s="320">
        <f t="shared" si="53"/>
        <v>3.8721953498228101E-2</v>
      </c>
      <c r="E211" s="320">
        <f t="shared" si="53"/>
        <v>4.4896622137712595E-2</v>
      </c>
      <c r="F211" s="320">
        <f t="shared" si="53"/>
        <v>4.6773614475250663E-2</v>
      </c>
      <c r="G211" s="320">
        <f t="shared" si="53"/>
        <v>4.5786483788803338E-2</v>
      </c>
      <c r="H211" s="320">
        <f t="shared" si="53"/>
        <v>4.6442238285372459E-2</v>
      </c>
      <c r="I211" s="320">
        <f t="shared" si="53"/>
        <v>4.6976485332263798E-2</v>
      </c>
      <c r="J211" s="320">
        <f t="shared" si="53"/>
        <v>4.4213266268986341E-2</v>
      </c>
      <c r="K211" s="320">
        <f t="shared" si="53"/>
        <v>4.3088411961247089E-2</v>
      </c>
      <c r="L211" s="320">
        <f t="shared" si="53"/>
        <v>4.4555776343007628E-2</v>
      </c>
      <c r="M211" s="320">
        <f t="shared" si="53"/>
        <v>4.4830471754403245E-2</v>
      </c>
      <c r="N211" s="320">
        <f t="shared" si="53"/>
        <v>3.4165849569987243E-2</v>
      </c>
      <c r="O211" s="320">
        <f t="shared" si="53"/>
        <v>3.7381203967338829E-2</v>
      </c>
      <c r="P211" s="320">
        <f t="shared" si="53"/>
        <v>4.2558867583303878E-2</v>
      </c>
      <c r="Q211" s="320">
        <f t="shared" si="53"/>
        <v>5.0280627730068965E-2</v>
      </c>
      <c r="R211" s="320">
        <f t="shared" si="53"/>
        <v>4.9123450880948563E-2</v>
      </c>
      <c r="S211" s="320">
        <f t="shared" si="53"/>
        <v>3.5159048759597952E-2</v>
      </c>
      <c r="T211" s="320">
        <f t="shared" si="53"/>
        <v>2.6060912048386977E-2</v>
      </c>
      <c r="U211" s="320">
        <f t="shared" si="53"/>
        <v>3.6817424729420921E-2</v>
      </c>
      <c r="V211" s="320">
        <f t="shared" si="53"/>
        <v>3.6230315101487678E-2</v>
      </c>
      <c r="W211" s="320">
        <f t="shared" si="53"/>
        <v>3.7029259073767036E-2</v>
      </c>
      <c r="DA211" s="141"/>
    </row>
    <row r="212" spans="1:105" ht="12" customHeight="1" x14ac:dyDescent="0.25">
      <c r="A212" s="62" t="s">
        <v>1038</v>
      </c>
      <c r="B212" s="320">
        <f t="shared" ref="B212:W212" si="54">IF(B$155=0,0,B$155/B$110)</f>
        <v>0.17331886817069966</v>
      </c>
      <c r="C212" s="320">
        <f t="shared" si="54"/>
        <v>0.1616031956262374</v>
      </c>
      <c r="D212" s="320">
        <f t="shared" si="54"/>
        <v>0.1586932864108673</v>
      </c>
      <c r="E212" s="320">
        <f t="shared" si="54"/>
        <v>6.610366965436261E-2</v>
      </c>
      <c r="F212" s="320">
        <f t="shared" si="54"/>
        <v>2.845062295434922E-2</v>
      </c>
      <c r="G212" s="320">
        <f t="shared" si="54"/>
        <v>1.9249889769456786E-2</v>
      </c>
      <c r="H212" s="320">
        <f t="shared" si="54"/>
        <v>1.7823960200575237E-2</v>
      </c>
      <c r="I212" s="320">
        <f t="shared" si="54"/>
        <v>7.9497794236297676E-5</v>
      </c>
      <c r="J212" s="320">
        <f t="shared" si="54"/>
        <v>5.2798418252879023E-2</v>
      </c>
      <c r="K212" s="320">
        <f t="shared" si="54"/>
        <v>6.111222580099309E-2</v>
      </c>
      <c r="L212" s="320">
        <f t="shared" si="54"/>
        <v>3.4048437090435216E-2</v>
      </c>
      <c r="M212" s="320">
        <f t="shared" si="54"/>
        <v>2.6366987449502152E-2</v>
      </c>
      <c r="N212" s="320">
        <f t="shared" si="54"/>
        <v>0.15788490467909749</v>
      </c>
      <c r="O212" s="320">
        <f t="shared" si="54"/>
        <v>0.13765028052911316</v>
      </c>
      <c r="P212" s="320">
        <f t="shared" si="54"/>
        <v>9.6750911610000212E-2</v>
      </c>
      <c r="Q212" s="320">
        <f t="shared" si="54"/>
        <v>6.0923904061663231E-2</v>
      </c>
      <c r="R212" s="320">
        <f t="shared" si="54"/>
        <v>2.1381497017943598E-3</v>
      </c>
      <c r="S212" s="320">
        <f t="shared" si="54"/>
        <v>0.16012688423317828</v>
      </c>
      <c r="T212" s="320">
        <f t="shared" si="54"/>
        <v>0.24668173006667415</v>
      </c>
      <c r="U212" s="320">
        <f t="shared" si="54"/>
        <v>0.15529580295557763</v>
      </c>
      <c r="V212" s="320">
        <f t="shared" si="54"/>
        <v>0.15612358967974593</v>
      </c>
      <c r="W212" s="320">
        <f t="shared" si="54"/>
        <v>0.15568783127782812</v>
      </c>
      <c r="DA212" s="141"/>
    </row>
    <row r="213" spans="1:105" ht="12" customHeight="1" x14ac:dyDescent="0.25">
      <c r="A213" s="41" t="s">
        <v>1040</v>
      </c>
      <c r="B213" s="321">
        <f t="shared" ref="B213:W213" si="55">IF(B$156=0,0,B$156/B$110)</f>
        <v>3.7990976127627196E-2</v>
      </c>
      <c r="C213" s="321">
        <f t="shared" si="55"/>
        <v>3.6468643063731404E-2</v>
      </c>
      <c r="D213" s="321">
        <f t="shared" si="55"/>
        <v>3.8458013822587421E-2</v>
      </c>
      <c r="E213" s="321">
        <f t="shared" si="55"/>
        <v>2.5002566842324919E-2</v>
      </c>
      <c r="F213" s="321">
        <f t="shared" si="55"/>
        <v>1.7834420826316231E-2</v>
      </c>
      <c r="G213" s="321">
        <f t="shared" si="55"/>
        <v>1.766334650559933E-2</v>
      </c>
      <c r="H213" s="321">
        <f t="shared" si="55"/>
        <v>1.6110272203049985E-2</v>
      </c>
      <c r="I213" s="321">
        <f t="shared" si="55"/>
        <v>2.004710038500473E-3</v>
      </c>
      <c r="J213" s="321">
        <f t="shared" si="55"/>
        <v>2.5478744118401758E-2</v>
      </c>
      <c r="K213" s="321">
        <f t="shared" si="55"/>
        <v>2.8680049295875143E-2</v>
      </c>
      <c r="L213" s="321">
        <f t="shared" si="55"/>
        <v>2.2947583436658665E-2</v>
      </c>
      <c r="M213" s="321">
        <f t="shared" si="55"/>
        <v>2.1193565171029043E-2</v>
      </c>
      <c r="N213" s="321">
        <f t="shared" si="55"/>
        <v>5.1484141291778855E-2</v>
      </c>
      <c r="O213" s="321">
        <f t="shared" si="55"/>
        <v>4.4613052438763193E-2</v>
      </c>
      <c r="P213" s="321">
        <f t="shared" si="55"/>
        <v>3.5524542748454263E-2</v>
      </c>
      <c r="Q213" s="321">
        <f t="shared" si="55"/>
        <v>2.1876857911688606E-2</v>
      </c>
      <c r="R213" s="321">
        <f t="shared" si="55"/>
        <v>4.3914962871362132E-3</v>
      </c>
      <c r="S213" s="321">
        <f t="shared" si="55"/>
        <v>4.492571677315442E-2</v>
      </c>
      <c r="T213" s="321">
        <f t="shared" si="55"/>
        <v>6.4857564405330484E-2</v>
      </c>
      <c r="U213" s="321">
        <f t="shared" si="55"/>
        <v>3.1327913579193845E-2</v>
      </c>
      <c r="V213" s="321">
        <f t="shared" si="55"/>
        <v>3.6585344050292262E-2</v>
      </c>
      <c r="W213" s="321">
        <f t="shared" si="55"/>
        <v>3.4706368743216337E-2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343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1269</v>
      </c>
      <c r="B217" s="324">
        <f>IF(B$5=0,0,(B$5-B$16)/(CHI_fec!B$5-CHI_fec!B$16))</f>
        <v>0.48230797789867835</v>
      </c>
      <c r="C217" s="324">
        <f>IF(C$5=0,0,(C$5-C$16)/(CHI_fec!C$5-CHI_fec!C$16))</f>
        <v>0.48675879521541698</v>
      </c>
      <c r="D217" s="324">
        <f>IF(D$5=0,0,(D$5-D$16)/(CHI_fec!D$5-CHI_fec!D$16))</f>
        <v>0.48455634274753184</v>
      </c>
      <c r="E217" s="324">
        <f>IF(E$5=0,0,(E$5-E$16)/(CHI_fec!E$5-CHI_fec!E$16))</f>
        <v>0.49608245242854832</v>
      </c>
      <c r="F217" s="324">
        <f>IF(F$5=0,0,(F$5-F$16)/(CHI_fec!F$5-CHI_fec!F$16))</f>
        <v>0.49264742346497831</v>
      </c>
      <c r="G217" s="324">
        <f>IF(G$5=0,0,(G$5-G$16)/(CHI_fec!G$5-CHI_fec!G$16))</f>
        <v>0.49631919548584597</v>
      </c>
      <c r="H217" s="324">
        <f>IF(H$5=0,0,(H$5-H$16)/(CHI_fec!H$5-CHI_fec!H$16))</f>
        <v>0.49882937897245794</v>
      </c>
      <c r="I217" s="324">
        <f>IF(I$5=0,0,(I$5-I$16)/(CHI_fec!I$5-CHI_fec!I$16))</f>
        <v>0.50284930999357658</v>
      </c>
      <c r="J217" s="324">
        <f>IF(J$5=0,0,(J$5-J$16)/(CHI_fec!J$5-CHI_fec!J$16))</f>
        <v>0.49792990591976694</v>
      </c>
      <c r="K217" s="324">
        <f>IF(K$5=0,0,(K$5-K$16)/(CHI_fec!K$5-CHI_fec!K$16))</f>
        <v>0.5028773477531111</v>
      </c>
      <c r="L217" s="324">
        <f>IF(L$5=0,0,(L$5-L$16)/(CHI_fec!L$5-CHI_fec!L$16))</f>
        <v>0.53158308894295869</v>
      </c>
      <c r="M217" s="324">
        <f>IF(M$5=0,0,(M$5-M$16)/(CHI_fec!M$5-CHI_fec!M$16))</f>
        <v>0.54218131052501295</v>
      </c>
      <c r="N217" s="324">
        <f>IF(N$5=0,0,(N$5-N$16)/(CHI_fec!N$5-CHI_fec!N$16))</f>
        <v>0.56221600429336671</v>
      </c>
      <c r="O217" s="324">
        <f>IF(O$5=0,0,(O$5-O$16)/(CHI_fec!O$5-CHI_fec!O$16))</f>
        <v>0.55294278039548861</v>
      </c>
      <c r="P217" s="324">
        <f>IF(P$5=0,0,(P$5-P$16)/(CHI_fec!P$5-CHI_fec!P$16))</f>
        <v>0.53829882116802308</v>
      </c>
      <c r="Q217" s="324">
        <f>IF(Q$5=0,0,(Q$5-Q$16)/(CHI_fec!Q$5-CHI_fec!Q$16))</f>
        <v>0.53144225437817205</v>
      </c>
      <c r="R217" s="324">
        <f>IF(R$5=0,0,(R$5-R$16)/(CHI_fec!R$5-CHI_fec!R$16))</f>
        <v>0.54551145447933047</v>
      </c>
      <c r="S217" s="324">
        <f>IF(S$5=0,0,(S$5-S$16)/(CHI_fec!S$5-CHI_fec!S$16))</f>
        <v>0.53930778808812074</v>
      </c>
      <c r="T217" s="324">
        <f>IF(T$5=0,0,(T$5-T$16)/(CHI_fec!T$5-CHI_fec!T$16))</f>
        <v>0.54409522308166935</v>
      </c>
      <c r="U217" s="324">
        <f>IF(U$5=0,0,(U$5-U$16)/(CHI_fec!U$5-CHI_fec!U$16))</f>
        <v>0.55115977331453447</v>
      </c>
      <c r="V217" s="324">
        <f>IF(V$5=0,0,(V$5-V$16)/(CHI_fec!V$5-CHI_fec!V$16))</f>
        <v>0.55003875502677702</v>
      </c>
      <c r="W217" s="324">
        <f>IF(W$5=0,0,(W$5-W$16)/(CHI_fec!W$5-CHI_fec!W$16))</f>
        <v>0.54552700561737211</v>
      </c>
      <c r="DA217" s="95"/>
    </row>
    <row r="218" spans="1:105" ht="12" customHeight="1" x14ac:dyDescent="0.25">
      <c r="A218" s="55" t="s">
        <v>92</v>
      </c>
      <c r="B218" s="307">
        <f>IF(B$6=0,0,B$6/CHI_fec!B$6)</f>
        <v>0.42205471255144866</v>
      </c>
      <c r="C218" s="307">
        <f>IF(C$6=0,0,C$6/CHI_fec!C$6)</f>
        <v>0.4220547125514485</v>
      </c>
      <c r="D218" s="307">
        <f>IF(D$6=0,0,D$6/CHI_fec!D$6)</f>
        <v>0.42205471255144855</v>
      </c>
      <c r="E218" s="307">
        <f>IF(E$6=0,0,E$6/CHI_fec!E$6)</f>
        <v>0.42762488629908035</v>
      </c>
      <c r="F218" s="307">
        <f>IF(F$6=0,0,F$6/CHI_fec!F$6)</f>
        <v>0.42900166673989937</v>
      </c>
      <c r="G218" s="307">
        <f>IF(G$6=0,0,G$6/CHI_fec!G$6)</f>
        <v>0.42900166673989937</v>
      </c>
      <c r="H218" s="307">
        <f>IF(H$6=0,0,H$6/CHI_fec!H$6)</f>
        <v>0.43339986567840572</v>
      </c>
      <c r="I218" s="307">
        <f>IF(I$6=0,0,I$6/CHI_fec!I$6)</f>
        <v>0.43339986567840583</v>
      </c>
      <c r="J218" s="307">
        <f>IF(J$6=0,0,J$6/CHI_fec!J$6)</f>
        <v>0.43339986567840577</v>
      </c>
      <c r="K218" s="307">
        <f>IF(K$6=0,0,K$6/CHI_fec!K$6)</f>
        <v>0.43339986567840572</v>
      </c>
      <c r="L218" s="307">
        <f>IF(L$6=0,0,L$6/CHI_fec!L$6)</f>
        <v>0.44505987911056516</v>
      </c>
      <c r="M218" s="307">
        <f>IF(M$6=0,0,M$6/CHI_fec!M$6)</f>
        <v>0.45555389119950868</v>
      </c>
      <c r="N218" s="307">
        <f>IF(N$6=0,0,N$6/CHI_fec!N$6)</f>
        <v>0.4608626749883814</v>
      </c>
      <c r="O218" s="307">
        <f>IF(O$6=0,0,O$6/CHI_fec!O$6)</f>
        <v>0.46086267498838135</v>
      </c>
      <c r="P218" s="307">
        <f>IF(P$6=0,0,P$6/CHI_fec!P$6)</f>
        <v>0.4608626749883814</v>
      </c>
      <c r="Q218" s="307">
        <f>IF(Q$6=0,0,Q$6/CHI_fec!Q$6)</f>
        <v>0.46086267498838129</v>
      </c>
      <c r="R218" s="307">
        <f>IF(R$6=0,0,R$6/CHI_fec!R$6)</f>
        <v>0.46086267498838152</v>
      </c>
      <c r="S218" s="307">
        <f>IF(S$6=0,0,S$6/CHI_fec!S$6)</f>
        <v>0.46086267498838129</v>
      </c>
      <c r="T218" s="307">
        <f>IF(T$6=0,0,T$6/CHI_fec!T$6)</f>
        <v>0.4697764074895433</v>
      </c>
      <c r="U218" s="307">
        <f>IF(U$6=0,0,U$6/CHI_fec!U$6)</f>
        <v>0.47353083265703605</v>
      </c>
      <c r="V218" s="307">
        <f>IF(V$6=0,0,V$6/CHI_fec!V$6)</f>
        <v>0.47353083265703605</v>
      </c>
      <c r="W218" s="307">
        <f>IF(W$6=0,0,W$6/CHI_fec!W$6)</f>
        <v>0.47353083265703605</v>
      </c>
      <c r="DA218" s="76"/>
    </row>
    <row r="219" spans="1:105" ht="12" customHeight="1" x14ac:dyDescent="0.25">
      <c r="A219" s="202" t="s">
        <v>93</v>
      </c>
      <c r="B219" s="308">
        <f>IF(B$7=0,0,B$7/CHI_fec!B$7)</f>
        <v>0.11058633013502023</v>
      </c>
      <c r="C219" s="308">
        <f>IF(C$7=0,0,C$7/CHI_fec!C$7)</f>
        <v>0.11058633013502024</v>
      </c>
      <c r="D219" s="308">
        <f>IF(D$7=0,0,D$7/CHI_fec!D$7)</f>
        <v>0.11058633013502023</v>
      </c>
      <c r="E219" s="308">
        <f>IF(E$7=0,0,E$7/CHI_fec!E$7)</f>
        <v>0.11204582117882639</v>
      </c>
      <c r="F219" s="308">
        <f>IF(F$7=0,0,F$7/CHI_fec!F$7)</f>
        <v>0.11240656373618689</v>
      </c>
      <c r="G219" s="308">
        <f>IF(G$7=0,0,G$7/CHI_fec!G$7)</f>
        <v>0.11240656373618688</v>
      </c>
      <c r="H219" s="308">
        <f>IF(H$7=0,0,H$7/CHI_fec!H$7)</f>
        <v>0.11355897517799464</v>
      </c>
      <c r="I219" s="308">
        <f>IF(I$7=0,0,I$7/CHI_fec!I$7)</f>
        <v>0.11355897517799464</v>
      </c>
      <c r="J219" s="308">
        <f>IF(J$7=0,0,J$7/CHI_fec!J$7)</f>
        <v>0.11355897517799463</v>
      </c>
      <c r="K219" s="308">
        <f>IF(K$7=0,0,K$7/CHI_fec!K$7)</f>
        <v>0.11355897517799465</v>
      </c>
      <c r="L219" s="308">
        <f>IF(L$7=0,0,L$7/CHI_fec!L$7)</f>
        <v>0.11897846381545259</v>
      </c>
      <c r="M219" s="308">
        <f>IF(M$7=0,0,M$7/CHI_fec!M$7)</f>
        <v>0.12075475147540501</v>
      </c>
      <c r="N219" s="308">
        <f>IF(N$7=0,0,N$7/CHI_fec!N$7)</f>
        <v>0.12075475147540503</v>
      </c>
      <c r="O219" s="308">
        <f>IF(O$7=0,0,O$7/CHI_fec!O$7)</f>
        <v>0.12075475147540503</v>
      </c>
      <c r="P219" s="308">
        <f>IF(P$7=0,0,P$7/CHI_fec!P$7)</f>
        <v>0.12075475147540501</v>
      </c>
      <c r="Q219" s="308">
        <f>IF(Q$7=0,0,Q$7/CHI_fec!Q$7)</f>
        <v>0.120754751475405</v>
      </c>
      <c r="R219" s="308">
        <f>IF(R$7=0,0,R$7/CHI_fec!R$7)</f>
        <v>0.12075475147540496</v>
      </c>
      <c r="S219" s="308">
        <f>IF(S$7=0,0,S$7/CHI_fec!S$7)</f>
        <v>0.120754751475405</v>
      </c>
      <c r="T219" s="308">
        <f>IF(T$7=0,0,T$7/CHI_fec!T$7)</f>
        <v>0.12407404877143409</v>
      </c>
      <c r="U219" s="308">
        <f>IF(U$7=0,0,U$7/CHI_fec!U$7)</f>
        <v>0.1240740487714341</v>
      </c>
      <c r="V219" s="308">
        <f>IF(V$7=0,0,V$7/CHI_fec!V$7)</f>
        <v>0.12407404877143406</v>
      </c>
      <c r="W219" s="308">
        <f>IF(W$7=0,0,W$7/CHI_fec!W$7)</f>
        <v>0.12407404877143405</v>
      </c>
      <c r="DA219" s="77"/>
    </row>
    <row r="220" spans="1:105" ht="12" customHeight="1" x14ac:dyDescent="0.25">
      <c r="A220" s="202" t="s">
        <v>94</v>
      </c>
      <c r="B220" s="308">
        <f>IF(B$8=0,0,B$8/CHI_fec!B$8)</f>
        <v>0.59939092112986081</v>
      </c>
      <c r="C220" s="308">
        <f>IF(C$8=0,0,C$8/CHI_fec!C$8)</f>
        <v>0.59939092112986081</v>
      </c>
      <c r="D220" s="308">
        <f>IF(D$8=0,0,D$8/CHI_fec!D$8)</f>
        <v>0.5993909211298607</v>
      </c>
      <c r="E220" s="308">
        <f>IF(E$8=0,0,E$8/CHI_fec!E$8)</f>
        <v>0.60730153431378397</v>
      </c>
      <c r="F220" s="308">
        <f>IF(F$8=0,0,F$8/CHI_fec!F$8)</f>
        <v>0.60925680142033334</v>
      </c>
      <c r="G220" s="308">
        <f>IF(G$8=0,0,G$8/CHI_fec!G$8)</f>
        <v>0.60925680142033356</v>
      </c>
      <c r="H220" s="308">
        <f>IF(H$8=0,0,H$8/CHI_fec!H$8)</f>
        <v>0.61550300702985483</v>
      </c>
      <c r="I220" s="308">
        <f>IF(I$8=0,0,I$8/CHI_fec!I$8)</f>
        <v>0.61550300702985472</v>
      </c>
      <c r="J220" s="308">
        <f>IF(J$8=0,0,J$8/CHI_fec!J$8)</f>
        <v>0.61550300702985472</v>
      </c>
      <c r="K220" s="308">
        <f>IF(K$8=0,0,K$8/CHI_fec!K$8)</f>
        <v>0.61550300702985472</v>
      </c>
      <c r="L220" s="308">
        <f>IF(L$8=0,0,L$8/CHI_fec!L$8)</f>
        <v>0.63056870824260247</v>
      </c>
      <c r="M220" s="308">
        <f>IF(M$8=0,0,M$8/CHI_fec!M$8)</f>
        <v>0.64412783933407514</v>
      </c>
      <c r="N220" s="308">
        <f>IF(N$8=0,0,N$8/CHI_fec!N$8)</f>
        <v>0.65450496123055202</v>
      </c>
      <c r="O220" s="308">
        <f>IF(O$8=0,0,O$8/CHI_fec!O$8)</f>
        <v>0.6545049612305518</v>
      </c>
      <c r="P220" s="308">
        <f>IF(P$8=0,0,P$8/CHI_fec!P$8)</f>
        <v>0.6545049612305518</v>
      </c>
      <c r="Q220" s="308">
        <f>IF(Q$8=0,0,Q$8/CHI_fec!Q$8)</f>
        <v>0.65450496123055169</v>
      </c>
      <c r="R220" s="308">
        <f>IF(R$8=0,0,R$8/CHI_fec!R$8)</f>
        <v>0.65450496123055202</v>
      </c>
      <c r="S220" s="308">
        <f>IF(S$8=0,0,S$8/CHI_fec!S$8)</f>
        <v>0.6545049612305518</v>
      </c>
      <c r="T220" s="308">
        <f>IF(T$8=0,0,T$8/CHI_fec!T$8)</f>
        <v>0.66567046702322952</v>
      </c>
      <c r="U220" s="308">
        <f>IF(U$8=0,0,U$8/CHI_fec!U$8)</f>
        <v>0.67249594312986571</v>
      </c>
      <c r="V220" s="308">
        <f>IF(V$8=0,0,V$8/CHI_fec!V$8)</f>
        <v>0.67249594312986583</v>
      </c>
      <c r="W220" s="308">
        <f>IF(W$8=0,0,W$8/CHI_fec!W$8)</f>
        <v>0.67249594312986594</v>
      </c>
      <c r="DA220" s="77"/>
    </row>
    <row r="221" spans="1:105" ht="12" customHeight="1" x14ac:dyDescent="0.25">
      <c r="A221" s="202" t="s">
        <v>95</v>
      </c>
      <c r="B221" s="308">
        <f>IF(B$9=0,0,B$9/CHI_fec!B$9)</f>
        <v>0.42547900058175336</v>
      </c>
      <c r="C221" s="308">
        <f>IF(C$9=0,0,C$9/CHI_fec!C$9)</f>
        <v>0.42547900058175353</v>
      </c>
      <c r="D221" s="308">
        <f>IF(D$9=0,0,D$9/CHI_fec!D$9)</f>
        <v>0.42547900058175353</v>
      </c>
      <c r="E221" s="308">
        <f>IF(E$9=0,0,E$9/CHI_fec!E$9)</f>
        <v>0.43109436723618988</v>
      </c>
      <c r="F221" s="308">
        <f>IF(F$9=0,0,F$9/CHI_fec!F$9)</f>
        <v>0.43248231801261594</v>
      </c>
      <c r="G221" s="308">
        <f>IF(G$9=0,0,G$9/CHI_fec!G$9)</f>
        <v>0.43248231801261594</v>
      </c>
      <c r="H221" s="308">
        <f>IF(H$9=0,0,H$9/CHI_fec!H$9)</f>
        <v>0.43691620118715196</v>
      </c>
      <c r="I221" s="308">
        <f>IF(I$9=0,0,I$9/CHI_fec!I$9)</f>
        <v>0.43691620118715185</v>
      </c>
      <c r="J221" s="308">
        <f>IF(J$9=0,0,J$9/CHI_fec!J$9)</f>
        <v>0.43691620118715191</v>
      </c>
      <c r="K221" s="308">
        <f>IF(K$9=0,0,K$9/CHI_fec!K$9)</f>
        <v>0.43691620118715191</v>
      </c>
      <c r="L221" s="308">
        <f>IF(L$9=0,0,L$9/CHI_fec!L$9)</f>
        <v>0.4583767989936654</v>
      </c>
      <c r="M221" s="308">
        <f>IF(M$9=0,0,M$9/CHI_fec!M$9)</f>
        <v>0.46460182655960014</v>
      </c>
      <c r="N221" s="308">
        <f>IF(N$9=0,0,N$9/CHI_fec!N$9)</f>
        <v>0.46460182655960014</v>
      </c>
      <c r="O221" s="308">
        <f>IF(O$9=0,0,O$9/CHI_fec!O$9)</f>
        <v>0.4646018265596002</v>
      </c>
      <c r="P221" s="308">
        <f>IF(P$9=0,0,P$9/CHI_fec!P$9)</f>
        <v>0.46460182655960008</v>
      </c>
      <c r="Q221" s="308">
        <f>IF(Q$9=0,0,Q$9/CHI_fec!Q$9)</f>
        <v>0.46460182655960003</v>
      </c>
      <c r="R221" s="308">
        <f>IF(R$9=0,0,R$9/CHI_fec!R$9)</f>
        <v>0.46460182655960014</v>
      </c>
      <c r="S221" s="308">
        <f>IF(S$9=0,0,S$9/CHI_fec!S$9)</f>
        <v>0.46460182655960031</v>
      </c>
      <c r="T221" s="308">
        <f>IF(T$9=0,0,T$9/CHI_fec!T$9)</f>
        <v>0.47737276573828341</v>
      </c>
      <c r="U221" s="308">
        <f>IF(U$9=0,0,U$9/CHI_fec!U$9)</f>
        <v>0.47737276573828341</v>
      </c>
      <c r="V221" s="308">
        <f>IF(V$9=0,0,V$9/CHI_fec!V$9)</f>
        <v>0.47737276573828369</v>
      </c>
      <c r="W221" s="308">
        <f>IF(W$9=0,0,W$9/CHI_fec!W$9)</f>
        <v>0.47737276573828352</v>
      </c>
      <c r="DA221" s="77"/>
    </row>
    <row r="222" spans="1:105" ht="12" customHeight="1" x14ac:dyDescent="0.25">
      <c r="A222" s="56" t="s">
        <v>96</v>
      </c>
      <c r="B222" s="309">
        <f>IF(B$10=0,0,B$10/CHI_fec!B$10)</f>
        <v>0.71340406489039998</v>
      </c>
      <c r="C222" s="309">
        <f>IF(C$10=0,0,C$10/CHI_fec!C$10)</f>
        <v>0.70498458497024052</v>
      </c>
      <c r="D222" s="309">
        <f>IF(D$10=0,0,D$10/CHI_fec!D$10)</f>
        <v>0.70122042719804012</v>
      </c>
      <c r="E222" s="309">
        <f>IF(E$10=0,0,E$10/CHI_fec!E$10)</f>
        <v>0.63881453992316828</v>
      </c>
      <c r="F222" s="309">
        <f>IF(F$10=0,0,F$10/CHI_fec!F$10)</f>
        <v>0.61331267626111197</v>
      </c>
      <c r="G222" s="309">
        <f>IF(G$10=0,0,G$10/CHI_fec!G$10)</f>
        <v>0.61145510020799942</v>
      </c>
      <c r="H222" s="309">
        <f>IF(H$10=0,0,H$10/CHI_fec!H$10)</f>
        <v>0.61454381008256598</v>
      </c>
      <c r="I222" s="309">
        <f>IF(I$10=0,0,I$10/CHI_fec!I$10)</f>
        <v>0.60132066527237304</v>
      </c>
      <c r="J222" s="309">
        <f>IF(J$10=0,0,J$10/CHI_fec!J$10)</f>
        <v>0.64336201312621655</v>
      </c>
      <c r="K222" s="309">
        <f>IF(K$10=0,0,K$10/CHI_fec!K$10)</f>
        <v>0.6494052010939948</v>
      </c>
      <c r="L222" s="309">
        <f>IF(L$10=0,0,L$10/CHI_fec!L$10)</f>
        <v>0.66108239491040377</v>
      </c>
      <c r="M222" s="309">
        <f>IF(M$10=0,0,M$10/CHI_fec!M$10)</f>
        <v>0.67057156580553334</v>
      </c>
      <c r="N222" s="309">
        <f>IF(N$10=0,0,N$10/CHI_fec!N$10)</f>
        <v>0.76401315872830711</v>
      </c>
      <c r="O222" s="309">
        <f>IF(O$10=0,0,O$10/CHI_fec!O$10)</f>
        <v>0.75423941236577929</v>
      </c>
      <c r="P222" s="309">
        <f>IF(P$10=0,0,P$10/CHI_fec!P$10)</f>
        <v>0.71990700049139855</v>
      </c>
      <c r="Q222" s="309">
        <f>IF(Q$10=0,0,Q$10/CHI_fec!Q$10)</f>
        <v>0.712359302076083</v>
      </c>
      <c r="R222" s="309">
        <f>IF(R$10=0,0,R$10/CHI_fec!R$10)</f>
        <v>0.65368536398577437</v>
      </c>
      <c r="S222" s="309">
        <f>IF(S$10=0,0,S$10/CHI_fec!S$10)</f>
        <v>0.76275518693822886</v>
      </c>
      <c r="T222" s="309">
        <f>IF(T$10=0,0,T$10/CHI_fec!T$10)</f>
        <v>0.82318757922856878</v>
      </c>
      <c r="U222" s="309">
        <f>IF(U$10=0,0,U$10/CHI_fec!U$10)</f>
        <v>0.77874430485921564</v>
      </c>
      <c r="V222" s="309">
        <f>IF(V$10=0,0,V$10/CHI_fec!V$10)</f>
        <v>0.78115854643403915</v>
      </c>
      <c r="W222" s="309">
        <f>IF(W$10=0,0,W$10/CHI_fec!W$10)</f>
        <v>0.78279760259299958</v>
      </c>
      <c r="DA222" s="78"/>
    </row>
    <row r="223" spans="1:105" ht="12" customHeight="1" x14ac:dyDescent="0.25">
      <c r="A223" s="134" t="s">
        <v>999</v>
      </c>
      <c r="B223" s="325">
        <f>IF(B$16=0,0,B$16/CHI_fec!B$16)</f>
        <v>1</v>
      </c>
      <c r="C223" s="325">
        <f>IF(C$16=0,0,C$16/CHI_fec!C$16)</f>
        <v>1</v>
      </c>
      <c r="D223" s="325">
        <f>IF(D$16=0,0,D$16/CHI_fec!D$16)</f>
        <v>1</v>
      </c>
      <c r="E223" s="325">
        <f>IF(E$16=0,0,E$16/CHI_fec!E$16)</f>
        <v>1</v>
      </c>
      <c r="F223" s="325">
        <f>IF(F$16=0,0,F$16/CHI_fec!F$16)</f>
        <v>1</v>
      </c>
      <c r="G223" s="325">
        <f>IF(G$16=0,0,G$16/CHI_fec!G$16)</f>
        <v>1</v>
      </c>
      <c r="H223" s="325">
        <f>IF(H$16=0,0,H$16/CHI_fec!H$16)</f>
        <v>1</v>
      </c>
      <c r="I223" s="325">
        <f>IF(I$16=0,0,I$16/CHI_fec!I$16)</f>
        <v>1</v>
      </c>
      <c r="J223" s="325">
        <f>IF(J$16=0,0,J$16/CHI_fec!J$16)</f>
        <v>1</v>
      </c>
      <c r="K223" s="325">
        <f>IF(K$16=0,0,K$16/CHI_fec!K$16)</f>
        <v>1</v>
      </c>
      <c r="L223" s="325">
        <f>IF(L$16=0,0,L$16/CHI_fec!L$16)</f>
        <v>1</v>
      </c>
      <c r="M223" s="325">
        <f>IF(M$16=0,0,M$16/CHI_fec!M$16)</f>
        <v>1</v>
      </c>
      <c r="N223" s="325">
        <f>IF(N$16=0,0,N$16/CHI_fec!N$16)</f>
        <v>1</v>
      </c>
      <c r="O223" s="325">
        <f>IF(O$16=0,0,O$16/CHI_fec!O$16)</f>
        <v>1</v>
      </c>
      <c r="P223" s="325">
        <f>IF(P$16=0,0,P$16/CHI_fec!P$16)</f>
        <v>1</v>
      </c>
      <c r="Q223" s="325">
        <f>IF(Q$16=0,0,Q$16/CHI_fec!Q$16)</f>
        <v>1</v>
      </c>
      <c r="R223" s="325">
        <f>IF(R$16=0,0,R$16/CHI_fec!R$16)</f>
        <v>1</v>
      </c>
      <c r="S223" s="325">
        <f>IF(S$16=0,0,S$16/CHI_fec!S$16)</f>
        <v>1</v>
      </c>
      <c r="T223" s="325">
        <f>IF(T$16=0,0,T$16/CHI_fec!T$16)</f>
        <v>1</v>
      </c>
      <c r="U223" s="325">
        <f>IF(U$16=0,0,U$16/CHI_fec!U$16)</f>
        <v>1</v>
      </c>
      <c r="V223" s="325">
        <f>IF(V$16=0,0,V$16/CHI_fec!V$16)</f>
        <v>1</v>
      </c>
      <c r="W223" s="325">
        <f>IF(W$16=0,0,W$16/CHI_fec!W$16)</f>
        <v>1</v>
      </c>
      <c r="DA223" s="140"/>
    </row>
    <row r="224" spans="1:105" ht="12" customHeight="1" x14ac:dyDescent="0.25">
      <c r="A224" s="203" t="s">
        <v>1000</v>
      </c>
      <c r="B224" s="310">
        <f>IF(B$25=0,0,B$25/CHI_fec!B$25)</f>
        <v>0.55467764433551137</v>
      </c>
      <c r="C224" s="310">
        <f>IF(C$25=0,0,C$25/CHI_fec!C$25)</f>
        <v>0.55540515731652718</v>
      </c>
      <c r="D224" s="310">
        <f>IF(D$25=0,0,D$25/CHI_fec!D$25)</f>
        <v>0.55651505499134724</v>
      </c>
      <c r="E224" s="310">
        <f>IF(E$25=0,0,E$25/CHI_fec!E$25)</f>
        <v>0.56672692669758107</v>
      </c>
      <c r="F224" s="310">
        <f>IF(F$25=0,0,F$25/CHI_fec!F$25)</f>
        <v>0.56234126423435715</v>
      </c>
      <c r="G224" s="310">
        <f>IF(G$25=0,0,G$25/CHI_fec!G$25)</f>
        <v>0.56880482469909621</v>
      </c>
      <c r="H224" s="310">
        <f>IF(H$25=0,0,H$25/CHI_fec!H$25)</f>
        <v>0.56892668877236652</v>
      </c>
      <c r="I224" s="310">
        <f>IF(I$25=0,0,I$25/CHI_fec!I$25)</f>
        <v>0.56691009457025709</v>
      </c>
      <c r="J224" s="310">
        <f>IF(J$25=0,0,J$25/CHI_fec!J$25)</f>
        <v>0.57298461096618525</v>
      </c>
      <c r="K224" s="310">
        <f>IF(K$25=0,0,K$25/CHI_fec!K$25)</f>
        <v>0.58182552816121136</v>
      </c>
      <c r="L224" s="310">
        <f>IF(L$25=0,0,L$25/CHI_fec!L$25)</f>
        <v>0.61036415746098449</v>
      </c>
      <c r="M224" s="310">
        <f>IF(M$25=0,0,M$25/CHI_fec!M$25)</f>
        <v>0.61896385363714901</v>
      </c>
      <c r="N224" s="310">
        <f>IF(N$25=0,0,N$25/CHI_fec!N$25)</f>
        <v>0.66459789746359188</v>
      </c>
      <c r="O224" s="310">
        <f>IF(O$25=0,0,O$25/CHI_fec!O$25)</f>
        <v>0.62444887859607356</v>
      </c>
      <c r="P224" s="310">
        <f>IF(P$25=0,0,P$25/CHI_fec!P$25)</f>
        <v>0.60416215003937979</v>
      </c>
      <c r="Q224" s="310">
        <f>IF(Q$25=0,0,Q$25/CHI_fec!Q$25)</f>
        <v>0.57827580220096453</v>
      </c>
      <c r="R224" s="310">
        <f>IF(R$25=0,0,R$25/CHI_fec!R$25)</f>
        <v>0.59956731862252344</v>
      </c>
      <c r="S224" s="310">
        <f>IF(S$25=0,0,S$25/CHI_fec!S$25)</f>
        <v>0.64260374425798139</v>
      </c>
      <c r="T224" s="310">
        <f>IF(T$25=0,0,T$25/CHI_fec!T$25)</f>
        <v>0.65517897433933336</v>
      </c>
      <c r="U224" s="310">
        <f>IF(U$25=0,0,U$25/CHI_fec!U$25)</f>
        <v>0.66950877184090474</v>
      </c>
      <c r="V224" s="310">
        <f>IF(V$25=0,0,V$25/CHI_fec!V$25)</f>
        <v>0.66382888206366264</v>
      </c>
      <c r="W224" s="310">
        <f>IF(W$25=0,0,W$25/CHI_fec!W$25)</f>
        <v>0.6464303327746711</v>
      </c>
      <c r="DA224" s="79"/>
    </row>
    <row r="225" spans="1:105" ht="12" customHeight="1" x14ac:dyDescent="0.25">
      <c r="A225" s="203" t="s">
        <v>1012</v>
      </c>
      <c r="B225" s="310">
        <f>IF(B$36=0,0,B$36/CHI_fec!B$36)</f>
        <v>0.36548904449644171</v>
      </c>
      <c r="C225" s="310">
        <f>IF(C$36=0,0,C$36/CHI_fec!C$36)</f>
        <v>0.36547877974571658</v>
      </c>
      <c r="D225" s="310">
        <f>IF(D$36=0,0,D$36/CHI_fec!D$36)</f>
        <v>0.36741399370975503</v>
      </c>
      <c r="E225" s="310">
        <f>IF(E$36=0,0,E$36/CHI_fec!E$36)</f>
        <v>0.36984542351334121</v>
      </c>
      <c r="F225" s="310">
        <f>IF(F$36=0,0,F$36/CHI_fec!F$36)</f>
        <v>0.36685519469521266</v>
      </c>
      <c r="G225" s="310">
        <f>IF(G$36=0,0,G$36/CHI_fec!G$36)</f>
        <v>0.37083200629484109</v>
      </c>
      <c r="H225" s="310">
        <f>IF(H$36=0,0,H$36/CHI_fec!H$36)</f>
        <v>0.37111063943409972</v>
      </c>
      <c r="I225" s="310">
        <f>IF(I$36=0,0,I$36/CHI_fec!I$36)</f>
        <v>0.36970356925457298</v>
      </c>
      <c r="J225" s="310">
        <f>IF(J$36=0,0,J$36/CHI_fec!J$36)</f>
        <v>0.37428926883450331</v>
      </c>
      <c r="K225" s="310">
        <f>IF(K$36=0,0,K$36/CHI_fec!K$36)</f>
        <v>0.38006037940521215</v>
      </c>
      <c r="L225" s="310">
        <f>IF(L$36=0,0,L$36/CHI_fec!L$36)</f>
        <v>0.39892282409145163</v>
      </c>
      <c r="M225" s="310">
        <f>IF(M$36=0,0,M$36/CHI_fec!M$36)</f>
        <v>0.40375154639883387</v>
      </c>
      <c r="N225" s="310">
        <f>IF(N$36=0,0,N$36/CHI_fec!N$36)</f>
        <v>0.4492962772237617</v>
      </c>
      <c r="O225" s="310">
        <f>IF(O$36=0,0,O$36/CHI_fec!O$36)</f>
        <v>0.43554548427201145</v>
      </c>
      <c r="P225" s="310">
        <f>IF(P$36=0,0,P$36/CHI_fec!P$36)</f>
        <v>0.42538266124695528</v>
      </c>
      <c r="Q225" s="310">
        <f>IF(Q$36=0,0,Q$36/CHI_fec!Q$36)</f>
        <v>0.42564536083572374</v>
      </c>
      <c r="R225" s="310">
        <f>IF(R$36=0,0,R$36/CHI_fec!R$36)</f>
        <v>0.42596859291025202</v>
      </c>
      <c r="S225" s="310">
        <f>IF(S$36=0,0,S$36/CHI_fec!S$36)</f>
        <v>0.43976920552739185</v>
      </c>
      <c r="T225" s="310">
        <f>IF(T$36=0,0,T$36/CHI_fec!T$36)</f>
        <v>0.4836760108470089</v>
      </c>
      <c r="U225" s="310">
        <f>IF(U$36=0,0,U$36/CHI_fec!U$36)</f>
        <v>0.45310445711567177</v>
      </c>
      <c r="V225" s="310">
        <f>IF(V$36=0,0,V$36/CHI_fec!V$36)</f>
        <v>0.45403666617273941</v>
      </c>
      <c r="W225" s="310">
        <f>IF(W$36=0,0,W$36/CHI_fec!W$36)</f>
        <v>0.4449071191186994</v>
      </c>
      <c r="DA225" s="79"/>
    </row>
    <row r="226" spans="1:105" ht="12" customHeight="1" x14ac:dyDescent="0.25">
      <c r="A226" s="203" t="s">
        <v>1023</v>
      </c>
      <c r="B226" s="310">
        <f>IF(B$44=0,0,B$44/CHI_fec!B$44)</f>
        <v>0.68865910265969932</v>
      </c>
      <c r="C226" s="310">
        <f>IF(C$44=0,0,C$44/CHI_fec!C$44)</f>
        <v>0.67795844918293535</v>
      </c>
      <c r="D226" s="310">
        <f>IF(D$44=0,0,D$44/CHI_fec!D$44)</f>
        <v>0.6708024477384994</v>
      </c>
      <c r="E226" s="310">
        <f>IF(E$44=0,0,E$44/CHI_fec!E$44)</f>
        <v>0.57801965820866319</v>
      </c>
      <c r="F226" s="310">
        <f>IF(F$44=0,0,F$44/CHI_fec!F$44)</f>
        <v>0.53205214403796386</v>
      </c>
      <c r="G226" s="310">
        <f>IF(G$44=0,0,G$44/CHI_fec!G$44)</f>
        <v>0.52467348374643519</v>
      </c>
      <c r="H226" s="310">
        <f>IF(H$44=0,0,H$44/CHI_fec!H$44)</f>
        <v>0.52616724673154935</v>
      </c>
      <c r="I226" s="310">
        <f>IF(I$44=0,0,I$44/CHI_fec!I$44)</f>
        <v>0.50900767039359918</v>
      </c>
      <c r="J226" s="310">
        <f>IF(J$44=0,0,J$44/CHI_fec!J$44)</f>
        <v>0.56787369959291423</v>
      </c>
      <c r="K226" s="310">
        <f>IF(K$44=0,0,K$44/CHI_fec!K$44)</f>
        <v>0.57982265671708177</v>
      </c>
      <c r="L226" s="310">
        <f>IF(L$44=0,0,L$44/CHI_fec!L$44)</f>
        <v>0.57645931075667434</v>
      </c>
      <c r="M226" s="310">
        <f>IF(M$44=0,0,M$44/CHI_fec!M$44)</f>
        <v>0.574698675054234</v>
      </c>
      <c r="N226" s="310">
        <f>IF(N$44=0,0,N$44/CHI_fec!N$44)</f>
        <v>0.73588039227415514</v>
      </c>
      <c r="O226" s="310">
        <f>IF(O$44=0,0,O$44/CHI_fec!O$44)</f>
        <v>0.70571639362031391</v>
      </c>
      <c r="P226" s="310">
        <f>IF(P$44=0,0,P$44/CHI_fec!P$44)</f>
        <v>0.65424176649351895</v>
      </c>
      <c r="Q226" s="310">
        <f>IF(Q$44=0,0,Q$44/CHI_fec!Q$44)</f>
        <v>0.59877738158330662</v>
      </c>
      <c r="R226" s="310">
        <f>IF(R$44=0,0,R$44/CHI_fec!R$44)</f>
        <v>0.54090821730402716</v>
      </c>
      <c r="S226" s="310">
        <f>IF(S$44=0,0,S$44/CHI_fec!S$44)</f>
        <v>0.72997877912560216</v>
      </c>
      <c r="T226" s="310">
        <f>IF(T$44=0,0,T$44/CHI_fec!T$44)</f>
        <v>0.83407202233174371</v>
      </c>
      <c r="U226" s="310">
        <f>IF(U$44=0,0,U$44/CHI_fec!U$44)</f>
        <v>0.74061505366350888</v>
      </c>
      <c r="V226" s="310">
        <f>IF(V$44=0,0,V$44/CHI_fec!V$44)</f>
        <v>0.7425593437206276</v>
      </c>
      <c r="W226" s="310">
        <f>IF(W$44=0,0,W$44/CHI_fec!W$44)</f>
        <v>0.73856831978510795</v>
      </c>
      <c r="DA226" s="79"/>
    </row>
    <row r="227" spans="1:105" ht="12" customHeight="1" x14ac:dyDescent="0.25">
      <c r="A227" s="41" t="s">
        <v>1040</v>
      </c>
      <c r="B227" s="311">
        <f>IF(B$58=0,0,B$58/CHI_fec!B$58)</f>
        <v>0.6019938828405168</v>
      </c>
      <c r="C227" s="311">
        <f>IF(C$58=0,0,C$58/CHI_fec!C$58)</f>
        <v>0.6019938828405168</v>
      </c>
      <c r="D227" s="311">
        <f>IF(D$58=0,0,D$58/CHI_fec!D$58)</f>
        <v>0.6019938828405168</v>
      </c>
      <c r="E227" s="311">
        <f>IF(E$58=0,0,E$58/CHI_fec!E$58)</f>
        <v>0.609938849269542</v>
      </c>
      <c r="F227" s="311">
        <f>IF(F$58=0,0,F$58/CHI_fec!F$58)</f>
        <v>0.61190260747135683</v>
      </c>
      <c r="G227" s="311">
        <f>IF(G$58=0,0,G$58/CHI_fec!G$58)</f>
        <v>0.61190260747135683</v>
      </c>
      <c r="H227" s="311">
        <f>IF(H$58=0,0,H$58/CHI_fec!H$58)</f>
        <v>0.61817593833997941</v>
      </c>
      <c r="I227" s="311">
        <f>IF(I$58=0,0,I$58/CHI_fec!I$58)</f>
        <v>0.6181759383399793</v>
      </c>
      <c r="J227" s="311">
        <f>IF(J$58=0,0,J$58/CHI_fec!J$58)</f>
        <v>0.61817593833997919</v>
      </c>
      <c r="K227" s="311">
        <f>IF(K$58=0,0,K$58/CHI_fec!K$58)</f>
        <v>0.6181759383399793</v>
      </c>
      <c r="L227" s="311">
        <f>IF(L$58=0,0,L$58/CHI_fec!L$58)</f>
        <v>0.63544584450598141</v>
      </c>
      <c r="M227" s="311">
        <f>IF(M$58=0,0,M$58/CHI_fec!M$58)</f>
        <v>0.65098876005538298</v>
      </c>
      <c r="N227" s="311">
        <f>IF(N$58=0,0,N$58/CHI_fec!N$58)</f>
        <v>0.65734726546550104</v>
      </c>
      <c r="O227" s="311">
        <f>IF(O$58=0,0,O$58/CHI_fec!O$58)</f>
        <v>0.65734726546550148</v>
      </c>
      <c r="P227" s="311">
        <f>IF(P$58=0,0,P$58/CHI_fec!P$58)</f>
        <v>0.65734726546550115</v>
      </c>
      <c r="Q227" s="311">
        <f>IF(Q$58=0,0,Q$58/CHI_fec!Q$58)</f>
        <v>0.65734726546550115</v>
      </c>
      <c r="R227" s="311">
        <f>IF(R$58=0,0,R$58/CHI_fec!R$58)</f>
        <v>0.65734726546550104</v>
      </c>
      <c r="S227" s="311">
        <f>IF(S$58=0,0,S$58/CHI_fec!S$58)</f>
        <v>0.65734726546550115</v>
      </c>
      <c r="T227" s="311">
        <f>IF(T$58=0,0,T$58/CHI_fec!T$58)</f>
        <v>0.6707000389189508</v>
      </c>
      <c r="U227" s="311">
        <f>IF(U$58=0,0,U$58/CHI_fec!U$58)</f>
        <v>0.67541637640442886</v>
      </c>
      <c r="V227" s="311">
        <f>IF(V$58=0,0,V$58/CHI_fec!V$58)</f>
        <v>0.67541637640442875</v>
      </c>
      <c r="W227" s="311">
        <f>IF(W$58=0,0,W$58/CHI_fec!W$58)</f>
        <v>0.67541637640442853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47</v>
      </c>
      <c r="B229" s="324">
        <f>IF(B$61=0,0,B$61/CHI_fec!B$61)</f>
        <v>0.48232182740327378</v>
      </c>
      <c r="C229" s="324">
        <f>IF(C$61=0,0,C$61/CHI_fec!C$61)</f>
        <v>0.48476145244740193</v>
      </c>
      <c r="D229" s="324">
        <f>IF(D$61=0,0,D$61/CHI_fec!D$61)</f>
        <v>0.48392469004147154</v>
      </c>
      <c r="E229" s="324">
        <f>IF(E$61=0,0,E$61/CHI_fec!E$61)</f>
        <v>0.49097192649355387</v>
      </c>
      <c r="F229" s="324">
        <f>IF(F$61=0,0,F$61/CHI_fec!F$61)</f>
        <v>0.48966701402851992</v>
      </c>
      <c r="G229" s="324">
        <f>IF(G$61=0,0,G$61/CHI_fec!G$61)</f>
        <v>0.49385323621699734</v>
      </c>
      <c r="H229" s="324">
        <f>IF(H$61=0,0,H$61/CHI_fec!H$61)</f>
        <v>0.49893584679170261</v>
      </c>
      <c r="I229" s="324">
        <f>IF(I$61=0,0,I$61/CHI_fec!I$61)</f>
        <v>0.50804416357201865</v>
      </c>
      <c r="J229" s="324">
        <f>IF(J$61=0,0,J$61/CHI_fec!J$61)</f>
        <v>0.49722203143614596</v>
      </c>
      <c r="K229" s="324">
        <f>IF(K$61=0,0,K$61/CHI_fec!K$61)</f>
        <v>0.507808878963531</v>
      </c>
      <c r="L229" s="324">
        <f>IF(L$61=0,0,L$61/CHI_fec!L$61)</f>
        <v>0.53206216501033665</v>
      </c>
      <c r="M229" s="324">
        <f>IF(M$61=0,0,M$61/CHI_fec!M$61)</f>
        <v>0.53382136867748331</v>
      </c>
      <c r="N229" s="324">
        <f>IF(N$61=0,0,N$61/CHI_fec!N$61)</f>
        <v>0.53922953300237919</v>
      </c>
      <c r="O229" s="324">
        <f>IF(O$61=0,0,O$61/CHI_fec!O$61)</f>
        <v>0.53165826865519228</v>
      </c>
      <c r="P229" s="324">
        <f>IF(P$61=0,0,P$61/CHI_fec!P$61)</f>
        <v>0.52992344143567327</v>
      </c>
      <c r="Q229" s="324">
        <f>IF(Q$61=0,0,Q$61/CHI_fec!Q$61)</f>
        <v>0.52951206101158255</v>
      </c>
      <c r="R229" s="324">
        <f>IF(R$61=0,0,R$61/CHI_fec!R$61)</f>
        <v>0.54647523860246228</v>
      </c>
      <c r="S229" s="324">
        <f>IF(S$61=0,0,S$61/CHI_fec!S$61)</f>
        <v>0.53265637064393734</v>
      </c>
      <c r="T229" s="324">
        <f>IF(T$61=0,0,T$61/CHI_fec!T$61)</f>
        <v>0.52857607503009929</v>
      </c>
      <c r="U229" s="324">
        <f>IF(U$61=0,0,U$61/CHI_fec!U$61)</f>
        <v>0.53449305582839846</v>
      </c>
      <c r="V229" s="324">
        <f>IF(V$61=0,0,V$61/CHI_fec!V$61)</f>
        <v>0.53342685478619478</v>
      </c>
      <c r="W229" s="324">
        <f>IF(W$61=0,0,W$61/CHI_fec!W$61)</f>
        <v>0.52941151198582748</v>
      </c>
      <c r="DA229" s="95"/>
    </row>
    <row r="230" spans="1:105" ht="12" customHeight="1" x14ac:dyDescent="0.25">
      <c r="A230" s="55" t="s">
        <v>92</v>
      </c>
      <c r="B230" s="307">
        <f>IF(B$62=0,0,B$62/CHI_fec!B$62)</f>
        <v>0.41323367359546115</v>
      </c>
      <c r="C230" s="307">
        <f>IF(C$62=0,0,C$62/CHI_fec!C$62)</f>
        <v>0.4150910643429882</v>
      </c>
      <c r="D230" s="307">
        <f>IF(D$62=0,0,D$62/CHI_fec!D$62)</f>
        <v>0.41509106434298815</v>
      </c>
      <c r="E230" s="307">
        <f>IF(E$62=0,0,E$62/CHI_fec!E$62)</f>
        <v>0.41747013343767247</v>
      </c>
      <c r="F230" s="307">
        <f>IF(F$62=0,0,F$62/CHI_fec!F$62)</f>
        <v>0.41747013343767259</v>
      </c>
      <c r="G230" s="307">
        <f>IF(G$62=0,0,G$62/CHI_fec!G$62)</f>
        <v>0.41747013343767242</v>
      </c>
      <c r="H230" s="307">
        <f>IF(H$62=0,0,H$62/CHI_fec!H$62)</f>
        <v>0.42421929117990476</v>
      </c>
      <c r="I230" s="307">
        <f>IF(I$62=0,0,I$62/CHI_fec!I$62)</f>
        <v>0.42421929117990481</v>
      </c>
      <c r="J230" s="307">
        <f>IF(J$62=0,0,J$62/CHI_fec!J$62)</f>
        <v>0.42421929117990487</v>
      </c>
      <c r="K230" s="307">
        <f>IF(K$62=0,0,K$62/CHI_fec!K$62)</f>
        <v>0.43016726562324531</v>
      </c>
      <c r="L230" s="307">
        <f>IF(L$62=0,0,L$62/CHI_fec!L$62)</f>
        <v>0.44215053906092072</v>
      </c>
      <c r="M230" s="307">
        <f>IF(M$62=0,0,M$62/CHI_fec!M$62)</f>
        <v>0.44867437780351616</v>
      </c>
      <c r="N230" s="307">
        <f>IF(N$62=0,0,N$62/CHI_fec!N$62)</f>
        <v>0.44867437780351604</v>
      </c>
      <c r="O230" s="307">
        <f>IF(O$62=0,0,O$62/CHI_fec!O$62)</f>
        <v>0.4486743778035161</v>
      </c>
      <c r="P230" s="307">
        <f>IF(P$62=0,0,P$62/CHI_fec!P$62)</f>
        <v>0.44867437780351616</v>
      </c>
      <c r="Q230" s="307">
        <f>IF(Q$62=0,0,Q$62/CHI_fec!Q$62)</f>
        <v>0.44867437780351616</v>
      </c>
      <c r="R230" s="307">
        <f>IF(R$62=0,0,R$62/CHI_fec!R$62)</f>
        <v>0.44867437780351621</v>
      </c>
      <c r="S230" s="307">
        <f>IF(S$62=0,0,S$62/CHI_fec!S$62)</f>
        <v>0.44867437780351627</v>
      </c>
      <c r="T230" s="307">
        <f>IF(T$62=0,0,T$62/CHI_fec!T$62)</f>
        <v>0.44867437780351627</v>
      </c>
      <c r="U230" s="307">
        <f>IF(U$62=0,0,U$62/CHI_fec!U$62)</f>
        <v>0.44867437780351621</v>
      </c>
      <c r="V230" s="307">
        <f>IF(V$62=0,0,V$62/CHI_fec!V$62)</f>
        <v>0.44867437780351632</v>
      </c>
      <c r="W230" s="307">
        <f>IF(W$62=0,0,W$62/CHI_fec!W$62)</f>
        <v>0.44867437780351616</v>
      </c>
      <c r="DA230" s="76"/>
    </row>
    <row r="231" spans="1:105" ht="12" customHeight="1" x14ac:dyDescent="0.25">
      <c r="A231" s="202" t="s">
        <v>93</v>
      </c>
      <c r="B231" s="308">
        <f>IF(B$63=0,0,B$63/CHI_fec!B$63)</f>
        <v>0.1099203930948711</v>
      </c>
      <c r="C231" s="308">
        <f>IF(C$63=0,0,C$63/CHI_fec!C$63)</f>
        <v>0.11041446009411289</v>
      </c>
      <c r="D231" s="308">
        <f>IF(D$63=0,0,D$63/CHI_fec!D$63)</f>
        <v>0.11041446009411286</v>
      </c>
      <c r="E231" s="308">
        <f>IF(E$63=0,0,E$63/CHI_fec!E$63)</f>
        <v>0.11104729383152884</v>
      </c>
      <c r="F231" s="308">
        <f>IF(F$63=0,0,F$63/CHI_fec!F$63)</f>
        <v>0.11104729383152881</v>
      </c>
      <c r="G231" s="308">
        <f>IF(G$63=0,0,G$63/CHI_fec!G$63)</f>
        <v>0.11104729383152882</v>
      </c>
      <c r="H231" s="308">
        <f>IF(H$63=0,0,H$63/CHI_fec!H$63)</f>
        <v>0.11284257364411188</v>
      </c>
      <c r="I231" s="308">
        <f>IF(I$63=0,0,I$63/CHI_fec!I$63)</f>
        <v>0.11284257364411189</v>
      </c>
      <c r="J231" s="308">
        <f>IF(J$63=0,0,J$63/CHI_fec!J$63)</f>
        <v>0.11284257364411189</v>
      </c>
      <c r="K231" s="308">
        <f>IF(K$63=0,0,K$63/CHI_fec!K$63)</f>
        <v>0.11442473824178763</v>
      </c>
      <c r="L231" s="308">
        <f>IF(L$63=0,0,L$63/CHI_fec!L$63)</f>
        <v>0.11934764064760117</v>
      </c>
      <c r="M231" s="308">
        <f>IF(M$63=0,0,M$63/CHI_fec!M$63)</f>
        <v>0.11934764064760114</v>
      </c>
      <c r="N231" s="308">
        <f>IF(N$63=0,0,N$63/CHI_fec!N$63)</f>
        <v>0.11934764064760113</v>
      </c>
      <c r="O231" s="308">
        <f>IF(O$63=0,0,O$63/CHI_fec!O$63)</f>
        <v>0.11934764064760112</v>
      </c>
      <c r="P231" s="308">
        <f>IF(P$63=0,0,P$63/CHI_fec!P$63)</f>
        <v>0.11934764064760114</v>
      </c>
      <c r="Q231" s="308">
        <f>IF(Q$63=0,0,Q$63/CHI_fec!Q$63)</f>
        <v>0.11934764064760114</v>
      </c>
      <c r="R231" s="308">
        <f>IF(R$63=0,0,R$63/CHI_fec!R$63)</f>
        <v>0.11934764064760114</v>
      </c>
      <c r="S231" s="308">
        <f>IF(S$63=0,0,S$63/CHI_fec!S$63)</f>
        <v>0.11934764064760119</v>
      </c>
      <c r="T231" s="308">
        <f>IF(T$63=0,0,T$63/CHI_fec!T$63)</f>
        <v>0.11934764064760117</v>
      </c>
      <c r="U231" s="308">
        <f>IF(U$63=0,0,U$63/CHI_fec!U$63)</f>
        <v>0.11934764064760112</v>
      </c>
      <c r="V231" s="308">
        <f>IF(V$63=0,0,V$63/CHI_fec!V$63)</f>
        <v>0.11934764064760117</v>
      </c>
      <c r="W231" s="308">
        <f>IF(W$63=0,0,W$63/CHI_fec!W$63)</f>
        <v>0.11934764064760117</v>
      </c>
      <c r="DA231" s="77"/>
    </row>
    <row r="232" spans="1:105" ht="12" customHeight="1" x14ac:dyDescent="0.25">
      <c r="A232" s="202" t="s">
        <v>94</v>
      </c>
      <c r="B232" s="308">
        <f>IF(B$64=0,0,B$64/CHI_fec!B$64)</f>
        <v>0.58458044710460599</v>
      </c>
      <c r="C232" s="308">
        <f>IF(C$64=0,0,C$64/CHI_fec!C$64)</f>
        <v>0.58720800236695936</v>
      </c>
      <c r="D232" s="308">
        <f>IF(D$64=0,0,D$64/CHI_fec!D$64)</f>
        <v>0.58720800236695925</v>
      </c>
      <c r="E232" s="308">
        <f>IF(E$64=0,0,E$64/CHI_fec!E$64)</f>
        <v>0.59057354918448424</v>
      </c>
      <c r="F232" s="308">
        <f>IF(F$64=0,0,F$64/CHI_fec!F$64)</f>
        <v>0.59057354918448413</v>
      </c>
      <c r="G232" s="308">
        <f>IF(G$64=0,0,G$64/CHI_fec!G$64)</f>
        <v>0.59057354918448413</v>
      </c>
      <c r="H232" s="308">
        <f>IF(H$64=0,0,H$64/CHI_fec!H$64)</f>
        <v>0.60012123588727717</v>
      </c>
      <c r="I232" s="308">
        <f>IF(I$64=0,0,I$64/CHI_fec!I$64)</f>
        <v>0.60012123588727706</v>
      </c>
      <c r="J232" s="308">
        <f>IF(J$64=0,0,J$64/CHI_fec!J$64)</f>
        <v>0.60012123588727717</v>
      </c>
      <c r="K232" s="308">
        <f>IF(K$64=0,0,K$64/CHI_fec!K$64)</f>
        <v>0.60853552973995739</v>
      </c>
      <c r="L232" s="308">
        <f>IF(L$64=0,0,L$64/CHI_fec!L$64)</f>
        <v>0.62429797868169457</v>
      </c>
      <c r="M232" s="308">
        <f>IF(M$64=0,0,M$64/CHI_fec!M$64)</f>
        <v>0.63471659049143192</v>
      </c>
      <c r="N232" s="308">
        <f>IF(N$64=0,0,N$64/CHI_fec!N$64)</f>
        <v>0.63471659049143203</v>
      </c>
      <c r="O232" s="308">
        <f>IF(O$64=0,0,O$64/CHI_fec!O$64)</f>
        <v>0.63471659049143192</v>
      </c>
      <c r="P232" s="308">
        <f>IF(P$64=0,0,P$64/CHI_fec!P$64)</f>
        <v>0.63471659049143214</v>
      </c>
      <c r="Q232" s="308">
        <f>IF(Q$64=0,0,Q$64/CHI_fec!Q$64)</f>
        <v>0.63471659049143192</v>
      </c>
      <c r="R232" s="308">
        <f>IF(R$64=0,0,R$64/CHI_fec!R$64)</f>
        <v>0.63471659049143203</v>
      </c>
      <c r="S232" s="308">
        <f>IF(S$64=0,0,S$64/CHI_fec!S$64)</f>
        <v>0.63471659049143236</v>
      </c>
      <c r="T232" s="308">
        <f>IF(T$64=0,0,T$64/CHI_fec!T$64)</f>
        <v>0.63471659049143203</v>
      </c>
      <c r="U232" s="308">
        <f>IF(U$64=0,0,U$64/CHI_fec!U$64)</f>
        <v>0.63471659049143225</v>
      </c>
      <c r="V232" s="308">
        <f>IF(V$64=0,0,V$64/CHI_fec!V$64)</f>
        <v>0.63471659049143236</v>
      </c>
      <c r="W232" s="308">
        <f>IF(W$64=0,0,W$64/CHI_fec!W$64)</f>
        <v>0.63471659049143225</v>
      </c>
      <c r="DA232" s="77"/>
    </row>
    <row r="233" spans="1:105" ht="12" customHeight="1" x14ac:dyDescent="0.25">
      <c r="A233" s="202" t="s">
        <v>95</v>
      </c>
      <c r="B233" s="308">
        <f>IF(B$65=0,0,B$65/CHI_fec!B$65)</f>
        <v>0.4297324156738162</v>
      </c>
      <c r="C233" s="308">
        <f>IF(C$65=0,0,C$65/CHI_fec!C$65)</f>
        <v>0.43166396448938149</v>
      </c>
      <c r="D233" s="308">
        <f>IF(D$65=0,0,D$65/CHI_fec!D$65)</f>
        <v>0.43166396448938171</v>
      </c>
      <c r="E233" s="308">
        <f>IF(E$65=0,0,E$65/CHI_fec!E$65)</f>
        <v>0.4341380201495077</v>
      </c>
      <c r="F233" s="308">
        <f>IF(F$65=0,0,F$65/CHI_fec!F$65)</f>
        <v>0.4341380201495077</v>
      </c>
      <c r="G233" s="308">
        <f>IF(G$65=0,0,G$65/CHI_fec!G$65)</f>
        <v>0.43413802014950781</v>
      </c>
      <c r="H233" s="308">
        <f>IF(H$65=0,0,H$65/CHI_fec!H$65)</f>
        <v>0.44115664434607416</v>
      </c>
      <c r="I233" s="308">
        <f>IF(I$65=0,0,I$65/CHI_fec!I$65)</f>
        <v>0.44115664434607421</v>
      </c>
      <c r="J233" s="308">
        <f>IF(J$65=0,0,J$65/CHI_fec!J$65)</f>
        <v>0.44115664434607416</v>
      </c>
      <c r="K233" s="308">
        <f>IF(K$65=0,0,K$65/CHI_fec!K$65)</f>
        <v>0.44734209724893953</v>
      </c>
      <c r="L233" s="308">
        <f>IF(L$65=0,0,L$65/CHI_fec!L$65)</f>
        <v>0.46658812324477816</v>
      </c>
      <c r="M233" s="308">
        <f>IF(M$65=0,0,M$65/CHI_fec!M$65)</f>
        <v>0.46658812324477827</v>
      </c>
      <c r="N233" s="308">
        <f>IF(N$65=0,0,N$65/CHI_fec!N$65)</f>
        <v>0.46658812324477822</v>
      </c>
      <c r="O233" s="308">
        <f>IF(O$65=0,0,O$65/CHI_fec!O$65)</f>
        <v>0.46658812324477822</v>
      </c>
      <c r="P233" s="308">
        <f>IF(P$65=0,0,P$65/CHI_fec!P$65)</f>
        <v>0.46658812324477822</v>
      </c>
      <c r="Q233" s="308">
        <f>IF(Q$65=0,0,Q$65/CHI_fec!Q$65)</f>
        <v>0.46658812324477833</v>
      </c>
      <c r="R233" s="308">
        <f>IF(R$65=0,0,R$65/CHI_fec!R$65)</f>
        <v>0.46658812324477822</v>
      </c>
      <c r="S233" s="308">
        <f>IF(S$65=0,0,S$65/CHI_fec!S$65)</f>
        <v>0.46658812324477822</v>
      </c>
      <c r="T233" s="308">
        <f>IF(T$65=0,0,T$65/CHI_fec!T$65)</f>
        <v>0.46658812324477844</v>
      </c>
      <c r="U233" s="308">
        <f>IF(U$65=0,0,U$65/CHI_fec!U$65)</f>
        <v>0.46658812324477833</v>
      </c>
      <c r="V233" s="308">
        <f>IF(V$65=0,0,V$65/CHI_fec!V$65)</f>
        <v>0.4665881232447785</v>
      </c>
      <c r="W233" s="308">
        <f>IF(W$65=0,0,W$65/CHI_fec!W$65)</f>
        <v>0.46658812324477827</v>
      </c>
      <c r="DA233" s="77"/>
    </row>
    <row r="234" spans="1:105" ht="12" customHeight="1" x14ac:dyDescent="0.25">
      <c r="A234" s="56" t="s">
        <v>96</v>
      </c>
      <c r="B234" s="309">
        <f>IF(B$66=0,0,B$66/CHI_fec!B$66)</f>
        <v>0.69641110747550461</v>
      </c>
      <c r="C234" s="309">
        <f>IF(C$66=0,0,C$66/CHI_fec!C$66)</f>
        <v>0.69128544196212904</v>
      </c>
      <c r="D234" s="309">
        <f>IF(D$66=0,0,D$66/CHI_fec!D$66)</f>
        <v>0.68759442867666742</v>
      </c>
      <c r="E234" s="309">
        <f>IF(E$66=0,0,E$66/CHI_fec!E$66)</f>
        <v>0.62178521491992134</v>
      </c>
      <c r="F234" s="309">
        <f>IF(F$66=0,0,F$66/CHI_fec!F$66)</f>
        <v>0.5950473586535876</v>
      </c>
      <c r="G234" s="309">
        <f>IF(G$66=0,0,G$66/CHI_fec!G$66)</f>
        <v>0.59324510383856999</v>
      </c>
      <c r="H234" s="309">
        <f>IF(H$66=0,0,H$66/CHI_fec!H$66)</f>
        <v>0.59973259045945404</v>
      </c>
      <c r="I234" s="309">
        <f>IF(I$66=0,0,I$66/CHI_fec!I$66)</f>
        <v>0.58682813879802997</v>
      </c>
      <c r="J234" s="309">
        <f>IF(J$66=0,0,J$66/CHI_fec!J$66)</f>
        <v>0.62785624133705831</v>
      </c>
      <c r="K234" s="309">
        <f>IF(K$66=0,0,K$66/CHI_fec!K$66)</f>
        <v>0.64263963689365344</v>
      </c>
      <c r="L234" s="309">
        <f>IF(L$66=0,0,L$66/CHI_fec!L$66)</f>
        <v>0.64959140534213766</v>
      </c>
      <c r="M234" s="309">
        <f>IF(M$66=0,0,M$66/CHI_fec!M$66)</f>
        <v>0.65089064043400646</v>
      </c>
      <c r="N234" s="309">
        <f>IF(N$66=0,0,N$66/CHI_fec!N$66)</f>
        <v>0.74158977138748894</v>
      </c>
      <c r="O234" s="309">
        <f>IF(O$66=0,0,O$66/CHI_fec!O$66)</f>
        <v>0.73210287937812779</v>
      </c>
      <c r="P234" s="309">
        <f>IF(P$66=0,0,P$66/CHI_fec!P$66)</f>
        <v>0.69877810586835964</v>
      </c>
      <c r="Q234" s="309">
        <f>IF(Q$66=0,0,Q$66/CHI_fec!Q$66)</f>
        <v>0.69145192846111181</v>
      </c>
      <c r="R234" s="309">
        <f>IF(R$66=0,0,R$66/CHI_fec!R$66)</f>
        <v>0.63450003982188929</v>
      </c>
      <c r="S234" s="309">
        <f>IF(S$66=0,0,S$66/CHI_fec!S$66)</f>
        <v>0.74036872041270085</v>
      </c>
      <c r="T234" s="309">
        <f>IF(T$66=0,0,T$66/CHI_fec!T$66)</f>
        <v>0.77765143097650358</v>
      </c>
      <c r="U234" s="309">
        <f>IF(U$66=0,0,U$66/CHI_fec!U$66)</f>
        <v>0.73566661878704265</v>
      </c>
      <c r="V234" s="309">
        <f>IF(V$66=0,0,V$66/CHI_fec!V$66)</f>
        <v>0.73794731210987408</v>
      </c>
      <c r="W234" s="309">
        <f>IF(W$66=0,0,W$66/CHI_fec!W$66)</f>
        <v>0.73949570083636695</v>
      </c>
      <c r="DA234" s="78"/>
    </row>
    <row r="235" spans="1:105" ht="12" customHeight="1" x14ac:dyDescent="0.25">
      <c r="A235" s="203" t="s">
        <v>1053</v>
      </c>
      <c r="B235" s="310">
        <f>IF(B$72=0,0,B$72/CHI_fec!B$72)</f>
        <v>0.5628962954336364</v>
      </c>
      <c r="C235" s="310">
        <f>IF(C$72=0,0,C$72/CHI_fec!C$72)</f>
        <v>0.56616859357788085</v>
      </c>
      <c r="D235" s="310">
        <f>IF(D$72=0,0,D$72/CHI_fec!D$72)</f>
        <v>0.56729708502838705</v>
      </c>
      <c r="E235" s="310">
        <f>IF(E$72=0,0,E$72/CHI_fec!E$72)</f>
        <v>0.57345883766292094</v>
      </c>
      <c r="F235" s="310">
        <f>IF(F$72=0,0,F$72/CHI_fec!F$72)</f>
        <v>0.56720223594514274</v>
      </c>
      <c r="G235" s="310">
        <f>IF(G$72=0,0,G$72/CHI_fec!G$72)</f>
        <v>0.57371896565780323</v>
      </c>
      <c r="H235" s="310">
        <f>IF(H$72=0,0,H$72/CHI_fec!H$72)</f>
        <v>0.57720466789695846</v>
      </c>
      <c r="I235" s="310">
        <f>IF(I$72=0,0,I$72/CHI_fec!I$72)</f>
        <v>0.57516562305373087</v>
      </c>
      <c r="J235" s="310">
        <f>IF(J$72=0,0,J$72/CHI_fec!J$72)</f>
        <v>0.5813140014003586</v>
      </c>
      <c r="K235" s="310">
        <f>IF(K$72=0,0,K$72/CHI_fec!K$72)</f>
        <v>0.5985509767979923</v>
      </c>
      <c r="L235" s="310">
        <f>IF(L$72=0,0,L$72/CHI_fec!L$72)</f>
        <v>0.62509974532157186</v>
      </c>
      <c r="M235" s="310">
        <f>IF(M$72=0,0,M$72/CHI_fec!M$72)</f>
        <v>0.62458264451520451</v>
      </c>
      <c r="N235" s="310">
        <f>IF(N$72=0,0,N$72/CHI_fec!N$72)</f>
        <v>0.67050948704739188</v>
      </c>
      <c r="O235" s="310">
        <f>IF(O$72=0,0,O$72/CHI_fec!O$72)</f>
        <v>0.63008208110685426</v>
      </c>
      <c r="P235" s="310">
        <f>IF(P$72=0,0,P$72/CHI_fec!P$72)</f>
        <v>0.60964554449942321</v>
      </c>
      <c r="Q235" s="310">
        <f>IF(Q$72=0,0,Q$72/CHI_fec!Q$72)</f>
        <v>0.58354445923845188</v>
      </c>
      <c r="R235" s="310">
        <f>IF(R$72=0,0,R$72/CHI_fec!R$72)</f>
        <v>0.60502439280355613</v>
      </c>
      <c r="S235" s="310">
        <f>IF(S$72=0,0,S$72/CHI_fec!S$72)</f>
        <v>0.64835920001798897</v>
      </c>
      <c r="T235" s="310">
        <f>IF(T$72=0,0,T$72/CHI_fec!T$72)</f>
        <v>0.64331886506900327</v>
      </c>
      <c r="U235" s="310">
        <f>IF(U$72=0,0,U$72/CHI_fec!U$72)</f>
        <v>0.65741863446478899</v>
      </c>
      <c r="V235" s="310">
        <f>IF(V$72=0,0,V$72/CHI_fec!V$72)</f>
        <v>0.65185025443058298</v>
      </c>
      <c r="W235" s="310">
        <f>IF(W$72=0,0,W$72/CHI_fec!W$72)</f>
        <v>0.63479768051856234</v>
      </c>
      <c r="DA235" s="79"/>
    </row>
    <row r="236" spans="1:105" ht="12" customHeight="1" x14ac:dyDescent="0.25">
      <c r="A236" s="203" t="s">
        <v>1012</v>
      </c>
      <c r="B236" s="310">
        <f>IF(B$85=0,0,B$85/CHI_fec!B$85)</f>
        <v>0.37294756096388609</v>
      </c>
      <c r="C236" s="310">
        <f>IF(C$85=0,0,C$85/CHI_fec!C$85)</f>
        <v>0.37461335355696113</v>
      </c>
      <c r="D236" s="310">
        <f>IF(D$85=0,0,D$85/CHI_fec!D$85)</f>
        <v>0.37659693518493703</v>
      </c>
      <c r="E236" s="310">
        <f>IF(E$85=0,0,E$85/CHI_fec!E$85)</f>
        <v>0.37629560467381284</v>
      </c>
      <c r="F236" s="310">
        <f>IF(F$85=0,0,F$85/CHI_fec!F$85)</f>
        <v>0.37205535677561541</v>
      </c>
      <c r="G236" s="310">
        <f>IF(G$85=0,0,G$85/CHI_fec!G$85)</f>
        <v>0.37608853956796595</v>
      </c>
      <c r="H236" s="310">
        <f>IF(H$85=0,0,H$85/CHI_fec!H$85)</f>
        <v>0.37857462815893667</v>
      </c>
      <c r="I236" s="310">
        <f>IF(I$85=0,0,I$85/CHI_fec!I$85)</f>
        <v>0.37713925818188587</v>
      </c>
      <c r="J236" s="310">
        <f>IF(J$85=0,0,J$85/CHI_fec!J$85)</f>
        <v>0.38181718796575859</v>
      </c>
      <c r="K236" s="310">
        <f>IF(K$85=0,0,K$85/CHI_fec!K$85)</f>
        <v>0.39314036950590314</v>
      </c>
      <c r="L236" s="310">
        <f>IF(L$85=0,0,L$85/CHI_fec!L$85)</f>
        <v>0.40974801776469733</v>
      </c>
      <c r="M236" s="310">
        <f>IF(M$85=0,0,M$85/CHI_fec!M$85)</f>
        <v>0.40965700838886049</v>
      </c>
      <c r="N236" s="310">
        <f>IF(N$85=0,0,N$85/CHI_fec!N$85)</f>
        <v>0.45586789809078015</v>
      </c>
      <c r="O236" s="310">
        <f>IF(O$85=0,0,O$85/CHI_fec!O$85)</f>
        <v>0.44191597950661171</v>
      </c>
      <c r="P236" s="310">
        <f>IF(P$85=0,0,P$85/CHI_fec!P$85)</f>
        <v>0.43160451020237439</v>
      </c>
      <c r="Q236" s="310">
        <f>IF(Q$85=0,0,Q$85/CHI_fec!Q$85)</f>
        <v>0.43187105216016919</v>
      </c>
      <c r="R236" s="310">
        <f>IF(R$85=0,0,R$85/CHI_fec!R$85)</f>
        <v>0.43219901198062721</v>
      </c>
      <c r="S236" s="310">
        <f>IF(S$85=0,0,S$85/CHI_fec!S$85)</f>
        <v>0.44620147891628681</v>
      </c>
      <c r="T236" s="310">
        <f>IF(T$85=0,0,T$85/CHI_fec!T$85)</f>
        <v>0.47762165871517809</v>
      </c>
      <c r="U236" s="310">
        <f>IF(U$85=0,0,U$85/CHI_fec!U$85)</f>
        <v>0.44743278046775115</v>
      </c>
      <c r="V236" s="310">
        <f>IF(V$85=0,0,V$85/CHI_fec!V$85)</f>
        <v>0.44835332071808592</v>
      </c>
      <c r="W236" s="310">
        <f>IF(W$85=0,0,W$85/CHI_fec!W$85)</f>
        <v>0.43933805159272082</v>
      </c>
      <c r="DA236" s="79"/>
    </row>
    <row r="237" spans="1:105" ht="12" customHeight="1" x14ac:dyDescent="0.25">
      <c r="A237" s="203" t="s">
        <v>1023</v>
      </c>
      <c r="B237" s="310">
        <f>IF(B$93=0,0,B$93/CHI_fec!B$93)</f>
        <v>0.71882611627150284</v>
      </c>
      <c r="C237" s="310">
        <f>IF(C$93=0,0,C$93/CHI_fec!C$93)</f>
        <v>0.71090168710758672</v>
      </c>
      <c r="D237" s="310">
        <f>IF(D$93=0,0,D$93/CHI_fec!D$93)</f>
        <v>0.70150887220394298</v>
      </c>
      <c r="E237" s="310">
        <f>IF(E$93=0,0,E$93/CHI_fec!E$93)</f>
        <v>0.59594892566130508</v>
      </c>
      <c r="F237" s="310">
        <f>IF(F$93=0,0,F$93/CHI_fec!F$93)</f>
        <v>0.54310884287519956</v>
      </c>
      <c r="G237" s="310">
        <f>IF(G$93=0,0,G$93/CHI_fec!G$93)</f>
        <v>0.533443098352401</v>
      </c>
      <c r="H237" s="310">
        <f>IF(H$93=0,0,H$93/CHI_fec!H$93)</f>
        <v>0.53851658620975285</v>
      </c>
      <c r="I237" s="310">
        <f>IF(I$93=0,0,I$93/CHI_fec!I$93)</f>
        <v>0.51891982191095498</v>
      </c>
      <c r="J237" s="310">
        <f>IF(J$93=0,0,J$93/CHI_fec!J$93)</f>
        <v>0.58459064145129969</v>
      </c>
      <c r="K237" s="310">
        <f>IF(K$93=0,0,K$93/CHI_fec!K$93)</f>
        <v>0.60489890192953644</v>
      </c>
      <c r="L237" s="310">
        <f>IF(L$93=0,0,L$93/CHI_fec!L$93)</f>
        <v>0.59491858078067716</v>
      </c>
      <c r="M237" s="310">
        <f>IF(M$93=0,0,M$93/CHI_fec!M$93)</f>
        <v>0.58461294463101776</v>
      </c>
      <c r="N237" s="310">
        <f>IF(N$93=0,0,N$93/CHI_fec!N$93)</f>
        <v>0.7531523776162159</v>
      </c>
      <c r="O237" s="310">
        <f>IF(O$93=0,0,O$93/CHI_fec!O$93)</f>
        <v>0.72556429110242626</v>
      </c>
      <c r="P237" s="310">
        <f>IF(P$93=0,0,P$93/CHI_fec!P$93)</f>
        <v>0.67400114750853524</v>
      </c>
      <c r="Q237" s="310">
        <f>IF(Q$93=0,0,Q$93/CHI_fec!Q$93)</f>
        <v>0.61871706678342953</v>
      </c>
      <c r="R237" s="310">
        <f>IF(R$93=0,0,R$93/CHI_fec!R$93)</f>
        <v>0.54900468414113923</v>
      </c>
      <c r="S237" s="310">
        <f>IF(S$93=0,0,S$93/CHI_fec!S$93)</f>
        <v>0.74864332091479302</v>
      </c>
      <c r="T237" s="310">
        <f>IF(T$93=0,0,T$93/CHI_fec!T$93)</f>
        <v>0.83073828889804091</v>
      </c>
      <c r="U237" s="310">
        <f>IF(U$93=0,0,U$93/CHI_fec!U$93)</f>
        <v>0.73820323522642639</v>
      </c>
      <c r="V237" s="310">
        <f>IF(V$93=0,0,V$93/CHI_fec!V$93)</f>
        <v>0.74064226404280498</v>
      </c>
      <c r="W237" s="310">
        <f>IF(W$93=0,0,W$93/CHI_fec!W$93)</f>
        <v>0.73826967857309622</v>
      </c>
      <c r="DA237" s="79"/>
    </row>
    <row r="238" spans="1:105" ht="12" customHeight="1" x14ac:dyDescent="0.25">
      <c r="A238" s="41" t="s">
        <v>1040</v>
      </c>
      <c r="B238" s="311">
        <f>IF(B$107=0,0,B$107/CHI_fec!B$107)</f>
        <v>0.59432274621525616</v>
      </c>
      <c r="C238" s="311">
        <f>IF(C$107=0,0,C$107/CHI_fec!C$107)</f>
        <v>0.59699409088148425</v>
      </c>
      <c r="D238" s="311">
        <f>IF(D$107=0,0,D$107/CHI_fec!D$107)</f>
        <v>0.59699409088148425</v>
      </c>
      <c r="E238" s="311">
        <f>IF(E$107=0,0,E$107/CHI_fec!E$107)</f>
        <v>0.60041572606790627</v>
      </c>
      <c r="F238" s="311">
        <f>IF(F$107=0,0,F$107/CHI_fec!F$107)</f>
        <v>0.60041572606790605</v>
      </c>
      <c r="G238" s="311">
        <f>IF(G$107=0,0,G$107/CHI_fec!G$107)</f>
        <v>0.6004157260679065</v>
      </c>
      <c r="H238" s="311">
        <f>IF(H$107=0,0,H$107/CHI_fec!H$107)</f>
        <v>0.61012252931339928</v>
      </c>
      <c r="I238" s="311">
        <f>IF(I$107=0,0,I$107/CHI_fec!I$107)</f>
        <v>0.61012252931339928</v>
      </c>
      <c r="J238" s="311">
        <f>IF(J$107=0,0,J$107/CHI_fec!J$107)</f>
        <v>0.61012252931339928</v>
      </c>
      <c r="K238" s="311">
        <f>IF(K$107=0,0,K$107/CHI_fec!K$107)</f>
        <v>0.61867705120128647</v>
      </c>
      <c r="L238" s="311">
        <f>IF(L$107=0,0,L$107/CHI_fec!L$107)</f>
        <v>0.6358968460811576</v>
      </c>
      <c r="M238" s="311">
        <f>IF(M$107=0,0,M$107/CHI_fec!M$107)</f>
        <v>0.64529443124147157</v>
      </c>
      <c r="N238" s="311">
        <f>IF(N$107=0,0,N$107/CHI_fec!N$107)</f>
        <v>0.64529443124147179</v>
      </c>
      <c r="O238" s="311">
        <f>IF(O$107=0,0,O$107/CHI_fec!O$107)</f>
        <v>0.64529443124147179</v>
      </c>
      <c r="P238" s="311">
        <f>IF(P$107=0,0,P$107/CHI_fec!P$107)</f>
        <v>0.64529443124147201</v>
      </c>
      <c r="Q238" s="311">
        <f>IF(Q$107=0,0,Q$107/CHI_fec!Q$107)</f>
        <v>0.64529443124147201</v>
      </c>
      <c r="R238" s="311">
        <f>IF(R$107=0,0,R$107/CHI_fec!R$107)</f>
        <v>0.6452944312414719</v>
      </c>
      <c r="S238" s="311">
        <f>IF(S$107=0,0,S$107/CHI_fec!S$107)</f>
        <v>0.64529443124147212</v>
      </c>
      <c r="T238" s="311">
        <f>IF(T$107=0,0,T$107/CHI_fec!T$107)</f>
        <v>0.6452944312414719</v>
      </c>
      <c r="U238" s="311">
        <f>IF(U$107=0,0,U$107/CHI_fec!U$107)</f>
        <v>0.6452944312414719</v>
      </c>
      <c r="V238" s="311">
        <f>IF(V$107=0,0,V$107/CHI_fec!V$107)</f>
        <v>0.6452944312414719</v>
      </c>
      <c r="W238" s="311">
        <f>IF(W$107=0,0,W$107/CHI_fec!W$107)</f>
        <v>0.6452944312414719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4">
        <f>IF(B$110=0,0,B$110/CHI_fec!B$110)</f>
        <v>0.4187579604435131</v>
      </c>
      <c r="C240" s="324">
        <f>IF(C$110=0,0,C$110/CHI_fec!C$110)</f>
        <v>0.41775642984239503</v>
      </c>
      <c r="D240" s="324">
        <f>IF(D$110=0,0,D$110/CHI_fec!D$110)</f>
        <v>0.41816356291873574</v>
      </c>
      <c r="E240" s="324">
        <f>IF(E$110=0,0,E$110/CHI_fec!E$110)</f>
        <v>0.40666235639662468</v>
      </c>
      <c r="F240" s="324">
        <f>IF(F$110=0,0,F$110/CHI_fec!F$110)</f>
        <v>0.39673039473753879</v>
      </c>
      <c r="G240" s="324">
        <f>IF(G$110=0,0,G$110/CHI_fec!G$110)</f>
        <v>0.39970474226024283</v>
      </c>
      <c r="H240" s="324">
        <f>IF(H$110=0,0,H$110/CHI_fec!H$110)</f>
        <v>0.39606771610859798</v>
      </c>
      <c r="I240" s="324">
        <f>IF(I$110=0,0,I$110/CHI_fec!I$110)</f>
        <v>0.3935600728155168</v>
      </c>
      <c r="J240" s="324">
        <f>IF(J$110=0,0,J$110/CHI_fec!J$110)</f>
        <v>0.40441434716839858</v>
      </c>
      <c r="K240" s="324">
        <f>IF(K$110=0,0,K$110/CHI_fec!K$110)</f>
        <v>0.41080378500962328</v>
      </c>
      <c r="L240" s="324">
        <f>IF(L$110=0,0,L$110/CHI_fec!L$110)</f>
        <v>0.43532862799512867</v>
      </c>
      <c r="M240" s="324">
        <f>IF(M$110=0,0,M$110/CHI_fec!M$110)</f>
        <v>0.4342158587371534</v>
      </c>
      <c r="N240" s="324">
        <f>IF(N$110=0,0,N$110/CHI_fec!N$110)</f>
        <v>0.48317096245785274</v>
      </c>
      <c r="O240" s="324">
        <f>IF(O$110=0,0,O$110/CHI_fec!O$110)</f>
        <v>0.46590906501132812</v>
      </c>
      <c r="P240" s="324">
        <f>IF(P$110=0,0,P$110/CHI_fec!P$110)</f>
        <v>0.45057555414587419</v>
      </c>
      <c r="Q240" s="324">
        <f>IF(Q$110=0,0,Q$110/CHI_fec!Q$110)</f>
        <v>0.43887431813255262</v>
      </c>
      <c r="R240" s="324">
        <f>IF(R$110=0,0,R$110/CHI_fec!R$110)</f>
        <v>0.43465991309425173</v>
      </c>
      <c r="S240" s="324">
        <f>IF(S$110=0,0,S$110/CHI_fec!S$110)</f>
        <v>0.47664153467538006</v>
      </c>
      <c r="T240" s="324">
        <f>IF(T$110=0,0,T$110/CHI_fec!T$110)</f>
        <v>0.49484829430250837</v>
      </c>
      <c r="U240" s="324">
        <f>IF(U$110=0,0,U$110/CHI_fec!U$110)</f>
        <v>0.48470136953316018</v>
      </c>
      <c r="V240" s="324">
        <f>IF(V$110=0,0,V$110/CHI_fec!V$110)</f>
        <v>0.48243122147769613</v>
      </c>
      <c r="W240" s="324">
        <f>IF(W$110=0,0,W$110/CHI_fec!W$110)</f>
        <v>0.47546282532845047</v>
      </c>
      <c r="DA240" s="95"/>
    </row>
    <row r="241" spans="1:105" ht="12" customHeight="1" x14ac:dyDescent="0.25">
      <c r="A241" s="55" t="s">
        <v>92</v>
      </c>
      <c r="B241" s="307">
        <f>IF(B$111=0,0,B$111/CHI_fec!B$111)</f>
        <v>0.31773819840984024</v>
      </c>
      <c r="C241" s="307">
        <f>IF(C$111=0,0,C$111/CHI_fec!C$111)</f>
        <v>0.31898183050830303</v>
      </c>
      <c r="D241" s="307">
        <f>IF(D$111=0,0,D$111/CHI_fec!D$111)</f>
        <v>0.31898183050830298</v>
      </c>
      <c r="E241" s="307">
        <f>IF(E$111=0,0,E$111/CHI_fec!E$111)</f>
        <v>0.32398837737733976</v>
      </c>
      <c r="F241" s="307">
        <f>IF(F$111=0,0,F$111/CHI_fec!F$111)</f>
        <v>0.32398837737734004</v>
      </c>
      <c r="G241" s="307">
        <f>IF(G$111=0,0,G$111/CHI_fec!G$111)</f>
        <v>0.32398837737733993</v>
      </c>
      <c r="H241" s="307">
        <f>IF(H$111=0,0,H$111/CHI_fec!H$111)</f>
        <v>0.32398837737733982</v>
      </c>
      <c r="I241" s="307">
        <f>IF(I$111=0,0,I$111/CHI_fec!I$111)</f>
        <v>0.32398837737733988</v>
      </c>
      <c r="J241" s="307">
        <f>IF(J$111=0,0,J$111/CHI_fec!J$111)</f>
        <v>0.32398837737733993</v>
      </c>
      <c r="K241" s="307">
        <f>IF(K$111=0,0,K$111/CHI_fec!K$111)</f>
        <v>0.32398837737733993</v>
      </c>
      <c r="L241" s="307">
        <f>IF(L$111=0,0,L$111/CHI_fec!L$111)</f>
        <v>0.34658953963960598</v>
      </c>
      <c r="M241" s="307">
        <f>IF(M$111=0,0,M$111/CHI_fec!M$111)</f>
        <v>0.34706374718235883</v>
      </c>
      <c r="N241" s="307">
        <f>IF(N$111=0,0,N$111/CHI_fec!N$111)</f>
        <v>0.34706374718235899</v>
      </c>
      <c r="O241" s="307">
        <f>IF(O$111=0,0,O$111/CHI_fec!O$111)</f>
        <v>0.34706374718235905</v>
      </c>
      <c r="P241" s="307">
        <f>IF(P$111=0,0,P$111/CHI_fec!P$111)</f>
        <v>0.34706374718235877</v>
      </c>
      <c r="Q241" s="307">
        <f>IF(Q$111=0,0,Q$111/CHI_fec!Q$111)</f>
        <v>0.34706374718235883</v>
      </c>
      <c r="R241" s="307">
        <f>IF(R$111=0,0,R$111/CHI_fec!R$111)</f>
        <v>0.34706374718235899</v>
      </c>
      <c r="S241" s="307">
        <f>IF(S$111=0,0,S$111/CHI_fec!S$111)</f>
        <v>0.34706374718235894</v>
      </c>
      <c r="T241" s="307">
        <f>IF(T$111=0,0,T$111/CHI_fec!T$111)</f>
        <v>0.34706374718235888</v>
      </c>
      <c r="U241" s="307">
        <f>IF(U$111=0,0,U$111/CHI_fec!U$111)</f>
        <v>0.34948321810110566</v>
      </c>
      <c r="V241" s="307">
        <f>IF(V$111=0,0,V$111/CHI_fec!V$111)</f>
        <v>0.3494832181011055</v>
      </c>
      <c r="W241" s="307">
        <f>IF(W$111=0,0,W$111/CHI_fec!W$111)</f>
        <v>0.34948321810110533</v>
      </c>
      <c r="DA241" s="76"/>
    </row>
    <row r="242" spans="1:105" ht="12" customHeight="1" x14ac:dyDescent="0.25">
      <c r="A242" s="202" t="s">
        <v>93</v>
      </c>
      <c r="B242" s="308">
        <f>IF(B$112=0,0,B$112/CHI_fec!B$112)</f>
        <v>8.5628320698968405E-2</v>
      </c>
      <c r="C242" s="308">
        <f>IF(C$112=0,0,C$112/CHI_fec!C$112)</f>
        <v>8.596347123702662E-2</v>
      </c>
      <c r="D242" s="308">
        <f>IF(D$112=0,0,D$112/CHI_fec!D$112)</f>
        <v>8.5963471237026606E-2</v>
      </c>
      <c r="E242" s="308">
        <f>IF(E$112=0,0,E$112/CHI_fec!E$112)</f>
        <v>8.7312702154309488E-2</v>
      </c>
      <c r="F242" s="308">
        <f>IF(F$112=0,0,F$112/CHI_fec!F$112)</f>
        <v>8.7312702154309488E-2</v>
      </c>
      <c r="G242" s="308">
        <f>IF(G$112=0,0,G$112/CHI_fec!G$112)</f>
        <v>8.7312702154309502E-2</v>
      </c>
      <c r="H242" s="308">
        <f>IF(H$112=0,0,H$112/CHI_fec!H$112)</f>
        <v>8.7312702154309488E-2</v>
      </c>
      <c r="I242" s="308">
        <f>IF(I$112=0,0,I$112/CHI_fec!I$112)</f>
        <v>8.7312702154309488E-2</v>
      </c>
      <c r="J242" s="308">
        <f>IF(J$112=0,0,J$112/CHI_fec!J$112)</f>
        <v>8.7312702154309488E-2</v>
      </c>
      <c r="K242" s="308">
        <f>IF(K$112=0,0,K$112/CHI_fec!K$112)</f>
        <v>8.7312702154309418E-2</v>
      </c>
      <c r="L242" s="308">
        <f>IF(L$112=0,0,L$112/CHI_fec!L$112)</f>
        <v>9.3531360080237505E-2</v>
      </c>
      <c r="M242" s="308">
        <f>IF(M$112=0,0,M$112/CHI_fec!M$112)</f>
        <v>9.3531360080237547E-2</v>
      </c>
      <c r="N242" s="308">
        <f>IF(N$112=0,0,N$112/CHI_fec!N$112)</f>
        <v>9.3531360080237561E-2</v>
      </c>
      <c r="O242" s="308">
        <f>IF(O$112=0,0,O$112/CHI_fec!O$112)</f>
        <v>9.3531360080237505E-2</v>
      </c>
      <c r="P242" s="308">
        <f>IF(P$112=0,0,P$112/CHI_fec!P$112)</f>
        <v>9.3531360080237547E-2</v>
      </c>
      <c r="Q242" s="308">
        <f>IF(Q$112=0,0,Q$112/CHI_fec!Q$112)</f>
        <v>9.3531360080237533E-2</v>
      </c>
      <c r="R242" s="308">
        <f>IF(R$112=0,0,R$112/CHI_fec!R$112)</f>
        <v>9.3531360080237561E-2</v>
      </c>
      <c r="S242" s="308">
        <f>IF(S$112=0,0,S$112/CHI_fec!S$112)</f>
        <v>9.3531360080237519E-2</v>
      </c>
      <c r="T242" s="308">
        <f>IF(T$112=0,0,T$112/CHI_fec!T$112)</f>
        <v>9.3531360080237533E-2</v>
      </c>
      <c r="U242" s="308">
        <f>IF(U$112=0,0,U$112/CHI_fec!U$112)</f>
        <v>9.418339132101719E-2</v>
      </c>
      <c r="V242" s="308">
        <f>IF(V$112=0,0,V$112/CHI_fec!V$112)</f>
        <v>9.418339132101719E-2</v>
      </c>
      <c r="W242" s="308">
        <f>IF(W$112=0,0,W$112/CHI_fec!W$112)</f>
        <v>9.4183391321017176E-2</v>
      </c>
      <c r="DA242" s="77"/>
    </row>
    <row r="243" spans="1:105" ht="12" customHeight="1" x14ac:dyDescent="0.25">
      <c r="A243" s="202" t="s">
        <v>94</v>
      </c>
      <c r="B243" s="308">
        <f>IF(B$113=0,0,B$113/CHI_fec!B$113)</f>
        <v>0.44922609568373617</v>
      </c>
      <c r="C243" s="308">
        <f>IF(C$113=0,0,C$113/CHI_fec!C$113)</f>
        <v>0.4509843733943017</v>
      </c>
      <c r="D243" s="308">
        <f>IF(D$113=0,0,D$113/CHI_fec!D$113)</f>
        <v>0.4509843733943017</v>
      </c>
      <c r="E243" s="308">
        <f>IF(E$113=0,0,E$113/CHI_fec!E$113)</f>
        <v>0.45806275274589014</v>
      </c>
      <c r="F243" s="308">
        <f>IF(F$113=0,0,F$113/CHI_fec!F$113)</f>
        <v>0.4580627527458902</v>
      </c>
      <c r="G243" s="308">
        <f>IF(G$113=0,0,G$113/CHI_fec!G$113)</f>
        <v>0.45806275274589014</v>
      </c>
      <c r="H243" s="308">
        <f>IF(H$113=0,0,H$113/CHI_fec!H$113)</f>
        <v>0.45806275274589009</v>
      </c>
      <c r="I243" s="308">
        <f>IF(I$113=0,0,I$113/CHI_fec!I$113)</f>
        <v>0.4580627527458902</v>
      </c>
      <c r="J243" s="308">
        <f>IF(J$113=0,0,J$113/CHI_fec!J$113)</f>
        <v>0.45806275274589009</v>
      </c>
      <c r="K243" s="308">
        <f>IF(K$113=0,0,K$113/CHI_fec!K$113)</f>
        <v>0.45806275274589003</v>
      </c>
      <c r="L243" s="308">
        <f>IF(L$113=0,0,L$113/CHI_fec!L$113)</f>
        <v>0.48887247938703415</v>
      </c>
      <c r="M243" s="308">
        <f>IF(M$113=0,0,M$113/CHI_fec!M$113)</f>
        <v>0.49068727927699418</v>
      </c>
      <c r="N243" s="308">
        <f>IF(N$113=0,0,N$113/CHI_fec!N$113)</f>
        <v>0.49068727927699402</v>
      </c>
      <c r="O243" s="308">
        <f>IF(O$113=0,0,O$113/CHI_fec!O$113)</f>
        <v>0.49068727927699407</v>
      </c>
      <c r="P243" s="308">
        <f>IF(P$113=0,0,P$113/CHI_fec!P$113)</f>
        <v>0.4906872792769939</v>
      </c>
      <c r="Q243" s="308">
        <f>IF(Q$113=0,0,Q$113/CHI_fec!Q$113)</f>
        <v>0.49068727927699402</v>
      </c>
      <c r="R243" s="308">
        <f>IF(R$113=0,0,R$113/CHI_fec!R$113)</f>
        <v>0.49068727927699429</v>
      </c>
      <c r="S243" s="308">
        <f>IF(S$113=0,0,S$113/CHI_fec!S$113)</f>
        <v>0.49068727927699402</v>
      </c>
      <c r="T243" s="308">
        <f>IF(T$113=0,0,T$113/CHI_fec!T$113)</f>
        <v>0.49068727927699413</v>
      </c>
      <c r="U243" s="308">
        <f>IF(U$113=0,0,U$113/CHI_fec!U$113)</f>
        <v>0.49410798689064711</v>
      </c>
      <c r="V243" s="308">
        <f>IF(V$113=0,0,V$113/CHI_fec!V$113)</f>
        <v>0.49410798689064706</v>
      </c>
      <c r="W243" s="308">
        <f>IF(W$113=0,0,W$113/CHI_fec!W$113)</f>
        <v>0.49410798689064706</v>
      </c>
      <c r="DA243" s="77"/>
    </row>
    <row r="244" spans="1:105" ht="12" customHeight="1" x14ac:dyDescent="0.25">
      <c r="A244" s="202" t="s">
        <v>95</v>
      </c>
      <c r="B244" s="308">
        <f>IF(B$114=0,0,B$114/CHI_fec!B$114)</f>
        <v>0.33833445708922427</v>
      </c>
      <c r="C244" s="308">
        <f>IF(C$114=0,0,C$114/CHI_fec!C$114)</f>
        <v>0.33965870325464553</v>
      </c>
      <c r="D244" s="308">
        <f>IF(D$114=0,0,D$114/CHI_fec!D$114)</f>
        <v>0.33965870325464553</v>
      </c>
      <c r="E244" s="308">
        <f>IF(E$114=0,0,E$114/CHI_fec!E$114)</f>
        <v>0.3449897818763053</v>
      </c>
      <c r="F244" s="308">
        <f>IF(F$114=0,0,F$114/CHI_fec!F$114)</f>
        <v>0.34498978187630525</v>
      </c>
      <c r="G244" s="308">
        <f>IF(G$114=0,0,G$114/CHI_fec!G$114)</f>
        <v>0.34498978187630525</v>
      </c>
      <c r="H244" s="308">
        <f>IF(H$114=0,0,H$114/CHI_fec!H$114)</f>
        <v>0.34498978187630547</v>
      </c>
      <c r="I244" s="308">
        <f>IF(I$114=0,0,I$114/CHI_fec!I$114)</f>
        <v>0.34498978187630536</v>
      </c>
      <c r="J244" s="308">
        <f>IF(J$114=0,0,J$114/CHI_fec!J$114)</f>
        <v>0.34498978187630525</v>
      </c>
      <c r="K244" s="308">
        <f>IF(K$114=0,0,K$114/CHI_fec!K$114)</f>
        <v>0.34498978187630519</v>
      </c>
      <c r="L244" s="308">
        <f>IF(L$114=0,0,L$114/CHI_fec!L$114)</f>
        <v>0.36956093118786482</v>
      </c>
      <c r="M244" s="308">
        <f>IF(M$114=0,0,M$114/CHI_fec!M$114)</f>
        <v>0.36956093118786493</v>
      </c>
      <c r="N244" s="308">
        <f>IF(N$114=0,0,N$114/CHI_fec!N$114)</f>
        <v>0.36956093118786493</v>
      </c>
      <c r="O244" s="308">
        <f>IF(O$114=0,0,O$114/CHI_fec!O$114)</f>
        <v>0.36956093118786498</v>
      </c>
      <c r="P244" s="308">
        <f>IF(P$114=0,0,P$114/CHI_fec!P$114)</f>
        <v>0.36956093118786493</v>
      </c>
      <c r="Q244" s="308">
        <f>IF(Q$114=0,0,Q$114/CHI_fec!Q$114)</f>
        <v>0.36956093118786493</v>
      </c>
      <c r="R244" s="308">
        <f>IF(R$114=0,0,R$114/CHI_fec!R$114)</f>
        <v>0.36956093118786509</v>
      </c>
      <c r="S244" s="308">
        <f>IF(S$114=0,0,S$114/CHI_fec!S$114)</f>
        <v>0.36956093118786498</v>
      </c>
      <c r="T244" s="308">
        <f>IF(T$114=0,0,T$114/CHI_fec!T$114)</f>
        <v>0.36956093118786493</v>
      </c>
      <c r="U244" s="308">
        <f>IF(U$114=0,0,U$114/CHI_fec!U$114)</f>
        <v>0.37213723578024333</v>
      </c>
      <c r="V244" s="308">
        <f>IF(V$114=0,0,V$114/CHI_fec!V$114)</f>
        <v>0.37213723578024333</v>
      </c>
      <c r="W244" s="308">
        <f>IF(W$114=0,0,W$114/CHI_fec!W$114)</f>
        <v>0.37213723578024344</v>
      </c>
      <c r="DA244" s="77"/>
    </row>
    <row r="245" spans="1:105" ht="12" customHeight="1" x14ac:dyDescent="0.25">
      <c r="A245" s="56" t="s">
        <v>96</v>
      </c>
      <c r="B245" s="309">
        <f>IF(B$115=0,0,B$115/CHI_fec!B$115)</f>
        <v>0.53518035575695699</v>
      </c>
      <c r="C245" s="309">
        <f>IF(C$115=0,0,C$115/CHI_fec!C$115)</f>
        <v>0.53093422598017481</v>
      </c>
      <c r="D245" s="309">
        <f>IF(D$115=0,0,D$115/CHI_fec!D$115)</f>
        <v>0.52809938357956376</v>
      </c>
      <c r="E245" s="309">
        <f>IF(E$115=0,0,E$115/CHI_fec!E$115)</f>
        <v>0.48228656164932004</v>
      </c>
      <c r="F245" s="309">
        <f>IF(F$115=0,0,F$115/CHI_fec!F$115)</f>
        <v>0.46154739247138321</v>
      </c>
      <c r="G245" s="309">
        <f>IF(G$115=0,0,G$115/CHI_fec!G$115)</f>
        <v>0.46014947682930335</v>
      </c>
      <c r="H245" s="309">
        <f>IF(H$115=0,0,H$115/CHI_fec!H$115)</f>
        <v>0.4577806342294094</v>
      </c>
      <c r="I245" s="309">
        <f>IF(I$115=0,0,I$115/CHI_fec!I$115)</f>
        <v>0.44793056411495397</v>
      </c>
      <c r="J245" s="309">
        <f>IF(J$115=0,0,J$115/CHI_fec!J$115)</f>
        <v>0.47924763959213795</v>
      </c>
      <c r="K245" s="309">
        <f>IF(K$115=0,0,K$115/CHI_fec!K$115)</f>
        <v>0.48374927865394096</v>
      </c>
      <c r="L245" s="309">
        <f>IF(L$115=0,0,L$115/CHI_fec!L$115)</f>
        <v>0.50220265266075648</v>
      </c>
      <c r="M245" s="309">
        <f>IF(M$115=0,0,M$115/CHI_fec!M$115)</f>
        <v>0.50320709838494659</v>
      </c>
      <c r="N245" s="309">
        <f>IF(N$115=0,0,N$115/CHI_fec!N$115)</f>
        <v>0.57332709040496643</v>
      </c>
      <c r="O245" s="309">
        <f>IF(O$115=0,0,O$115/CHI_fec!O$115)</f>
        <v>0.56599272253398458</v>
      </c>
      <c r="P245" s="309">
        <f>IF(P$115=0,0,P$115/CHI_fec!P$115)</f>
        <v>0.54022915867169852</v>
      </c>
      <c r="Q245" s="309">
        <f>IF(Q$115=0,0,Q$115/CHI_fec!Q$115)</f>
        <v>0.53456525102525188</v>
      </c>
      <c r="R245" s="309">
        <f>IF(R$115=0,0,R$115/CHI_fec!R$115)</f>
        <v>0.49053543580072101</v>
      </c>
      <c r="S245" s="309">
        <f>IF(S$115=0,0,S$115/CHI_fec!S$115)</f>
        <v>0.57238308924742376</v>
      </c>
      <c r="T245" s="309">
        <f>IF(T$115=0,0,T$115/CHI_fec!T$115)</f>
        <v>0.60120655579816018</v>
      </c>
      <c r="U245" s="309">
        <f>IF(U$115=0,0,U$115/CHI_fec!U$115)</f>
        <v>0.57271275699867497</v>
      </c>
      <c r="V245" s="309">
        <f>IF(V$115=0,0,V$115/CHI_fec!V$115)</f>
        <v>0.57448826526210661</v>
      </c>
      <c r="W245" s="309">
        <f>IF(W$115=0,0,W$115/CHI_fec!W$115)</f>
        <v>0.57569367808608074</v>
      </c>
      <c r="DA245" s="78"/>
    </row>
    <row r="246" spans="1:105" ht="12" customHeight="1" x14ac:dyDescent="0.25">
      <c r="A246" s="203" t="s">
        <v>1053</v>
      </c>
      <c r="B246" s="310">
        <f>IF(B$121=0,0,B$121/CHI_fec!B$121)</f>
        <v>0.44486967505329617</v>
      </c>
      <c r="C246" s="310">
        <f>IF(C$121=0,0,C$121/CHI_fec!C$121)</f>
        <v>0.4471977202261217</v>
      </c>
      <c r="D246" s="310">
        <f>IF(D$121=0,0,D$121/CHI_fec!D$121)</f>
        <v>0.44808762731683099</v>
      </c>
      <c r="E246" s="310">
        <f>IF(E$121=0,0,E$121/CHI_fec!E$121)</f>
        <v>0.45744806517734465</v>
      </c>
      <c r="F246" s="310">
        <f>IF(F$121=0,0,F$121/CHI_fec!F$121)</f>
        <v>0.45246076543392089</v>
      </c>
      <c r="G246" s="310">
        <f>IF(G$121=0,0,G$121/CHI_fec!G$121)</f>
        <v>0.45765827610152449</v>
      </c>
      <c r="H246" s="310">
        <f>IF(H$121=0,0,H$121/CHI_fec!H$121)</f>
        <v>0.45311473305828148</v>
      </c>
      <c r="I246" s="310">
        <f>IF(I$121=0,0,I$121/CHI_fec!I$121)</f>
        <v>0.45151833147352144</v>
      </c>
      <c r="J246" s="310">
        <f>IF(J$121=0,0,J$121/CHI_fec!J$121)</f>
        <v>0.45633658927562437</v>
      </c>
      <c r="K246" s="310">
        <f>IF(K$121=0,0,K$121/CHI_fec!K$121)</f>
        <v>0.46336740342397292</v>
      </c>
      <c r="L246" s="310">
        <f>IF(L$121=0,0,L$121/CHI_fec!L$121)</f>
        <v>0.49700647841466528</v>
      </c>
      <c r="M246" s="310">
        <f>IF(M$121=0,0,M$121/CHI_fec!M$121)</f>
        <v>0.4965963404021132</v>
      </c>
      <c r="N246" s="310">
        <f>IF(N$121=0,0,N$121/CHI_fec!N$121)</f>
        <v>0.53306393767394089</v>
      </c>
      <c r="O246" s="310">
        <f>IF(O$121=0,0,O$121/CHI_fec!O$121)</f>
        <v>0.50095186466515518</v>
      </c>
      <c r="P246" s="310">
        <f>IF(P$121=0,0,P$121/CHI_fec!P$121)</f>
        <v>0.48471714196660193</v>
      </c>
      <c r="Q246" s="310">
        <f>IF(Q$121=0,0,Q$121/CHI_fec!Q$121)</f>
        <v>0.46397349566271129</v>
      </c>
      <c r="R246" s="310">
        <f>IF(R$121=0,0,R$121/CHI_fec!R$121)</f>
        <v>0.48105256819528336</v>
      </c>
      <c r="S246" s="310">
        <f>IF(S$121=0,0,S$121/CHI_fec!S$121)</f>
        <v>0.51546753245381915</v>
      </c>
      <c r="T246" s="310">
        <f>IF(T$121=0,0,T$121/CHI_fec!T$121)</f>
        <v>0.51143960989062887</v>
      </c>
      <c r="U246" s="310">
        <f>IF(U$121=0,0,U$121/CHI_fec!U$121)</f>
        <v>0.52630871016119007</v>
      </c>
      <c r="V246" s="310">
        <f>IF(V$121=0,0,V$121/CHI_fec!V$121)</f>
        <v>0.52185380515103652</v>
      </c>
      <c r="W246" s="310">
        <f>IF(W$121=0,0,W$121/CHI_fec!W$121)</f>
        <v>0.50821338328431842</v>
      </c>
      <c r="DA246" s="79"/>
    </row>
    <row r="247" spans="1:105" ht="12" customHeight="1" x14ac:dyDescent="0.25">
      <c r="A247" s="203" t="s">
        <v>1012</v>
      </c>
      <c r="B247" s="310">
        <f>IF(B$134=0,0,B$134/CHI_fec!B$134)</f>
        <v>0.2784119608603487</v>
      </c>
      <c r="C247" s="310">
        <f>IF(C$134=0,0,C$134/CHI_fec!C$134)</f>
        <v>0.27949381967476544</v>
      </c>
      <c r="D247" s="310">
        <f>IF(D$134=0,0,D$134/CHI_fec!D$134)</f>
        <v>0.28097374237526629</v>
      </c>
      <c r="E247" s="310">
        <f>IF(E$134=0,0,E$134/CHI_fec!E$134)</f>
        <v>0.28353035312898323</v>
      </c>
      <c r="F247" s="310">
        <f>IF(F$134=0,0,F$134/CHI_fec!F$134)</f>
        <v>0.28033542082311025</v>
      </c>
      <c r="G247" s="310">
        <f>IF(G$134=0,0,G$134/CHI_fec!G$134)</f>
        <v>0.28337433418575808</v>
      </c>
      <c r="H247" s="310">
        <f>IF(H$134=0,0,H$134/CHI_fec!H$134)</f>
        <v>0.28070937317881584</v>
      </c>
      <c r="I247" s="310">
        <f>IF(I$134=0,0,I$134/CHI_fec!I$134)</f>
        <v>0.27964506042099291</v>
      </c>
      <c r="J247" s="310">
        <f>IF(J$134=0,0,J$134/CHI_fec!J$134)</f>
        <v>0.28311369946791298</v>
      </c>
      <c r="K247" s="310">
        <f>IF(K$134=0,0,K$134/CHI_fec!K$134)</f>
        <v>0.28747898749446915</v>
      </c>
      <c r="L247" s="310">
        <f>IF(L$134=0,0,L$134/CHI_fec!L$134)</f>
        <v>0.30772390619349427</v>
      </c>
      <c r="M247" s="310">
        <f>IF(M$134=0,0,M$134/CHI_fec!M$134)</f>
        <v>0.30765555745373596</v>
      </c>
      <c r="N247" s="310">
        <f>IF(N$134=0,0,N$134/CHI_fec!N$134)</f>
        <v>0.34236029029253534</v>
      </c>
      <c r="O247" s="310">
        <f>IF(O$134=0,0,O$134/CHI_fec!O$134)</f>
        <v>0.33188229235361816</v>
      </c>
      <c r="P247" s="310">
        <f>IF(P$134=0,0,P$134/CHI_fec!P$134)</f>
        <v>0.32413829976469866</v>
      </c>
      <c r="Q247" s="310">
        <f>IF(Q$134=0,0,Q$134/CHI_fec!Q$134)</f>
        <v>0.32433847482073563</v>
      </c>
      <c r="R247" s="310">
        <f>IF(R$134=0,0,R$134/CHI_fec!R$134)</f>
        <v>0.32458477516302026</v>
      </c>
      <c r="S247" s="310">
        <f>IF(S$134=0,0,S$134/CHI_fec!S$134)</f>
        <v>0.33510073530187023</v>
      </c>
      <c r="T247" s="310">
        <f>IF(T$134=0,0,T$134/CHI_fec!T$134)</f>
        <v>0.35869753148349104</v>
      </c>
      <c r="U247" s="310">
        <f>IF(U$134=0,0,U$134/CHI_fec!U$134)</f>
        <v>0.33836797233420246</v>
      </c>
      <c r="V247" s="310">
        <f>IF(V$134=0,0,V$134/CHI_fec!V$134)</f>
        <v>0.33906412458668644</v>
      </c>
      <c r="W247" s="310">
        <f>IF(W$134=0,0,W$134/CHI_fec!W$134)</f>
        <v>0.33224638912526605</v>
      </c>
      <c r="DA247" s="79"/>
    </row>
    <row r="248" spans="1:105" ht="12" customHeight="1" x14ac:dyDescent="0.25">
      <c r="A248" s="203" t="s">
        <v>1023</v>
      </c>
      <c r="B248" s="310">
        <f>IF(B$142=0,0,B$142/CHI_fec!B$142)</f>
        <v>0.55272536441146292</v>
      </c>
      <c r="C248" s="310">
        <f>IF(C$142=0,0,C$142/CHI_fec!C$142)</f>
        <v>0.54620589131464203</v>
      </c>
      <c r="D248" s="310">
        <f>IF(D$142=0,0,D$142/CHI_fec!D$142)</f>
        <v>0.5400508785090008</v>
      </c>
      <c r="E248" s="310">
        <f>IF(E$142=0,0,E$142/CHI_fec!E$142)</f>
        <v>0.46495387195902244</v>
      </c>
      <c r="F248" s="310">
        <f>IF(F$142=0,0,F$142/CHI_fec!F$142)</f>
        <v>0.42554156834922013</v>
      </c>
      <c r="G248" s="310">
        <f>IF(G$142=0,0,G$142/CHI_fec!G$142)</f>
        <v>0.4192472667177386</v>
      </c>
      <c r="H248" s="310">
        <f>IF(H$142=0,0,H$142/CHI_fec!H$142)</f>
        <v>0.41621411597598817</v>
      </c>
      <c r="I248" s="310">
        <f>IF(I$142=0,0,I$142/CHI_fec!I$142)</f>
        <v>0.40225832753917234</v>
      </c>
      <c r="J248" s="310">
        <f>IF(J$142=0,0,J$142/CHI_fec!J$142)</f>
        <v>0.45019579061976917</v>
      </c>
      <c r="K248" s="310">
        <f>IF(K$142=0,0,K$142/CHI_fec!K$142)</f>
        <v>0.45967920862517647</v>
      </c>
      <c r="L248" s="310">
        <f>IF(L$142=0,0,L$142/CHI_fec!L$142)</f>
        <v>0.46562634546650655</v>
      </c>
      <c r="M248" s="310">
        <f>IF(M$142=0,0,M$142/CHI_fec!M$142)</f>
        <v>0.45801107026205296</v>
      </c>
      <c r="N248" s="310">
        <f>IF(N$142=0,0,N$142/CHI_fec!N$142)</f>
        <v>0.58845014777877114</v>
      </c>
      <c r="O248" s="310">
        <f>IF(O$142=0,0,O$142/CHI_fec!O$142)</f>
        <v>0.56496304835334021</v>
      </c>
      <c r="P248" s="310">
        <f>IF(P$142=0,0,P$142/CHI_fec!P$142)</f>
        <v>0.5237394917172622</v>
      </c>
      <c r="Q248" s="310">
        <f>IF(Q$142=0,0,Q$142/CHI_fec!Q$142)</f>
        <v>0.4792573631804411</v>
      </c>
      <c r="R248" s="310">
        <f>IF(R$142=0,0,R$142/CHI_fec!R$142)</f>
        <v>0.4306770435396467</v>
      </c>
      <c r="S248" s="310">
        <f>IF(S$142=0,0,S$142/CHI_fec!S$142)</f>
        <v>0.58409679635020961</v>
      </c>
      <c r="T248" s="310">
        <f>IF(T$142=0,0,T$142/CHI_fec!T$142)</f>
        <v>0.64958250199979084</v>
      </c>
      <c r="U248" s="310">
        <f>IF(U$142=0,0,U$142/CHI_fec!U$142)</f>
        <v>0.58048539467739502</v>
      </c>
      <c r="V248" s="310">
        <f>IF(V$142=0,0,V$142/CHI_fec!V$142)</f>
        <v>0.58214263836172697</v>
      </c>
      <c r="W248" s="310">
        <f>IF(W$142=0,0,W$142/CHI_fec!W$142)</f>
        <v>0.57937916356084751</v>
      </c>
      <c r="DA248" s="79"/>
    </row>
    <row r="249" spans="1:105" ht="12" customHeight="1" x14ac:dyDescent="0.25">
      <c r="A249" s="41" t="s">
        <v>1040</v>
      </c>
      <c r="B249" s="311">
        <f>IF(B$156=0,0,B$156/CHI_fec!B$156)</f>
        <v>0.4674051515359498</v>
      </c>
      <c r="C249" s="311">
        <f>IF(C$156=0,0,C$156/CHI_fec!C$156)</f>
        <v>0.46923458234516963</v>
      </c>
      <c r="D249" s="311">
        <f>IF(D$156=0,0,D$156/CHI_fec!D$156)</f>
        <v>0.46923458234516952</v>
      </c>
      <c r="E249" s="311">
        <f>IF(E$156=0,0,E$156/CHI_fec!E$156)</f>
        <v>0.47659940599465633</v>
      </c>
      <c r="F249" s="311">
        <f>IF(F$156=0,0,F$156/CHI_fec!F$156)</f>
        <v>0.47659940599465622</v>
      </c>
      <c r="G249" s="311">
        <f>IF(G$156=0,0,G$156/CHI_fec!G$156)</f>
        <v>0.47659940599465611</v>
      </c>
      <c r="H249" s="311">
        <f>IF(H$156=0,0,H$156/CHI_fec!H$156)</f>
        <v>0.47659940599465622</v>
      </c>
      <c r="I249" s="311">
        <f>IF(I$156=0,0,I$156/CHI_fec!I$156)</f>
        <v>0.47659940599465617</v>
      </c>
      <c r="J249" s="311">
        <f>IF(J$156=0,0,J$156/CHI_fec!J$156)</f>
        <v>0.47659940599465628</v>
      </c>
      <c r="K249" s="311">
        <f>IF(K$156=0,0,K$156/CHI_fec!K$156)</f>
        <v>0.47659940599465611</v>
      </c>
      <c r="L249" s="311">
        <f>IF(L$156=0,0,L$156/CHI_fec!L$156)</f>
        <v>0.50802696539519043</v>
      </c>
      <c r="M249" s="311">
        <f>IF(M$156=0,0,M$156/CHI_fec!M$156)</f>
        <v>0.51054416546783432</v>
      </c>
      <c r="N249" s="311">
        <f>IF(N$156=0,0,N$156/CHI_fec!N$156)</f>
        <v>0.51054416546783421</v>
      </c>
      <c r="O249" s="311">
        <f>IF(O$156=0,0,O$156/CHI_fec!O$156)</f>
        <v>0.51054416546783421</v>
      </c>
      <c r="P249" s="311">
        <f>IF(P$156=0,0,P$156/CHI_fec!P$156)</f>
        <v>0.51054416546783421</v>
      </c>
      <c r="Q249" s="311">
        <f>IF(Q$156=0,0,Q$156/CHI_fec!Q$156)</f>
        <v>0.5105441654678341</v>
      </c>
      <c r="R249" s="311">
        <f>IF(R$156=0,0,R$156/CHI_fec!R$156)</f>
        <v>0.5105441654678341</v>
      </c>
      <c r="S249" s="311">
        <f>IF(S$156=0,0,S$156/CHI_fec!S$156)</f>
        <v>0.51054416546783432</v>
      </c>
      <c r="T249" s="311">
        <f>IF(T$156=0,0,T$156/CHI_fec!T$156)</f>
        <v>0.5105441654678341</v>
      </c>
      <c r="U249" s="311">
        <f>IF(U$156=0,0,U$156/CHI_fec!U$156)</f>
        <v>0.51410330055789666</v>
      </c>
      <c r="V249" s="311">
        <f>IF(V$156=0,0,V$156/CHI_fec!V$156)</f>
        <v>0.51410330055789644</v>
      </c>
      <c r="W249" s="311">
        <f>IF(W$156=0,0,W$156/CHI_fec!W$156)</f>
        <v>0.51410330055789655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5:W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DA24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Chemical industry / CO2 emissions"</f>
        <v>EL: Chemical industry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46</v>
      </c>
      <c r="B5" s="225">
        <f t="shared" ref="B5:W5" si="0">SUM(B6:B10)+B16+B25+B36+B44+B58+B59</f>
        <v>491.33661629586015</v>
      </c>
      <c r="C5" s="225">
        <f t="shared" si="0"/>
        <v>279.33019674361339</v>
      </c>
      <c r="D5" s="225">
        <f t="shared" si="0"/>
        <v>324.68657061344402</v>
      </c>
      <c r="E5" s="225">
        <f t="shared" si="0"/>
        <v>452.24834703973988</v>
      </c>
      <c r="F5" s="225">
        <f t="shared" si="0"/>
        <v>552.0553544810183</v>
      </c>
      <c r="G5" s="225">
        <f t="shared" si="0"/>
        <v>549.95593793543776</v>
      </c>
      <c r="H5" s="225">
        <f t="shared" si="0"/>
        <v>566.23583004850707</v>
      </c>
      <c r="I5" s="225">
        <f t="shared" si="0"/>
        <v>552.80639055172935</v>
      </c>
      <c r="J5" s="225">
        <f t="shared" si="0"/>
        <v>563.10500243291085</v>
      </c>
      <c r="K5" s="225">
        <f t="shared" si="0"/>
        <v>616.21978779190158</v>
      </c>
      <c r="L5" s="225">
        <f t="shared" si="0"/>
        <v>772.78641781636782</v>
      </c>
      <c r="M5" s="225">
        <f t="shared" si="0"/>
        <v>752.02932988445718</v>
      </c>
      <c r="N5" s="225">
        <f t="shared" si="0"/>
        <v>558.96640048948154</v>
      </c>
      <c r="O5" s="225">
        <f t="shared" si="0"/>
        <v>599.96664671503913</v>
      </c>
      <c r="P5" s="225">
        <f t="shared" si="0"/>
        <v>716.44788531796462</v>
      </c>
      <c r="Q5" s="225">
        <f t="shared" si="0"/>
        <v>750.01520357986499</v>
      </c>
      <c r="R5" s="225">
        <f t="shared" si="0"/>
        <v>640.96246239638401</v>
      </c>
      <c r="S5" s="225">
        <f t="shared" si="0"/>
        <v>894.97450757126046</v>
      </c>
      <c r="T5" s="225">
        <f t="shared" si="0"/>
        <v>1034.6317782793471</v>
      </c>
      <c r="U5" s="225">
        <f t="shared" si="0"/>
        <v>949.09596574489262</v>
      </c>
      <c r="V5" s="225">
        <f t="shared" si="0"/>
        <v>928.37019890074612</v>
      </c>
      <c r="W5" s="225">
        <f t="shared" si="0"/>
        <v>769.53405882169113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1270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1271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1272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1273</v>
      </c>
    </row>
    <row r="10" spans="1:105" ht="12" customHeight="1" x14ac:dyDescent="0.25">
      <c r="A10" s="56" t="s">
        <v>96</v>
      </c>
      <c r="B10" s="262">
        <v>1.408376386790946</v>
      </c>
      <c r="C10" s="262">
        <v>1.151433966349531</v>
      </c>
      <c r="D10" s="262">
        <v>1.5059132580638011</v>
      </c>
      <c r="E10" s="262">
        <v>3.0870008819907508</v>
      </c>
      <c r="F10" s="262">
        <v>5.3820655356386418</v>
      </c>
      <c r="G10" s="262">
        <v>6.4332744462477223</v>
      </c>
      <c r="H10" s="262">
        <v>6.1234989920179013</v>
      </c>
      <c r="I10" s="262">
        <v>6.9817790954698991</v>
      </c>
      <c r="J10" s="262">
        <v>4.7019695444731617</v>
      </c>
      <c r="K10" s="262">
        <v>3.5830855604616261</v>
      </c>
      <c r="L10" s="262">
        <v>3.5143190580355221</v>
      </c>
      <c r="M10" s="262">
        <v>4.1812180810051718</v>
      </c>
      <c r="N10" s="262">
        <v>1.0228772831533279</v>
      </c>
      <c r="O10" s="262">
        <v>1.257415481010463</v>
      </c>
      <c r="P10" s="262">
        <v>2.6567049755305692</v>
      </c>
      <c r="Q10" s="262">
        <v>2.557575343669134</v>
      </c>
      <c r="R10" s="262">
        <v>4.2777652763037466</v>
      </c>
      <c r="S10" s="262">
        <v>1.4843404275294161</v>
      </c>
      <c r="T10" s="262">
        <v>0.60199286791764584</v>
      </c>
      <c r="U10" s="262">
        <v>1.3063383141529079</v>
      </c>
      <c r="V10" s="262">
        <v>1.444045682451309</v>
      </c>
      <c r="W10" s="262">
        <v>1.3716025207783531</v>
      </c>
      <c r="DA10" s="68" t="s">
        <v>1274</v>
      </c>
    </row>
    <row r="11" spans="1:105" ht="12" customHeight="1" x14ac:dyDescent="0.25">
      <c r="A11" s="37" t="s">
        <v>160</v>
      </c>
      <c r="B11" s="228">
        <v>0.90532681279141713</v>
      </c>
      <c r="C11" s="228">
        <v>0.70276601790712967</v>
      </c>
      <c r="D11" s="228">
        <v>0.66946536511370935</v>
      </c>
      <c r="E11" s="228">
        <v>1.24385662072517</v>
      </c>
      <c r="F11" s="228">
        <v>1.8532427048800511</v>
      </c>
      <c r="G11" s="228">
        <v>1.4808325647200229</v>
      </c>
      <c r="H11" s="228">
        <v>1.6794163027700431</v>
      </c>
      <c r="I11" s="228">
        <v>1.976957782354394</v>
      </c>
      <c r="J11" s="228">
        <v>1.16278407200142</v>
      </c>
      <c r="K11" s="228">
        <v>0.81829238579733798</v>
      </c>
      <c r="L11" s="228">
        <v>0.75555228009671549</v>
      </c>
      <c r="M11" s="228">
        <v>0.38214792672810488</v>
      </c>
      <c r="N11" s="228">
        <v>3.2272553989559957E-2</v>
      </c>
      <c r="O11" s="228">
        <v>9.7254950229066953E-2</v>
      </c>
      <c r="P11" s="228">
        <v>0.67012520666812903</v>
      </c>
      <c r="Q11" s="228">
        <v>0.16939804565271729</v>
      </c>
      <c r="R11" s="228">
        <v>0.18647273952792379</v>
      </c>
      <c r="S11" s="228">
        <v>0.1000879044741662</v>
      </c>
      <c r="T11" s="228">
        <v>6.2915266702868261E-2</v>
      </c>
      <c r="U11" s="228">
        <v>2.0903697852773639E-2</v>
      </c>
      <c r="V11" s="228">
        <v>1.5043875622326621E-2</v>
      </c>
      <c r="W11" s="228">
        <v>1.9687641395347469E-2</v>
      </c>
      <c r="DA11" s="69" t="s">
        <v>1275</v>
      </c>
    </row>
    <row r="12" spans="1:105" ht="12" customHeight="1" x14ac:dyDescent="0.25">
      <c r="A12" s="37" t="s">
        <v>162</v>
      </c>
      <c r="B12" s="228">
        <v>0.50304957399952921</v>
      </c>
      <c r="C12" s="228">
        <v>0.44866794844240138</v>
      </c>
      <c r="D12" s="228">
        <v>0.83644789295009159</v>
      </c>
      <c r="E12" s="228">
        <v>1.8431442612655811</v>
      </c>
      <c r="F12" s="228">
        <v>3.5288228307585912</v>
      </c>
      <c r="G12" s="228">
        <v>4.9524418815276992</v>
      </c>
      <c r="H12" s="228">
        <v>4.4440826892478578</v>
      </c>
      <c r="I12" s="228">
        <v>5.0048213131155048</v>
      </c>
      <c r="J12" s="228">
        <v>3.539185472471742</v>
      </c>
      <c r="K12" s="228">
        <v>2.764793174664288</v>
      </c>
      <c r="L12" s="228">
        <v>2.7587667779388059</v>
      </c>
      <c r="M12" s="228">
        <v>3.7990701542770671</v>
      </c>
      <c r="N12" s="228">
        <v>0.99060472916376818</v>
      </c>
      <c r="O12" s="228">
        <v>1.160160530781396</v>
      </c>
      <c r="P12" s="228">
        <v>1.98657976886244</v>
      </c>
      <c r="Q12" s="228">
        <v>2.3881772980164162</v>
      </c>
      <c r="R12" s="228">
        <v>4.0912925367758231</v>
      </c>
      <c r="S12" s="228">
        <v>1.3842525230552489</v>
      </c>
      <c r="T12" s="228">
        <v>0.53907760121477755</v>
      </c>
      <c r="U12" s="228">
        <v>1.285434616300134</v>
      </c>
      <c r="V12" s="228">
        <v>1.4290018068289829</v>
      </c>
      <c r="W12" s="228">
        <v>1.351914879383006</v>
      </c>
      <c r="DA12" s="69" t="s">
        <v>1276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1277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1278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1279</v>
      </c>
    </row>
    <row r="16" spans="1:105" ht="12" customHeight="1" x14ac:dyDescent="0.25">
      <c r="A16" s="134" t="s">
        <v>999</v>
      </c>
      <c r="B16" s="316">
        <v>0</v>
      </c>
      <c r="C16" s="316">
        <v>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316">
        <v>0</v>
      </c>
      <c r="P16" s="316">
        <v>0</v>
      </c>
      <c r="Q16" s="316">
        <v>0</v>
      </c>
      <c r="R16" s="316">
        <v>0</v>
      </c>
      <c r="S16" s="316">
        <v>0</v>
      </c>
      <c r="T16" s="316">
        <v>0</v>
      </c>
      <c r="U16" s="316">
        <v>0</v>
      </c>
      <c r="V16" s="316">
        <v>0</v>
      </c>
      <c r="W16" s="316">
        <v>0</v>
      </c>
      <c r="DA16" s="136"/>
    </row>
    <row r="17" spans="1:105" ht="12" customHeight="1" x14ac:dyDescent="0.25">
      <c r="A17" s="135" t="s">
        <v>30</v>
      </c>
      <c r="B17" s="317">
        <v>0</v>
      </c>
      <c r="C17" s="317">
        <v>0</v>
      </c>
      <c r="D17" s="317">
        <v>0</v>
      </c>
      <c r="E17" s="317">
        <v>0</v>
      </c>
      <c r="F17" s="317">
        <v>0</v>
      </c>
      <c r="G17" s="317">
        <v>0</v>
      </c>
      <c r="H17" s="317">
        <v>0</v>
      </c>
      <c r="I17" s="317">
        <v>0</v>
      </c>
      <c r="J17" s="317">
        <v>0</v>
      </c>
      <c r="K17" s="317">
        <v>0</v>
      </c>
      <c r="L17" s="317">
        <v>0</v>
      </c>
      <c r="M17" s="317">
        <v>0</v>
      </c>
      <c r="N17" s="317">
        <v>0</v>
      </c>
      <c r="O17" s="317">
        <v>0</v>
      </c>
      <c r="P17" s="317">
        <v>0</v>
      </c>
      <c r="Q17" s="317">
        <v>0</v>
      </c>
      <c r="R17" s="317">
        <v>0</v>
      </c>
      <c r="S17" s="317">
        <v>0</v>
      </c>
      <c r="T17" s="317">
        <v>0</v>
      </c>
      <c r="U17" s="317">
        <v>0</v>
      </c>
      <c r="V17" s="317">
        <v>0</v>
      </c>
      <c r="W17" s="317">
        <v>0</v>
      </c>
      <c r="DA17" s="137"/>
    </row>
    <row r="18" spans="1:105" ht="12" customHeight="1" x14ac:dyDescent="0.25">
      <c r="A18" s="135" t="s">
        <v>32</v>
      </c>
      <c r="B18" s="317">
        <v>0</v>
      </c>
      <c r="C18" s="317">
        <v>0</v>
      </c>
      <c r="D18" s="317">
        <v>0</v>
      </c>
      <c r="E18" s="317">
        <v>0</v>
      </c>
      <c r="F18" s="317">
        <v>0</v>
      </c>
      <c r="G18" s="317">
        <v>0</v>
      </c>
      <c r="H18" s="317">
        <v>0</v>
      </c>
      <c r="I18" s="317">
        <v>0</v>
      </c>
      <c r="J18" s="317">
        <v>0</v>
      </c>
      <c r="K18" s="317">
        <v>0</v>
      </c>
      <c r="L18" s="317">
        <v>0</v>
      </c>
      <c r="M18" s="317">
        <v>0</v>
      </c>
      <c r="N18" s="317">
        <v>0</v>
      </c>
      <c r="O18" s="317">
        <v>0</v>
      </c>
      <c r="P18" s="317">
        <v>0</v>
      </c>
      <c r="Q18" s="317">
        <v>0</v>
      </c>
      <c r="R18" s="317">
        <v>0</v>
      </c>
      <c r="S18" s="317">
        <v>0</v>
      </c>
      <c r="T18" s="317">
        <v>0</v>
      </c>
      <c r="U18" s="317">
        <v>0</v>
      </c>
      <c r="V18" s="317">
        <v>0</v>
      </c>
      <c r="W18" s="317">
        <v>0</v>
      </c>
      <c r="DA18" s="137"/>
    </row>
    <row r="19" spans="1:105" ht="12" customHeight="1" x14ac:dyDescent="0.25">
      <c r="A19" s="135" t="s">
        <v>33</v>
      </c>
      <c r="B19" s="317">
        <v>0</v>
      </c>
      <c r="C19" s="317">
        <v>0</v>
      </c>
      <c r="D19" s="317">
        <v>0</v>
      </c>
      <c r="E19" s="317">
        <v>0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317">
        <v>0</v>
      </c>
      <c r="O19" s="317">
        <v>0</v>
      </c>
      <c r="P19" s="317">
        <v>0</v>
      </c>
      <c r="Q19" s="317">
        <v>0</v>
      </c>
      <c r="R19" s="317">
        <v>0</v>
      </c>
      <c r="S19" s="317">
        <v>0</v>
      </c>
      <c r="T19" s="317">
        <v>0</v>
      </c>
      <c r="U19" s="317">
        <v>0</v>
      </c>
      <c r="V19" s="317">
        <v>0</v>
      </c>
      <c r="W19" s="317">
        <v>0</v>
      </c>
      <c r="DA19" s="137"/>
    </row>
    <row r="20" spans="1:105" ht="12" customHeight="1" x14ac:dyDescent="0.25">
      <c r="A20" s="135" t="s">
        <v>83</v>
      </c>
      <c r="B20" s="317">
        <v>0</v>
      </c>
      <c r="C20" s="317">
        <v>0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0</v>
      </c>
      <c r="N20" s="317">
        <v>0</v>
      </c>
      <c r="O20" s="317">
        <v>0</v>
      </c>
      <c r="P20" s="317">
        <v>0</v>
      </c>
      <c r="Q20" s="317">
        <v>0</v>
      </c>
      <c r="R20" s="317">
        <v>0</v>
      </c>
      <c r="S20" s="317">
        <v>0</v>
      </c>
      <c r="T20" s="317">
        <v>0</v>
      </c>
      <c r="U20" s="317">
        <v>0</v>
      </c>
      <c r="V20" s="317">
        <v>0</v>
      </c>
      <c r="W20" s="317">
        <v>0</v>
      </c>
      <c r="DA20" s="137"/>
    </row>
    <row r="21" spans="1:105" ht="12" customHeight="1" x14ac:dyDescent="0.25">
      <c r="A21" s="135" t="s">
        <v>70</v>
      </c>
      <c r="B21" s="317">
        <v>0</v>
      </c>
      <c r="C21" s="317">
        <v>0</v>
      </c>
      <c r="D21" s="317">
        <v>0</v>
      </c>
      <c r="E21" s="317">
        <v>0</v>
      </c>
      <c r="F21" s="317">
        <v>0</v>
      </c>
      <c r="G21" s="317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317">
        <v>0</v>
      </c>
      <c r="N21" s="317">
        <v>0</v>
      </c>
      <c r="O21" s="317">
        <v>0</v>
      </c>
      <c r="P21" s="317">
        <v>0</v>
      </c>
      <c r="Q21" s="317">
        <v>0</v>
      </c>
      <c r="R21" s="317">
        <v>0</v>
      </c>
      <c r="S21" s="317">
        <v>0</v>
      </c>
      <c r="T21" s="317">
        <v>0</v>
      </c>
      <c r="U21" s="317">
        <v>0</v>
      </c>
      <c r="V21" s="317">
        <v>0</v>
      </c>
      <c r="W21" s="317">
        <v>0</v>
      </c>
      <c r="DA21" s="137"/>
    </row>
    <row r="22" spans="1:105" ht="12" customHeight="1" x14ac:dyDescent="0.25">
      <c r="A22" s="135" t="s">
        <v>34</v>
      </c>
      <c r="B22" s="317">
        <v>0</v>
      </c>
      <c r="C22" s="317">
        <v>0</v>
      </c>
      <c r="D22" s="317">
        <v>0</v>
      </c>
      <c r="E22" s="317">
        <v>0</v>
      </c>
      <c r="F22" s="317">
        <v>0</v>
      </c>
      <c r="G22" s="317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317">
        <v>0</v>
      </c>
      <c r="N22" s="317">
        <v>0</v>
      </c>
      <c r="O22" s="317">
        <v>0</v>
      </c>
      <c r="P22" s="317">
        <v>0</v>
      </c>
      <c r="Q22" s="317">
        <v>0</v>
      </c>
      <c r="R22" s="317">
        <v>0</v>
      </c>
      <c r="S22" s="317">
        <v>0</v>
      </c>
      <c r="T22" s="317">
        <v>0</v>
      </c>
      <c r="U22" s="317">
        <v>0</v>
      </c>
      <c r="V22" s="317">
        <v>0</v>
      </c>
      <c r="W22" s="317">
        <v>0</v>
      </c>
      <c r="DA22" s="137"/>
    </row>
    <row r="23" spans="1:105" ht="12" customHeight="1" x14ac:dyDescent="0.25">
      <c r="A23" s="135" t="s">
        <v>84</v>
      </c>
      <c r="B23" s="317">
        <v>0</v>
      </c>
      <c r="C23" s="317">
        <v>0</v>
      </c>
      <c r="D23" s="317">
        <v>0</v>
      </c>
      <c r="E23" s="317">
        <v>0</v>
      </c>
      <c r="F23" s="317">
        <v>0</v>
      </c>
      <c r="G23" s="317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317">
        <v>0</v>
      </c>
      <c r="N23" s="317">
        <v>0</v>
      </c>
      <c r="O23" s="317">
        <v>0</v>
      </c>
      <c r="P23" s="317">
        <v>0</v>
      </c>
      <c r="Q23" s="317">
        <v>0</v>
      </c>
      <c r="R23" s="317">
        <v>0</v>
      </c>
      <c r="S23" s="317">
        <v>0</v>
      </c>
      <c r="T23" s="317">
        <v>0</v>
      </c>
      <c r="U23" s="317">
        <v>0</v>
      </c>
      <c r="V23" s="317">
        <v>0</v>
      </c>
      <c r="W23" s="317">
        <v>0</v>
      </c>
      <c r="DA23" s="137"/>
    </row>
    <row r="24" spans="1:105" ht="12" customHeight="1" x14ac:dyDescent="0.25">
      <c r="A24" s="135" t="s">
        <v>72</v>
      </c>
      <c r="B24" s="317">
        <v>0</v>
      </c>
      <c r="C24" s="317">
        <v>0</v>
      </c>
      <c r="D24" s="317">
        <v>0</v>
      </c>
      <c r="E24" s="317">
        <v>0</v>
      </c>
      <c r="F24" s="317">
        <v>0</v>
      </c>
      <c r="G24" s="317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317">
        <v>0</v>
      </c>
      <c r="N24" s="317">
        <v>0</v>
      </c>
      <c r="O24" s="317">
        <v>0</v>
      </c>
      <c r="P24" s="317">
        <v>0</v>
      </c>
      <c r="Q24" s="317">
        <v>0</v>
      </c>
      <c r="R24" s="317">
        <v>0</v>
      </c>
      <c r="S24" s="317">
        <v>0</v>
      </c>
      <c r="T24" s="317">
        <v>0</v>
      </c>
      <c r="U24" s="317">
        <v>0</v>
      </c>
      <c r="V24" s="317">
        <v>0</v>
      </c>
      <c r="W24" s="317">
        <v>0</v>
      </c>
      <c r="DA24" s="137"/>
    </row>
    <row r="25" spans="1:105" ht="12" customHeight="1" x14ac:dyDescent="0.25">
      <c r="A25" s="57" t="s">
        <v>1000</v>
      </c>
      <c r="B25" s="296">
        <v>131.04176879994569</v>
      </c>
      <c r="C25" s="296">
        <v>89.437585911631146</v>
      </c>
      <c r="D25" s="296">
        <v>98.815613638799647</v>
      </c>
      <c r="E25" s="296">
        <v>100.1493443414757</v>
      </c>
      <c r="F25" s="296">
        <v>148.17037328134691</v>
      </c>
      <c r="G25" s="296">
        <v>150.10134763799351</v>
      </c>
      <c r="H25" s="296">
        <v>150.03483201686899</v>
      </c>
      <c r="I25" s="296">
        <v>137.63169983357861</v>
      </c>
      <c r="J25" s="296">
        <v>135.16445197722169</v>
      </c>
      <c r="K25" s="296">
        <v>97.817563169122735</v>
      </c>
      <c r="L25" s="296">
        <v>83.211834994122952</v>
      </c>
      <c r="M25" s="296">
        <v>99.552244759238064</v>
      </c>
      <c r="N25" s="296">
        <v>35.841970934402291</v>
      </c>
      <c r="O25" s="296">
        <v>55.673659085631833</v>
      </c>
      <c r="P25" s="296">
        <v>99.683524752116654</v>
      </c>
      <c r="Q25" s="296">
        <v>206.5611766605652</v>
      </c>
      <c r="R25" s="296">
        <v>129.14972308872089</v>
      </c>
      <c r="S25" s="296">
        <v>57.531777014880987</v>
      </c>
      <c r="T25" s="296">
        <v>58.136752569644962</v>
      </c>
      <c r="U25" s="296">
        <v>44.744758742378593</v>
      </c>
      <c r="V25" s="296">
        <v>52.688197291590633</v>
      </c>
      <c r="W25" s="296">
        <v>57.796134761961092</v>
      </c>
      <c r="DA25" s="70" t="s">
        <v>1280</v>
      </c>
    </row>
    <row r="26" spans="1:105" ht="12" customHeight="1" x14ac:dyDescent="0.25">
      <c r="A26" s="46" t="s">
        <v>30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1281</v>
      </c>
    </row>
    <row r="27" spans="1:105" ht="12" customHeight="1" x14ac:dyDescent="0.25">
      <c r="A27" s="46" t="s">
        <v>32</v>
      </c>
      <c r="B27" s="231">
        <v>12.794155091792719</v>
      </c>
      <c r="C27" s="231">
        <v>4.1797027886763276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1282</v>
      </c>
    </row>
    <row r="28" spans="1:105" ht="12" customHeight="1" x14ac:dyDescent="0.25">
      <c r="A28" s="46" t="s">
        <v>33</v>
      </c>
      <c r="B28" s="231">
        <v>37.131304727775799</v>
      </c>
      <c r="C28" s="231">
        <v>28.380106966700261</v>
      </c>
      <c r="D28" s="231">
        <v>30.832197350352619</v>
      </c>
      <c r="E28" s="231">
        <v>33.809534186275002</v>
      </c>
      <c r="F28" s="231">
        <v>39.329016285759451</v>
      </c>
      <c r="G28" s="231">
        <v>37.26668451587225</v>
      </c>
      <c r="H28" s="231">
        <v>34.325642933514423</v>
      </c>
      <c r="I28" s="231">
        <v>31.326989655365541</v>
      </c>
      <c r="J28" s="231">
        <v>32.647265181940718</v>
      </c>
      <c r="K28" s="231">
        <v>26.860781797133608</v>
      </c>
      <c r="L28" s="231">
        <v>22.783222869518401</v>
      </c>
      <c r="M28" s="231">
        <v>24.740910690131251</v>
      </c>
      <c r="N28" s="231">
        <v>2.9351789014763621</v>
      </c>
      <c r="O28" s="231">
        <v>3.379131561995707</v>
      </c>
      <c r="P28" s="231">
        <v>4.1102160431760808</v>
      </c>
      <c r="Q28" s="231">
        <v>2.5514913442867968</v>
      </c>
      <c r="R28" s="231">
        <v>3.022650477661267</v>
      </c>
      <c r="S28" s="231">
        <v>7.4793974800406122</v>
      </c>
      <c r="T28" s="231">
        <v>10.26131655136072</v>
      </c>
      <c r="U28" s="231">
        <v>9.133830807656075</v>
      </c>
      <c r="V28" s="231">
        <v>8.3065409276744067</v>
      </c>
      <c r="W28" s="231">
        <v>8.9303212062843453</v>
      </c>
      <c r="DA28" s="73" t="s">
        <v>1283</v>
      </c>
    </row>
    <row r="29" spans="1:105" ht="12" customHeight="1" x14ac:dyDescent="0.25">
      <c r="A29" s="46" t="s">
        <v>160</v>
      </c>
      <c r="B29" s="231">
        <v>6.8180133488634702</v>
      </c>
      <c r="C29" s="231">
        <v>4.9528071688277979</v>
      </c>
      <c r="D29" s="231">
        <v>5.6903388029248596</v>
      </c>
      <c r="E29" s="231">
        <v>5.6070204155078569</v>
      </c>
      <c r="F29" s="231">
        <v>6.2639576911795016</v>
      </c>
      <c r="G29" s="231">
        <v>6.9196849244332119</v>
      </c>
      <c r="H29" s="231">
        <v>6.4601986905745941</v>
      </c>
      <c r="I29" s="231">
        <v>5.3183851161305498</v>
      </c>
      <c r="J29" s="231">
        <v>6.3203892653820448</v>
      </c>
      <c r="K29" s="231">
        <v>5.831652029845209</v>
      </c>
      <c r="L29" s="231">
        <v>4.8018100307324829</v>
      </c>
      <c r="M29" s="231">
        <v>2.415672461398914</v>
      </c>
      <c r="N29" s="231">
        <v>1.0382342437324741</v>
      </c>
      <c r="O29" s="231">
        <v>1.769398904563507</v>
      </c>
      <c r="P29" s="231">
        <v>6.3447505785800873</v>
      </c>
      <c r="Q29" s="231">
        <v>0.63828500779878594</v>
      </c>
      <c r="R29" s="231">
        <v>1.0024849743901889</v>
      </c>
      <c r="S29" s="231">
        <v>2.3618264310913442</v>
      </c>
      <c r="T29" s="231">
        <v>3.183839297113161</v>
      </c>
      <c r="U29" s="231">
        <v>0.46628812310458029</v>
      </c>
      <c r="V29" s="231">
        <v>0.33575531192088132</v>
      </c>
      <c r="W29" s="231">
        <v>0.3490378737958228</v>
      </c>
      <c r="DA29" s="73" t="s">
        <v>1284</v>
      </c>
    </row>
    <row r="30" spans="1:105" ht="12" customHeight="1" x14ac:dyDescent="0.25">
      <c r="A30" s="46" t="s">
        <v>70</v>
      </c>
      <c r="B30" s="231">
        <v>70.509830889048274</v>
      </c>
      <c r="C30" s="231">
        <v>48.762940979745757</v>
      </c>
      <c r="D30" s="231">
        <v>55.183416329160167</v>
      </c>
      <c r="E30" s="231">
        <v>52.424318064221772</v>
      </c>
      <c r="F30" s="231">
        <v>90.649983184903647</v>
      </c>
      <c r="G30" s="231">
        <v>82.773038829804079</v>
      </c>
      <c r="H30" s="231">
        <v>92.153969269946828</v>
      </c>
      <c r="I30" s="231">
        <v>87.522422383863841</v>
      </c>
      <c r="J30" s="231">
        <v>76.959322226419587</v>
      </c>
      <c r="K30" s="231">
        <v>45.421522160925029</v>
      </c>
      <c r="L30" s="231">
        <v>38.093834044245668</v>
      </c>
      <c r="M30" s="231">
        <v>48.380591765030942</v>
      </c>
      <c r="N30" s="231">
        <v>0</v>
      </c>
      <c r="O30" s="231">
        <v>5.4064630166487202</v>
      </c>
      <c r="P30" s="231">
        <v>5.8454210934098541</v>
      </c>
      <c r="Q30" s="231">
        <v>2.721506321535283</v>
      </c>
      <c r="R30" s="231">
        <v>3.2240515337760369</v>
      </c>
      <c r="S30" s="231">
        <v>6.1436229350104767</v>
      </c>
      <c r="T30" s="231">
        <v>7.0763244581831506</v>
      </c>
      <c r="U30" s="231">
        <v>1.9349206711203359</v>
      </c>
      <c r="V30" s="231">
        <v>2.82076473110269</v>
      </c>
      <c r="W30" s="231">
        <v>9.1847497446298974</v>
      </c>
      <c r="DA30" s="73" t="s">
        <v>1285</v>
      </c>
    </row>
    <row r="31" spans="1:105" ht="12" customHeight="1" x14ac:dyDescent="0.25">
      <c r="A31" s="46" t="s">
        <v>34</v>
      </c>
      <c r="B31" s="231">
        <v>0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  <c r="O31" s="231">
        <v>24.011392734076939</v>
      </c>
      <c r="P31" s="231">
        <v>64.574184601696842</v>
      </c>
      <c r="Q31" s="231">
        <v>48.10267017269463</v>
      </c>
      <c r="R31" s="231">
        <v>36.505752208074462</v>
      </c>
      <c r="S31" s="231">
        <v>8.882002139391858</v>
      </c>
      <c r="T31" s="231">
        <v>10.33514550064109</v>
      </c>
      <c r="U31" s="231">
        <v>4.5361849730145956</v>
      </c>
      <c r="V31" s="231">
        <v>9.3320949642289204</v>
      </c>
      <c r="W31" s="231">
        <v>15.364223721781389</v>
      </c>
      <c r="DA31" s="73" t="s">
        <v>1286</v>
      </c>
    </row>
    <row r="32" spans="1:105" ht="12" customHeight="1" x14ac:dyDescent="0.25">
      <c r="A32" s="46" t="s">
        <v>162</v>
      </c>
      <c r="B32" s="231">
        <v>3.788464742465417</v>
      </c>
      <c r="C32" s="231">
        <v>3.162028007680993</v>
      </c>
      <c r="D32" s="231">
        <v>7.1096611563619998</v>
      </c>
      <c r="E32" s="231">
        <v>8.3084716754710897</v>
      </c>
      <c r="F32" s="231">
        <v>11.92741611950431</v>
      </c>
      <c r="G32" s="231">
        <v>23.14193936788396</v>
      </c>
      <c r="H32" s="231">
        <v>17.095021122833149</v>
      </c>
      <c r="I32" s="231">
        <v>13.463902678218609</v>
      </c>
      <c r="J32" s="231">
        <v>19.237475303479371</v>
      </c>
      <c r="K32" s="231">
        <v>19.703607181218899</v>
      </c>
      <c r="L32" s="231">
        <v>17.532968049626401</v>
      </c>
      <c r="M32" s="231">
        <v>24.015069842676951</v>
      </c>
      <c r="N32" s="231">
        <v>31.86855778919346</v>
      </c>
      <c r="O32" s="231">
        <v>21.107272868346961</v>
      </c>
      <c r="P32" s="231">
        <v>18.80895243525379</v>
      </c>
      <c r="Q32" s="231">
        <v>8.9985557945239503</v>
      </c>
      <c r="R32" s="231">
        <v>21.994953816497659</v>
      </c>
      <c r="S32" s="231">
        <v>32.664928029346697</v>
      </c>
      <c r="T32" s="231">
        <v>27.280126762346839</v>
      </c>
      <c r="U32" s="231">
        <v>28.673534167483002</v>
      </c>
      <c r="V32" s="231">
        <v>31.89304135666373</v>
      </c>
      <c r="W32" s="231">
        <v>23.967802215469629</v>
      </c>
      <c r="DA32" s="73" t="s">
        <v>1287</v>
      </c>
    </row>
    <row r="33" spans="1:105" ht="12" customHeight="1" x14ac:dyDescent="0.25">
      <c r="A33" s="46" t="s">
        <v>36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1288</v>
      </c>
    </row>
    <row r="34" spans="1:105" ht="12" customHeight="1" x14ac:dyDescent="0.25">
      <c r="A34" s="46" t="s">
        <v>73</v>
      </c>
      <c r="B34" s="231"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  <c r="P34" s="231">
        <v>0</v>
      </c>
      <c r="Q34" s="231">
        <v>143.5486680197258</v>
      </c>
      <c r="R34" s="231">
        <v>63.399830078321337</v>
      </c>
      <c r="S34" s="231">
        <v>0</v>
      </c>
      <c r="T34" s="231">
        <v>0</v>
      </c>
      <c r="U34" s="231">
        <v>0</v>
      </c>
      <c r="V34" s="231">
        <v>0</v>
      </c>
      <c r="W34" s="231">
        <v>0</v>
      </c>
      <c r="DA34" s="73" t="s">
        <v>1289</v>
      </c>
    </row>
    <row r="35" spans="1:105" ht="12" customHeight="1" x14ac:dyDescent="0.25">
      <c r="A35" s="46" t="s">
        <v>79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1290</v>
      </c>
    </row>
    <row r="36" spans="1:105" ht="12" customHeight="1" x14ac:dyDescent="0.25">
      <c r="A36" s="57" t="s">
        <v>1012</v>
      </c>
      <c r="B36" s="263">
        <v>73.121407056237842</v>
      </c>
      <c r="C36" s="263">
        <v>50.262047947839683</v>
      </c>
      <c r="D36" s="263">
        <v>55.334166697787239</v>
      </c>
      <c r="E36" s="263">
        <v>57.763654858509767</v>
      </c>
      <c r="F36" s="263">
        <v>86.146268058097334</v>
      </c>
      <c r="G36" s="263">
        <v>87.284771505370259</v>
      </c>
      <c r="H36" s="263">
        <v>87.355073963753767</v>
      </c>
      <c r="I36" s="263">
        <v>80.839466057677356</v>
      </c>
      <c r="J36" s="263">
        <v>77.971930932384439</v>
      </c>
      <c r="K36" s="263">
        <v>56.160615931455681</v>
      </c>
      <c r="L36" s="263">
        <v>48.111047736163279</v>
      </c>
      <c r="M36" s="263">
        <v>57.597244111299247</v>
      </c>
      <c r="N36" s="263">
        <v>18.226950161727121</v>
      </c>
      <c r="O36" s="263">
        <v>23.59373761620655</v>
      </c>
      <c r="P36" s="263">
        <v>40.11771544091394</v>
      </c>
      <c r="Q36" s="263">
        <v>38.340222988829311</v>
      </c>
      <c r="R36" s="263">
        <v>38.338907366955148</v>
      </c>
      <c r="S36" s="263">
        <v>28.551488256513789</v>
      </c>
      <c r="T36" s="263">
        <v>22.727272687528359</v>
      </c>
      <c r="U36" s="263">
        <v>22.94887184416293</v>
      </c>
      <c r="V36" s="263">
        <v>26.01308275403526</v>
      </c>
      <c r="W36" s="263">
        <v>28.19924363948633</v>
      </c>
      <c r="DA36" s="70" t="s">
        <v>1291</v>
      </c>
    </row>
    <row r="37" spans="1:105" ht="12" customHeight="1" x14ac:dyDescent="0.25">
      <c r="A37" s="60" t="s">
        <v>1014</v>
      </c>
      <c r="B37" s="264">
        <v>73.121407056237842</v>
      </c>
      <c r="C37" s="264">
        <v>50.262047947839683</v>
      </c>
      <c r="D37" s="264">
        <v>55.334166697787239</v>
      </c>
      <c r="E37" s="264">
        <v>57.763654858509767</v>
      </c>
      <c r="F37" s="264">
        <v>86.146268058097334</v>
      </c>
      <c r="G37" s="264">
        <v>87.284771505370259</v>
      </c>
      <c r="H37" s="264">
        <v>87.355073963753767</v>
      </c>
      <c r="I37" s="264">
        <v>80.839466057677356</v>
      </c>
      <c r="J37" s="264">
        <v>77.971930932384439</v>
      </c>
      <c r="K37" s="264">
        <v>56.160615931455681</v>
      </c>
      <c r="L37" s="264">
        <v>48.111047736163279</v>
      </c>
      <c r="M37" s="264">
        <v>57.597244111299247</v>
      </c>
      <c r="N37" s="264">
        <v>18.226950161727121</v>
      </c>
      <c r="O37" s="264">
        <v>23.59373761620655</v>
      </c>
      <c r="P37" s="264">
        <v>40.11771544091394</v>
      </c>
      <c r="Q37" s="264">
        <v>38.340222988829311</v>
      </c>
      <c r="R37" s="264">
        <v>38.338907366955148</v>
      </c>
      <c r="S37" s="264">
        <v>28.551488256513789</v>
      </c>
      <c r="T37" s="264">
        <v>22.727272687528359</v>
      </c>
      <c r="U37" s="264">
        <v>22.94887184416293</v>
      </c>
      <c r="V37" s="264">
        <v>26.01308275403526</v>
      </c>
      <c r="W37" s="264">
        <v>28.19924363948633</v>
      </c>
      <c r="DA37" s="72" t="s">
        <v>1292</v>
      </c>
    </row>
    <row r="38" spans="1:105" ht="12" customHeight="1" x14ac:dyDescent="0.25">
      <c r="A38" s="59" t="s">
        <v>30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1293</v>
      </c>
    </row>
    <row r="39" spans="1:105" ht="12" customHeight="1" x14ac:dyDescent="0.25">
      <c r="A39" s="59" t="s">
        <v>33</v>
      </c>
      <c r="B39" s="297">
        <v>22.961082785400031</v>
      </c>
      <c r="C39" s="297">
        <v>16.730913844857739</v>
      </c>
      <c r="D39" s="297">
        <v>17.265226465927661</v>
      </c>
      <c r="E39" s="297">
        <v>19.50049974370306</v>
      </c>
      <c r="F39" s="297">
        <v>22.865893527723401</v>
      </c>
      <c r="G39" s="297">
        <v>21.670785065671719</v>
      </c>
      <c r="H39" s="297">
        <v>19.985486283434621</v>
      </c>
      <c r="I39" s="297">
        <v>18.400245873562039</v>
      </c>
      <c r="J39" s="297">
        <v>18.83313451621515</v>
      </c>
      <c r="K39" s="297">
        <v>15.42175046335276</v>
      </c>
      <c r="L39" s="297">
        <v>13.17270221401154</v>
      </c>
      <c r="M39" s="297">
        <v>14.31417519516161</v>
      </c>
      <c r="N39" s="297">
        <v>1.4926455816527711</v>
      </c>
      <c r="O39" s="297">
        <v>2.5180239013577008</v>
      </c>
      <c r="P39" s="297">
        <v>4.6965416300723497</v>
      </c>
      <c r="Q39" s="297">
        <v>6.5610869831372254</v>
      </c>
      <c r="R39" s="297">
        <v>3.9626781121408192</v>
      </c>
      <c r="S39" s="297">
        <v>4.3894947070920294</v>
      </c>
      <c r="T39" s="297">
        <v>4.8787426552243529</v>
      </c>
      <c r="U39" s="297">
        <v>5.2130949447123829</v>
      </c>
      <c r="V39" s="297">
        <v>4.9838136952409933</v>
      </c>
      <c r="W39" s="297">
        <v>5.9348800773178016</v>
      </c>
      <c r="DA39" s="122" t="s">
        <v>1294</v>
      </c>
    </row>
    <row r="40" spans="1:105" ht="12" customHeight="1" x14ac:dyDescent="0.25">
      <c r="A40" s="59" t="s">
        <v>160</v>
      </c>
      <c r="B40" s="297">
        <v>4.2160912492286151</v>
      </c>
      <c r="C40" s="297">
        <v>2.9198265577039968</v>
      </c>
      <c r="D40" s="297">
        <v>3.1864413354642012</v>
      </c>
      <c r="E40" s="297">
        <v>3.233990139383089</v>
      </c>
      <c r="F40" s="297">
        <v>3.6418655525980368</v>
      </c>
      <c r="G40" s="297">
        <v>4.0238354086930856</v>
      </c>
      <c r="H40" s="297">
        <v>3.7613341305453578</v>
      </c>
      <c r="I40" s="297">
        <v>3.1238109650390218</v>
      </c>
      <c r="J40" s="297">
        <v>3.6460248834449689</v>
      </c>
      <c r="K40" s="297">
        <v>3.3481632467962852</v>
      </c>
      <c r="L40" s="297">
        <v>2.7762891135001948</v>
      </c>
      <c r="M40" s="297">
        <v>1.3976186753862729</v>
      </c>
      <c r="N40" s="297">
        <v>0.52798000007713108</v>
      </c>
      <c r="O40" s="297">
        <v>1.3185011151491539</v>
      </c>
      <c r="P40" s="297">
        <v>7.2498342937956446</v>
      </c>
      <c r="Q40" s="297">
        <v>1.641331633586576</v>
      </c>
      <c r="R40" s="297">
        <v>1.314252274659204</v>
      </c>
      <c r="S40" s="297">
        <v>1.3861042478369821</v>
      </c>
      <c r="T40" s="297">
        <v>1.5137563010026931</v>
      </c>
      <c r="U40" s="297">
        <v>0.26613195586000871</v>
      </c>
      <c r="V40" s="297">
        <v>0.20144870607044449</v>
      </c>
      <c r="W40" s="297">
        <v>0.231962308585548</v>
      </c>
      <c r="DA40" s="122" t="s">
        <v>1295</v>
      </c>
    </row>
    <row r="41" spans="1:105" ht="12" customHeight="1" x14ac:dyDescent="0.25">
      <c r="A41" s="59" t="s">
        <v>70</v>
      </c>
      <c r="B41" s="297">
        <v>43.601539889249437</v>
      </c>
      <c r="C41" s="297">
        <v>28.747198356626459</v>
      </c>
      <c r="D41" s="297">
        <v>30.90127405647344</v>
      </c>
      <c r="E41" s="297">
        <v>30.2370448330568</v>
      </c>
      <c r="F41" s="297">
        <v>52.70390819682045</v>
      </c>
      <c r="G41" s="297">
        <v>48.13298411210166</v>
      </c>
      <c r="H41" s="297">
        <v>53.654985935030012</v>
      </c>
      <c r="I41" s="297">
        <v>51.40724049867385</v>
      </c>
      <c r="J41" s="297">
        <v>44.395304160688298</v>
      </c>
      <c r="K41" s="297">
        <v>26.078145666861541</v>
      </c>
      <c r="L41" s="297">
        <v>22.02492311683341</v>
      </c>
      <c r="M41" s="297">
        <v>27.99121969453147</v>
      </c>
      <c r="N41" s="297">
        <v>0</v>
      </c>
      <c r="O41" s="297">
        <v>4.0287283427602842</v>
      </c>
      <c r="P41" s="297">
        <v>6.6792750605120244</v>
      </c>
      <c r="Q41" s="297">
        <v>6.998275632301632</v>
      </c>
      <c r="R41" s="297">
        <v>4.2267137863698636</v>
      </c>
      <c r="S41" s="297">
        <v>3.6055578577769691</v>
      </c>
      <c r="T41" s="297">
        <v>3.3644382573664449</v>
      </c>
      <c r="U41" s="297">
        <v>1.104347713621096</v>
      </c>
      <c r="V41" s="297">
        <v>1.692421191965191</v>
      </c>
      <c r="W41" s="297">
        <v>6.1039672611321381</v>
      </c>
      <c r="DA41" s="122" t="s">
        <v>1296</v>
      </c>
    </row>
    <row r="42" spans="1:105" ht="12" customHeight="1" x14ac:dyDescent="0.25">
      <c r="A42" s="59" t="s">
        <v>162</v>
      </c>
      <c r="B42" s="297">
        <v>2.342693132359754</v>
      </c>
      <c r="C42" s="297">
        <v>1.8641091886514809</v>
      </c>
      <c r="D42" s="297">
        <v>3.9812248399219339</v>
      </c>
      <c r="E42" s="297">
        <v>4.792120142366822</v>
      </c>
      <c r="F42" s="297">
        <v>6.9346007809554564</v>
      </c>
      <c r="G42" s="297">
        <v>13.457166918903789</v>
      </c>
      <c r="H42" s="297">
        <v>9.9532676147437584</v>
      </c>
      <c r="I42" s="297">
        <v>7.9081687204024487</v>
      </c>
      <c r="J42" s="297">
        <v>11.097467372036011</v>
      </c>
      <c r="K42" s="297">
        <v>11.31255655444509</v>
      </c>
      <c r="L42" s="297">
        <v>10.13713329181814</v>
      </c>
      <c r="M42" s="297">
        <v>13.894230546219889</v>
      </c>
      <c r="N42" s="297">
        <v>16.206324579997219</v>
      </c>
      <c r="O42" s="297">
        <v>15.72848425693941</v>
      </c>
      <c r="P42" s="297">
        <v>21.492064456533921</v>
      </c>
      <c r="Q42" s="297">
        <v>23.139528739803879</v>
      </c>
      <c r="R42" s="297">
        <v>28.83526319378527</v>
      </c>
      <c r="S42" s="297">
        <v>19.1703314438078</v>
      </c>
      <c r="T42" s="297">
        <v>12.97033547393487</v>
      </c>
      <c r="U42" s="297">
        <v>16.365297229969439</v>
      </c>
      <c r="V42" s="297">
        <v>19.135399160758631</v>
      </c>
      <c r="W42" s="297">
        <v>15.92843399245084</v>
      </c>
      <c r="DA42" s="122" t="s">
        <v>1297</v>
      </c>
    </row>
    <row r="43" spans="1:105" ht="12" customHeight="1" x14ac:dyDescent="0.25">
      <c r="A43" s="60" t="s">
        <v>1021</v>
      </c>
      <c r="B43" s="264">
        <v>0</v>
      </c>
      <c r="C43" s="264">
        <v>0</v>
      </c>
      <c r="D43" s="264">
        <v>0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>
        <v>0</v>
      </c>
      <c r="K43" s="264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DA43" s="72" t="s">
        <v>1298</v>
      </c>
    </row>
    <row r="44" spans="1:105" ht="12" customHeight="1" x14ac:dyDescent="0.25">
      <c r="A44" s="57" t="s">
        <v>1023</v>
      </c>
      <c r="B44" s="263">
        <f t="shared" ref="B44:W44" si="1">B45+B46+B57</f>
        <v>3.8034690245280949</v>
      </c>
      <c r="C44" s="263">
        <f t="shared" si="1"/>
        <v>2.7140655407134244</v>
      </c>
      <c r="D44" s="263">
        <f t="shared" si="1"/>
        <v>3.3467986420580313</v>
      </c>
      <c r="E44" s="263">
        <f t="shared" si="1"/>
        <v>4.6412836864985554</v>
      </c>
      <c r="F44" s="263">
        <f t="shared" si="1"/>
        <v>7.8399486088496397</v>
      </c>
      <c r="G44" s="263">
        <f t="shared" si="1"/>
        <v>9.2144593870955056</v>
      </c>
      <c r="H44" s="263">
        <f t="shared" si="1"/>
        <v>8.7962133533104918</v>
      </c>
      <c r="I44" s="263">
        <f t="shared" si="1"/>
        <v>9.4107419247538822</v>
      </c>
      <c r="J44" s="263">
        <f t="shared" si="1"/>
        <v>7.2113377798704885</v>
      </c>
      <c r="K44" s="263">
        <f t="shared" si="1"/>
        <v>5.4065207541126554</v>
      </c>
      <c r="L44" s="263">
        <f t="shared" si="1"/>
        <v>5.0666647336251067</v>
      </c>
      <c r="M44" s="263">
        <f t="shared" si="1"/>
        <v>6.3138726657387751</v>
      </c>
      <c r="N44" s="263">
        <f t="shared" si="1"/>
        <v>1.8536413808390289</v>
      </c>
      <c r="O44" s="263">
        <f t="shared" si="1"/>
        <v>2.5287096548840804</v>
      </c>
      <c r="P44" s="263">
        <f t="shared" si="1"/>
        <v>4.6052617314035</v>
      </c>
      <c r="Q44" s="263">
        <f t="shared" si="1"/>
        <v>7.5106225380359533</v>
      </c>
      <c r="R44" s="263">
        <f t="shared" si="1"/>
        <v>7.2647891094043331</v>
      </c>
      <c r="S44" s="263">
        <f t="shared" si="1"/>
        <v>2.790143015870262</v>
      </c>
      <c r="T44" s="263">
        <f t="shared" si="1"/>
        <v>1.9768158553380588</v>
      </c>
      <c r="U44" s="263">
        <f t="shared" si="1"/>
        <v>2.3565674859102588</v>
      </c>
      <c r="V44" s="263">
        <f t="shared" si="1"/>
        <v>2.6906440809748133</v>
      </c>
      <c r="W44" s="263">
        <f t="shared" si="1"/>
        <v>2.7452578994653107</v>
      </c>
      <c r="DA44" s="70"/>
    </row>
    <row r="45" spans="1:105" ht="12" customHeight="1" x14ac:dyDescent="0.25">
      <c r="A45" s="60" t="s">
        <v>1024</v>
      </c>
      <c r="B45" s="264">
        <v>0.53061265657348766</v>
      </c>
      <c r="C45" s="264">
        <v>0.48030164034786121</v>
      </c>
      <c r="D45" s="264">
        <v>0.87881218771751768</v>
      </c>
      <c r="E45" s="264">
        <v>2.139986410247098</v>
      </c>
      <c r="F45" s="264">
        <v>4.1392938162819428</v>
      </c>
      <c r="G45" s="264">
        <v>5.4655772104091156</v>
      </c>
      <c r="H45" s="264">
        <v>5.0489924490272404</v>
      </c>
      <c r="I45" s="264">
        <v>5.9732975941571258</v>
      </c>
      <c r="J45" s="264">
        <v>3.8355146249641119</v>
      </c>
      <c r="K45" s="264">
        <v>2.963461281948403</v>
      </c>
      <c r="L45" s="264">
        <v>2.9883931524053011</v>
      </c>
      <c r="M45" s="264">
        <v>3.827488353406578</v>
      </c>
      <c r="N45" s="264">
        <v>0.95846403481444542</v>
      </c>
      <c r="O45" s="264">
        <v>1.1382225503951531</v>
      </c>
      <c r="P45" s="264">
        <v>2.115598612896656</v>
      </c>
      <c r="Q45" s="264">
        <v>2.351618133586804</v>
      </c>
      <c r="R45" s="264">
        <v>4.0391878564497148</v>
      </c>
      <c r="S45" s="264">
        <v>1.353248165569862</v>
      </c>
      <c r="T45" s="264">
        <v>0.52481133340396069</v>
      </c>
      <c r="U45" s="264">
        <v>1.23903702273288</v>
      </c>
      <c r="V45" s="264">
        <v>1.374720894032128</v>
      </c>
      <c r="W45" s="264">
        <v>1.301760536516672</v>
      </c>
      <c r="DA45" s="72" t="s">
        <v>1299</v>
      </c>
    </row>
    <row r="46" spans="1:105" ht="12" customHeight="1" x14ac:dyDescent="0.25">
      <c r="A46" s="60" t="s">
        <v>1026</v>
      </c>
      <c r="B46" s="264">
        <v>3.2728563679546072</v>
      </c>
      <c r="C46" s="264">
        <v>2.2337639003655632</v>
      </c>
      <c r="D46" s="264">
        <v>2.4679864543405139</v>
      </c>
      <c r="E46" s="264">
        <v>2.5012972762514569</v>
      </c>
      <c r="F46" s="264">
        <v>3.7006547925676969</v>
      </c>
      <c r="G46" s="264">
        <v>3.7488821766863891</v>
      </c>
      <c r="H46" s="264">
        <v>3.7472209042832518</v>
      </c>
      <c r="I46" s="264">
        <v>3.4374443305967568</v>
      </c>
      <c r="J46" s="264">
        <v>3.3758231549063771</v>
      </c>
      <c r="K46" s="264">
        <v>2.443059472164252</v>
      </c>
      <c r="L46" s="264">
        <v>2.0782715812198052</v>
      </c>
      <c r="M46" s="264">
        <v>2.4863843123321971</v>
      </c>
      <c r="N46" s="264">
        <v>0.89517734602458354</v>
      </c>
      <c r="O46" s="264">
        <v>1.3904871044889271</v>
      </c>
      <c r="P46" s="264">
        <v>2.4896631185068441</v>
      </c>
      <c r="Q46" s="264">
        <v>5.1590044044491492</v>
      </c>
      <c r="R46" s="264">
        <v>3.2256012529546179</v>
      </c>
      <c r="S46" s="264">
        <v>1.4368948503004</v>
      </c>
      <c r="T46" s="264">
        <v>1.452004521934098</v>
      </c>
      <c r="U46" s="264">
        <v>1.117530463177379</v>
      </c>
      <c r="V46" s="264">
        <v>1.3159231869426851</v>
      </c>
      <c r="W46" s="264">
        <v>1.443497362948639</v>
      </c>
      <c r="DA46" s="72" t="s">
        <v>1300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1301</v>
      </c>
    </row>
    <row r="48" spans="1:105" ht="12" customHeight="1" x14ac:dyDescent="0.25">
      <c r="A48" s="64" t="s">
        <v>32</v>
      </c>
      <c r="B48" s="231">
        <v>0.31954263398793498</v>
      </c>
      <c r="C48" s="231">
        <v>0.1043908901211551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1302</v>
      </c>
    </row>
    <row r="49" spans="1:105" ht="12" customHeight="1" x14ac:dyDescent="0.25">
      <c r="A49" s="64" t="s">
        <v>33</v>
      </c>
      <c r="B49" s="231">
        <v>0.92737932524621425</v>
      </c>
      <c r="C49" s="231">
        <v>0.70881227153609905</v>
      </c>
      <c r="D49" s="231">
        <v>0.77005487914458415</v>
      </c>
      <c r="E49" s="231">
        <v>0.84441587039364607</v>
      </c>
      <c r="F49" s="231">
        <v>0.98226865048460454</v>
      </c>
      <c r="G49" s="231">
        <v>0.93076052656562058</v>
      </c>
      <c r="H49" s="231">
        <v>0.85730603370133407</v>
      </c>
      <c r="I49" s="231">
        <v>0.78241264996152626</v>
      </c>
      <c r="J49" s="231">
        <v>0.8153874197939065</v>
      </c>
      <c r="K49" s="231">
        <v>0.67086610290797855</v>
      </c>
      <c r="L49" s="231">
        <v>0.56902632446047408</v>
      </c>
      <c r="M49" s="231">
        <v>0.61792089532010208</v>
      </c>
      <c r="N49" s="231">
        <v>7.330806846364013E-2</v>
      </c>
      <c r="O49" s="231">
        <v>8.4396084943861263E-2</v>
      </c>
      <c r="P49" s="231">
        <v>0.1026554118871417</v>
      </c>
      <c r="Q49" s="231">
        <v>6.3725213497984767E-2</v>
      </c>
      <c r="R49" s="231">
        <v>7.5492729947940165E-2</v>
      </c>
      <c r="S49" s="231">
        <v>0.1868029857593366</v>
      </c>
      <c r="T49" s="231">
        <v>0.25628328681971241</v>
      </c>
      <c r="U49" s="231">
        <v>0.22812357156361529</v>
      </c>
      <c r="V49" s="231">
        <v>0.20746145003825681</v>
      </c>
      <c r="W49" s="231">
        <v>0.2230407823057397</v>
      </c>
      <c r="DA49" s="73" t="s">
        <v>1303</v>
      </c>
    </row>
    <row r="50" spans="1:105" ht="12" customHeight="1" x14ac:dyDescent="0.25">
      <c r="A50" s="64" t="s">
        <v>160</v>
      </c>
      <c r="B50" s="231">
        <v>0.1702844719662894</v>
      </c>
      <c r="C50" s="231">
        <v>0.1236996923209724</v>
      </c>
      <c r="D50" s="231">
        <v>0.14212004124733349</v>
      </c>
      <c r="E50" s="231">
        <v>0.14003910844764161</v>
      </c>
      <c r="F50" s="231">
        <v>0.15644655903166929</v>
      </c>
      <c r="G50" s="231">
        <v>0.1728237879919407</v>
      </c>
      <c r="H50" s="231">
        <v>0.16134781006335</v>
      </c>
      <c r="I50" s="231">
        <v>0.1328302475917898</v>
      </c>
      <c r="J50" s="231">
        <v>0.15785597557628619</v>
      </c>
      <c r="K50" s="231">
        <v>0.14564943419462001</v>
      </c>
      <c r="L50" s="231">
        <v>0.1199284371747401</v>
      </c>
      <c r="M50" s="231">
        <v>6.0333045490647282E-2</v>
      </c>
      <c r="N50" s="231">
        <v>2.5930598977306919E-2</v>
      </c>
      <c r="O50" s="231">
        <v>4.4191928461324137E-2</v>
      </c>
      <c r="P50" s="231">
        <v>0.15846441576876899</v>
      </c>
      <c r="Q50" s="231">
        <v>1.5941597640775108E-2</v>
      </c>
      <c r="R50" s="231">
        <v>2.5037736915934371E-2</v>
      </c>
      <c r="S50" s="231">
        <v>5.8988204644899497E-2</v>
      </c>
      <c r="T50" s="231">
        <v>7.9518529195137383E-2</v>
      </c>
      <c r="U50" s="231">
        <v>1.1645859690235341E-2</v>
      </c>
      <c r="V50" s="231">
        <v>8.3857148812791129E-3</v>
      </c>
      <c r="W50" s="231">
        <v>8.7174558033779204E-3</v>
      </c>
      <c r="DA50" s="73" t="s">
        <v>1304</v>
      </c>
    </row>
    <row r="51" spans="1:105" ht="12" customHeight="1" x14ac:dyDescent="0.25">
      <c r="A51" s="64" t="s">
        <v>70</v>
      </c>
      <c r="B51" s="231">
        <v>1.761030480143517</v>
      </c>
      <c r="C51" s="231">
        <v>1.2178872688249429</v>
      </c>
      <c r="D51" s="231">
        <v>1.378242961708686</v>
      </c>
      <c r="E51" s="231">
        <v>1.3093326256462821</v>
      </c>
      <c r="F51" s="231">
        <v>2.2640443382187669</v>
      </c>
      <c r="G51" s="231">
        <v>2.067312351702554</v>
      </c>
      <c r="H51" s="231">
        <v>2.301607402887587</v>
      </c>
      <c r="I51" s="231">
        <v>2.185931402338948</v>
      </c>
      <c r="J51" s="231">
        <v>1.9221108668544791</v>
      </c>
      <c r="K51" s="231">
        <v>1.1344330850228601</v>
      </c>
      <c r="L51" s="231">
        <v>0.95141914271510564</v>
      </c>
      <c r="M51" s="231">
        <v>1.20833783986331</v>
      </c>
      <c r="N51" s="231">
        <v>0</v>
      </c>
      <c r="O51" s="231">
        <v>0.13503005243437441</v>
      </c>
      <c r="P51" s="231">
        <v>0.1459933258238387</v>
      </c>
      <c r="Q51" s="231">
        <v>6.7971451976227865E-2</v>
      </c>
      <c r="R51" s="231">
        <v>8.0522856868954953E-2</v>
      </c>
      <c r="S51" s="231">
        <v>0.1534411175100785</v>
      </c>
      <c r="T51" s="231">
        <v>0.17673596576702541</v>
      </c>
      <c r="U51" s="231">
        <v>4.8325945978575757E-2</v>
      </c>
      <c r="V51" s="231">
        <v>7.0450497556890659E-2</v>
      </c>
      <c r="W51" s="231">
        <v>0.22939530628339519</v>
      </c>
      <c r="DA51" s="73" t="s">
        <v>1305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0.59970069339612897</v>
      </c>
      <c r="P52" s="231">
        <v>1.6127837193786969</v>
      </c>
      <c r="Q52" s="231">
        <v>1.2013965610512189</v>
      </c>
      <c r="R52" s="231">
        <v>0.9117557300647402</v>
      </c>
      <c r="S52" s="231">
        <v>0.22183398109097499</v>
      </c>
      <c r="T52" s="231">
        <v>0.25812721451547282</v>
      </c>
      <c r="U52" s="231">
        <v>0.1132942725904121</v>
      </c>
      <c r="V52" s="231">
        <v>0.23307535230741169</v>
      </c>
      <c r="W52" s="231">
        <v>0.38373182769898839</v>
      </c>
      <c r="DA52" s="73" t="s">
        <v>1306</v>
      </c>
    </row>
    <row r="53" spans="1:105" ht="12" customHeight="1" x14ac:dyDescent="0.25">
      <c r="A53" s="64" t="s">
        <v>162</v>
      </c>
      <c r="B53" s="231">
        <v>9.4619456610651215E-2</v>
      </c>
      <c r="C53" s="231">
        <v>7.8973777562393849E-2</v>
      </c>
      <c r="D53" s="231">
        <v>0.17756857223991099</v>
      </c>
      <c r="E53" s="231">
        <v>0.20750967176388799</v>
      </c>
      <c r="F53" s="231">
        <v>0.29789524483265573</v>
      </c>
      <c r="G53" s="231">
        <v>0.57798551042627377</v>
      </c>
      <c r="H53" s="231">
        <v>0.42695965763098109</v>
      </c>
      <c r="I53" s="231">
        <v>0.33627003070449341</v>
      </c>
      <c r="J53" s="231">
        <v>0.48046889268170528</v>
      </c>
      <c r="K53" s="231">
        <v>0.49211085003879379</v>
      </c>
      <c r="L53" s="231">
        <v>0.43789767686948511</v>
      </c>
      <c r="M53" s="231">
        <v>0.59979253165813806</v>
      </c>
      <c r="N53" s="231">
        <v>0.79593867858363654</v>
      </c>
      <c r="O53" s="231">
        <v>0.5271683452532383</v>
      </c>
      <c r="P53" s="231">
        <v>0.46976624564839647</v>
      </c>
      <c r="Q53" s="231">
        <v>0.22474498706945659</v>
      </c>
      <c r="R53" s="231">
        <v>0.54933877434979828</v>
      </c>
      <c r="S53" s="231">
        <v>0.81582856129511072</v>
      </c>
      <c r="T53" s="231">
        <v>0.68133952563675038</v>
      </c>
      <c r="U53" s="231">
        <v>0.71614081335454016</v>
      </c>
      <c r="V53" s="231">
        <v>0.7965501721588466</v>
      </c>
      <c r="W53" s="231">
        <v>0.59861199085713801</v>
      </c>
      <c r="DA53" s="73" t="s">
        <v>1307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1308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3.5852245932134861</v>
      </c>
      <c r="R55" s="231">
        <v>1.58345342480725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1309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1310</v>
      </c>
    </row>
    <row r="57" spans="1:105" ht="12" customHeight="1" x14ac:dyDescent="0.25">
      <c r="A57" s="60" t="s">
        <v>1038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  <c r="R57" s="264">
        <v>0</v>
      </c>
      <c r="S57" s="264">
        <v>0</v>
      </c>
      <c r="T57" s="264">
        <v>0</v>
      </c>
      <c r="U57" s="264">
        <v>0</v>
      </c>
      <c r="V57" s="264">
        <v>0</v>
      </c>
      <c r="W57" s="264">
        <v>0</v>
      </c>
      <c r="DA57" s="72" t="s">
        <v>1311</v>
      </c>
    </row>
    <row r="58" spans="1:105" ht="12" customHeight="1" x14ac:dyDescent="0.25">
      <c r="A58" s="133" t="s">
        <v>1040</v>
      </c>
      <c r="B58" s="326">
        <v>0</v>
      </c>
      <c r="C58" s="326">
        <v>0</v>
      </c>
      <c r="D58" s="326">
        <v>0</v>
      </c>
      <c r="E58" s="326">
        <v>0</v>
      </c>
      <c r="F58" s="326">
        <v>0</v>
      </c>
      <c r="G58" s="326">
        <v>0</v>
      </c>
      <c r="H58" s="326">
        <v>0</v>
      </c>
      <c r="I58" s="326">
        <v>0</v>
      </c>
      <c r="J58" s="326">
        <v>0</v>
      </c>
      <c r="K58" s="326">
        <v>0</v>
      </c>
      <c r="L58" s="326">
        <v>0</v>
      </c>
      <c r="M58" s="326">
        <v>0</v>
      </c>
      <c r="N58" s="326">
        <v>0</v>
      </c>
      <c r="O58" s="326">
        <v>0</v>
      </c>
      <c r="P58" s="326">
        <v>0</v>
      </c>
      <c r="Q58" s="326">
        <v>0</v>
      </c>
      <c r="R58" s="326">
        <v>0</v>
      </c>
      <c r="S58" s="326">
        <v>0</v>
      </c>
      <c r="T58" s="326">
        <v>0</v>
      </c>
      <c r="U58" s="326">
        <v>0</v>
      </c>
      <c r="V58" s="326">
        <v>0</v>
      </c>
      <c r="W58" s="326">
        <v>0</v>
      </c>
      <c r="DA58" s="138" t="s">
        <v>1312</v>
      </c>
    </row>
    <row r="59" spans="1:105" ht="12" customHeight="1" x14ac:dyDescent="0.25">
      <c r="A59" s="100" t="s">
        <v>106</v>
      </c>
      <c r="B59" s="281">
        <v>281.96159502835758</v>
      </c>
      <c r="C59" s="281">
        <v>135.7650633770796</v>
      </c>
      <c r="D59" s="281">
        <v>165.6840783767353</v>
      </c>
      <c r="E59" s="281">
        <v>286.60706327126508</v>
      </c>
      <c r="F59" s="281">
        <v>304.51669899708571</v>
      </c>
      <c r="G59" s="281">
        <v>296.92208495873081</v>
      </c>
      <c r="H59" s="281">
        <v>313.92621172255588</v>
      </c>
      <c r="I59" s="281">
        <v>317.94270364024959</v>
      </c>
      <c r="J59" s="281">
        <v>338.05531219896102</v>
      </c>
      <c r="K59" s="281">
        <v>453.25200237674892</v>
      </c>
      <c r="L59" s="281">
        <v>632.88255129442098</v>
      </c>
      <c r="M59" s="281">
        <v>584.38475026717595</v>
      </c>
      <c r="N59" s="281">
        <v>502.02096072935979</v>
      </c>
      <c r="O59" s="281">
        <v>516.91312487730625</v>
      </c>
      <c r="P59" s="281">
        <v>569.38467841800002</v>
      </c>
      <c r="Q59" s="281">
        <v>495.04560604876542</v>
      </c>
      <c r="R59" s="281">
        <v>461.93127755499989</v>
      </c>
      <c r="S59" s="281">
        <v>804.61675885646605</v>
      </c>
      <c r="T59" s="281">
        <v>951.18894429891805</v>
      </c>
      <c r="U59" s="281">
        <v>877.73942935828791</v>
      </c>
      <c r="V59" s="281">
        <v>845.5342290916941</v>
      </c>
      <c r="W59" s="281">
        <v>679.42182000000003</v>
      </c>
      <c r="DA59" s="105" t="s">
        <v>1313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4" t="s">
        <v>47</v>
      </c>
      <c r="B61" s="225">
        <f t="shared" ref="B61:W61" si="2">SUM(B62:B66)+B72+B85+B93+B107+B108</f>
        <v>266.81305699604962</v>
      </c>
      <c r="C61" s="225">
        <f t="shared" si="2"/>
        <v>300.6827231305578</v>
      </c>
      <c r="D61" s="225">
        <f t="shared" si="2"/>
        <v>286.24713881520154</v>
      </c>
      <c r="E61" s="225">
        <f t="shared" si="2"/>
        <v>267.15443704144104</v>
      </c>
      <c r="F61" s="225">
        <f t="shared" si="2"/>
        <v>316.51163020520505</v>
      </c>
      <c r="G61" s="225">
        <f t="shared" si="2"/>
        <v>355.64071595897741</v>
      </c>
      <c r="H61" s="225">
        <f t="shared" si="2"/>
        <v>382.3641953645116</v>
      </c>
      <c r="I61" s="225">
        <f t="shared" si="2"/>
        <v>375.5711556640627</v>
      </c>
      <c r="J61" s="225">
        <f t="shared" si="2"/>
        <v>326.16776718140807</v>
      </c>
      <c r="K61" s="225">
        <f t="shared" si="2"/>
        <v>270.71833382960256</v>
      </c>
      <c r="L61" s="225">
        <f t="shared" si="2"/>
        <v>239.03607365336029</v>
      </c>
      <c r="M61" s="225">
        <f t="shared" si="2"/>
        <v>174.10968090085893</v>
      </c>
      <c r="N61" s="225">
        <f t="shared" si="2"/>
        <v>36.375821563592822</v>
      </c>
      <c r="O61" s="225">
        <f t="shared" si="2"/>
        <v>52.530796896300068</v>
      </c>
      <c r="P61" s="225">
        <f t="shared" si="2"/>
        <v>118.9363897963634</v>
      </c>
      <c r="Q61" s="225">
        <f t="shared" si="2"/>
        <v>365.50867721625161</v>
      </c>
      <c r="R61" s="225">
        <f t="shared" si="2"/>
        <v>240.36039016880807</v>
      </c>
      <c r="S61" s="225">
        <f t="shared" si="2"/>
        <v>45.537283839572645</v>
      </c>
      <c r="T61" s="225">
        <f t="shared" si="2"/>
        <v>23.136502598685489</v>
      </c>
      <c r="U61" s="225">
        <f t="shared" si="2"/>
        <v>21.595428584722054</v>
      </c>
      <c r="V61" s="225">
        <f t="shared" si="2"/>
        <v>17.057085779226206</v>
      </c>
      <c r="W61" s="225">
        <f t="shared" si="2"/>
        <v>26.62555665311692</v>
      </c>
      <c r="DA61" s="89"/>
    </row>
    <row r="62" spans="1:105" ht="12" customHeight="1" x14ac:dyDescent="0.25">
      <c r="A62" s="55" t="s">
        <v>92</v>
      </c>
      <c r="B62" s="261">
        <v>0</v>
      </c>
      <c r="C62" s="261">
        <v>0</v>
      </c>
      <c r="D62" s="261">
        <v>0</v>
      </c>
      <c r="E62" s="261">
        <v>0</v>
      </c>
      <c r="F62" s="261">
        <v>0</v>
      </c>
      <c r="G62" s="261">
        <v>0</v>
      </c>
      <c r="H62" s="261">
        <v>0</v>
      </c>
      <c r="I62" s="261">
        <v>0</v>
      </c>
      <c r="J62" s="261">
        <v>0</v>
      </c>
      <c r="K62" s="261">
        <v>0</v>
      </c>
      <c r="L62" s="261">
        <v>0</v>
      </c>
      <c r="M62" s="261">
        <v>0</v>
      </c>
      <c r="N62" s="261">
        <v>0</v>
      </c>
      <c r="O62" s="261">
        <v>0</v>
      </c>
      <c r="P62" s="261">
        <v>0</v>
      </c>
      <c r="Q62" s="261">
        <v>0</v>
      </c>
      <c r="R62" s="261">
        <v>0</v>
      </c>
      <c r="S62" s="261">
        <v>0</v>
      </c>
      <c r="T62" s="261">
        <v>0</v>
      </c>
      <c r="U62" s="261">
        <v>0</v>
      </c>
      <c r="V62" s="261">
        <v>0</v>
      </c>
      <c r="W62" s="261">
        <v>0</v>
      </c>
      <c r="DA62" s="67" t="s">
        <v>1314</v>
      </c>
    </row>
    <row r="63" spans="1:105" ht="12" customHeight="1" x14ac:dyDescent="0.25">
      <c r="A63" s="202" t="s">
        <v>93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DA63" s="174" t="s">
        <v>1315</v>
      </c>
    </row>
    <row r="64" spans="1:105" ht="12" customHeight="1" x14ac:dyDescent="0.25">
      <c r="A64" s="202" t="s">
        <v>94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0</v>
      </c>
      <c r="K64" s="226">
        <v>0</v>
      </c>
      <c r="L64" s="226">
        <v>0</v>
      </c>
      <c r="M64" s="226">
        <v>0</v>
      </c>
      <c r="N64" s="226">
        <v>0</v>
      </c>
      <c r="O64" s="226">
        <v>0</v>
      </c>
      <c r="P64" s="226">
        <v>0</v>
      </c>
      <c r="Q64" s="226">
        <v>0</v>
      </c>
      <c r="R64" s="226">
        <v>0</v>
      </c>
      <c r="S64" s="226">
        <v>0</v>
      </c>
      <c r="T64" s="226">
        <v>0</v>
      </c>
      <c r="U64" s="226">
        <v>0</v>
      </c>
      <c r="V64" s="226">
        <v>0</v>
      </c>
      <c r="W64" s="226">
        <v>0</v>
      </c>
      <c r="DA64" s="174" t="s">
        <v>1316</v>
      </c>
    </row>
    <row r="65" spans="1:105" ht="12" customHeight="1" x14ac:dyDescent="0.25">
      <c r="A65" s="202" t="s">
        <v>95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DA65" s="174" t="s">
        <v>1317</v>
      </c>
    </row>
    <row r="66" spans="1:105" ht="12" customHeight="1" x14ac:dyDescent="0.25">
      <c r="A66" s="56" t="s">
        <v>96</v>
      </c>
      <c r="B66" s="262">
        <v>2.0417852670442258</v>
      </c>
      <c r="C66" s="262">
        <v>2.7427990241376929</v>
      </c>
      <c r="D66" s="262">
        <v>3.0807346151838262</v>
      </c>
      <c r="E66" s="262">
        <v>5.6424221577873688</v>
      </c>
      <c r="F66" s="262">
        <v>7.7885736098561171</v>
      </c>
      <c r="G66" s="262">
        <v>10.214722803829019</v>
      </c>
      <c r="H66" s="262">
        <v>10.48995455013133</v>
      </c>
      <c r="I66" s="262">
        <v>12.594261312756339</v>
      </c>
      <c r="J66" s="262">
        <v>7.7117337033323086</v>
      </c>
      <c r="K66" s="262">
        <v>6.7319552441608046</v>
      </c>
      <c r="L66" s="262">
        <v>6.7832150891298308</v>
      </c>
      <c r="M66" s="262">
        <v>4.9038686360341881</v>
      </c>
      <c r="N66" s="262">
        <v>0.73798167484953381</v>
      </c>
      <c r="O66" s="262">
        <v>0.89639620153272581</v>
      </c>
      <c r="P66" s="262">
        <v>2.4181624288974231</v>
      </c>
      <c r="Q66" s="262">
        <v>4.0914498825175629</v>
      </c>
      <c r="R66" s="262">
        <v>6.41439019488715</v>
      </c>
      <c r="S66" s="262">
        <v>0.84511269014277179</v>
      </c>
      <c r="T66" s="262">
        <v>0.18843823207715099</v>
      </c>
      <c r="U66" s="262">
        <v>0.4465169122141231</v>
      </c>
      <c r="V66" s="262">
        <v>0.33570316653612448</v>
      </c>
      <c r="W66" s="262">
        <v>0.45784567454597708</v>
      </c>
      <c r="DA66" s="68" t="s">
        <v>1318</v>
      </c>
    </row>
    <row r="67" spans="1:105" ht="12" customHeight="1" x14ac:dyDescent="0.25">
      <c r="A67" s="37" t="s">
        <v>160</v>
      </c>
      <c r="B67" s="228">
        <v>1.312492147379352</v>
      </c>
      <c r="C67" s="228">
        <v>1.674039505907436</v>
      </c>
      <c r="D67" s="228">
        <v>1.369564357660435</v>
      </c>
      <c r="E67" s="228">
        <v>2.2735219153433488</v>
      </c>
      <c r="F67" s="228">
        <v>2.681891762244097</v>
      </c>
      <c r="G67" s="228">
        <v>2.351258957453743</v>
      </c>
      <c r="H67" s="228">
        <v>2.8769500427405061</v>
      </c>
      <c r="I67" s="228">
        <v>3.5661860071473339</v>
      </c>
      <c r="J67" s="228">
        <v>1.907090429433238</v>
      </c>
      <c r="K67" s="228">
        <v>1.5374200880415301</v>
      </c>
      <c r="L67" s="228">
        <v>1.4583404472795269</v>
      </c>
      <c r="M67" s="228">
        <v>0.44819552482106628</v>
      </c>
      <c r="N67" s="228">
        <v>2.3283881495017408E-2</v>
      </c>
      <c r="O67" s="228">
        <v>6.9331871034013864E-2</v>
      </c>
      <c r="P67" s="228">
        <v>0.60995541934360553</v>
      </c>
      <c r="Q67" s="228">
        <v>0.27099245216768758</v>
      </c>
      <c r="R67" s="228">
        <v>0.27961069268278588</v>
      </c>
      <c r="S67" s="228">
        <v>5.6985282238591548E-2</v>
      </c>
      <c r="T67" s="228">
        <v>1.9693990178257108E-2</v>
      </c>
      <c r="U67" s="228">
        <v>7.145051567388188E-3</v>
      </c>
      <c r="V67" s="228">
        <v>3.4973108848036318E-3</v>
      </c>
      <c r="W67" s="228">
        <v>6.5718029227279156E-3</v>
      </c>
      <c r="DA67" s="69" t="s">
        <v>1319</v>
      </c>
    </row>
    <row r="68" spans="1:105" ht="12" customHeight="1" x14ac:dyDescent="0.25">
      <c r="A68" s="37" t="s">
        <v>162</v>
      </c>
      <c r="B68" s="228">
        <v>0.7292931196648742</v>
      </c>
      <c r="C68" s="228">
        <v>1.0687595182302569</v>
      </c>
      <c r="D68" s="228">
        <v>1.7111702575233909</v>
      </c>
      <c r="E68" s="228">
        <v>3.36890024244402</v>
      </c>
      <c r="F68" s="228">
        <v>5.1066818476120206</v>
      </c>
      <c r="G68" s="228">
        <v>7.8634638463752751</v>
      </c>
      <c r="H68" s="228">
        <v>7.6130045073908237</v>
      </c>
      <c r="I68" s="228">
        <v>9.0280753056090095</v>
      </c>
      <c r="J68" s="228">
        <v>5.8046432738990719</v>
      </c>
      <c r="K68" s="228">
        <v>5.194535156119275</v>
      </c>
      <c r="L68" s="228">
        <v>5.3248746418503039</v>
      </c>
      <c r="M68" s="228">
        <v>4.4556731112131214</v>
      </c>
      <c r="N68" s="228">
        <v>0.71469779335451644</v>
      </c>
      <c r="O68" s="228">
        <v>0.82706433049871197</v>
      </c>
      <c r="P68" s="228">
        <v>1.8082070095538181</v>
      </c>
      <c r="Q68" s="228">
        <v>3.8204574303498759</v>
      </c>
      <c r="R68" s="228">
        <v>6.1347795022043643</v>
      </c>
      <c r="S68" s="228">
        <v>0.78812740790418023</v>
      </c>
      <c r="T68" s="228">
        <v>0.16874424189889389</v>
      </c>
      <c r="U68" s="228">
        <v>0.43937186064673489</v>
      </c>
      <c r="V68" s="228">
        <v>0.33220585565132082</v>
      </c>
      <c r="W68" s="228">
        <v>0.45127387162324922</v>
      </c>
      <c r="DA68" s="69" t="s">
        <v>1320</v>
      </c>
    </row>
    <row r="69" spans="1:105" ht="12" customHeight="1" x14ac:dyDescent="0.25">
      <c r="A69" s="37" t="s">
        <v>97</v>
      </c>
      <c r="B69" s="228">
        <v>0</v>
      </c>
      <c r="C69" s="228">
        <v>0</v>
      </c>
      <c r="D69" s="228">
        <v>0</v>
      </c>
      <c r="E69" s="228">
        <v>0</v>
      </c>
      <c r="F69" s="228">
        <v>0</v>
      </c>
      <c r="G69" s="228">
        <v>0</v>
      </c>
      <c r="H69" s="228">
        <v>0</v>
      </c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0</v>
      </c>
      <c r="Q69" s="228">
        <v>0</v>
      </c>
      <c r="R69" s="228">
        <v>0</v>
      </c>
      <c r="S69" s="228">
        <v>0</v>
      </c>
      <c r="T69" s="228">
        <v>0</v>
      </c>
      <c r="U69" s="228">
        <v>0</v>
      </c>
      <c r="V69" s="228">
        <v>0</v>
      </c>
      <c r="W69" s="228">
        <v>0</v>
      </c>
      <c r="DA69" s="69" t="s">
        <v>1321</v>
      </c>
    </row>
    <row r="70" spans="1:105" ht="12" customHeight="1" x14ac:dyDescent="0.25">
      <c r="A70" s="37" t="s">
        <v>78</v>
      </c>
      <c r="B70" s="228">
        <v>0</v>
      </c>
      <c r="C70" s="228">
        <v>0</v>
      </c>
      <c r="D70" s="228">
        <v>0</v>
      </c>
      <c r="E70" s="228">
        <v>0</v>
      </c>
      <c r="F70" s="228">
        <v>0</v>
      </c>
      <c r="G70" s="228">
        <v>0</v>
      </c>
      <c r="H70" s="228">
        <v>0</v>
      </c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0</v>
      </c>
      <c r="Q70" s="228">
        <v>0</v>
      </c>
      <c r="R70" s="228">
        <v>0</v>
      </c>
      <c r="S70" s="228">
        <v>0</v>
      </c>
      <c r="T70" s="228">
        <v>0</v>
      </c>
      <c r="U70" s="228">
        <v>0</v>
      </c>
      <c r="V70" s="228">
        <v>0</v>
      </c>
      <c r="W70" s="228">
        <v>0</v>
      </c>
      <c r="DA70" s="69" t="s">
        <v>1322</v>
      </c>
    </row>
    <row r="71" spans="1:105" ht="12" customHeight="1" x14ac:dyDescent="0.25">
      <c r="A71" s="37" t="s">
        <v>38</v>
      </c>
      <c r="B71" s="228">
        <v>0</v>
      </c>
      <c r="C71" s="228">
        <v>0</v>
      </c>
      <c r="D71" s="228">
        <v>0</v>
      </c>
      <c r="E71" s="228">
        <v>0</v>
      </c>
      <c r="F71" s="228">
        <v>0</v>
      </c>
      <c r="G71" s="228">
        <v>0</v>
      </c>
      <c r="H71" s="228">
        <v>0</v>
      </c>
      <c r="I71" s="228">
        <v>0</v>
      </c>
      <c r="J71" s="228">
        <v>0</v>
      </c>
      <c r="K71" s="228">
        <v>0</v>
      </c>
      <c r="L71" s="228">
        <v>0</v>
      </c>
      <c r="M71" s="228">
        <v>0</v>
      </c>
      <c r="N71" s="228">
        <v>0</v>
      </c>
      <c r="O71" s="228">
        <v>0</v>
      </c>
      <c r="P71" s="228">
        <v>0</v>
      </c>
      <c r="Q71" s="228">
        <v>0</v>
      </c>
      <c r="R71" s="228">
        <v>0</v>
      </c>
      <c r="S71" s="228">
        <v>0</v>
      </c>
      <c r="T71" s="228">
        <v>0</v>
      </c>
      <c r="U71" s="228">
        <v>0</v>
      </c>
      <c r="V71" s="228">
        <v>0</v>
      </c>
      <c r="W71" s="228">
        <v>0</v>
      </c>
      <c r="DA71" s="69" t="s">
        <v>1323</v>
      </c>
    </row>
    <row r="72" spans="1:105" ht="12" customHeight="1" x14ac:dyDescent="0.25">
      <c r="A72" s="57" t="s">
        <v>1053</v>
      </c>
      <c r="B72" s="263">
        <f t="shared" ref="B72:W72" si="3">B73+B84</f>
        <v>172.40163106721121</v>
      </c>
      <c r="C72" s="263">
        <f t="shared" si="3"/>
        <v>193.33714935740761</v>
      </c>
      <c r="D72" s="263">
        <f t="shared" si="3"/>
        <v>183.45104771078951</v>
      </c>
      <c r="E72" s="263">
        <f t="shared" si="3"/>
        <v>166.11820364116889</v>
      </c>
      <c r="F72" s="263">
        <f t="shared" si="3"/>
        <v>194.58556288884</v>
      </c>
      <c r="G72" s="263">
        <f t="shared" si="3"/>
        <v>216.28150907025039</v>
      </c>
      <c r="H72" s="263">
        <f t="shared" si="3"/>
        <v>233.24177896173771</v>
      </c>
      <c r="I72" s="263">
        <f t="shared" si="3"/>
        <v>225.30216403953031</v>
      </c>
      <c r="J72" s="263">
        <f t="shared" si="3"/>
        <v>201.17545556140379</v>
      </c>
      <c r="K72" s="263">
        <f t="shared" si="3"/>
        <v>166.77892632733659</v>
      </c>
      <c r="L72" s="263">
        <f t="shared" si="3"/>
        <v>145.75376865826689</v>
      </c>
      <c r="M72" s="263">
        <f t="shared" si="3"/>
        <v>105.956440029446</v>
      </c>
      <c r="N72" s="263">
        <f t="shared" si="3"/>
        <v>23.46681883168069</v>
      </c>
      <c r="O72" s="263">
        <f t="shared" si="3"/>
        <v>36.017309123845543</v>
      </c>
      <c r="P72" s="263">
        <f t="shared" si="3"/>
        <v>82.339043768122707</v>
      </c>
      <c r="Q72" s="263">
        <f t="shared" si="3"/>
        <v>299.8732945828624</v>
      </c>
      <c r="R72" s="263">
        <f t="shared" si="3"/>
        <v>175.7406370938464</v>
      </c>
      <c r="S72" s="263">
        <f t="shared" si="3"/>
        <v>29.725501373981199</v>
      </c>
      <c r="T72" s="263">
        <f t="shared" si="3"/>
        <v>16.514625781228482</v>
      </c>
      <c r="U72" s="263">
        <f t="shared" si="3"/>
        <v>13.87920888096428</v>
      </c>
      <c r="V72" s="263">
        <f t="shared" si="3"/>
        <v>11.115477859524351</v>
      </c>
      <c r="W72" s="263">
        <f t="shared" si="3"/>
        <v>17.507733570888789</v>
      </c>
      <c r="DA72" s="70"/>
    </row>
    <row r="73" spans="1:105" ht="12" customHeight="1" x14ac:dyDescent="0.25">
      <c r="A73" s="60" t="s">
        <v>1054</v>
      </c>
      <c r="B73" s="264">
        <v>172.40163106721121</v>
      </c>
      <c r="C73" s="264">
        <v>193.33714935740761</v>
      </c>
      <c r="D73" s="264">
        <v>183.45104771078951</v>
      </c>
      <c r="E73" s="264">
        <v>166.11820364116889</v>
      </c>
      <c r="F73" s="264">
        <v>194.58556288884</v>
      </c>
      <c r="G73" s="264">
        <v>216.28150907025039</v>
      </c>
      <c r="H73" s="264">
        <v>233.24177896173771</v>
      </c>
      <c r="I73" s="264">
        <v>225.30216403953031</v>
      </c>
      <c r="J73" s="264">
        <v>201.17545556140379</v>
      </c>
      <c r="K73" s="264">
        <v>166.77892632733659</v>
      </c>
      <c r="L73" s="264">
        <v>145.75376865826689</v>
      </c>
      <c r="M73" s="264">
        <v>105.956440029446</v>
      </c>
      <c r="N73" s="264">
        <v>23.46681883168069</v>
      </c>
      <c r="O73" s="264">
        <v>36.017309123845543</v>
      </c>
      <c r="P73" s="264">
        <v>82.339043768122707</v>
      </c>
      <c r="Q73" s="264">
        <v>299.8732945828624</v>
      </c>
      <c r="R73" s="264">
        <v>175.7406370938464</v>
      </c>
      <c r="S73" s="264">
        <v>29.725501373981199</v>
      </c>
      <c r="T73" s="264">
        <v>16.514625781228482</v>
      </c>
      <c r="U73" s="264">
        <v>13.87920888096428</v>
      </c>
      <c r="V73" s="264">
        <v>11.115477859524351</v>
      </c>
      <c r="W73" s="264">
        <v>17.507733570888789</v>
      </c>
      <c r="DA73" s="72" t="s">
        <v>1324</v>
      </c>
    </row>
    <row r="74" spans="1:105" ht="12" customHeight="1" x14ac:dyDescent="0.25">
      <c r="A74" s="64" t="s">
        <v>30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DA74" s="73" t="s">
        <v>1325</v>
      </c>
    </row>
    <row r="75" spans="1:105" ht="12" customHeight="1" x14ac:dyDescent="0.25">
      <c r="A75" s="64" t="s">
        <v>32</v>
      </c>
      <c r="B75" s="231">
        <v>16.832291155343761</v>
      </c>
      <c r="C75" s="231">
        <v>9.0352597745910082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1326</v>
      </c>
    </row>
    <row r="76" spans="1:105" ht="12" customHeight="1" x14ac:dyDescent="0.25">
      <c r="A76" s="64" t="s">
        <v>33</v>
      </c>
      <c r="B76" s="231">
        <v>48.850817242058248</v>
      </c>
      <c r="C76" s="231">
        <v>61.349251810323871</v>
      </c>
      <c r="D76" s="231">
        <v>57.239931007493396</v>
      </c>
      <c r="E76" s="231">
        <v>56.08003848551138</v>
      </c>
      <c r="F76" s="231">
        <v>51.64904833773727</v>
      </c>
      <c r="G76" s="231">
        <v>53.697684211181738</v>
      </c>
      <c r="H76" s="231">
        <v>53.36210208118964</v>
      </c>
      <c r="I76" s="231">
        <v>51.282070705602507</v>
      </c>
      <c r="J76" s="231">
        <v>48.591388858053513</v>
      </c>
      <c r="K76" s="231">
        <v>45.797627780743127</v>
      </c>
      <c r="L76" s="231">
        <v>39.907070858947598</v>
      </c>
      <c r="M76" s="231">
        <v>26.332493316977772</v>
      </c>
      <c r="N76" s="231">
        <v>1.9217501081505739</v>
      </c>
      <c r="O76" s="231">
        <v>2.186082755066344</v>
      </c>
      <c r="P76" s="231">
        <v>3.3950571021349161</v>
      </c>
      <c r="Q76" s="231">
        <v>3.704104168462595</v>
      </c>
      <c r="R76" s="231">
        <v>4.1130751808991057</v>
      </c>
      <c r="S76" s="231">
        <v>3.8644528572790628</v>
      </c>
      <c r="T76" s="231">
        <v>2.9148825033775561</v>
      </c>
      <c r="U76" s="231">
        <v>2.833188718096245</v>
      </c>
      <c r="V76" s="231">
        <v>1.752407114250127</v>
      </c>
      <c r="W76" s="231">
        <v>2.7051927438750978</v>
      </c>
      <c r="DA76" s="73" t="s">
        <v>1327</v>
      </c>
    </row>
    <row r="77" spans="1:105" ht="12" customHeight="1" x14ac:dyDescent="0.25">
      <c r="A77" s="64" t="s">
        <v>160</v>
      </c>
      <c r="B77" s="231">
        <v>8.9699386138213377</v>
      </c>
      <c r="C77" s="231">
        <v>10.706478820707639</v>
      </c>
      <c r="D77" s="231">
        <v>10.564105982701109</v>
      </c>
      <c r="E77" s="231">
        <v>9.3003919828737693</v>
      </c>
      <c r="F77" s="231">
        <v>8.2261771112341933</v>
      </c>
      <c r="G77" s="231">
        <v>9.9705960092809924</v>
      </c>
      <c r="H77" s="231">
        <v>10.042922798530499</v>
      </c>
      <c r="I77" s="231">
        <v>8.7061605524652599</v>
      </c>
      <c r="J77" s="231">
        <v>9.4071123819073179</v>
      </c>
      <c r="K77" s="231">
        <v>9.9429655855425043</v>
      </c>
      <c r="L77" s="231">
        <v>8.4108457457975607</v>
      </c>
      <c r="M77" s="231">
        <v>2.5710726554284582</v>
      </c>
      <c r="N77" s="231">
        <v>0.6797632570794695</v>
      </c>
      <c r="O77" s="231">
        <v>1.1446883203964691</v>
      </c>
      <c r="P77" s="231">
        <v>5.2407927677781538</v>
      </c>
      <c r="Q77" s="231">
        <v>0.92662440864189366</v>
      </c>
      <c r="R77" s="231">
        <v>1.364132604104098</v>
      </c>
      <c r="S77" s="231">
        <v>1.2203077753769269</v>
      </c>
      <c r="T77" s="231">
        <v>0.90441781171738533</v>
      </c>
      <c r="U77" s="231">
        <v>0.14463616390341111</v>
      </c>
      <c r="V77" s="231">
        <v>7.0833335124751193E-2</v>
      </c>
      <c r="W77" s="231">
        <v>0.10573132832731701</v>
      </c>
      <c r="DA77" s="73" t="s">
        <v>1328</v>
      </c>
    </row>
    <row r="78" spans="1:105" ht="12" customHeight="1" x14ac:dyDescent="0.25">
      <c r="A78" s="64" t="s">
        <v>70</v>
      </c>
      <c r="B78" s="231">
        <v>92.764390795907715</v>
      </c>
      <c r="C78" s="231">
        <v>105.4108058397572</v>
      </c>
      <c r="D78" s="231">
        <v>102.4479347853807</v>
      </c>
      <c r="E78" s="231">
        <v>86.956470870625722</v>
      </c>
      <c r="F78" s="231">
        <v>119.04659219832681</v>
      </c>
      <c r="G78" s="231">
        <v>119.2679348330451</v>
      </c>
      <c r="H78" s="231">
        <v>143.2611043846874</v>
      </c>
      <c r="I78" s="231">
        <v>143.27361493689429</v>
      </c>
      <c r="J78" s="231">
        <v>114.544367857948</v>
      </c>
      <c r="K78" s="231">
        <v>77.443686519310603</v>
      </c>
      <c r="L78" s="231">
        <v>66.725122393750141</v>
      </c>
      <c r="M78" s="231">
        <v>51.492914924602083</v>
      </c>
      <c r="N78" s="231">
        <v>0</v>
      </c>
      <c r="O78" s="231">
        <v>3.4976369962995681</v>
      </c>
      <c r="P78" s="231">
        <v>4.8283443472755172</v>
      </c>
      <c r="Q78" s="231">
        <v>3.9509218530835168</v>
      </c>
      <c r="R78" s="231">
        <v>4.3871319041076298</v>
      </c>
      <c r="S78" s="231">
        <v>3.1742852641009138</v>
      </c>
      <c r="T78" s="231">
        <v>2.0101372224644511</v>
      </c>
      <c r="U78" s="231">
        <v>0.60018578527141986</v>
      </c>
      <c r="V78" s="231">
        <v>0.59508864465369415</v>
      </c>
      <c r="W78" s="231">
        <v>2.782264802076408</v>
      </c>
      <c r="DA78" s="73" t="s">
        <v>1329</v>
      </c>
    </row>
    <row r="79" spans="1:105" ht="12" customHeight="1" x14ac:dyDescent="0.25">
      <c r="A79" s="64" t="s">
        <v>34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15.533840757028679</v>
      </c>
      <c r="P79" s="231">
        <v>53.338569492117117</v>
      </c>
      <c r="Q79" s="231">
        <v>69.832610445584066</v>
      </c>
      <c r="R79" s="231">
        <v>49.675245112448764</v>
      </c>
      <c r="S79" s="231">
        <v>4.5891502139748894</v>
      </c>
      <c r="T79" s="231">
        <v>2.935854735490556</v>
      </c>
      <c r="U79" s="231">
        <v>1.4070622019810231</v>
      </c>
      <c r="V79" s="231">
        <v>1.968765307793541</v>
      </c>
      <c r="W79" s="231">
        <v>4.6541647906447423</v>
      </c>
      <c r="DA79" s="73" t="s">
        <v>1330</v>
      </c>
    </row>
    <row r="80" spans="1:105" ht="12" customHeight="1" x14ac:dyDescent="0.25">
      <c r="A80" s="64" t="s">
        <v>162</v>
      </c>
      <c r="B80" s="231">
        <v>4.9841932600800698</v>
      </c>
      <c r="C80" s="231">
        <v>6.8353531120278506</v>
      </c>
      <c r="D80" s="231">
        <v>13.19907593521428</v>
      </c>
      <c r="E80" s="231">
        <v>13.781302302157959</v>
      </c>
      <c r="F80" s="231">
        <v>15.6637452415418</v>
      </c>
      <c r="G80" s="231">
        <v>33.34529401674255</v>
      </c>
      <c r="H80" s="231">
        <v>26.575649697330181</v>
      </c>
      <c r="I80" s="231">
        <v>22.04031784456825</v>
      </c>
      <c r="J80" s="231">
        <v>28.632586463494999</v>
      </c>
      <c r="K80" s="231">
        <v>33.594646441740402</v>
      </c>
      <c r="L80" s="231">
        <v>30.71072965977158</v>
      </c>
      <c r="M80" s="231">
        <v>25.559959132437669</v>
      </c>
      <c r="N80" s="231">
        <v>20.86530546645065</v>
      </c>
      <c r="O80" s="231">
        <v>13.655060295054479</v>
      </c>
      <c r="P80" s="231">
        <v>15.53628005881699</v>
      </c>
      <c r="Q80" s="231">
        <v>13.063570881114</v>
      </c>
      <c r="R80" s="231">
        <v>29.92965919025346</v>
      </c>
      <c r="S80" s="231">
        <v>16.877305263249411</v>
      </c>
      <c r="T80" s="231">
        <v>7.7493335081785339</v>
      </c>
      <c r="U80" s="231">
        <v>8.8941360117121828</v>
      </c>
      <c r="V80" s="231">
        <v>6.7283834577022343</v>
      </c>
      <c r="W80" s="231">
        <v>7.2603799059652214</v>
      </c>
      <c r="DA80" s="73" t="s">
        <v>1331</v>
      </c>
    </row>
    <row r="81" spans="1:105" ht="12" customHeight="1" x14ac:dyDescent="0.25">
      <c r="A81" s="64" t="s">
        <v>36</v>
      </c>
      <c r="B81" s="231">
        <v>0</v>
      </c>
      <c r="C81" s="231">
        <v>0</v>
      </c>
      <c r="D81" s="231">
        <v>0</v>
      </c>
      <c r="E81" s="231">
        <v>0</v>
      </c>
      <c r="F81" s="231">
        <v>0</v>
      </c>
      <c r="G81" s="231">
        <v>0</v>
      </c>
      <c r="H81" s="231">
        <v>0</v>
      </c>
      <c r="I81" s="231">
        <v>0</v>
      </c>
      <c r="J81" s="231">
        <v>0</v>
      </c>
      <c r="K81" s="231">
        <v>0</v>
      </c>
      <c r="L81" s="231">
        <v>0</v>
      </c>
      <c r="M81" s="231">
        <v>0</v>
      </c>
      <c r="N81" s="231">
        <v>0</v>
      </c>
      <c r="O81" s="231">
        <v>0</v>
      </c>
      <c r="P81" s="231">
        <v>0</v>
      </c>
      <c r="Q81" s="231">
        <v>0</v>
      </c>
      <c r="R81" s="231">
        <v>0</v>
      </c>
      <c r="S81" s="231">
        <v>0</v>
      </c>
      <c r="T81" s="231">
        <v>0</v>
      </c>
      <c r="U81" s="231">
        <v>0</v>
      </c>
      <c r="V81" s="231">
        <v>0</v>
      </c>
      <c r="W81" s="231">
        <v>0</v>
      </c>
      <c r="DA81" s="73" t="s">
        <v>1332</v>
      </c>
    </row>
    <row r="82" spans="1:105" ht="12" customHeight="1" x14ac:dyDescent="0.25">
      <c r="A82" s="64" t="s">
        <v>73</v>
      </c>
      <c r="B82" s="231">
        <v>0</v>
      </c>
      <c r="C82" s="231">
        <v>0</v>
      </c>
      <c r="D82" s="231">
        <v>0</v>
      </c>
      <c r="E82" s="231">
        <v>0</v>
      </c>
      <c r="F82" s="231">
        <v>0</v>
      </c>
      <c r="G82" s="231">
        <v>0</v>
      </c>
      <c r="H82" s="231">
        <v>0</v>
      </c>
      <c r="I82" s="231">
        <v>0</v>
      </c>
      <c r="J82" s="231">
        <v>0</v>
      </c>
      <c r="K82" s="231">
        <v>0</v>
      </c>
      <c r="L82" s="231">
        <v>0</v>
      </c>
      <c r="M82" s="231">
        <v>0</v>
      </c>
      <c r="N82" s="231">
        <v>0</v>
      </c>
      <c r="O82" s="231">
        <v>0</v>
      </c>
      <c r="P82" s="231">
        <v>0</v>
      </c>
      <c r="Q82" s="231">
        <v>208.3954628259763</v>
      </c>
      <c r="R82" s="231">
        <v>86.271393102033372</v>
      </c>
      <c r="S82" s="231">
        <v>0</v>
      </c>
      <c r="T82" s="231">
        <v>0</v>
      </c>
      <c r="U82" s="231">
        <v>0</v>
      </c>
      <c r="V82" s="231">
        <v>0</v>
      </c>
      <c r="W82" s="231">
        <v>0</v>
      </c>
      <c r="DA82" s="73" t="s">
        <v>1333</v>
      </c>
    </row>
    <row r="83" spans="1:105" ht="12" customHeight="1" x14ac:dyDescent="0.25">
      <c r="A83" s="64" t="s">
        <v>79</v>
      </c>
      <c r="B83" s="231">
        <v>0</v>
      </c>
      <c r="C83" s="231">
        <v>0</v>
      </c>
      <c r="D83" s="231">
        <v>0</v>
      </c>
      <c r="E83" s="231">
        <v>0</v>
      </c>
      <c r="F83" s="231">
        <v>0</v>
      </c>
      <c r="G83" s="231">
        <v>0</v>
      </c>
      <c r="H83" s="231">
        <v>0</v>
      </c>
      <c r="I83" s="231">
        <v>0</v>
      </c>
      <c r="J83" s="231">
        <v>0</v>
      </c>
      <c r="K83" s="231">
        <v>0</v>
      </c>
      <c r="L83" s="231">
        <v>0</v>
      </c>
      <c r="M83" s="231">
        <v>0</v>
      </c>
      <c r="N83" s="231">
        <v>0</v>
      </c>
      <c r="O83" s="231">
        <v>0</v>
      </c>
      <c r="P83" s="231">
        <v>0</v>
      </c>
      <c r="Q83" s="231">
        <v>0</v>
      </c>
      <c r="R83" s="231">
        <v>0</v>
      </c>
      <c r="S83" s="231">
        <v>0</v>
      </c>
      <c r="T83" s="231">
        <v>0</v>
      </c>
      <c r="U83" s="231">
        <v>0</v>
      </c>
      <c r="V83" s="231">
        <v>0</v>
      </c>
      <c r="W83" s="231">
        <v>0</v>
      </c>
      <c r="DA83" s="73" t="s">
        <v>1334</v>
      </c>
    </row>
    <row r="84" spans="1:105" ht="12" customHeight="1" x14ac:dyDescent="0.25">
      <c r="A84" s="60" t="s">
        <v>1066</v>
      </c>
      <c r="B84" s="264">
        <v>0</v>
      </c>
      <c r="C84" s="264">
        <v>0</v>
      </c>
      <c r="D84" s="264">
        <v>0</v>
      </c>
      <c r="E84" s="264">
        <v>0</v>
      </c>
      <c r="F84" s="264">
        <v>0</v>
      </c>
      <c r="G84" s="264">
        <v>0</v>
      </c>
      <c r="H84" s="264">
        <v>0</v>
      </c>
      <c r="I84" s="264">
        <v>0</v>
      </c>
      <c r="J84" s="264">
        <v>0</v>
      </c>
      <c r="K84" s="264">
        <v>0</v>
      </c>
      <c r="L84" s="264">
        <v>0</v>
      </c>
      <c r="M84" s="264">
        <v>0</v>
      </c>
      <c r="N84" s="264">
        <v>0</v>
      </c>
      <c r="O84" s="264">
        <v>0</v>
      </c>
      <c r="P84" s="264">
        <v>0</v>
      </c>
      <c r="Q84" s="264">
        <v>0</v>
      </c>
      <c r="R84" s="264">
        <v>0</v>
      </c>
      <c r="S84" s="264">
        <v>0</v>
      </c>
      <c r="T84" s="264">
        <v>0</v>
      </c>
      <c r="U84" s="264">
        <v>0</v>
      </c>
      <c r="V84" s="264">
        <v>0</v>
      </c>
      <c r="W84" s="264">
        <v>0</v>
      </c>
      <c r="DA84" s="72" t="s">
        <v>1335</v>
      </c>
    </row>
    <row r="85" spans="1:105" ht="12" customHeight="1" x14ac:dyDescent="0.25">
      <c r="A85" s="57" t="s">
        <v>1012</v>
      </c>
      <c r="B85" s="263">
        <v>87.727608664644762</v>
      </c>
      <c r="C85" s="263">
        <v>99.082179330773315</v>
      </c>
      <c r="D85" s="263">
        <v>93.680268377334272</v>
      </c>
      <c r="E85" s="263">
        <v>87.37433990815768</v>
      </c>
      <c r="F85" s="263">
        <v>103.1681958316737</v>
      </c>
      <c r="G85" s="263">
        <v>114.692074125669</v>
      </c>
      <c r="H85" s="263">
        <v>123.8404473790941</v>
      </c>
      <c r="I85" s="263">
        <v>120.6786528591152</v>
      </c>
      <c r="J85" s="263">
        <v>105.8305181963984</v>
      </c>
      <c r="K85" s="263">
        <v>87.320522159611272</v>
      </c>
      <c r="L85" s="263">
        <v>76.84925048039392</v>
      </c>
      <c r="M85" s="263">
        <v>55.903388490734599</v>
      </c>
      <c r="N85" s="263">
        <v>10.882695330984539</v>
      </c>
      <c r="O85" s="263">
        <v>13.91933126085126</v>
      </c>
      <c r="P85" s="263">
        <v>30.218907152846821</v>
      </c>
      <c r="Q85" s="263">
        <v>50.757924374780899</v>
      </c>
      <c r="R85" s="263">
        <v>47.574975841383967</v>
      </c>
      <c r="S85" s="263">
        <v>13.45272543770921</v>
      </c>
      <c r="T85" s="263">
        <v>5.8874254168402196</v>
      </c>
      <c r="U85" s="263">
        <v>6.4914842765202323</v>
      </c>
      <c r="V85" s="263">
        <v>5.0045697739110926</v>
      </c>
      <c r="W85" s="263">
        <v>7.7898432986689983</v>
      </c>
      <c r="DA85" s="70" t="s">
        <v>1336</v>
      </c>
    </row>
    <row r="86" spans="1:105" ht="12" customHeight="1" x14ac:dyDescent="0.25">
      <c r="A86" s="60" t="s">
        <v>1014</v>
      </c>
      <c r="B86" s="264">
        <v>87.727608664644762</v>
      </c>
      <c r="C86" s="264">
        <v>99.082179330773315</v>
      </c>
      <c r="D86" s="264">
        <v>93.680268377334272</v>
      </c>
      <c r="E86" s="264">
        <v>87.37433990815768</v>
      </c>
      <c r="F86" s="264">
        <v>103.1681958316737</v>
      </c>
      <c r="G86" s="264">
        <v>114.692074125669</v>
      </c>
      <c r="H86" s="264">
        <v>123.8404473790941</v>
      </c>
      <c r="I86" s="264">
        <v>120.6786528591152</v>
      </c>
      <c r="J86" s="264">
        <v>105.8305181963984</v>
      </c>
      <c r="K86" s="264">
        <v>87.320522159611272</v>
      </c>
      <c r="L86" s="264">
        <v>76.84925048039392</v>
      </c>
      <c r="M86" s="264">
        <v>55.903388490734599</v>
      </c>
      <c r="N86" s="264">
        <v>10.882695330984539</v>
      </c>
      <c r="O86" s="264">
        <v>13.91933126085126</v>
      </c>
      <c r="P86" s="264">
        <v>30.218907152846821</v>
      </c>
      <c r="Q86" s="264">
        <v>50.757924374780899</v>
      </c>
      <c r="R86" s="264">
        <v>47.574975841383967</v>
      </c>
      <c r="S86" s="264">
        <v>13.45272543770921</v>
      </c>
      <c r="T86" s="264">
        <v>5.8874254168402196</v>
      </c>
      <c r="U86" s="264">
        <v>6.4914842765202323</v>
      </c>
      <c r="V86" s="264">
        <v>5.0045697739110926</v>
      </c>
      <c r="W86" s="264">
        <v>7.7898432986689983</v>
      </c>
      <c r="DA86" s="72" t="s">
        <v>1337</v>
      </c>
    </row>
    <row r="87" spans="1:105" ht="12" customHeight="1" x14ac:dyDescent="0.25">
      <c r="A87" s="59" t="s">
        <v>30</v>
      </c>
      <c r="B87" s="232">
        <v>0</v>
      </c>
      <c r="C87" s="232">
        <v>0</v>
      </c>
      <c r="D87" s="232">
        <v>0</v>
      </c>
      <c r="E87" s="232">
        <v>0</v>
      </c>
      <c r="F87" s="232">
        <v>0</v>
      </c>
      <c r="G87" s="232">
        <v>0</v>
      </c>
      <c r="H87" s="232">
        <v>0</v>
      </c>
      <c r="I87" s="232">
        <v>0</v>
      </c>
      <c r="J87" s="232">
        <v>0</v>
      </c>
      <c r="K87" s="232">
        <v>0</v>
      </c>
      <c r="L87" s="232">
        <v>0</v>
      </c>
      <c r="M87" s="232">
        <v>0</v>
      </c>
      <c r="N87" s="232">
        <v>0</v>
      </c>
      <c r="O87" s="232">
        <v>0</v>
      </c>
      <c r="P87" s="232">
        <v>0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0</v>
      </c>
      <c r="DA87" s="71" t="s">
        <v>1338</v>
      </c>
    </row>
    <row r="88" spans="1:105" ht="12" customHeight="1" x14ac:dyDescent="0.25">
      <c r="A88" s="59" t="s">
        <v>33</v>
      </c>
      <c r="B88" s="297">
        <v>27.547622046781271</v>
      </c>
      <c r="C88" s="297">
        <v>32.981851588384473</v>
      </c>
      <c r="D88" s="297">
        <v>29.229879935794479</v>
      </c>
      <c r="E88" s="297">
        <v>29.49680551133342</v>
      </c>
      <c r="F88" s="297">
        <v>27.384041520445528</v>
      </c>
      <c r="G88" s="297">
        <v>28.47538286745176</v>
      </c>
      <c r="H88" s="297">
        <v>28.33277393201282</v>
      </c>
      <c r="I88" s="297">
        <v>27.468227990443001</v>
      </c>
      <c r="J88" s="297">
        <v>25.56202419614204</v>
      </c>
      <c r="K88" s="297">
        <v>23.97828586350915</v>
      </c>
      <c r="L88" s="297">
        <v>21.04116080571854</v>
      </c>
      <c r="M88" s="297">
        <v>13.893215017601401</v>
      </c>
      <c r="N88" s="297">
        <v>0.89120818118965528</v>
      </c>
      <c r="O88" s="297">
        <v>1.4855301595650361</v>
      </c>
      <c r="P88" s="297">
        <v>3.537697844925014</v>
      </c>
      <c r="Q88" s="297">
        <v>8.6861038080938755</v>
      </c>
      <c r="R88" s="297">
        <v>4.9173105964613972</v>
      </c>
      <c r="S88" s="297">
        <v>2.0682167799541928</v>
      </c>
      <c r="T88" s="297">
        <v>1.2638222766760889</v>
      </c>
      <c r="U88" s="297">
        <v>1.4746138326714731</v>
      </c>
      <c r="V88" s="297">
        <v>0.95881920700606493</v>
      </c>
      <c r="W88" s="297">
        <v>1.639469001004042</v>
      </c>
      <c r="DA88" s="122" t="s">
        <v>1339</v>
      </c>
    </row>
    <row r="89" spans="1:105" ht="12" customHeight="1" x14ac:dyDescent="0.25">
      <c r="A89" s="59" t="s">
        <v>160</v>
      </c>
      <c r="B89" s="297">
        <v>5.0582670396686318</v>
      </c>
      <c r="C89" s="297">
        <v>5.7558891930828411</v>
      </c>
      <c r="D89" s="297">
        <v>5.3946177793774339</v>
      </c>
      <c r="E89" s="297">
        <v>4.8917914628191177</v>
      </c>
      <c r="F89" s="297">
        <v>4.3614738861313276</v>
      </c>
      <c r="G89" s="297">
        <v>5.2873143963597888</v>
      </c>
      <c r="H89" s="297">
        <v>5.3323210700075627</v>
      </c>
      <c r="I89" s="297">
        <v>4.6632828917805567</v>
      </c>
      <c r="J89" s="297">
        <v>4.9487129298690098</v>
      </c>
      <c r="K89" s="297">
        <v>5.2058432432917412</v>
      </c>
      <c r="L89" s="297">
        <v>4.4346516554657303</v>
      </c>
      <c r="M89" s="297">
        <v>1.356516635084926</v>
      </c>
      <c r="N89" s="297">
        <v>0.31523899668951311</v>
      </c>
      <c r="O89" s="297">
        <v>0.77786123114959205</v>
      </c>
      <c r="P89" s="297">
        <v>5.4609806911962204</v>
      </c>
      <c r="Q89" s="297">
        <v>2.1729291182212509</v>
      </c>
      <c r="R89" s="297">
        <v>1.630863384236328</v>
      </c>
      <c r="S89" s="297">
        <v>0.65309659891159022</v>
      </c>
      <c r="T89" s="297">
        <v>0.39213360282845711</v>
      </c>
      <c r="U89" s="297">
        <v>7.5280014576587465E-2</v>
      </c>
      <c r="V89" s="297">
        <v>3.8756041140001217E-2</v>
      </c>
      <c r="W89" s="297">
        <v>6.4077961032568909E-2</v>
      </c>
      <c r="DA89" s="122" t="s">
        <v>1340</v>
      </c>
    </row>
    <row r="90" spans="1:105" ht="12" customHeight="1" x14ac:dyDescent="0.25">
      <c r="A90" s="59" t="s">
        <v>70</v>
      </c>
      <c r="B90" s="297">
        <v>52.31106706737895</v>
      </c>
      <c r="C90" s="297">
        <v>56.669697696848409</v>
      </c>
      <c r="D90" s="297">
        <v>52.315591244419167</v>
      </c>
      <c r="E90" s="297">
        <v>45.737096094993639</v>
      </c>
      <c r="F90" s="297">
        <v>63.117848799638601</v>
      </c>
      <c r="G90" s="297">
        <v>63.246677358090579</v>
      </c>
      <c r="H90" s="297">
        <v>76.06492858182672</v>
      </c>
      <c r="I90" s="297">
        <v>76.741681175358735</v>
      </c>
      <c r="J90" s="297">
        <v>60.25730014159452</v>
      </c>
      <c r="K90" s="297">
        <v>40.547227960676857</v>
      </c>
      <c r="L90" s="297">
        <v>35.181084450686058</v>
      </c>
      <c r="M90" s="297">
        <v>27.168036475653459</v>
      </c>
      <c r="N90" s="297">
        <v>0</v>
      </c>
      <c r="O90" s="297">
        <v>2.3767834191875248</v>
      </c>
      <c r="P90" s="297">
        <v>5.0312035639021424</v>
      </c>
      <c r="Q90" s="297">
        <v>9.2648899147439341</v>
      </c>
      <c r="R90" s="297">
        <v>5.2449540189115957</v>
      </c>
      <c r="S90" s="297">
        <v>1.6988459401720559</v>
      </c>
      <c r="T90" s="297">
        <v>0.87154669115570738</v>
      </c>
      <c r="U90" s="297">
        <v>0.31238380114993852</v>
      </c>
      <c r="V90" s="297">
        <v>0.32559923874157909</v>
      </c>
      <c r="W90" s="297">
        <v>1.6861781497516539</v>
      </c>
      <c r="DA90" s="122" t="s">
        <v>1341</v>
      </c>
    </row>
    <row r="91" spans="1:105" ht="12" customHeight="1" x14ac:dyDescent="0.25">
      <c r="A91" s="59" t="s">
        <v>162</v>
      </c>
      <c r="B91" s="297">
        <v>2.8106525108159128</v>
      </c>
      <c r="C91" s="297">
        <v>3.674740852457584</v>
      </c>
      <c r="D91" s="297">
        <v>6.7401794177431942</v>
      </c>
      <c r="E91" s="297">
        <v>7.2486468390114949</v>
      </c>
      <c r="F91" s="297">
        <v>8.3048316254582399</v>
      </c>
      <c r="G91" s="297">
        <v>17.682699503766859</v>
      </c>
      <c r="H91" s="297">
        <v>14.110423795247041</v>
      </c>
      <c r="I91" s="297">
        <v>11.805460801532909</v>
      </c>
      <c r="J91" s="297">
        <v>15.06248092879285</v>
      </c>
      <c r="K91" s="297">
        <v>17.589165092133531</v>
      </c>
      <c r="L91" s="297">
        <v>16.19235356852359</v>
      </c>
      <c r="M91" s="297">
        <v>13.485620362394821</v>
      </c>
      <c r="N91" s="297">
        <v>9.6762481531053766</v>
      </c>
      <c r="O91" s="297">
        <v>9.279156450949106</v>
      </c>
      <c r="P91" s="297">
        <v>16.18902505282345</v>
      </c>
      <c r="Q91" s="297">
        <v>30.634001533721829</v>
      </c>
      <c r="R91" s="297">
        <v>35.781847841774649</v>
      </c>
      <c r="S91" s="297">
        <v>9.0325661186713742</v>
      </c>
      <c r="T91" s="297">
        <v>3.3599228461799671</v>
      </c>
      <c r="U91" s="297">
        <v>4.6292066281222333</v>
      </c>
      <c r="V91" s="297">
        <v>3.6813952870234479</v>
      </c>
      <c r="W91" s="297">
        <v>4.400118186880734</v>
      </c>
      <c r="DA91" s="122" t="s">
        <v>1342</v>
      </c>
    </row>
    <row r="92" spans="1:105" ht="12" customHeight="1" x14ac:dyDescent="0.25">
      <c r="A92" s="60" t="s">
        <v>1021</v>
      </c>
      <c r="B92" s="264">
        <v>0</v>
      </c>
      <c r="C92" s="264">
        <v>0</v>
      </c>
      <c r="D92" s="264">
        <v>0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>
        <v>0</v>
      </c>
      <c r="K92" s="264">
        <v>0</v>
      </c>
      <c r="L92" s="264">
        <v>0</v>
      </c>
      <c r="M92" s="264">
        <v>0</v>
      </c>
      <c r="N92" s="264">
        <v>0</v>
      </c>
      <c r="O92" s="264">
        <v>0</v>
      </c>
      <c r="P92" s="264">
        <v>0</v>
      </c>
      <c r="Q92" s="264">
        <v>0</v>
      </c>
      <c r="R92" s="264">
        <v>0</v>
      </c>
      <c r="S92" s="264">
        <v>0</v>
      </c>
      <c r="T92" s="264">
        <v>0</v>
      </c>
      <c r="U92" s="264">
        <v>0</v>
      </c>
      <c r="V92" s="264">
        <v>0</v>
      </c>
      <c r="W92" s="264">
        <v>0</v>
      </c>
      <c r="DA92" s="72" t="s">
        <v>1343</v>
      </c>
    </row>
    <row r="93" spans="1:105" ht="12" customHeight="1" x14ac:dyDescent="0.25">
      <c r="A93" s="57" t="s">
        <v>1023</v>
      </c>
      <c r="B93" s="263">
        <f t="shared" ref="B93:W93" si="4">B94+B95+B106</f>
        <v>4.6420319971494601</v>
      </c>
      <c r="C93" s="263">
        <f t="shared" si="4"/>
        <v>5.5205954182391466</v>
      </c>
      <c r="D93" s="263">
        <f t="shared" si="4"/>
        <v>6.0350881118939643</v>
      </c>
      <c r="E93" s="263">
        <f t="shared" si="4"/>
        <v>8.0194713343271236</v>
      </c>
      <c r="F93" s="263">
        <f t="shared" si="4"/>
        <v>10.969297874835203</v>
      </c>
      <c r="G93" s="263">
        <f t="shared" si="4"/>
        <v>14.452409959229012</v>
      </c>
      <c r="H93" s="263">
        <f t="shared" si="4"/>
        <v>14.792014473548489</v>
      </c>
      <c r="I93" s="263">
        <f t="shared" si="4"/>
        <v>16.99607745266082</v>
      </c>
      <c r="J93" s="263">
        <f t="shared" si="4"/>
        <v>11.450059720273554</v>
      </c>
      <c r="K93" s="263">
        <f t="shared" si="4"/>
        <v>9.886930098493826</v>
      </c>
      <c r="L93" s="263">
        <f t="shared" si="4"/>
        <v>9.6498394255696454</v>
      </c>
      <c r="M93" s="263">
        <f t="shared" si="4"/>
        <v>7.3459837446441414</v>
      </c>
      <c r="N93" s="263">
        <f t="shared" si="4"/>
        <v>1.2883257260780561</v>
      </c>
      <c r="O93" s="263">
        <f t="shared" si="4"/>
        <v>1.6977603100705396</v>
      </c>
      <c r="P93" s="263">
        <f t="shared" si="4"/>
        <v>3.9602764464964473</v>
      </c>
      <c r="Q93" s="263">
        <f t="shared" si="4"/>
        <v>10.786008376090782</v>
      </c>
      <c r="R93" s="263">
        <f t="shared" si="4"/>
        <v>10.63038703869055</v>
      </c>
      <c r="S93" s="263">
        <f t="shared" si="4"/>
        <v>1.5139443377394572</v>
      </c>
      <c r="T93" s="263">
        <f t="shared" si="4"/>
        <v>0.54601316853963833</v>
      </c>
      <c r="U93" s="263">
        <f t="shared" si="4"/>
        <v>0.77821851502341854</v>
      </c>
      <c r="V93" s="263">
        <f t="shared" si="4"/>
        <v>0.60133497925463808</v>
      </c>
      <c r="W93" s="263">
        <f t="shared" si="4"/>
        <v>0.87013410901315758</v>
      </c>
      <c r="DA93" s="70"/>
    </row>
    <row r="94" spans="1:105" ht="12" customHeight="1" x14ac:dyDescent="0.25">
      <c r="A94" s="60" t="s">
        <v>1024</v>
      </c>
      <c r="B94" s="264">
        <v>0.86057820682237995</v>
      </c>
      <c r="C94" s="264">
        <v>1.279942405138693</v>
      </c>
      <c r="D94" s="264">
        <v>2.011276646705483</v>
      </c>
      <c r="E94" s="264">
        <v>4.3758381104840689</v>
      </c>
      <c r="F94" s="264">
        <v>6.7012621853000347</v>
      </c>
      <c r="G94" s="264">
        <v>9.7084958373694867</v>
      </c>
      <c r="H94" s="264">
        <v>9.6760941446181494</v>
      </c>
      <c r="I94" s="264">
        <v>12.05430447231104</v>
      </c>
      <c r="J94" s="264">
        <v>7.0374814619108301</v>
      </c>
      <c r="K94" s="264">
        <v>6.2288045969936636</v>
      </c>
      <c r="L94" s="264">
        <v>6.4528792951148004</v>
      </c>
      <c r="M94" s="264">
        <v>5.0219373926539426</v>
      </c>
      <c r="N94" s="264">
        <v>0.77360500987217018</v>
      </c>
      <c r="O94" s="264">
        <v>0.9077574008135455</v>
      </c>
      <c r="P94" s="264">
        <v>2.1542535729222991</v>
      </c>
      <c r="Q94" s="264">
        <v>4.2085937692872184</v>
      </c>
      <c r="R94" s="264">
        <v>6.7756955596178097</v>
      </c>
      <c r="S94" s="264">
        <v>0.86194580881491112</v>
      </c>
      <c r="T94" s="264">
        <v>0.1837817101150151</v>
      </c>
      <c r="U94" s="264">
        <v>0.47379223607944032</v>
      </c>
      <c r="V94" s="264">
        <v>0.35752831905657673</v>
      </c>
      <c r="W94" s="264">
        <v>0.48611984498415878</v>
      </c>
      <c r="DA94" s="72" t="s">
        <v>1344</v>
      </c>
    </row>
    <row r="95" spans="1:105" ht="12" customHeight="1" x14ac:dyDescent="0.25">
      <c r="A95" s="60" t="s">
        <v>1026</v>
      </c>
      <c r="B95" s="264">
        <v>3.7814537903270802</v>
      </c>
      <c r="C95" s="264">
        <v>4.2406530131004532</v>
      </c>
      <c r="D95" s="264">
        <v>4.0238114651884809</v>
      </c>
      <c r="E95" s="264">
        <v>3.6436332238430542</v>
      </c>
      <c r="F95" s="264">
        <v>4.268035689535167</v>
      </c>
      <c r="G95" s="264">
        <v>4.7439141218595253</v>
      </c>
      <c r="H95" s="264">
        <v>5.1159203289303399</v>
      </c>
      <c r="I95" s="264">
        <v>4.9417729803497794</v>
      </c>
      <c r="J95" s="264">
        <v>4.4125782583627249</v>
      </c>
      <c r="K95" s="264">
        <v>3.6581255015001619</v>
      </c>
      <c r="L95" s="264">
        <v>3.1969601304548458</v>
      </c>
      <c r="M95" s="264">
        <v>2.3240463519901988</v>
      </c>
      <c r="N95" s="264">
        <v>0.51472071620588589</v>
      </c>
      <c r="O95" s="264">
        <v>0.79000290925699401</v>
      </c>
      <c r="P95" s="264">
        <v>1.8060228735741479</v>
      </c>
      <c r="Q95" s="264">
        <v>6.5774146068035639</v>
      </c>
      <c r="R95" s="264">
        <v>3.8546914790727409</v>
      </c>
      <c r="S95" s="264">
        <v>0.65199852892454613</v>
      </c>
      <c r="T95" s="264">
        <v>0.36223145842462318</v>
      </c>
      <c r="U95" s="264">
        <v>0.30442627894397822</v>
      </c>
      <c r="V95" s="264">
        <v>0.2438066601980613</v>
      </c>
      <c r="W95" s="264">
        <v>0.3840142640289988</v>
      </c>
      <c r="DA95" s="72" t="s">
        <v>1345</v>
      </c>
    </row>
    <row r="96" spans="1:105" ht="12" customHeight="1" x14ac:dyDescent="0.25">
      <c r="A96" s="64" t="s">
        <v>30</v>
      </c>
      <c r="B96" s="231">
        <v>0</v>
      </c>
      <c r="C96" s="231">
        <v>0</v>
      </c>
      <c r="D96" s="231">
        <v>0</v>
      </c>
      <c r="E96" s="231">
        <v>0</v>
      </c>
      <c r="F96" s="231">
        <v>0</v>
      </c>
      <c r="G96" s="231">
        <v>0</v>
      </c>
      <c r="H96" s="231">
        <v>0</v>
      </c>
      <c r="I96" s="231">
        <v>0</v>
      </c>
      <c r="J96" s="231">
        <v>0</v>
      </c>
      <c r="K96" s="231">
        <v>0</v>
      </c>
      <c r="L96" s="231">
        <v>0</v>
      </c>
      <c r="M96" s="231">
        <v>0</v>
      </c>
      <c r="N96" s="231">
        <v>0</v>
      </c>
      <c r="O96" s="231">
        <v>0</v>
      </c>
      <c r="P96" s="231">
        <v>0</v>
      </c>
      <c r="Q96" s="231">
        <v>0</v>
      </c>
      <c r="R96" s="231">
        <v>0</v>
      </c>
      <c r="S96" s="231">
        <v>0</v>
      </c>
      <c r="T96" s="231">
        <v>0</v>
      </c>
      <c r="U96" s="231">
        <v>0</v>
      </c>
      <c r="V96" s="231">
        <v>0</v>
      </c>
      <c r="W96" s="231">
        <v>0</v>
      </c>
      <c r="DA96" s="73" t="s">
        <v>1346</v>
      </c>
    </row>
    <row r="97" spans="1:105" ht="12" customHeight="1" x14ac:dyDescent="0.25">
      <c r="A97" s="64" t="s">
        <v>32</v>
      </c>
      <c r="B97" s="231">
        <v>0.36919912413386258</v>
      </c>
      <c r="C97" s="231">
        <v>0.19817919998620609</v>
      </c>
      <c r="D97" s="231">
        <v>0</v>
      </c>
      <c r="E97" s="231">
        <v>0</v>
      </c>
      <c r="F97" s="231">
        <v>0</v>
      </c>
      <c r="G97" s="231">
        <v>0</v>
      </c>
      <c r="H97" s="231">
        <v>0</v>
      </c>
      <c r="I97" s="231">
        <v>0</v>
      </c>
      <c r="J97" s="231">
        <v>0</v>
      </c>
      <c r="K97" s="231">
        <v>0</v>
      </c>
      <c r="L97" s="231">
        <v>0</v>
      </c>
      <c r="M97" s="231">
        <v>0</v>
      </c>
      <c r="N97" s="231">
        <v>0</v>
      </c>
      <c r="O97" s="231">
        <v>0</v>
      </c>
      <c r="P97" s="231">
        <v>0</v>
      </c>
      <c r="Q97" s="231">
        <v>0</v>
      </c>
      <c r="R97" s="231">
        <v>0</v>
      </c>
      <c r="S97" s="231">
        <v>0</v>
      </c>
      <c r="T97" s="231">
        <v>0</v>
      </c>
      <c r="U97" s="231">
        <v>0</v>
      </c>
      <c r="V97" s="231">
        <v>0</v>
      </c>
      <c r="W97" s="231">
        <v>0</v>
      </c>
      <c r="DA97" s="73" t="s">
        <v>1347</v>
      </c>
    </row>
    <row r="98" spans="1:105" ht="12" customHeight="1" x14ac:dyDescent="0.25">
      <c r="A98" s="64" t="s">
        <v>33</v>
      </c>
      <c r="B98" s="231">
        <v>1.0714928094186089</v>
      </c>
      <c r="C98" s="231">
        <v>1.3456332133043341</v>
      </c>
      <c r="D98" s="231">
        <v>1.2554994562781301</v>
      </c>
      <c r="E98" s="231">
        <v>1.230058397823695</v>
      </c>
      <c r="F98" s="231">
        <v>1.1328691520753751</v>
      </c>
      <c r="G98" s="231">
        <v>1.1778038887172599</v>
      </c>
      <c r="H98" s="231">
        <v>1.1704432372572411</v>
      </c>
      <c r="I98" s="231">
        <v>1.1248198723243019</v>
      </c>
      <c r="J98" s="231">
        <v>1.0658025126392781</v>
      </c>
      <c r="K98" s="231">
        <v>1.004524215272445</v>
      </c>
      <c r="L98" s="231">
        <v>0.87532086225789474</v>
      </c>
      <c r="M98" s="231">
        <v>0.57757636076788899</v>
      </c>
      <c r="N98" s="231">
        <v>4.2151626904819731E-2</v>
      </c>
      <c r="O98" s="231">
        <v>4.7949493684845412E-2</v>
      </c>
      <c r="P98" s="231">
        <v>7.4467111869956318E-2</v>
      </c>
      <c r="Q98" s="231">
        <v>8.1245743795420322E-2</v>
      </c>
      <c r="R98" s="231">
        <v>9.0216105476679825E-2</v>
      </c>
      <c r="S98" s="231">
        <v>8.4762828601089149E-2</v>
      </c>
      <c r="T98" s="231">
        <v>6.3934972207182889E-2</v>
      </c>
      <c r="U98" s="231">
        <v>6.214310241983878E-2</v>
      </c>
      <c r="V98" s="231">
        <v>3.8437261198496837E-2</v>
      </c>
      <c r="W98" s="231">
        <v>5.9335641383252258E-2</v>
      </c>
      <c r="DA98" s="73" t="s">
        <v>1348</v>
      </c>
    </row>
    <row r="99" spans="1:105" ht="12" customHeight="1" x14ac:dyDescent="0.25">
      <c r="A99" s="64" t="s">
        <v>160</v>
      </c>
      <c r="B99" s="231">
        <v>0.1967464470043927</v>
      </c>
      <c r="C99" s="231">
        <v>0.23483568378676151</v>
      </c>
      <c r="D99" s="231">
        <v>0.2317128809189074</v>
      </c>
      <c r="E99" s="231">
        <v>0.20399460432862651</v>
      </c>
      <c r="F99" s="231">
        <v>0.18043279767493201</v>
      </c>
      <c r="G99" s="231">
        <v>0.21869484550535909</v>
      </c>
      <c r="H99" s="231">
        <v>0.2202812597965505</v>
      </c>
      <c r="I99" s="231">
        <v>0.19096074449249939</v>
      </c>
      <c r="J99" s="231">
        <v>0.2063354073415245</v>
      </c>
      <c r="K99" s="231">
        <v>0.21808880036571929</v>
      </c>
      <c r="L99" s="231">
        <v>0.18448331566482251</v>
      </c>
      <c r="M99" s="231">
        <v>5.6393854152609231E-2</v>
      </c>
      <c r="N99" s="231">
        <v>1.4909913143490669E-2</v>
      </c>
      <c r="O99" s="231">
        <v>2.510756981306549E-2</v>
      </c>
      <c r="P99" s="231">
        <v>0.11495143957372091</v>
      </c>
      <c r="Q99" s="231">
        <v>2.0324560507797278E-2</v>
      </c>
      <c r="R99" s="231">
        <v>2.992085616804387E-2</v>
      </c>
      <c r="S99" s="231">
        <v>2.6766205365920809E-2</v>
      </c>
      <c r="T99" s="231">
        <v>1.9837481472694009E-2</v>
      </c>
      <c r="U99" s="231">
        <v>3.1724466110050818E-3</v>
      </c>
      <c r="V99" s="231">
        <v>1.553656899478959E-3</v>
      </c>
      <c r="W99" s="231">
        <v>2.319108756597436E-3</v>
      </c>
      <c r="DA99" s="73" t="s">
        <v>1349</v>
      </c>
    </row>
    <row r="100" spans="1:105" ht="12" customHeight="1" x14ac:dyDescent="0.25">
      <c r="A100" s="64" t="s">
        <v>70</v>
      </c>
      <c r="B100" s="231">
        <v>2.034692218461748</v>
      </c>
      <c r="C100" s="231">
        <v>2.3120784230213252</v>
      </c>
      <c r="D100" s="231">
        <v>2.2470908709345658</v>
      </c>
      <c r="E100" s="231">
        <v>1.9073014236100929</v>
      </c>
      <c r="F100" s="231">
        <v>2.6111654774216451</v>
      </c>
      <c r="G100" s="231">
        <v>2.6160204021682119</v>
      </c>
      <c r="H100" s="231">
        <v>3.1422860841190241</v>
      </c>
      <c r="I100" s="231">
        <v>3.1425604903109421</v>
      </c>
      <c r="J100" s="231">
        <v>2.5124137823742201</v>
      </c>
      <c r="K100" s="231">
        <v>1.698648209489277</v>
      </c>
      <c r="L100" s="231">
        <v>1.4635474468772169</v>
      </c>
      <c r="M100" s="231">
        <v>1.1294445250388321</v>
      </c>
      <c r="N100" s="231">
        <v>0</v>
      </c>
      <c r="O100" s="231">
        <v>7.6717097135171372E-2</v>
      </c>
      <c r="P100" s="231">
        <v>0.1059048044962599</v>
      </c>
      <c r="Q100" s="231">
        <v>8.6659437756736041E-2</v>
      </c>
      <c r="R100" s="231">
        <v>9.6227259943875515E-2</v>
      </c>
      <c r="S100" s="231">
        <v>6.9624706965992905E-2</v>
      </c>
      <c r="T100" s="231">
        <v>4.409030803196045E-2</v>
      </c>
      <c r="U100" s="231">
        <v>1.316446253185532E-2</v>
      </c>
      <c r="V100" s="231">
        <v>1.305266195555326E-2</v>
      </c>
      <c r="W100" s="231">
        <v>6.1026138304943411E-2</v>
      </c>
      <c r="DA100" s="73" t="s">
        <v>1350</v>
      </c>
    </row>
    <row r="101" spans="1:105" ht="12" customHeight="1" x14ac:dyDescent="0.25">
      <c r="A101" s="64" t="s">
        <v>34</v>
      </c>
      <c r="B101" s="231">
        <v>0</v>
      </c>
      <c r="C101" s="231">
        <v>0</v>
      </c>
      <c r="D101" s="231">
        <v>0</v>
      </c>
      <c r="E101" s="231">
        <v>0</v>
      </c>
      <c r="F101" s="231">
        <v>0</v>
      </c>
      <c r="G101" s="231">
        <v>0</v>
      </c>
      <c r="H101" s="231">
        <v>0</v>
      </c>
      <c r="I101" s="231">
        <v>0</v>
      </c>
      <c r="J101" s="231">
        <v>0</v>
      </c>
      <c r="K101" s="231">
        <v>0</v>
      </c>
      <c r="L101" s="231">
        <v>0</v>
      </c>
      <c r="M101" s="231">
        <v>0</v>
      </c>
      <c r="N101" s="231">
        <v>0</v>
      </c>
      <c r="O101" s="231">
        <v>0.34071894010157738</v>
      </c>
      <c r="P101" s="231">
        <v>1.1699270739379399</v>
      </c>
      <c r="Q101" s="231">
        <v>1.5317070251785529</v>
      </c>
      <c r="R101" s="231">
        <v>1.08957579318182</v>
      </c>
      <c r="S101" s="231">
        <v>0.10065832535105371</v>
      </c>
      <c r="T101" s="231">
        <v>6.4394976710182045E-2</v>
      </c>
      <c r="U101" s="231">
        <v>3.0862473075053489E-2</v>
      </c>
      <c r="V101" s="231">
        <v>4.3182857315995901E-2</v>
      </c>
      <c r="W101" s="231">
        <v>0.10208435372359791</v>
      </c>
      <c r="DA101" s="73" t="s">
        <v>1351</v>
      </c>
    </row>
    <row r="102" spans="1:105" ht="12" customHeight="1" x14ac:dyDescent="0.25">
      <c r="A102" s="64" t="s">
        <v>162</v>
      </c>
      <c r="B102" s="231">
        <v>0.1093231913084669</v>
      </c>
      <c r="C102" s="231">
        <v>0.14992649300182651</v>
      </c>
      <c r="D102" s="231">
        <v>0.28950825705687661</v>
      </c>
      <c r="E102" s="231">
        <v>0.30227879808064012</v>
      </c>
      <c r="F102" s="231">
        <v>0.34356826236321603</v>
      </c>
      <c r="G102" s="231">
        <v>0.73139498546869375</v>
      </c>
      <c r="H102" s="231">
        <v>0.58290974775752469</v>
      </c>
      <c r="I102" s="231">
        <v>0.48343187322203551</v>
      </c>
      <c r="J102" s="231">
        <v>0.62802655600770174</v>
      </c>
      <c r="K102" s="231">
        <v>0.73686427637272112</v>
      </c>
      <c r="L102" s="231">
        <v>0.6736085056549117</v>
      </c>
      <c r="M102" s="231">
        <v>0.56063161203086842</v>
      </c>
      <c r="N102" s="231">
        <v>0.45765917615757551</v>
      </c>
      <c r="O102" s="231">
        <v>0.29950980852233439</v>
      </c>
      <c r="P102" s="231">
        <v>0.34077244369627108</v>
      </c>
      <c r="Q102" s="231">
        <v>0.28653609201839031</v>
      </c>
      <c r="R102" s="231">
        <v>0.65647652222071573</v>
      </c>
      <c r="S102" s="231">
        <v>0.3701864626404896</v>
      </c>
      <c r="T102" s="231">
        <v>0.1699737200026038</v>
      </c>
      <c r="U102" s="231">
        <v>0.19508379430622549</v>
      </c>
      <c r="V102" s="231">
        <v>0.14758022282853639</v>
      </c>
      <c r="W102" s="231">
        <v>0.1592490218606078</v>
      </c>
      <c r="DA102" s="73" t="s">
        <v>1352</v>
      </c>
    </row>
    <row r="103" spans="1:105" ht="12" customHeight="1" x14ac:dyDescent="0.25">
      <c r="A103" s="64" t="s">
        <v>36</v>
      </c>
      <c r="B103" s="231">
        <v>0</v>
      </c>
      <c r="C103" s="231">
        <v>0</v>
      </c>
      <c r="D103" s="231">
        <v>0</v>
      </c>
      <c r="E103" s="231">
        <v>0</v>
      </c>
      <c r="F103" s="231">
        <v>0</v>
      </c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>
        <v>0</v>
      </c>
      <c r="O103" s="231">
        <v>0</v>
      </c>
      <c r="P103" s="231">
        <v>0</v>
      </c>
      <c r="Q103" s="231">
        <v>0</v>
      </c>
      <c r="R103" s="231">
        <v>0</v>
      </c>
      <c r="S103" s="231">
        <v>0</v>
      </c>
      <c r="T103" s="231">
        <v>0</v>
      </c>
      <c r="U103" s="231">
        <v>0</v>
      </c>
      <c r="V103" s="231">
        <v>0</v>
      </c>
      <c r="W103" s="231">
        <v>0</v>
      </c>
      <c r="DA103" s="73" t="s">
        <v>1353</v>
      </c>
    </row>
    <row r="104" spans="1:105" ht="12" customHeight="1" x14ac:dyDescent="0.25">
      <c r="A104" s="64" t="s">
        <v>73</v>
      </c>
      <c r="B104" s="231">
        <v>0</v>
      </c>
      <c r="C104" s="231">
        <v>0</v>
      </c>
      <c r="D104" s="231">
        <v>0</v>
      </c>
      <c r="E104" s="231">
        <v>0</v>
      </c>
      <c r="F104" s="231">
        <v>0</v>
      </c>
      <c r="G104" s="231">
        <v>0</v>
      </c>
      <c r="H104" s="231">
        <v>0</v>
      </c>
      <c r="I104" s="231">
        <v>0</v>
      </c>
      <c r="J104" s="231">
        <v>0</v>
      </c>
      <c r="K104" s="231">
        <v>0</v>
      </c>
      <c r="L104" s="231">
        <v>0</v>
      </c>
      <c r="M104" s="231">
        <v>0</v>
      </c>
      <c r="N104" s="231">
        <v>0</v>
      </c>
      <c r="O104" s="231">
        <v>0</v>
      </c>
      <c r="P104" s="231">
        <v>0</v>
      </c>
      <c r="Q104" s="231">
        <v>4.5709417475466676</v>
      </c>
      <c r="R104" s="231">
        <v>1.8922749420816061</v>
      </c>
      <c r="S104" s="231">
        <v>0</v>
      </c>
      <c r="T104" s="231">
        <v>0</v>
      </c>
      <c r="U104" s="231">
        <v>0</v>
      </c>
      <c r="V104" s="231">
        <v>0</v>
      </c>
      <c r="W104" s="231">
        <v>0</v>
      </c>
      <c r="DA104" s="73" t="s">
        <v>1354</v>
      </c>
    </row>
    <row r="105" spans="1:105" ht="12" customHeight="1" x14ac:dyDescent="0.25">
      <c r="A105" s="64" t="s">
        <v>79</v>
      </c>
      <c r="B105" s="231">
        <v>0</v>
      </c>
      <c r="C105" s="231">
        <v>0</v>
      </c>
      <c r="D105" s="231">
        <v>0</v>
      </c>
      <c r="E105" s="231">
        <v>0</v>
      </c>
      <c r="F105" s="231">
        <v>0</v>
      </c>
      <c r="G105" s="231">
        <v>0</v>
      </c>
      <c r="H105" s="231">
        <v>0</v>
      </c>
      <c r="I105" s="231">
        <v>0</v>
      </c>
      <c r="J105" s="231">
        <v>0</v>
      </c>
      <c r="K105" s="231">
        <v>0</v>
      </c>
      <c r="L105" s="231">
        <v>0</v>
      </c>
      <c r="M105" s="231">
        <v>0</v>
      </c>
      <c r="N105" s="231">
        <v>0</v>
      </c>
      <c r="O105" s="231">
        <v>0</v>
      </c>
      <c r="P105" s="231">
        <v>0</v>
      </c>
      <c r="Q105" s="231">
        <v>0</v>
      </c>
      <c r="R105" s="231">
        <v>0</v>
      </c>
      <c r="S105" s="231">
        <v>0</v>
      </c>
      <c r="T105" s="231">
        <v>0</v>
      </c>
      <c r="U105" s="231">
        <v>0</v>
      </c>
      <c r="V105" s="231">
        <v>0</v>
      </c>
      <c r="W105" s="231">
        <v>0</v>
      </c>
      <c r="DA105" s="73" t="s">
        <v>1355</v>
      </c>
    </row>
    <row r="106" spans="1:105" ht="12" customHeight="1" x14ac:dyDescent="0.25">
      <c r="A106" s="60" t="s">
        <v>1038</v>
      </c>
      <c r="B106" s="264">
        <v>0</v>
      </c>
      <c r="C106" s="264">
        <v>0</v>
      </c>
      <c r="D106" s="264">
        <v>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>
        <v>0</v>
      </c>
      <c r="K106" s="264">
        <v>0</v>
      </c>
      <c r="L106" s="264">
        <v>0</v>
      </c>
      <c r="M106" s="264">
        <v>0</v>
      </c>
      <c r="N106" s="264">
        <v>0</v>
      </c>
      <c r="O106" s="264">
        <v>0</v>
      </c>
      <c r="P106" s="264">
        <v>0</v>
      </c>
      <c r="Q106" s="264">
        <v>0</v>
      </c>
      <c r="R106" s="264">
        <v>0</v>
      </c>
      <c r="S106" s="264">
        <v>0</v>
      </c>
      <c r="T106" s="264">
        <v>0</v>
      </c>
      <c r="U106" s="264">
        <v>0</v>
      </c>
      <c r="V106" s="264">
        <v>0</v>
      </c>
      <c r="W106" s="264">
        <v>0</v>
      </c>
      <c r="DA106" s="72" t="s">
        <v>1356</v>
      </c>
    </row>
    <row r="107" spans="1:105" ht="12" customHeight="1" x14ac:dyDescent="0.25">
      <c r="A107" s="132" t="s">
        <v>1040</v>
      </c>
      <c r="B107" s="318">
        <v>0</v>
      </c>
      <c r="C107" s="318">
        <v>0</v>
      </c>
      <c r="D107" s="318">
        <v>0</v>
      </c>
      <c r="E107" s="318">
        <v>0</v>
      </c>
      <c r="F107" s="318">
        <v>0</v>
      </c>
      <c r="G107" s="318">
        <v>0</v>
      </c>
      <c r="H107" s="318">
        <v>0</v>
      </c>
      <c r="I107" s="318">
        <v>0</v>
      </c>
      <c r="J107" s="318">
        <v>0</v>
      </c>
      <c r="K107" s="318">
        <v>0</v>
      </c>
      <c r="L107" s="318">
        <v>0</v>
      </c>
      <c r="M107" s="318">
        <v>0</v>
      </c>
      <c r="N107" s="318">
        <v>0</v>
      </c>
      <c r="O107" s="318">
        <v>0</v>
      </c>
      <c r="P107" s="318">
        <v>0</v>
      </c>
      <c r="Q107" s="318">
        <v>0</v>
      </c>
      <c r="R107" s="318">
        <v>0</v>
      </c>
      <c r="S107" s="318">
        <v>0</v>
      </c>
      <c r="T107" s="318">
        <v>0</v>
      </c>
      <c r="U107" s="318">
        <v>0</v>
      </c>
      <c r="V107" s="318">
        <v>0</v>
      </c>
      <c r="W107" s="318">
        <v>0</v>
      </c>
      <c r="DA107" s="139" t="s">
        <v>1357</v>
      </c>
    </row>
    <row r="108" spans="1:105" ht="12" customHeight="1" x14ac:dyDescent="0.25">
      <c r="A108" s="100" t="s">
        <v>106</v>
      </c>
      <c r="B108" s="281">
        <v>0</v>
      </c>
      <c r="C108" s="281">
        <v>0</v>
      </c>
      <c r="D108" s="281">
        <v>0</v>
      </c>
      <c r="E108" s="281">
        <v>0</v>
      </c>
      <c r="F108" s="281">
        <v>0</v>
      </c>
      <c r="G108" s="281">
        <v>0</v>
      </c>
      <c r="H108" s="281">
        <v>0</v>
      </c>
      <c r="I108" s="281">
        <v>0</v>
      </c>
      <c r="J108" s="281">
        <v>0</v>
      </c>
      <c r="K108" s="281">
        <v>0</v>
      </c>
      <c r="L108" s="281">
        <v>0</v>
      </c>
      <c r="M108" s="281">
        <v>0</v>
      </c>
      <c r="N108" s="281">
        <v>0</v>
      </c>
      <c r="O108" s="281">
        <v>0</v>
      </c>
      <c r="P108" s="281">
        <v>0</v>
      </c>
      <c r="Q108" s="281">
        <v>0</v>
      </c>
      <c r="R108" s="281">
        <v>0</v>
      </c>
      <c r="S108" s="281">
        <v>0</v>
      </c>
      <c r="T108" s="281">
        <v>0</v>
      </c>
      <c r="U108" s="281">
        <v>0</v>
      </c>
      <c r="V108" s="281">
        <v>0</v>
      </c>
      <c r="W108" s="281">
        <v>0</v>
      </c>
      <c r="DA108" s="105" t="s">
        <v>1358</v>
      </c>
    </row>
    <row r="109" spans="1:105" ht="12" customHeight="1" x14ac:dyDescent="0.25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DA109" s="173"/>
    </row>
    <row r="110" spans="1:105" ht="15" customHeight="1" x14ac:dyDescent="0.25">
      <c r="A110" s="34" t="s">
        <v>48</v>
      </c>
      <c r="B110" s="225">
        <v>16.679796534246211</v>
      </c>
      <c r="C110" s="225">
        <v>24.775350621244549</v>
      </c>
      <c r="D110" s="225">
        <v>22.38146470660832</v>
      </c>
      <c r="E110" s="225">
        <v>27.047784387449919</v>
      </c>
      <c r="F110" s="225">
        <v>25.0763734290225</v>
      </c>
      <c r="G110" s="225">
        <v>28.18538910267365</v>
      </c>
      <c r="H110" s="225">
        <v>26.351118426605311</v>
      </c>
      <c r="I110" s="225">
        <v>20.585514421874642</v>
      </c>
      <c r="J110" s="225">
        <v>17.817883221975581</v>
      </c>
      <c r="K110" s="225">
        <v>21.85710819323155</v>
      </c>
      <c r="L110" s="225">
        <v>38.396523622355318</v>
      </c>
      <c r="M110" s="225">
        <v>31.052526720142481</v>
      </c>
      <c r="N110" s="225">
        <v>18.51242619772529</v>
      </c>
      <c r="O110" s="225">
        <v>28.516465943692928</v>
      </c>
      <c r="P110" s="225">
        <v>26.94373970213843</v>
      </c>
      <c r="Q110" s="225">
        <v>47.182438010242826</v>
      </c>
      <c r="R110" s="225">
        <v>35.412209187686621</v>
      </c>
      <c r="S110" s="225">
        <v>25.512769967300731</v>
      </c>
      <c r="T110" s="225">
        <v>21.141714702306889</v>
      </c>
      <c r="U110" s="225">
        <v>29.98846019008613</v>
      </c>
      <c r="V110" s="225">
        <v>26.49993805318957</v>
      </c>
      <c r="W110" s="225">
        <v>30.14678624644214</v>
      </c>
      <c r="DA110" s="89" t="s">
        <v>1359</v>
      </c>
    </row>
    <row r="111" spans="1:105" ht="12" customHeight="1" x14ac:dyDescent="0.25">
      <c r="A111" s="55" t="s">
        <v>92</v>
      </c>
      <c r="B111" s="261">
        <v>0</v>
      </c>
      <c r="C111" s="261">
        <v>0</v>
      </c>
      <c r="D111" s="261">
        <v>0</v>
      </c>
      <c r="E111" s="261">
        <v>0</v>
      </c>
      <c r="F111" s="261">
        <v>0</v>
      </c>
      <c r="G111" s="261">
        <v>0</v>
      </c>
      <c r="H111" s="261">
        <v>0</v>
      </c>
      <c r="I111" s="261">
        <v>0</v>
      </c>
      <c r="J111" s="261">
        <v>0</v>
      </c>
      <c r="K111" s="261">
        <v>0</v>
      </c>
      <c r="L111" s="261">
        <v>0</v>
      </c>
      <c r="M111" s="261">
        <v>0</v>
      </c>
      <c r="N111" s="261">
        <v>0</v>
      </c>
      <c r="O111" s="261">
        <v>0</v>
      </c>
      <c r="P111" s="261">
        <v>0</v>
      </c>
      <c r="Q111" s="261">
        <v>0</v>
      </c>
      <c r="R111" s="261">
        <v>0</v>
      </c>
      <c r="S111" s="261">
        <v>0</v>
      </c>
      <c r="T111" s="261">
        <v>0</v>
      </c>
      <c r="U111" s="261">
        <v>0</v>
      </c>
      <c r="V111" s="261">
        <v>0</v>
      </c>
      <c r="W111" s="261">
        <v>0</v>
      </c>
      <c r="DA111" s="67" t="s">
        <v>1360</v>
      </c>
    </row>
    <row r="112" spans="1:105" ht="12" customHeight="1" x14ac:dyDescent="0.25">
      <c r="A112" s="202" t="s">
        <v>93</v>
      </c>
      <c r="B112" s="226">
        <v>0</v>
      </c>
      <c r="C112" s="226">
        <v>0</v>
      </c>
      <c r="D112" s="226">
        <v>0</v>
      </c>
      <c r="E112" s="226">
        <v>0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  <c r="K112" s="226">
        <v>0</v>
      </c>
      <c r="L112" s="226">
        <v>0</v>
      </c>
      <c r="M112" s="226">
        <v>0</v>
      </c>
      <c r="N112" s="226">
        <v>0</v>
      </c>
      <c r="O112" s="226">
        <v>0</v>
      </c>
      <c r="P112" s="226">
        <v>0</v>
      </c>
      <c r="Q112" s="226">
        <v>0</v>
      </c>
      <c r="R112" s="226">
        <v>0</v>
      </c>
      <c r="S112" s="226">
        <v>0</v>
      </c>
      <c r="T112" s="226">
        <v>0</v>
      </c>
      <c r="U112" s="226">
        <v>0</v>
      </c>
      <c r="V112" s="226">
        <v>0</v>
      </c>
      <c r="W112" s="226">
        <v>0</v>
      </c>
      <c r="DA112" s="174" t="s">
        <v>1361</v>
      </c>
    </row>
    <row r="113" spans="1:105" ht="12" customHeight="1" x14ac:dyDescent="0.25">
      <c r="A113" s="202" t="s">
        <v>94</v>
      </c>
      <c r="B113" s="226">
        <v>0</v>
      </c>
      <c r="C113" s="226">
        <v>0</v>
      </c>
      <c r="D113" s="226">
        <v>0</v>
      </c>
      <c r="E113" s="226">
        <v>0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  <c r="K113" s="226">
        <v>0</v>
      </c>
      <c r="L113" s="226">
        <v>0</v>
      </c>
      <c r="M113" s="226">
        <v>0</v>
      </c>
      <c r="N113" s="226">
        <v>0</v>
      </c>
      <c r="O113" s="226">
        <v>0</v>
      </c>
      <c r="P113" s="226">
        <v>0</v>
      </c>
      <c r="Q113" s="226">
        <v>0</v>
      </c>
      <c r="R113" s="226">
        <v>0</v>
      </c>
      <c r="S113" s="226">
        <v>0</v>
      </c>
      <c r="T113" s="226">
        <v>0</v>
      </c>
      <c r="U113" s="226">
        <v>0</v>
      </c>
      <c r="V113" s="226">
        <v>0</v>
      </c>
      <c r="W113" s="226">
        <v>0</v>
      </c>
      <c r="DA113" s="174" t="s">
        <v>1362</v>
      </c>
    </row>
    <row r="114" spans="1:105" ht="12" customHeight="1" x14ac:dyDescent="0.25">
      <c r="A114" s="202" t="s">
        <v>95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0</v>
      </c>
      <c r="S114" s="226">
        <v>0</v>
      </c>
      <c r="T114" s="226">
        <v>0</v>
      </c>
      <c r="U114" s="226">
        <v>0</v>
      </c>
      <c r="V114" s="226">
        <v>0</v>
      </c>
      <c r="W114" s="226">
        <v>0</v>
      </c>
      <c r="DA114" s="174" t="s">
        <v>1363</v>
      </c>
    </row>
    <row r="115" spans="1:105" ht="12" customHeight="1" x14ac:dyDescent="0.25">
      <c r="A115" s="56" t="s">
        <v>96</v>
      </c>
      <c r="B115" s="262">
        <v>0.23832126054242789</v>
      </c>
      <c r="C115" s="262">
        <v>0.42025640613617771</v>
      </c>
      <c r="D115" s="262">
        <v>0.44407455009380559</v>
      </c>
      <c r="E115" s="262">
        <v>1.0189707194332891</v>
      </c>
      <c r="F115" s="262">
        <v>1.084359374430639</v>
      </c>
      <c r="G115" s="262">
        <v>1.39660822876629</v>
      </c>
      <c r="H115" s="262">
        <v>1.2545756776041379</v>
      </c>
      <c r="I115" s="262">
        <v>1.172549693805871</v>
      </c>
      <c r="J115" s="262">
        <v>0.74018626449913605</v>
      </c>
      <c r="K115" s="262">
        <v>0.95065877250907915</v>
      </c>
      <c r="L115" s="262">
        <v>1.8817292288596821</v>
      </c>
      <c r="M115" s="262">
        <v>1.5039316883839711</v>
      </c>
      <c r="N115" s="262">
        <v>0.66274844855323445</v>
      </c>
      <c r="O115" s="262">
        <v>0.87058753544969525</v>
      </c>
      <c r="P115" s="262">
        <v>0.9756036866292439</v>
      </c>
      <c r="Q115" s="262">
        <v>0.96748012748729018</v>
      </c>
      <c r="R115" s="262">
        <v>1.6352959071104061</v>
      </c>
      <c r="S115" s="262">
        <v>0.8417602400666313</v>
      </c>
      <c r="T115" s="262">
        <v>0.31811526896790687</v>
      </c>
      <c r="U115" s="262">
        <v>1.091927184473976</v>
      </c>
      <c r="V115" s="262">
        <v>0.92167053688391998</v>
      </c>
      <c r="W115" s="262">
        <v>0.92431310653191845</v>
      </c>
      <c r="DA115" s="68" t="s">
        <v>1364</v>
      </c>
    </row>
    <row r="116" spans="1:105" ht="12" customHeight="1" x14ac:dyDescent="0.25">
      <c r="A116" s="37" t="s">
        <v>160</v>
      </c>
      <c r="B116" s="228">
        <v>0.15319670881370401</v>
      </c>
      <c r="C116" s="228">
        <v>0.25649922589710072</v>
      </c>
      <c r="D116" s="228">
        <v>0.1974167696740341</v>
      </c>
      <c r="E116" s="228">
        <v>0.41057762020295541</v>
      </c>
      <c r="F116" s="228">
        <v>0.37338473246469261</v>
      </c>
      <c r="G116" s="228">
        <v>0.32147593928925888</v>
      </c>
      <c r="H116" s="228">
        <v>0.34407694828946961</v>
      </c>
      <c r="I116" s="228">
        <v>0.33201870335182287</v>
      </c>
      <c r="J116" s="228">
        <v>0.18304601731959119</v>
      </c>
      <c r="K116" s="228">
        <v>0.21710808238009269</v>
      </c>
      <c r="L116" s="228">
        <v>0.40455769265990082</v>
      </c>
      <c r="M116" s="228">
        <v>0.13745381501805529</v>
      </c>
      <c r="N116" s="228">
        <v>2.0910216151730911E-2</v>
      </c>
      <c r="O116" s="228">
        <v>6.7335696680118795E-2</v>
      </c>
      <c r="P116" s="228">
        <v>0.24608551877238291</v>
      </c>
      <c r="Q116" s="228">
        <v>6.4079927580577498E-2</v>
      </c>
      <c r="R116" s="228">
        <v>7.1284441300894369E-2</v>
      </c>
      <c r="S116" s="228">
        <v>5.6759229173706953E-2</v>
      </c>
      <c r="T116" s="228">
        <v>3.32467510098617E-2</v>
      </c>
      <c r="U116" s="228">
        <v>1.7472744766178609E-2</v>
      </c>
      <c r="V116" s="228">
        <v>9.6018409182925604E-3</v>
      </c>
      <c r="W116" s="228">
        <v>1.326736040707573E-2</v>
      </c>
      <c r="DA116" s="69" t="s">
        <v>1365</v>
      </c>
    </row>
    <row r="117" spans="1:105" ht="12" customHeight="1" x14ac:dyDescent="0.25">
      <c r="A117" s="37" t="s">
        <v>162</v>
      </c>
      <c r="B117" s="228">
        <v>8.512455172872388E-2</v>
      </c>
      <c r="C117" s="228">
        <v>0.16375718023907701</v>
      </c>
      <c r="D117" s="228">
        <v>0.24665778041977141</v>
      </c>
      <c r="E117" s="228">
        <v>0.60839309923033391</v>
      </c>
      <c r="F117" s="228">
        <v>0.71097464196594595</v>
      </c>
      <c r="G117" s="228">
        <v>1.075132289477031</v>
      </c>
      <c r="H117" s="228">
        <v>0.91049872931466802</v>
      </c>
      <c r="I117" s="228">
        <v>0.84053099045404811</v>
      </c>
      <c r="J117" s="228">
        <v>0.5571402471795448</v>
      </c>
      <c r="K117" s="228">
        <v>0.73355069012898644</v>
      </c>
      <c r="L117" s="228">
        <v>1.477171536199781</v>
      </c>
      <c r="M117" s="228">
        <v>1.366477873365916</v>
      </c>
      <c r="N117" s="228">
        <v>0.64183823240150351</v>
      </c>
      <c r="O117" s="228">
        <v>0.80325183876957651</v>
      </c>
      <c r="P117" s="228">
        <v>0.72951816785686097</v>
      </c>
      <c r="Q117" s="228">
        <v>0.90340019990671272</v>
      </c>
      <c r="R117" s="228">
        <v>1.5640114658095119</v>
      </c>
      <c r="S117" s="228">
        <v>0.7850010108929244</v>
      </c>
      <c r="T117" s="228">
        <v>0.28486851795804519</v>
      </c>
      <c r="U117" s="228">
        <v>1.074454439707798</v>
      </c>
      <c r="V117" s="228">
        <v>0.91206869596562745</v>
      </c>
      <c r="W117" s="228">
        <v>0.91104574612484268</v>
      </c>
      <c r="DA117" s="69" t="s">
        <v>1366</v>
      </c>
    </row>
    <row r="118" spans="1:105" ht="12" customHeight="1" x14ac:dyDescent="0.25">
      <c r="A118" s="37" t="s">
        <v>97</v>
      </c>
      <c r="B118" s="228">
        <v>0</v>
      </c>
      <c r="C118" s="228">
        <v>0</v>
      </c>
      <c r="D118" s="228">
        <v>0</v>
      </c>
      <c r="E118" s="228">
        <v>0</v>
      </c>
      <c r="F118" s="228">
        <v>0</v>
      </c>
      <c r="G118" s="228">
        <v>0</v>
      </c>
      <c r="H118" s="228">
        <v>0</v>
      </c>
      <c r="I118" s="228">
        <v>0</v>
      </c>
      <c r="J118" s="228">
        <v>0</v>
      </c>
      <c r="K118" s="228">
        <v>0</v>
      </c>
      <c r="L118" s="228">
        <v>0</v>
      </c>
      <c r="M118" s="228">
        <v>0</v>
      </c>
      <c r="N118" s="228">
        <v>0</v>
      </c>
      <c r="O118" s="228">
        <v>0</v>
      </c>
      <c r="P118" s="228">
        <v>0</v>
      </c>
      <c r="Q118" s="228">
        <v>0</v>
      </c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DA118" s="69" t="s">
        <v>1367</v>
      </c>
    </row>
    <row r="119" spans="1:105" ht="12" customHeight="1" x14ac:dyDescent="0.25">
      <c r="A119" s="37" t="s">
        <v>78</v>
      </c>
      <c r="B119" s="228">
        <v>0</v>
      </c>
      <c r="C119" s="228">
        <v>0</v>
      </c>
      <c r="D119" s="228">
        <v>0</v>
      </c>
      <c r="E119" s="228">
        <v>0</v>
      </c>
      <c r="F119" s="228">
        <v>0</v>
      </c>
      <c r="G119" s="228">
        <v>0</v>
      </c>
      <c r="H119" s="228">
        <v>0</v>
      </c>
      <c r="I119" s="228">
        <v>0</v>
      </c>
      <c r="J119" s="228">
        <v>0</v>
      </c>
      <c r="K119" s="228">
        <v>0</v>
      </c>
      <c r="L119" s="228">
        <v>0</v>
      </c>
      <c r="M119" s="228">
        <v>0</v>
      </c>
      <c r="N119" s="228">
        <v>0</v>
      </c>
      <c r="O119" s="228">
        <v>0</v>
      </c>
      <c r="P119" s="228">
        <v>0</v>
      </c>
      <c r="Q119" s="228">
        <v>0</v>
      </c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DA119" s="69" t="s">
        <v>1368</v>
      </c>
    </row>
    <row r="120" spans="1:105" ht="12" customHeight="1" x14ac:dyDescent="0.25">
      <c r="A120" s="37" t="s">
        <v>38</v>
      </c>
      <c r="B120" s="228">
        <v>0</v>
      </c>
      <c r="C120" s="228">
        <v>0</v>
      </c>
      <c r="D120" s="228">
        <v>0</v>
      </c>
      <c r="E120" s="228">
        <v>0</v>
      </c>
      <c r="F120" s="228">
        <v>0</v>
      </c>
      <c r="G120" s="228">
        <v>0</v>
      </c>
      <c r="H120" s="228">
        <v>0</v>
      </c>
      <c r="I120" s="228">
        <v>0</v>
      </c>
      <c r="J120" s="228">
        <v>0</v>
      </c>
      <c r="K120" s="228">
        <v>0</v>
      </c>
      <c r="L120" s="228">
        <v>0</v>
      </c>
      <c r="M120" s="228">
        <v>0</v>
      </c>
      <c r="N120" s="228">
        <v>0</v>
      </c>
      <c r="O120" s="228">
        <v>0</v>
      </c>
      <c r="P120" s="228">
        <v>0</v>
      </c>
      <c r="Q120" s="228">
        <v>0</v>
      </c>
      <c r="R120" s="228">
        <v>0</v>
      </c>
      <c r="S120" s="228">
        <v>0</v>
      </c>
      <c r="T120" s="228">
        <v>0</v>
      </c>
      <c r="U120" s="228">
        <v>0</v>
      </c>
      <c r="V120" s="228">
        <v>0</v>
      </c>
      <c r="W120" s="228">
        <v>0</v>
      </c>
      <c r="DA120" s="69" t="s">
        <v>1369</v>
      </c>
    </row>
    <row r="121" spans="1:105" ht="12" customHeight="1" x14ac:dyDescent="0.25">
      <c r="A121" s="57" t="s">
        <v>1053</v>
      </c>
      <c r="B121" s="263">
        <f t="shared" ref="B121:W121" si="5">B122+B133</f>
        <v>9.648905074050921</v>
      </c>
      <c r="C121" s="263">
        <f t="shared" si="5"/>
        <v>14.20429256496138</v>
      </c>
      <c r="D121" s="263">
        <f t="shared" si="5"/>
        <v>12.67960529353839</v>
      </c>
      <c r="E121" s="263">
        <f t="shared" si="5"/>
        <v>14.384583656568971</v>
      </c>
      <c r="F121" s="263">
        <f t="shared" si="5"/>
        <v>12.99002140039739</v>
      </c>
      <c r="G121" s="263">
        <f t="shared" si="5"/>
        <v>14.179187449608831</v>
      </c>
      <c r="H121" s="263">
        <f t="shared" si="5"/>
        <v>13.375608365487089</v>
      </c>
      <c r="I121" s="263">
        <f t="shared" si="5"/>
        <v>10.057912721900729</v>
      </c>
      <c r="J121" s="263">
        <f t="shared" si="5"/>
        <v>9.2586556657199495</v>
      </c>
      <c r="K121" s="263">
        <f t="shared" si="5"/>
        <v>11.29297991550161</v>
      </c>
      <c r="L121" s="263">
        <f t="shared" si="5"/>
        <v>19.38765474949934</v>
      </c>
      <c r="M121" s="263">
        <f t="shared" si="5"/>
        <v>15.581188530968889</v>
      </c>
      <c r="N121" s="263">
        <f t="shared" si="5"/>
        <v>10.105116026452629</v>
      </c>
      <c r="O121" s="263">
        <f t="shared" si="5"/>
        <v>16.772880104919</v>
      </c>
      <c r="P121" s="263">
        <f t="shared" si="5"/>
        <v>15.92860433521771</v>
      </c>
      <c r="Q121" s="263">
        <f t="shared" si="5"/>
        <v>34.000597611555229</v>
      </c>
      <c r="R121" s="263">
        <f t="shared" si="5"/>
        <v>21.483108070735671</v>
      </c>
      <c r="S121" s="263">
        <f t="shared" si="5"/>
        <v>14.196684003096509</v>
      </c>
      <c r="T121" s="263">
        <f t="shared" si="5"/>
        <v>13.368053438854091</v>
      </c>
      <c r="U121" s="263">
        <f t="shared" si="5"/>
        <v>16.27437876133126</v>
      </c>
      <c r="V121" s="263">
        <f t="shared" si="5"/>
        <v>14.632965434831201</v>
      </c>
      <c r="W121" s="263">
        <f t="shared" si="5"/>
        <v>16.94782093061859</v>
      </c>
      <c r="DA121" s="70"/>
    </row>
    <row r="122" spans="1:105" ht="12" customHeight="1" x14ac:dyDescent="0.25">
      <c r="A122" s="60" t="s">
        <v>1054</v>
      </c>
      <c r="B122" s="264">
        <v>9.648905074050921</v>
      </c>
      <c r="C122" s="264">
        <v>14.20429256496138</v>
      </c>
      <c r="D122" s="264">
        <v>12.67960529353839</v>
      </c>
      <c r="E122" s="264">
        <v>14.384583656568971</v>
      </c>
      <c r="F122" s="264">
        <v>12.99002140039739</v>
      </c>
      <c r="G122" s="264">
        <v>14.179187449608831</v>
      </c>
      <c r="H122" s="264">
        <v>13.375608365487089</v>
      </c>
      <c r="I122" s="264">
        <v>10.057912721900729</v>
      </c>
      <c r="J122" s="264">
        <v>9.2586556657199495</v>
      </c>
      <c r="K122" s="264">
        <v>11.29297991550161</v>
      </c>
      <c r="L122" s="264">
        <v>19.38765474949934</v>
      </c>
      <c r="M122" s="264">
        <v>15.581188530968889</v>
      </c>
      <c r="N122" s="264">
        <v>10.105116026452629</v>
      </c>
      <c r="O122" s="264">
        <v>16.772880104919</v>
      </c>
      <c r="P122" s="264">
        <v>15.92860433521771</v>
      </c>
      <c r="Q122" s="264">
        <v>34.000597611555229</v>
      </c>
      <c r="R122" s="264">
        <v>21.483108070735671</v>
      </c>
      <c r="S122" s="264">
        <v>14.196684003096509</v>
      </c>
      <c r="T122" s="264">
        <v>13.368053438854091</v>
      </c>
      <c r="U122" s="264">
        <v>16.27437876133126</v>
      </c>
      <c r="V122" s="264">
        <v>14.632965434831201</v>
      </c>
      <c r="W122" s="264">
        <v>16.94782093061859</v>
      </c>
      <c r="DA122" s="72" t="s">
        <v>1370</v>
      </c>
    </row>
    <row r="123" spans="1:105" ht="12" customHeight="1" x14ac:dyDescent="0.25">
      <c r="A123" s="64" t="s">
        <v>30</v>
      </c>
      <c r="B123" s="231">
        <v>0</v>
      </c>
      <c r="C123" s="231">
        <v>0</v>
      </c>
      <c r="D123" s="231">
        <v>0</v>
      </c>
      <c r="E123" s="231">
        <v>0</v>
      </c>
      <c r="F123" s="231">
        <v>0</v>
      </c>
      <c r="G123" s="231">
        <v>0</v>
      </c>
      <c r="H123" s="231">
        <v>0</v>
      </c>
      <c r="I123" s="231">
        <v>0</v>
      </c>
      <c r="J123" s="231">
        <v>0</v>
      </c>
      <c r="K123" s="231">
        <v>0</v>
      </c>
      <c r="L123" s="231">
        <v>0</v>
      </c>
      <c r="M123" s="231">
        <v>0</v>
      </c>
      <c r="N123" s="231">
        <v>0</v>
      </c>
      <c r="O123" s="231">
        <v>0</v>
      </c>
      <c r="P123" s="231">
        <v>0</v>
      </c>
      <c r="Q123" s="231">
        <v>0</v>
      </c>
      <c r="R123" s="231">
        <v>0</v>
      </c>
      <c r="S123" s="231">
        <v>0</v>
      </c>
      <c r="T123" s="231">
        <v>0</v>
      </c>
      <c r="U123" s="231">
        <v>0</v>
      </c>
      <c r="V123" s="231">
        <v>0</v>
      </c>
      <c r="W123" s="231">
        <v>0</v>
      </c>
      <c r="DA123" s="73" t="s">
        <v>1371</v>
      </c>
    </row>
    <row r="124" spans="1:105" ht="12" customHeight="1" x14ac:dyDescent="0.25">
      <c r="A124" s="64" t="s">
        <v>32</v>
      </c>
      <c r="B124" s="231">
        <v>0.94206289425058753</v>
      </c>
      <c r="C124" s="231">
        <v>0.66381175922619173</v>
      </c>
      <c r="D124" s="231">
        <v>0</v>
      </c>
      <c r="E124" s="231">
        <v>0</v>
      </c>
      <c r="F124" s="231">
        <v>0</v>
      </c>
      <c r="G124" s="231">
        <v>0</v>
      </c>
      <c r="H124" s="231">
        <v>0</v>
      </c>
      <c r="I124" s="231">
        <v>0</v>
      </c>
      <c r="J124" s="231">
        <v>0</v>
      </c>
      <c r="K124" s="231">
        <v>0</v>
      </c>
      <c r="L124" s="231">
        <v>0</v>
      </c>
      <c r="M124" s="231">
        <v>0</v>
      </c>
      <c r="N124" s="231">
        <v>0</v>
      </c>
      <c r="O124" s="231">
        <v>0</v>
      </c>
      <c r="P124" s="231">
        <v>0</v>
      </c>
      <c r="Q124" s="231">
        <v>0</v>
      </c>
      <c r="R124" s="231">
        <v>0</v>
      </c>
      <c r="S124" s="231">
        <v>0</v>
      </c>
      <c r="T124" s="231">
        <v>0</v>
      </c>
      <c r="U124" s="231">
        <v>0</v>
      </c>
      <c r="V124" s="231">
        <v>0</v>
      </c>
      <c r="W124" s="231">
        <v>0</v>
      </c>
      <c r="DA124" s="73" t="s">
        <v>1372</v>
      </c>
    </row>
    <row r="125" spans="1:105" ht="12" customHeight="1" x14ac:dyDescent="0.25">
      <c r="A125" s="64" t="s">
        <v>33</v>
      </c>
      <c r="B125" s="231">
        <v>2.7340628707548049</v>
      </c>
      <c r="C125" s="231">
        <v>4.5072699388175739</v>
      </c>
      <c r="D125" s="231">
        <v>3.9562583112012368</v>
      </c>
      <c r="E125" s="231">
        <v>4.856108405801022</v>
      </c>
      <c r="F125" s="231">
        <v>3.4479548906752191</v>
      </c>
      <c r="G125" s="231">
        <v>3.5203634990032331</v>
      </c>
      <c r="H125" s="231">
        <v>3.0601317747375938</v>
      </c>
      <c r="I125" s="231">
        <v>2.2893281720312029</v>
      </c>
      <c r="J125" s="231">
        <v>2.2363112662046398</v>
      </c>
      <c r="K125" s="231">
        <v>3.1010613996306691</v>
      </c>
      <c r="L125" s="231">
        <v>5.308298502326231</v>
      </c>
      <c r="M125" s="231">
        <v>3.872266213816606</v>
      </c>
      <c r="N125" s="231">
        <v>0.82753047850238293</v>
      </c>
      <c r="O125" s="231">
        <v>1.0180356290382391</v>
      </c>
      <c r="P125" s="231">
        <v>0.65677859251887771</v>
      </c>
      <c r="Q125" s="231">
        <v>0.41998323164579182</v>
      </c>
      <c r="R125" s="231">
        <v>0.50279571119985522</v>
      </c>
      <c r="S125" s="231">
        <v>1.8456346747333741</v>
      </c>
      <c r="T125" s="231">
        <v>2.3595027576963572</v>
      </c>
      <c r="U125" s="231">
        <v>3.3221191997382369</v>
      </c>
      <c r="V125" s="231">
        <v>2.3069554952693432</v>
      </c>
      <c r="W125" s="231">
        <v>2.618678312665029</v>
      </c>
      <c r="DA125" s="73" t="s">
        <v>1373</v>
      </c>
    </row>
    <row r="126" spans="1:105" ht="12" customHeight="1" x14ac:dyDescent="0.25">
      <c r="A126" s="64" t="s">
        <v>160</v>
      </c>
      <c r="B126" s="231">
        <v>0.50202591280058273</v>
      </c>
      <c r="C126" s="231">
        <v>0.78659459920327646</v>
      </c>
      <c r="D126" s="231">
        <v>0.730160420511349</v>
      </c>
      <c r="E126" s="231">
        <v>0.80534380690459162</v>
      </c>
      <c r="F126" s="231">
        <v>0.54915799061328996</v>
      </c>
      <c r="G126" s="231">
        <v>0.65366175040880137</v>
      </c>
      <c r="H126" s="231">
        <v>0.57592684636486935</v>
      </c>
      <c r="I126" s="231">
        <v>0.38865939593987581</v>
      </c>
      <c r="J126" s="231">
        <v>0.43294155397712619</v>
      </c>
      <c r="K126" s="231">
        <v>0.6732607837855501</v>
      </c>
      <c r="L126" s="231">
        <v>1.118781181247827</v>
      </c>
      <c r="M126" s="231">
        <v>0.37808336859861091</v>
      </c>
      <c r="N126" s="231">
        <v>0.29271485975909017</v>
      </c>
      <c r="O126" s="231">
        <v>0.53306924982909842</v>
      </c>
      <c r="P126" s="231">
        <v>1.0138387644614251</v>
      </c>
      <c r="Q126" s="231">
        <v>0.10506365263070309</v>
      </c>
      <c r="R126" s="231">
        <v>0.16675601409782609</v>
      </c>
      <c r="S126" s="231">
        <v>0.58281014861912228</v>
      </c>
      <c r="T126" s="231">
        <v>0.73209685755229525</v>
      </c>
      <c r="U126" s="231">
        <v>0.16959638940073091</v>
      </c>
      <c r="V126" s="231">
        <v>9.3248509655945028E-2</v>
      </c>
      <c r="W126" s="231">
        <v>0.1023499479240043</v>
      </c>
      <c r="DA126" s="73" t="s">
        <v>1374</v>
      </c>
    </row>
    <row r="127" spans="1:105" ht="12" customHeight="1" x14ac:dyDescent="0.25">
      <c r="A127" s="64" t="s">
        <v>70</v>
      </c>
      <c r="B127" s="231">
        <v>5.1918000746346173</v>
      </c>
      <c r="C127" s="231">
        <v>7.7444295141040556</v>
      </c>
      <c r="D127" s="231">
        <v>7.080904646915184</v>
      </c>
      <c r="E127" s="231">
        <v>7.5297745960487044</v>
      </c>
      <c r="F127" s="231">
        <v>7.9472380033870262</v>
      </c>
      <c r="G127" s="231">
        <v>7.8190799204021806</v>
      </c>
      <c r="H127" s="231">
        <v>8.2155282590735546</v>
      </c>
      <c r="I127" s="231">
        <v>6.3960038756381392</v>
      </c>
      <c r="J127" s="231">
        <v>5.2716513427782479</v>
      </c>
      <c r="K127" s="231">
        <v>5.2438879162014791</v>
      </c>
      <c r="L127" s="231">
        <v>8.8755415931726702</v>
      </c>
      <c r="M127" s="231">
        <v>7.5721760303233712</v>
      </c>
      <c r="N127" s="231">
        <v>0</v>
      </c>
      <c r="O127" s="231">
        <v>1.6288125741914949</v>
      </c>
      <c r="P127" s="231">
        <v>0.93405003485978899</v>
      </c>
      <c r="Q127" s="231">
        <v>0.44796821373592882</v>
      </c>
      <c r="R127" s="231">
        <v>0.53629729796749848</v>
      </c>
      <c r="S127" s="231">
        <v>1.5160156346284981</v>
      </c>
      <c r="T127" s="231">
        <v>1.6271408244610921</v>
      </c>
      <c r="U127" s="231">
        <v>0.70376135127346673</v>
      </c>
      <c r="V127" s="231">
        <v>0.78340415751146886</v>
      </c>
      <c r="W127" s="231">
        <v>2.693285539000819</v>
      </c>
      <c r="DA127" s="73" t="s">
        <v>1375</v>
      </c>
    </row>
    <row r="128" spans="1:105" ht="12" customHeight="1" x14ac:dyDescent="0.25">
      <c r="A128" s="64" t="s">
        <v>34</v>
      </c>
      <c r="B128" s="231">
        <v>0</v>
      </c>
      <c r="C128" s="231">
        <v>0</v>
      </c>
      <c r="D128" s="231">
        <v>0</v>
      </c>
      <c r="E128" s="231">
        <v>0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  <c r="L128" s="231">
        <v>0</v>
      </c>
      <c r="M128" s="231">
        <v>0</v>
      </c>
      <c r="N128" s="231">
        <v>0</v>
      </c>
      <c r="O128" s="231">
        <v>7.2339454258133058</v>
      </c>
      <c r="P128" s="231">
        <v>10.318421618291501</v>
      </c>
      <c r="Q128" s="231">
        <v>7.9178457395735213</v>
      </c>
      <c r="R128" s="231">
        <v>6.0724638128012547</v>
      </c>
      <c r="S128" s="231">
        <v>2.1917448796194501</v>
      </c>
      <c r="T128" s="231">
        <v>2.3764790987489839</v>
      </c>
      <c r="U128" s="231">
        <v>1.649882454553925</v>
      </c>
      <c r="V128" s="231">
        <v>2.5917801341804378</v>
      </c>
      <c r="W128" s="231">
        <v>4.5053205278718886</v>
      </c>
      <c r="DA128" s="73" t="s">
        <v>1376</v>
      </c>
    </row>
    <row r="129" spans="1:105" ht="12" customHeight="1" x14ac:dyDescent="0.25">
      <c r="A129" s="64" t="s">
        <v>162</v>
      </c>
      <c r="B129" s="231">
        <v>0.27895332161032871</v>
      </c>
      <c r="C129" s="231">
        <v>0.50218675361028242</v>
      </c>
      <c r="D129" s="231">
        <v>0.91228191491061739</v>
      </c>
      <c r="E129" s="231">
        <v>1.1933568478146519</v>
      </c>
      <c r="F129" s="231">
        <v>1.0456705157218551</v>
      </c>
      <c r="G129" s="231">
        <v>2.186082279794614</v>
      </c>
      <c r="H129" s="231">
        <v>1.524021485311071</v>
      </c>
      <c r="I129" s="231">
        <v>0.98392127829151232</v>
      </c>
      <c r="J129" s="231">
        <v>1.317751502759934</v>
      </c>
      <c r="K129" s="231">
        <v>2.274769815883912</v>
      </c>
      <c r="L129" s="231">
        <v>4.0850334727526114</v>
      </c>
      <c r="M129" s="231">
        <v>3.7586629182303022</v>
      </c>
      <c r="N129" s="231">
        <v>8.9848706881911617</v>
      </c>
      <c r="O129" s="231">
        <v>6.3590172260468636</v>
      </c>
      <c r="P129" s="231">
        <v>3.00551532508611</v>
      </c>
      <c r="Q129" s="231">
        <v>1.4811896388327841</v>
      </c>
      <c r="R129" s="231">
        <v>3.6586990552512129</v>
      </c>
      <c r="S129" s="231">
        <v>8.0604786654960616</v>
      </c>
      <c r="T129" s="231">
        <v>6.2728339003953648</v>
      </c>
      <c r="U129" s="231">
        <v>10.4290193663649</v>
      </c>
      <c r="V129" s="231">
        <v>8.85757713821401</v>
      </c>
      <c r="W129" s="231">
        <v>7.0281866031568514</v>
      </c>
      <c r="DA129" s="73" t="s">
        <v>1377</v>
      </c>
    </row>
    <row r="130" spans="1:105" ht="12" customHeight="1" x14ac:dyDescent="0.25">
      <c r="A130" s="64" t="s">
        <v>36</v>
      </c>
      <c r="B130" s="231">
        <v>0</v>
      </c>
      <c r="C130" s="231">
        <v>0</v>
      </c>
      <c r="D130" s="231">
        <v>0</v>
      </c>
      <c r="E130" s="231">
        <v>0</v>
      </c>
      <c r="F130" s="231">
        <v>0</v>
      </c>
      <c r="G130" s="231">
        <v>0</v>
      </c>
      <c r="H130" s="231">
        <v>0</v>
      </c>
      <c r="I130" s="231">
        <v>0</v>
      </c>
      <c r="J130" s="231">
        <v>0</v>
      </c>
      <c r="K130" s="231">
        <v>0</v>
      </c>
      <c r="L130" s="231">
        <v>0</v>
      </c>
      <c r="M130" s="231">
        <v>0</v>
      </c>
      <c r="N130" s="231">
        <v>0</v>
      </c>
      <c r="O130" s="231">
        <v>0</v>
      </c>
      <c r="P130" s="231">
        <v>0</v>
      </c>
      <c r="Q130" s="231">
        <v>0</v>
      </c>
      <c r="R130" s="231">
        <v>0</v>
      </c>
      <c r="S130" s="231">
        <v>0</v>
      </c>
      <c r="T130" s="231">
        <v>0</v>
      </c>
      <c r="U130" s="231">
        <v>0</v>
      </c>
      <c r="V130" s="231">
        <v>0</v>
      </c>
      <c r="W130" s="231">
        <v>0</v>
      </c>
      <c r="DA130" s="73" t="s">
        <v>1378</v>
      </c>
    </row>
    <row r="131" spans="1:105" ht="12" customHeight="1" x14ac:dyDescent="0.25">
      <c r="A131" s="64" t="s">
        <v>73</v>
      </c>
      <c r="B131" s="231">
        <v>0</v>
      </c>
      <c r="C131" s="231">
        <v>0</v>
      </c>
      <c r="D131" s="231">
        <v>0</v>
      </c>
      <c r="E131" s="231">
        <v>0</v>
      </c>
      <c r="F131" s="231">
        <v>0</v>
      </c>
      <c r="G131" s="231">
        <v>0</v>
      </c>
      <c r="H131" s="231">
        <v>0</v>
      </c>
      <c r="I131" s="231">
        <v>0</v>
      </c>
      <c r="J131" s="231">
        <v>0</v>
      </c>
      <c r="K131" s="231">
        <v>0</v>
      </c>
      <c r="L131" s="231">
        <v>0</v>
      </c>
      <c r="M131" s="231">
        <v>0</v>
      </c>
      <c r="N131" s="231">
        <v>0</v>
      </c>
      <c r="O131" s="231">
        <v>0</v>
      </c>
      <c r="P131" s="231">
        <v>0</v>
      </c>
      <c r="Q131" s="231">
        <v>23.6285471351365</v>
      </c>
      <c r="R131" s="231">
        <v>10.54609617941802</v>
      </c>
      <c r="S131" s="231">
        <v>0</v>
      </c>
      <c r="T131" s="231">
        <v>0</v>
      </c>
      <c r="U131" s="231">
        <v>0</v>
      </c>
      <c r="V131" s="231">
        <v>0</v>
      </c>
      <c r="W131" s="231">
        <v>0</v>
      </c>
      <c r="DA131" s="73" t="s">
        <v>1379</v>
      </c>
    </row>
    <row r="132" spans="1:105" ht="12" customHeight="1" x14ac:dyDescent="0.25">
      <c r="A132" s="64" t="s">
        <v>79</v>
      </c>
      <c r="B132" s="231">
        <v>0</v>
      </c>
      <c r="C132" s="231">
        <v>0</v>
      </c>
      <c r="D132" s="231">
        <v>0</v>
      </c>
      <c r="E132" s="231">
        <v>0</v>
      </c>
      <c r="F132" s="231">
        <v>0</v>
      </c>
      <c r="G132" s="231">
        <v>0</v>
      </c>
      <c r="H132" s="231">
        <v>0</v>
      </c>
      <c r="I132" s="231">
        <v>0</v>
      </c>
      <c r="J132" s="231">
        <v>0</v>
      </c>
      <c r="K132" s="231">
        <v>0</v>
      </c>
      <c r="L132" s="231">
        <v>0</v>
      </c>
      <c r="M132" s="231">
        <v>0</v>
      </c>
      <c r="N132" s="231">
        <v>0</v>
      </c>
      <c r="O132" s="231">
        <v>0</v>
      </c>
      <c r="P132" s="231">
        <v>0</v>
      </c>
      <c r="Q132" s="231">
        <v>0</v>
      </c>
      <c r="R132" s="231">
        <v>0</v>
      </c>
      <c r="S132" s="231">
        <v>0</v>
      </c>
      <c r="T132" s="231">
        <v>0</v>
      </c>
      <c r="U132" s="231">
        <v>0</v>
      </c>
      <c r="V132" s="231">
        <v>0</v>
      </c>
      <c r="W132" s="231">
        <v>0</v>
      </c>
      <c r="DA132" s="73" t="s">
        <v>1380</v>
      </c>
    </row>
    <row r="133" spans="1:105" ht="12" customHeight="1" x14ac:dyDescent="0.25">
      <c r="A133" s="60" t="s">
        <v>1066</v>
      </c>
      <c r="B133" s="264">
        <v>0</v>
      </c>
      <c r="C133" s="264">
        <v>0</v>
      </c>
      <c r="D133" s="264">
        <v>0</v>
      </c>
      <c r="E133" s="264">
        <v>0</v>
      </c>
      <c r="F133" s="264">
        <v>0</v>
      </c>
      <c r="G133" s="264">
        <v>0</v>
      </c>
      <c r="H133" s="264">
        <v>0</v>
      </c>
      <c r="I133" s="264">
        <v>0</v>
      </c>
      <c r="J133" s="264">
        <v>0</v>
      </c>
      <c r="K133" s="264">
        <v>0</v>
      </c>
      <c r="L133" s="264">
        <v>0</v>
      </c>
      <c r="M133" s="264">
        <v>0</v>
      </c>
      <c r="N133" s="264">
        <v>0</v>
      </c>
      <c r="O133" s="264">
        <v>0</v>
      </c>
      <c r="P133" s="264">
        <v>0</v>
      </c>
      <c r="Q133" s="264">
        <v>0</v>
      </c>
      <c r="R133" s="264">
        <v>0</v>
      </c>
      <c r="S133" s="264">
        <v>0</v>
      </c>
      <c r="T133" s="264">
        <v>0</v>
      </c>
      <c r="U133" s="264">
        <v>0</v>
      </c>
      <c r="V133" s="264">
        <v>0</v>
      </c>
      <c r="W133" s="264">
        <v>0</v>
      </c>
      <c r="DA133" s="72" t="s">
        <v>1381</v>
      </c>
    </row>
    <row r="134" spans="1:105" ht="12" customHeight="1" x14ac:dyDescent="0.25">
      <c r="A134" s="57" t="s">
        <v>1012</v>
      </c>
      <c r="B134" s="263">
        <v>5.512723220395495</v>
      </c>
      <c r="C134" s="263">
        <v>8.1732179820290636</v>
      </c>
      <c r="D134" s="263">
        <v>7.2698742338198894</v>
      </c>
      <c r="E134" s="263">
        <v>8.4948792779222284</v>
      </c>
      <c r="F134" s="263">
        <v>7.7328274740925336</v>
      </c>
      <c r="G134" s="263">
        <v>8.4422574690326329</v>
      </c>
      <c r="H134" s="263">
        <v>7.9737560517848056</v>
      </c>
      <c r="I134" s="263">
        <v>6.0487576789131934</v>
      </c>
      <c r="J134" s="263">
        <v>5.4686118020090024</v>
      </c>
      <c r="K134" s="263">
        <v>6.6386066951206129</v>
      </c>
      <c r="L134" s="263">
        <v>11.477263541747829</v>
      </c>
      <c r="M134" s="263">
        <v>9.2300614085583099</v>
      </c>
      <c r="N134" s="263">
        <v>5.2615873936833513</v>
      </c>
      <c r="O134" s="263">
        <v>7.2779318292467474</v>
      </c>
      <c r="P134" s="263">
        <v>6.5636270061344062</v>
      </c>
      <c r="Q134" s="263">
        <v>6.4616859576150398</v>
      </c>
      <c r="R134" s="263">
        <v>6.5297525937852674</v>
      </c>
      <c r="S134" s="263">
        <v>7.2137525232877291</v>
      </c>
      <c r="T134" s="263">
        <v>5.3507922303277997</v>
      </c>
      <c r="U134" s="263">
        <v>8.5462767125728973</v>
      </c>
      <c r="V134" s="263">
        <v>7.3971460034295697</v>
      </c>
      <c r="W134" s="263">
        <v>8.4665385965412359</v>
      </c>
      <c r="DA134" s="70" t="s">
        <v>1382</v>
      </c>
    </row>
    <row r="135" spans="1:105" ht="12" customHeight="1" x14ac:dyDescent="0.25">
      <c r="A135" s="60" t="s">
        <v>1014</v>
      </c>
      <c r="B135" s="264">
        <v>5.512723220395495</v>
      </c>
      <c r="C135" s="264">
        <v>8.1732179820290636</v>
      </c>
      <c r="D135" s="264">
        <v>7.2698742338198894</v>
      </c>
      <c r="E135" s="264">
        <v>8.4948792779222284</v>
      </c>
      <c r="F135" s="264">
        <v>7.7328274740925336</v>
      </c>
      <c r="G135" s="264">
        <v>8.4422574690326329</v>
      </c>
      <c r="H135" s="264">
        <v>7.9737560517848056</v>
      </c>
      <c r="I135" s="264">
        <v>6.0487576789131934</v>
      </c>
      <c r="J135" s="264">
        <v>5.4686118020090024</v>
      </c>
      <c r="K135" s="264">
        <v>6.6386066951206129</v>
      </c>
      <c r="L135" s="264">
        <v>11.477263541747829</v>
      </c>
      <c r="M135" s="264">
        <v>9.2300614085583099</v>
      </c>
      <c r="N135" s="264">
        <v>5.2615873936833513</v>
      </c>
      <c r="O135" s="264">
        <v>7.2779318292467474</v>
      </c>
      <c r="P135" s="264">
        <v>6.5636270061344062</v>
      </c>
      <c r="Q135" s="264">
        <v>6.4616859576150398</v>
      </c>
      <c r="R135" s="264">
        <v>6.5297525937852674</v>
      </c>
      <c r="S135" s="264">
        <v>7.2137525232877291</v>
      </c>
      <c r="T135" s="264">
        <v>5.3507922303277997</v>
      </c>
      <c r="U135" s="264">
        <v>8.5462767125728973</v>
      </c>
      <c r="V135" s="264">
        <v>7.3971460034295697</v>
      </c>
      <c r="W135" s="264">
        <v>8.4665385965412359</v>
      </c>
      <c r="DA135" s="72" t="s">
        <v>1383</v>
      </c>
    </row>
    <row r="136" spans="1:105" ht="12" customHeight="1" x14ac:dyDescent="0.25">
      <c r="A136" s="59" t="s">
        <v>30</v>
      </c>
      <c r="B136" s="232">
        <v>0</v>
      </c>
      <c r="C136" s="232">
        <v>0</v>
      </c>
      <c r="D136" s="232">
        <v>0</v>
      </c>
      <c r="E136" s="232">
        <v>0</v>
      </c>
      <c r="F136" s="232">
        <v>0</v>
      </c>
      <c r="G136" s="232">
        <v>0</v>
      </c>
      <c r="H136" s="232">
        <v>0</v>
      </c>
      <c r="I136" s="232">
        <v>0</v>
      </c>
      <c r="J136" s="232">
        <v>0</v>
      </c>
      <c r="K136" s="232">
        <v>0</v>
      </c>
      <c r="L136" s="232">
        <v>0</v>
      </c>
      <c r="M136" s="232">
        <v>0</v>
      </c>
      <c r="N136" s="232">
        <v>0</v>
      </c>
      <c r="O136" s="232">
        <v>0</v>
      </c>
      <c r="P136" s="232">
        <v>0</v>
      </c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0</v>
      </c>
      <c r="DA136" s="71" t="s">
        <v>1384</v>
      </c>
    </row>
    <row r="137" spans="1:105" ht="12" customHeight="1" x14ac:dyDescent="0.25">
      <c r="A137" s="59" t="s">
        <v>33</v>
      </c>
      <c r="B137" s="297">
        <v>1.731067540031697</v>
      </c>
      <c r="C137" s="297">
        <v>2.7206493065002091</v>
      </c>
      <c r="D137" s="297">
        <v>2.2683277352170199</v>
      </c>
      <c r="E137" s="297">
        <v>2.867796222169043</v>
      </c>
      <c r="F137" s="297">
        <v>2.0525324390327331</v>
      </c>
      <c r="G137" s="297">
        <v>2.0960167956584699</v>
      </c>
      <c r="H137" s="297">
        <v>1.824271733391492</v>
      </c>
      <c r="I137" s="297">
        <v>1.376785794727909</v>
      </c>
      <c r="J137" s="297">
        <v>1.3208740690737659</v>
      </c>
      <c r="K137" s="297">
        <v>1.822966756658208</v>
      </c>
      <c r="L137" s="297">
        <v>3.1424502683098772</v>
      </c>
      <c r="M137" s="297">
        <v>2.2938721826498769</v>
      </c>
      <c r="N137" s="297">
        <v>0.43088312120107253</v>
      </c>
      <c r="O137" s="297">
        <v>0.77673180047179746</v>
      </c>
      <c r="P137" s="297">
        <v>0.76839738105174382</v>
      </c>
      <c r="Q137" s="297">
        <v>1.1057756142414961</v>
      </c>
      <c r="R137" s="297">
        <v>0.67490988810468555</v>
      </c>
      <c r="S137" s="297">
        <v>1.109039509070747</v>
      </c>
      <c r="T137" s="297">
        <v>1.148626086915767</v>
      </c>
      <c r="U137" s="297">
        <v>1.9413830984357929</v>
      </c>
      <c r="V137" s="297">
        <v>1.4172098672876701</v>
      </c>
      <c r="W137" s="297">
        <v>1.7818879074506311</v>
      </c>
      <c r="DA137" s="122" t="s">
        <v>1385</v>
      </c>
    </row>
    <row r="138" spans="1:105" ht="12" customHeight="1" x14ac:dyDescent="0.25">
      <c r="A138" s="59" t="s">
        <v>160</v>
      </c>
      <c r="B138" s="297">
        <v>0.3178569049013682</v>
      </c>
      <c r="C138" s="297">
        <v>0.47479917552500078</v>
      </c>
      <c r="D138" s="297">
        <v>0.41863877500474189</v>
      </c>
      <c r="E138" s="297">
        <v>0.47559933469138799</v>
      </c>
      <c r="F138" s="297">
        <v>0.32690816023613217</v>
      </c>
      <c r="G138" s="297">
        <v>0.38918878914756783</v>
      </c>
      <c r="H138" s="297">
        <v>0.34333392927656792</v>
      </c>
      <c r="I138" s="297">
        <v>0.23373701588740931</v>
      </c>
      <c r="J138" s="297">
        <v>0.25571631316038662</v>
      </c>
      <c r="K138" s="297">
        <v>0.3957780479770186</v>
      </c>
      <c r="L138" s="297">
        <v>0.66230529832706331</v>
      </c>
      <c r="M138" s="297">
        <v>0.2239708930280663</v>
      </c>
      <c r="N138" s="297">
        <v>0.15241238319485989</v>
      </c>
      <c r="O138" s="297">
        <v>0.40671645115905208</v>
      </c>
      <c r="P138" s="297">
        <v>1.1861395305732401</v>
      </c>
      <c r="Q138" s="297">
        <v>0.27662253220660188</v>
      </c>
      <c r="R138" s="297">
        <v>0.22383898730355689</v>
      </c>
      <c r="S138" s="297">
        <v>0.35020987086698291</v>
      </c>
      <c r="T138" s="297">
        <v>0.35639100059989759</v>
      </c>
      <c r="U138" s="297">
        <v>9.9108895299198613E-2</v>
      </c>
      <c r="V138" s="297">
        <v>5.7284463556088489E-2</v>
      </c>
      <c r="W138" s="297">
        <v>6.9644344496969102E-2</v>
      </c>
      <c r="DA138" s="122" t="s">
        <v>1386</v>
      </c>
    </row>
    <row r="139" spans="1:105" ht="12" customHeight="1" x14ac:dyDescent="0.25">
      <c r="A139" s="59" t="s">
        <v>70</v>
      </c>
      <c r="B139" s="297">
        <v>3.2871799254027199</v>
      </c>
      <c r="C139" s="297">
        <v>4.6746427599839659</v>
      </c>
      <c r="D139" s="297">
        <v>4.0598492660475314</v>
      </c>
      <c r="E139" s="297">
        <v>4.446741574907441</v>
      </c>
      <c r="F139" s="297">
        <v>4.7309098639255103</v>
      </c>
      <c r="G139" s="297">
        <v>4.6554632339527666</v>
      </c>
      <c r="H139" s="297">
        <v>4.8976178416996641</v>
      </c>
      <c r="I139" s="297">
        <v>3.8465115602846032</v>
      </c>
      <c r="J139" s="297">
        <v>3.113693368674602</v>
      </c>
      <c r="K139" s="297">
        <v>3.082632723110704</v>
      </c>
      <c r="L139" s="297">
        <v>5.2542162142235238</v>
      </c>
      <c r="M139" s="297">
        <v>4.4856430314916373</v>
      </c>
      <c r="N139" s="297">
        <v>0</v>
      </c>
      <c r="O139" s="297">
        <v>1.242736980215593</v>
      </c>
      <c r="P139" s="297">
        <v>1.0927907954565721</v>
      </c>
      <c r="Q139" s="297">
        <v>1.1794573911043329</v>
      </c>
      <c r="R139" s="297">
        <v>0.71987954809387356</v>
      </c>
      <c r="S139" s="297">
        <v>0.91097185059922892</v>
      </c>
      <c r="T139" s="297">
        <v>0.79210604521029193</v>
      </c>
      <c r="U139" s="297">
        <v>0.41126471103213208</v>
      </c>
      <c r="V139" s="297">
        <v>0.48126117056706053</v>
      </c>
      <c r="W139" s="297">
        <v>1.832654629645263</v>
      </c>
      <c r="DA139" s="122" t="s">
        <v>1387</v>
      </c>
    </row>
    <row r="140" spans="1:105" ht="12" customHeight="1" x14ac:dyDescent="0.25">
      <c r="A140" s="59" t="s">
        <v>162</v>
      </c>
      <c r="B140" s="297">
        <v>0.1766188500597097</v>
      </c>
      <c r="C140" s="297">
        <v>0.30312674001988699</v>
      </c>
      <c r="D140" s="297">
        <v>0.52305845755059643</v>
      </c>
      <c r="E140" s="297">
        <v>0.70474214615435549</v>
      </c>
      <c r="F140" s="297">
        <v>0.62247701089815788</v>
      </c>
      <c r="G140" s="297">
        <v>1.301588650273829</v>
      </c>
      <c r="H140" s="297">
        <v>0.90853254741708156</v>
      </c>
      <c r="I140" s="297">
        <v>0.59172330801327166</v>
      </c>
      <c r="J140" s="297">
        <v>0.77832805110024805</v>
      </c>
      <c r="K140" s="297">
        <v>1.337229167374681</v>
      </c>
      <c r="L140" s="297">
        <v>2.4182917608873669</v>
      </c>
      <c r="M140" s="297">
        <v>2.2265753013887291</v>
      </c>
      <c r="N140" s="297">
        <v>4.6782918892874186</v>
      </c>
      <c r="O140" s="297">
        <v>4.8517465974003038</v>
      </c>
      <c r="P140" s="297">
        <v>3.516299299052851</v>
      </c>
      <c r="Q140" s="297">
        <v>3.8998304200626102</v>
      </c>
      <c r="R140" s="297">
        <v>4.9111241702831503</v>
      </c>
      <c r="S140" s="297">
        <v>4.8435312927507699</v>
      </c>
      <c r="T140" s="297">
        <v>3.0536690976018428</v>
      </c>
      <c r="U140" s="297">
        <v>6.0945200078057749</v>
      </c>
      <c r="V140" s="297">
        <v>5.4413905020187512</v>
      </c>
      <c r="W140" s="297">
        <v>4.7823517149483736</v>
      </c>
      <c r="DA140" s="122" t="s">
        <v>1388</v>
      </c>
    </row>
    <row r="141" spans="1:105" ht="12" customHeight="1" x14ac:dyDescent="0.25">
      <c r="A141" s="60" t="s">
        <v>1021</v>
      </c>
      <c r="B141" s="264">
        <v>0</v>
      </c>
      <c r="C141" s="264">
        <v>0</v>
      </c>
      <c r="D141" s="264">
        <v>0</v>
      </c>
      <c r="E141" s="264">
        <v>0</v>
      </c>
      <c r="F141" s="264">
        <v>0</v>
      </c>
      <c r="G141" s="264">
        <v>0</v>
      </c>
      <c r="H141" s="264">
        <v>0</v>
      </c>
      <c r="I141" s="264">
        <v>0</v>
      </c>
      <c r="J141" s="264">
        <v>0</v>
      </c>
      <c r="K141" s="264">
        <v>0</v>
      </c>
      <c r="L141" s="264">
        <v>0</v>
      </c>
      <c r="M141" s="264">
        <v>0</v>
      </c>
      <c r="N141" s="264">
        <v>0</v>
      </c>
      <c r="O141" s="264">
        <v>0</v>
      </c>
      <c r="P141" s="264">
        <v>0</v>
      </c>
      <c r="Q141" s="264">
        <v>0</v>
      </c>
      <c r="R141" s="264">
        <v>0</v>
      </c>
      <c r="S141" s="264">
        <v>0</v>
      </c>
      <c r="T141" s="264">
        <v>0</v>
      </c>
      <c r="U141" s="264">
        <v>0</v>
      </c>
      <c r="V141" s="264">
        <v>0</v>
      </c>
      <c r="W141" s="264">
        <v>0</v>
      </c>
      <c r="DA141" s="72" t="s">
        <v>1389</v>
      </c>
    </row>
    <row r="142" spans="1:105" ht="12" customHeight="1" x14ac:dyDescent="0.25">
      <c r="A142" s="57" t="s">
        <v>1023</v>
      </c>
      <c r="B142" s="263">
        <f t="shared" ref="B142:W142" si="6">B143+B144+B155</f>
        <v>1.2798469792573726</v>
      </c>
      <c r="C142" s="263">
        <f t="shared" si="6"/>
        <v>1.9775836681179204</v>
      </c>
      <c r="D142" s="263">
        <f t="shared" si="6"/>
        <v>1.9879106291562412</v>
      </c>
      <c r="E142" s="263">
        <f t="shared" si="6"/>
        <v>3.1493507335254329</v>
      </c>
      <c r="F142" s="263">
        <f t="shared" si="6"/>
        <v>3.269165180101937</v>
      </c>
      <c r="G142" s="263">
        <f t="shared" si="6"/>
        <v>4.1673359552659015</v>
      </c>
      <c r="H142" s="263">
        <f t="shared" si="6"/>
        <v>3.7471783317292848</v>
      </c>
      <c r="I142" s="263">
        <f t="shared" si="6"/>
        <v>3.3062943272548457</v>
      </c>
      <c r="J142" s="263">
        <f t="shared" si="6"/>
        <v>2.3504294897474969</v>
      </c>
      <c r="K142" s="263">
        <f t="shared" si="6"/>
        <v>2.9748628101002539</v>
      </c>
      <c r="L142" s="263">
        <f t="shared" si="6"/>
        <v>5.6498761022484656</v>
      </c>
      <c r="M142" s="263">
        <f t="shared" si="6"/>
        <v>4.7373450922313127</v>
      </c>
      <c r="N142" s="263">
        <f t="shared" si="6"/>
        <v>2.4829743290360708</v>
      </c>
      <c r="O142" s="263">
        <f t="shared" si="6"/>
        <v>3.5950664740774849</v>
      </c>
      <c r="P142" s="263">
        <f t="shared" si="6"/>
        <v>3.475904674157074</v>
      </c>
      <c r="Q142" s="263">
        <f t="shared" si="6"/>
        <v>5.7526743135852794</v>
      </c>
      <c r="R142" s="263">
        <f t="shared" si="6"/>
        <v>5.7640526160552819</v>
      </c>
      <c r="S142" s="263">
        <f t="shared" si="6"/>
        <v>3.260573200849862</v>
      </c>
      <c r="T142" s="263">
        <f t="shared" si="6"/>
        <v>2.1047537641570915</v>
      </c>
      <c r="U142" s="263">
        <f t="shared" si="6"/>
        <v>4.075877531707996</v>
      </c>
      <c r="V142" s="263">
        <f t="shared" si="6"/>
        <v>3.54815607804488</v>
      </c>
      <c r="W142" s="263">
        <f t="shared" si="6"/>
        <v>3.8081136127503932</v>
      </c>
      <c r="DA142" s="70"/>
    </row>
    <row r="143" spans="1:105" ht="12" customHeight="1" x14ac:dyDescent="0.25">
      <c r="A143" s="60" t="s">
        <v>1024</v>
      </c>
      <c r="B143" s="264">
        <v>0.19468290144116759</v>
      </c>
      <c r="C143" s="264">
        <v>0.38009795093108839</v>
      </c>
      <c r="D143" s="264">
        <v>0.56189886099824116</v>
      </c>
      <c r="E143" s="264">
        <v>1.531588579306489</v>
      </c>
      <c r="F143" s="264">
        <v>1.808242465494184</v>
      </c>
      <c r="G143" s="264">
        <v>2.5726736847956611</v>
      </c>
      <c r="H143" s="264">
        <v>2.2428905803449961</v>
      </c>
      <c r="I143" s="264">
        <v>2.1751312056515539</v>
      </c>
      <c r="J143" s="264">
        <v>1.3091548103718149</v>
      </c>
      <c r="K143" s="264">
        <v>1.70479786057979</v>
      </c>
      <c r="L143" s="264">
        <v>3.4694435738116778</v>
      </c>
      <c r="M143" s="264">
        <v>2.9850067746992179</v>
      </c>
      <c r="N143" s="264">
        <v>1.346502487939653</v>
      </c>
      <c r="O143" s="264">
        <v>1.7087045675513699</v>
      </c>
      <c r="P143" s="264">
        <v>1.684494239328445</v>
      </c>
      <c r="Q143" s="264">
        <v>1.928797213626106</v>
      </c>
      <c r="R143" s="264">
        <v>3.3479549366510928</v>
      </c>
      <c r="S143" s="264">
        <v>1.663943180548453</v>
      </c>
      <c r="T143" s="264">
        <v>0.60131567757204651</v>
      </c>
      <c r="U143" s="264">
        <v>2.245579577169484</v>
      </c>
      <c r="V143" s="264">
        <v>1.902459667940348</v>
      </c>
      <c r="W143" s="264">
        <v>1.902076986830133</v>
      </c>
      <c r="DA143" s="72" t="s">
        <v>1390</v>
      </c>
    </row>
    <row r="144" spans="1:105" ht="12" customHeight="1" x14ac:dyDescent="0.25">
      <c r="A144" s="60" t="s">
        <v>1026</v>
      </c>
      <c r="B144" s="264">
        <v>1.0851640778162051</v>
      </c>
      <c r="C144" s="264">
        <v>1.597485717186832</v>
      </c>
      <c r="D144" s="264">
        <v>1.426011768158</v>
      </c>
      <c r="E144" s="264">
        <v>1.617762154218944</v>
      </c>
      <c r="F144" s="264">
        <v>1.460922714607753</v>
      </c>
      <c r="G144" s="264">
        <v>1.5946622704702409</v>
      </c>
      <c r="H144" s="264">
        <v>1.5042877513842889</v>
      </c>
      <c r="I144" s="264">
        <v>1.131163121603292</v>
      </c>
      <c r="J144" s="264">
        <v>1.041274679375682</v>
      </c>
      <c r="K144" s="264">
        <v>1.2700649495204639</v>
      </c>
      <c r="L144" s="264">
        <v>2.1804325284367878</v>
      </c>
      <c r="M144" s="264">
        <v>1.752338317532095</v>
      </c>
      <c r="N144" s="264">
        <v>1.1364718410964181</v>
      </c>
      <c r="O144" s="264">
        <v>1.886361906526115</v>
      </c>
      <c r="P144" s="264">
        <v>1.7914104348286291</v>
      </c>
      <c r="Q144" s="264">
        <v>3.8238770999591729</v>
      </c>
      <c r="R144" s="264">
        <v>2.4160976794041891</v>
      </c>
      <c r="S144" s="264">
        <v>1.596630020301409</v>
      </c>
      <c r="T144" s="264">
        <v>1.503438086585045</v>
      </c>
      <c r="U144" s="264">
        <v>1.8302979545385121</v>
      </c>
      <c r="V144" s="264">
        <v>1.6456964101045319</v>
      </c>
      <c r="W144" s="264">
        <v>1.9060366259202599</v>
      </c>
      <c r="DA144" s="72" t="s">
        <v>1391</v>
      </c>
    </row>
    <row r="145" spans="1:105" ht="12" customHeight="1" x14ac:dyDescent="0.25">
      <c r="A145" s="64" t="s">
        <v>30</v>
      </c>
      <c r="B145" s="231">
        <v>0</v>
      </c>
      <c r="C145" s="231">
        <v>0</v>
      </c>
      <c r="D145" s="231">
        <v>0</v>
      </c>
      <c r="E145" s="231">
        <v>0</v>
      </c>
      <c r="F145" s="231">
        <v>0</v>
      </c>
      <c r="G145" s="231">
        <v>0</v>
      </c>
      <c r="H145" s="231">
        <v>0</v>
      </c>
      <c r="I145" s="231">
        <v>0</v>
      </c>
      <c r="J145" s="231">
        <v>0</v>
      </c>
      <c r="K145" s="231">
        <v>0</v>
      </c>
      <c r="L145" s="231">
        <v>0</v>
      </c>
      <c r="M145" s="231">
        <v>0</v>
      </c>
      <c r="N145" s="231">
        <v>0</v>
      </c>
      <c r="O145" s="231">
        <v>0</v>
      </c>
      <c r="P145" s="231">
        <v>0</v>
      </c>
      <c r="Q145" s="231">
        <v>0</v>
      </c>
      <c r="R145" s="231">
        <v>0</v>
      </c>
      <c r="S145" s="231">
        <v>0</v>
      </c>
      <c r="T145" s="231">
        <v>0</v>
      </c>
      <c r="U145" s="231">
        <v>0</v>
      </c>
      <c r="V145" s="231">
        <v>0</v>
      </c>
      <c r="W145" s="231">
        <v>0</v>
      </c>
      <c r="DA145" s="73" t="s">
        <v>1392</v>
      </c>
    </row>
    <row r="146" spans="1:105" ht="12" customHeight="1" x14ac:dyDescent="0.25">
      <c r="A146" s="64" t="s">
        <v>32</v>
      </c>
      <c r="B146" s="231">
        <v>0.1059491003423368</v>
      </c>
      <c r="C146" s="231">
        <v>7.4655587345499624E-2</v>
      </c>
      <c r="D146" s="231">
        <v>0</v>
      </c>
      <c r="E146" s="231">
        <v>0</v>
      </c>
      <c r="F146" s="231">
        <v>0</v>
      </c>
      <c r="G146" s="231">
        <v>0</v>
      </c>
      <c r="H146" s="231">
        <v>0</v>
      </c>
      <c r="I146" s="231">
        <v>0</v>
      </c>
      <c r="J146" s="231">
        <v>0</v>
      </c>
      <c r="K146" s="231">
        <v>0</v>
      </c>
      <c r="L146" s="231">
        <v>0</v>
      </c>
      <c r="M146" s="231">
        <v>0</v>
      </c>
      <c r="N146" s="231">
        <v>0</v>
      </c>
      <c r="O146" s="231">
        <v>0</v>
      </c>
      <c r="P146" s="231">
        <v>0</v>
      </c>
      <c r="Q146" s="231">
        <v>0</v>
      </c>
      <c r="R146" s="231">
        <v>0</v>
      </c>
      <c r="S146" s="231">
        <v>0</v>
      </c>
      <c r="T146" s="231">
        <v>0</v>
      </c>
      <c r="U146" s="231">
        <v>0</v>
      </c>
      <c r="V146" s="231">
        <v>0</v>
      </c>
      <c r="W146" s="231">
        <v>0</v>
      </c>
      <c r="DA146" s="73" t="s">
        <v>1393</v>
      </c>
    </row>
    <row r="147" spans="1:105" ht="12" customHeight="1" x14ac:dyDescent="0.25">
      <c r="A147" s="64" t="s">
        <v>33</v>
      </c>
      <c r="B147" s="231">
        <v>0.3074863718799713</v>
      </c>
      <c r="C147" s="231">
        <v>0.50691009903077255</v>
      </c>
      <c r="D147" s="231">
        <v>0.44494057812043181</v>
      </c>
      <c r="E147" s="231">
        <v>0.54614221608713642</v>
      </c>
      <c r="F147" s="231">
        <v>0.38777423558180002</v>
      </c>
      <c r="G147" s="231">
        <v>0.39591766948224738</v>
      </c>
      <c r="H147" s="231">
        <v>0.34415771010741558</v>
      </c>
      <c r="I147" s="231">
        <v>0.25746928543239478</v>
      </c>
      <c r="J147" s="231">
        <v>0.25150673929079431</v>
      </c>
      <c r="K147" s="231">
        <v>0.34876086023808728</v>
      </c>
      <c r="L147" s="231">
        <v>0.59699777382425778</v>
      </c>
      <c r="M147" s="231">
        <v>0.43549440716085203</v>
      </c>
      <c r="N147" s="231">
        <v>9.3068212577184062E-2</v>
      </c>
      <c r="O147" s="231">
        <v>0.114493373713492</v>
      </c>
      <c r="P147" s="231">
        <v>7.3864602274603286E-2</v>
      </c>
      <c r="Q147" s="231">
        <v>4.7233412783056469E-2</v>
      </c>
      <c r="R147" s="231">
        <v>5.6546918027152532E-2</v>
      </c>
      <c r="S147" s="231">
        <v>0.20756929769978619</v>
      </c>
      <c r="T147" s="231">
        <v>0.26536146998131888</v>
      </c>
      <c r="U147" s="231">
        <v>0.37362212500925113</v>
      </c>
      <c r="V147" s="231">
        <v>0.25945174228312351</v>
      </c>
      <c r="W147" s="231">
        <v>0.29450964792914119</v>
      </c>
      <c r="DA147" s="73" t="s">
        <v>1394</v>
      </c>
    </row>
    <row r="148" spans="1:105" ht="12" customHeight="1" x14ac:dyDescent="0.25">
      <c r="A148" s="64" t="s">
        <v>160</v>
      </c>
      <c r="B148" s="231">
        <v>5.646034265267845E-2</v>
      </c>
      <c r="C148" s="231">
        <v>8.8464359044758328E-2</v>
      </c>
      <c r="D148" s="231">
        <v>8.2117489321453019E-2</v>
      </c>
      <c r="E148" s="231">
        <v>9.0572988627994525E-2</v>
      </c>
      <c r="F148" s="231">
        <v>6.1761051630812823E-2</v>
      </c>
      <c r="G148" s="231">
        <v>7.3514066636816172E-2</v>
      </c>
      <c r="H148" s="231">
        <v>6.4771610905976496E-2</v>
      </c>
      <c r="I148" s="231">
        <v>4.3710577702121639E-2</v>
      </c>
      <c r="J148" s="231">
        <v>4.8690770461965002E-2</v>
      </c>
      <c r="K148" s="231">
        <v>7.5718271861880099E-2</v>
      </c>
      <c r="L148" s="231">
        <v>0.12582372191555011</v>
      </c>
      <c r="M148" s="231">
        <v>4.252114482153424E-2</v>
      </c>
      <c r="N148" s="231">
        <v>3.2920175752150477E-2</v>
      </c>
      <c r="O148" s="231">
        <v>5.9951631450770447E-2</v>
      </c>
      <c r="P148" s="231">
        <v>0.1140213733524907</v>
      </c>
      <c r="Q148" s="231">
        <v>1.18159833518948E-2</v>
      </c>
      <c r="R148" s="231">
        <v>1.875421458393535E-2</v>
      </c>
      <c r="S148" s="231">
        <v>6.5545741471646032E-2</v>
      </c>
      <c r="T148" s="231">
        <v>8.2335270706973995E-2</v>
      </c>
      <c r="U148" s="231">
        <v>1.9073657383151789E-2</v>
      </c>
      <c r="V148" s="231">
        <v>1.0487193335610901E-2</v>
      </c>
      <c r="W148" s="231">
        <v>1.151078656086928E-2</v>
      </c>
      <c r="DA148" s="73" t="s">
        <v>1395</v>
      </c>
    </row>
    <row r="149" spans="1:105" ht="12" customHeight="1" x14ac:dyDescent="0.25">
      <c r="A149" s="64" t="s">
        <v>70</v>
      </c>
      <c r="B149" s="231">
        <v>0.5838957785322747</v>
      </c>
      <c r="C149" s="231">
        <v>0.87097724015198219</v>
      </c>
      <c r="D149" s="231">
        <v>0.79635391811852796</v>
      </c>
      <c r="E149" s="231">
        <v>0.8468360754900256</v>
      </c>
      <c r="F149" s="231">
        <v>0.8937860962405263</v>
      </c>
      <c r="G149" s="231">
        <v>0.87937279785385714</v>
      </c>
      <c r="H149" s="231">
        <v>0.9239593589749806</v>
      </c>
      <c r="I149" s="231">
        <v>0.71932655510122034</v>
      </c>
      <c r="J149" s="231">
        <v>0.59287625114471343</v>
      </c>
      <c r="K149" s="231">
        <v>0.58975383746492527</v>
      </c>
      <c r="L149" s="231">
        <v>0.99818775645089908</v>
      </c>
      <c r="M149" s="231">
        <v>0.85160475265801827</v>
      </c>
      <c r="N149" s="231">
        <v>0</v>
      </c>
      <c r="O149" s="231">
        <v>0.18318440086652099</v>
      </c>
      <c r="P149" s="231">
        <v>0.10504793413697409</v>
      </c>
      <c r="Q149" s="231">
        <v>5.0380743702936368E-2</v>
      </c>
      <c r="R149" s="231">
        <v>6.0314673874171797E-2</v>
      </c>
      <c r="S149" s="231">
        <v>0.17049869342490129</v>
      </c>
      <c r="T149" s="231">
        <v>0.1829963875385206</v>
      </c>
      <c r="U149" s="231">
        <v>7.9148518085351324E-2</v>
      </c>
      <c r="V149" s="231">
        <v>8.8105546030250781E-2</v>
      </c>
      <c r="W149" s="231">
        <v>0.30290034939669258</v>
      </c>
      <c r="DA149" s="73" t="s">
        <v>1396</v>
      </c>
    </row>
    <row r="150" spans="1:105" ht="12" customHeight="1" x14ac:dyDescent="0.25">
      <c r="A150" s="64" t="s">
        <v>34</v>
      </c>
      <c r="B150" s="231">
        <v>0</v>
      </c>
      <c r="C150" s="231">
        <v>0</v>
      </c>
      <c r="D150" s="231">
        <v>0</v>
      </c>
      <c r="E150" s="231">
        <v>0</v>
      </c>
      <c r="F150" s="231">
        <v>0</v>
      </c>
      <c r="G150" s="231">
        <v>0</v>
      </c>
      <c r="H150" s="231">
        <v>0</v>
      </c>
      <c r="I150" s="231">
        <v>0</v>
      </c>
      <c r="J150" s="231">
        <v>0</v>
      </c>
      <c r="K150" s="231">
        <v>0</v>
      </c>
      <c r="L150" s="231">
        <v>0</v>
      </c>
      <c r="M150" s="231">
        <v>0</v>
      </c>
      <c r="N150" s="231">
        <v>0</v>
      </c>
      <c r="O150" s="231">
        <v>0.81356564882027171</v>
      </c>
      <c r="P150" s="231">
        <v>1.16046125378982</v>
      </c>
      <c r="Q150" s="231">
        <v>0.89048049538619845</v>
      </c>
      <c r="R150" s="231">
        <v>0.6829396229850373</v>
      </c>
      <c r="S150" s="231">
        <v>0.24649458076823</v>
      </c>
      <c r="T150" s="231">
        <v>0.26727071412266817</v>
      </c>
      <c r="U150" s="231">
        <v>0.18555402489305259</v>
      </c>
      <c r="V150" s="231">
        <v>0.29148454437322951</v>
      </c>
      <c r="W150" s="231">
        <v>0.5066908585350971</v>
      </c>
      <c r="DA150" s="73" t="s">
        <v>1397</v>
      </c>
    </row>
    <row r="151" spans="1:105" ht="12" customHeight="1" x14ac:dyDescent="0.25">
      <c r="A151" s="64" t="s">
        <v>162</v>
      </c>
      <c r="B151" s="231">
        <v>3.1372484408943607E-2</v>
      </c>
      <c r="C151" s="231">
        <v>5.6478431613818991E-2</v>
      </c>
      <c r="D151" s="231">
        <v>0.1025997825975873</v>
      </c>
      <c r="E151" s="231">
        <v>0.1342108740137872</v>
      </c>
      <c r="F151" s="231">
        <v>0.11760133115461439</v>
      </c>
      <c r="G151" s="231">
        <v>0.24585773649732029</v>
      </c>
      <c r="H151" s="231">
        <v>0.17139907139591609</v>
      </c>
      <c r="I151" s="231">
        <v>0.11065670336755511</v>
      </c>
      <c r="J151" s="231">
        <v>0.1482009184782094</v>
      </c>
      <c r="K151" s="231">
        <v>0.25583197995557111</v>
      </c>
      <c r="L151" s="231">
        <v>0.45942327624608159</v>
      </c>
      <c r="M151" s="231">
        <v>0.42271801289168998</v>
      </c>
      <c r="N151" s="231">
        <v>1.0104834527670841</v>
      </c>
      <c r="O151" s="231">
        <v>0.71516685167505989</v>
      </c>
      <c r="P151" s="231">
        <v>0.33801527127474018</v>
      </c>
      <c r="Q151" s="231">
        <v>0.16658198792084139</v>
      </c>
      <c r="R151" s="231">
        <v>0.41147557736640122</v>
      </c>
      <c r="S151" s="231">
        <v>0.90652170693684508</v>
      </c>
      <c r="T151" s="231">
        <v>0.70547424423556315</v>
      </c>
      <c r="U151" s="231">
        <v>1.172899629167705</v>
      </c>
      <c r="V151" s="231">
        <v>0.99616738408231742</v>
      </c>
      <c r="W151" s="231">
        <v>0.79042498349846024</v>
      </c>
      <c r="DA151" s="73" t="s">
        <v>1398</v>
      </c>
    </row>
    <row r="152" spans="1:105" ht="12" customHeight="1" x14ac:dyDescent="0.25">
      <c r="A152" s="64" t="s">
        <v>36</v>
      </c>
      <c r="B152" s="231">
        <v>0</v>
      </c>
      <c r="C152" s="231">
        <v>0</v>
      </c>
      <c r="D152" s="231">
        <v>0</v>
      </c>
      <c r="E152" s="231">
        <v>0</v>
      </c>
      <c r="F152" s="231">
        <v>0</v>
      </c>
      <c r="G152" s="231">
        <v>0</v>
      </c>
      <c r="H152" s="231">
        <v>0</v>
      </c>
      <c r="I152" s="231">
        <v>0</v>
      </c>
      <c r="J152" s="231">
        <v>0</v>
      </c>
      <c r="K152" s="231">
        <v>0</v>
      </c>
      <c r="L152" s="231">
        <v>0</v>
      </c>
      <c r="M152" s="231">
        <v>0</v>
      </c>
      <c r="N152" s="231">
        <v>0</v>
      </c>
      <c r="O152" s="231">
        <v>0</v>
      </c>
      <c r="P152" s="231">
        <v>0</v>
      </c>
      <c r="Q152" s="231">
        <v>0</v>
      </c>
      <c r="R152" s="231">
        <v>0</v>
      </c>
      <c r="S152" s="231">
        <v>0</v>
      </c>
      <c r="T152" s="231">
        <v>0</v>
      </c>
      <c r="U152" s="231">
        <v>0</v>
      </c>
      <c r="V152" s="231">
        <v>0</v>
      </c>
      <c r="W152" s="231">
        <v>0</v>
      </c>
      <c r="DA152" s="73" t="s">
        <v>1399</v>
      </c>
    </row>
    <row r="153" spans="1:105" ht="12" customHeight="1" x14ac:dyDescent="0.25">
      <c r="A153" s="64" t="s">
        <v>73</v>
      </c>
      <c r="B153" s="231">
        <v>0</v>
      </c>
      <c r="C153" s="231">
        <v>0</v>
      </c>
      <c r="D153" s="231">
        <v>0</v>
      </c>
      <c r="E153" s="231">
        <v>0</v>
      </c>
      <c r="F153" s="231">
        <v>0</v>
      </c>
      <c r="G153" s="231">
        <v>0</v>
      </c>
      <c r="H153" s="231">
        <v>0</v>
      </c>
      <c r="I153" s="231">
        <v>0</v>
      </c>
      <c r="J153" s="231">
        <v>0</v>
      </c>
      <c r="K153" s="231">
        <v>0</v>
      </c>
      <c r="L153" s="231">
        <v>0</v>
      </c>
      <c r="M153" s="231">
        <v>0</v>
      </c>
      <c r="N153" s="231">
        <v>0</v>
      </c>
      <c r="O153" s="231">
        <v>0</v>
      </c>
      <c r="P153" s="231">
        <v>0</v>
      </c>
      <c r="Q153" s="231">
        <v>2.6573844768142449</v>
      </c>
      <c r="R153" s="231">
        <v>1.1860666725674911</v>
      </c>
      <c r="S153" s="231">
        <v>0</v>
      </c>
      <c r="T153" s="231">
        <v>0</v>
      </c>
      <c r="U153" s="231">
        <v>0</v>
      </c>
      <c r="V153" s="231">
        <v>0</v>
      </c>
      <c r="W153" s="231">
        <v>0</v>
      </c>
      <c r="DA153" s="73" t="s">
        <v>1400</v>
      </c>
    </row>
    <row r="154" spans="1:105" ht="12" customHeight="1" x14ac:dyDescent="0.25">
      <c r="A154" s="64" t="s">
        <v>79</v>
      </c>
      <c r="B154" s="231">
        <v>0</v>
      </c>
      <c r="C154" s="231">
        <v>0</v>
      </c>
      <c r="D154" s="231">
        <v>0</v>
      </c>
      <c r="E154" s="231">
        <v>0</v>
      </c>
      <c r="F154" s="231">
        <v>0</v>
      </c>
      <c r="G154" s="231">
        <v>0</v>
      </c>
      <c r="H154" s="231">
        <v>0</v>
      </c>
      <c r="I154" s="231">
        <v>0</v>
      </c>
      <c r="J154" s="231">
        <v>0</v>
      </c>
      <c r="K154" s="231">
        <v>0</v>
      </c>
      <c r="L154" s="231">
        <v>0</v>
      </c>
      <c r="M154" s="231">
        <v>0</v>
      </c>
      <c r="N154" s="231">
        <v>0</v>
      </c>
      <c r="O154" s="231">
        <v>0</v>
      </c>
      <c r="P154" s="231">
        <v>0</v>
      </c>
      <c r="Q154" s="231">
        <v>0</v>
      </c>
      <c r="R154" s="231">
        <v>0</v>
      </c>
      <c r="S154" s="231">
        <v>0</v>
      </c>
      <c r="T154" s="231">
        <v>0</v>
      </c>
      <c r="U154" s="231">
        <v>0</v>
      </c>
      <c r="V154" s="231">
        <v>0</v>
      </c>
      <c r="W154" s="231">
        <v>0</v>
      </c>
      <c r="DA154" s="73" t="s">
        <v>1401</v>
      </c>
    </row>
    <row r="155" spans="1:105" ht="12" customHeight="1" x14ac:dyDescent="0.25">
      <c r="A155" s="60" t="s">
        <v>1038</v>
      </c>
      <c r="B155" s="264">
        <v>0</v>
      </c>
      <c r="C155" s="264">
        <v>0</v>
      </c>
      <c r="D155" s="264">
        <v>0</v>
      </c>
      <c r="E155" s="264">
        <v>0</v>
      </c>
      <c r="F155" s="264">
        <v>0</v>
      </c>
      <c r="G155" s="264">
        <v>0</v>
      </c>
      <c r="H155" s="264">
        <v>0</v>
      </c>
      <c r="I155" s="264">
        <v>0</v>
      </c>
      <c r="J155" s="264">
        <v>0</v>
      </c>
      <c r="K155" s="264">
        <v>0</v>
      </c>
      <c r="L155" s="264">
        <v>0</v>
      </c>
      <c r="M155" s="264">
        <v>0</v>
      </c>
      <c r="N155" s="264">
        <v>0</v>
      </c>
      <c r="O155" s="264">
        <v>0</v>
      </c>
      <c r="P155" s="264">
        <v>0</v>
      </c>
      <c r="Q155" s="264">
        <v>0</v>
      </c>
      <c r="R155" s="264">
        <v>0</v>
      </c>
      <c r="S155" s="264">
        <v>0</v>
      </c>
      <c r="T155" s="264">
        <v>0</v>
      </c>
      <c r="U155" s="264">
        <v>0</v>
      </c>
      <c r="V155" s="264">
        <v>0</v>
      </c>
      <c r="W155" s="264">
        <v>0</v>
      </c>
      <c r="DA155" s="72" t="s">
        <v>1402</v>
      </c>
    </row>
    <row r="156" spans="1:105" ht="12" customHeight="1" x14ac:dyDescent="0.25">
      <c r="A156" s="132" t="s">
        <v>1040</v>
      </c>
      <c r="B156" s="318">
        <v>0</v>
      </c>
      <c r="C156" s="318">
        <v>0</v>
      </c>
      <c r="D156" s="318">
        <v>0</v>
      </c>
      <c r="E156" s="318">
        <v>0</v>
      </c>
      <c r="F156" s="318">
        <v>0</v>
      </c>
      <c r="G156" s="318">
        <v>0</v>
      </c>
      <c r="H156" s="318">
        <v>0</v>
      </c>
      <c r="I156" s="318">
        <v>0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>
        <v>0</v>
      </c>
      <c r="R156" s="318">
        <v>0</v>
      </c>
      <c r="S156" s="318">
        <v>0</v>
      </c>
      <c r="T156" s="318">
        <v>0</v>
      </c>
      <c r="U156" s="318">
        <v>0</v>
      </c>
      <c r="V156" s="318">
        <v>0</v>
      </c>
      <c r="W156" s="318">
        <v>0</v>
      </c>
      <c r="DA156" s="139" t="s">
        <v>1403</v>
      </c>
    </row>
    <row r="157" spans="1:105" ht="12" customHeight="1" x14ac:dyDescent="0.25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DA157" s="173"/>
    </row>
    <row r="158" spans="1:105" ht="15" customHeight="1" x14ac:dyDescent="0.25">
      <c r="A158" s="32" t="s">
        <v>431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DA158" s="88"/>
    </row>
    <row r="159" spans="1:105" ht="12" customHeight="1" x14ac:dyDescent="0.25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DA159" s="173"/>
    </row>
    <row r="160" spans="1:105" ht="12" customHeight="1" x14ac:dyDescent="0.25">
      <c r="A160" s="35" t="s">
        <v>46</v>
      </c>
      <c r="B160" s="234">
        <f t="shared" ref="B160:W160" si="7">SUM(B$161:B$167,B$169:B$170,B$172:B$175,B176)</f>
        <v>1</v>
      </c>
      <c r="C160" s="234">
        <f t="shared" si="7"/>
        <v>1</v>
      </c>
      <c r="D160" s="234">
        <f t="shared" si="7"/>
        <v>1</v>
      </c>
      <c r="E160" s="234">
        <f t="shared" si="7"/>
        <v>0.99999999999999989</v>
      </c>
      <c r="F160" s="234">
        <f t="shared" si="7"/>
        <v>0.99999999999999989</v>
      </c>
      <c r="G160" s="234">
        <f t="shared" si="7"/>
        <v>1</v>
      </c>
      <c r="H160" s="234">
        <f t="shared" si="7"/>
        <v>0.99999999999999989</v>
      </c>
      <c r="I160" s="234">
        <f t="shared" si="7"/>
        <v>1</v>
      </c>
      <c r="J160" s="234">
        <f t="shared" si="7"/>
        <v>0.99999999999999989</v>
      </c>
      <c r="K160" s="234">
        <f t="shared" si="7"/>
        <v>1</v>
      </c>
      <c r="L160" s="234">
        <f t="shared" si="7"/>
        <v>1</v>
      </c>
      <c r="M160" s="234">
        <f t="shared" si="7"/>
        <v>1</v>
      </c>
      <c r="N160" s="234">
        <f t="shared" si="7"/>
        <v>1</v>
      </c>
      <c r="O160" s="234">
        <f t="shared" si="7"/>
        <v>1</v>
      </c>
      <c r="P160" s="234">
        <f t="shared" si="7"/>
        <v>1.0000000000000002</v>
      </c>
      <c r="Q160" s="234">
        <f t="shared" si="7"/>
        <v>1</v>
      </c>
      <c r="R160" s="234">
        <f t="shared" si="7"/>
        <v>1</v>
      </c>
      <c r="S160" s="234">
        <f t="shared" si="7"/>
        <v>1</v>
      </c>
      <c r="T160" s="234">
        <f t="shared" si="7"/>
        <v>1</v>
      </c>
      <c r="U160" s="234">
        <f t="shared" si="7"/>
        <v>1</v>
      </c>
      <c r="V160" s="234">
        <f t="shared" si="7"/>
        <v>1</v>
      </c>
      <c r="W160" s="234">
        <f t="shared" si="7"/>
        <v>1</v>
      </c>
      <c r="DA160" s="95"/>
    </row>
    <row r="161" spans="1:105" ht="12" customHeight="1" x14ac:dyDescent="0.25">
      <c r="A161" s="55" t="s">
        <v>92</v>
      </c>
      <c r="B161" s="268">
        <f t="shared" ref="B161:W161" si="8">IF(B$6=0,0,B$6/B$5)</f>
        <v>0</v>
      </c>
      <c r="C161" s="268">
        <f t="shared" si="8"/>
        <v>0</v>
      </c>
      <c r="D161" s="268">
        <f t="shared" si="8"/>
        <v>0</v>
      </c>
      <c r="E161" s="268">
        <f t="shared" si="8"/>
        <v>0</v>
      </c>
      <c r="F161" s="268">
        <f t="shared" si="8"/>
        <v>0</v>
      </c>
      <c r="G161" s="268">
        <f t="shared" si="8"/>
        <v>0</v>
      </c>
      <c r="H161" s="268">
        <f t="shared" si="8"/>
        <v>0</v>
      </c>
      <c r="I161" s="268">
        <f t="shared" si="8"/>
        <v>0</v>
      </c>
      <c r="J161" s="268">
        <f t="shared" si="8"/>
        <v>0</v>
      </c>
      <c r="K161" s="268">
        <f t="shared" si="8"/>
        <v>0</v>
      </c>
      <c r="L161" s="268">
        <f t="shared" si="8"/>
        <v>0</v>
      </c>
      <c r="M161" s="268">
        <f t="shared" si="8"/>
        <v>0</v>
      </c>
      <c r="N161" s="268">
        <f t="shared" si="8"/>
        <v>0</v>
      </c>
      <c r="O161" s="268">
        <f t="shared" si="8"/>
        <v>0</v>
      </c>
      <c r="P161" s="268">
        <f t="shared" si="8"/>
        <v>0</v>
      </c>
      <c r="Q161" s="268">
        <f t="shared" si="8"/>
        <v>0</v>
      </c>
      <c r="R161" s="268">
        <f t="shared" si="8"/>
        <v>0</v>
      </c>
      <c r="S161" s="268">
        <f t="shared" si="8"/>
        <v>0</v>
      </c>
      <c r="T161" s="268">
        <f t="shared" si="8"/>
        <v>0</v>
      </c>
      <c r="U161" s="268">
        <f t="shared" si="8"/>
        <v>0</v>
      </c>
      <c r="V161" s="268">
        <f t="shared" si="8"/>
        <v>0</v>
      </c>
      <c r="W161" s="268">
        <f t="shared" si="8"/>
        <v>0</v>
      </c>
      <c r="DA161" s="76"/>
    </row>
    <row r="162" spans="1:105" ht="12" customHeight="1" x14ac:dyDescent="0.25">
      <c r="A162" s="202" t="s">
        <v>93</v>
      </c>
      <c r="B162" s="269">
        <f t="shared" ref="B162:W162" si="9">IF(B$7=0,0,B$7/B$5)</f>
        <v>0</v>
      </c>
      <c r="C162" s="269">
        <f t="shared" si="9"/>
        <v>0</v>
      </c>
      <c r="D162" s="269">
        <f t="shared" si="9"/>
        <v>0</v>
      </c>
      <c r="E162" s="269">
        <f t="shared" si="9"/>
        <v>0</v>
      </c>
      <c r="F162" s="269">
        <f t="shared" si="9"/>
        <v>0</v>
      </c>
      <c r="G162" s="269">
        <f t="shared" si="9"/>
        <v>0</v>
      </c>
      <c r="H162" s="269">
        <f t="shared" si="9"/>
        <v>0</v>
      </c>
      <c r="I162" s="269">
        <f t="shared" si="9"/>
        <v>0</v>
      </c>
      <c r="J162" s="269">
        <f t="shared" si="9"/>
        <v>0</v>
      </c>
      <c r="K162" s="269">
        <f t="shared" si="9"/>
        <v>0</v>
      </c>
      <c r="L162" s="269">
        <f t="shared" si="9"/>
        <v>0</v>
      </c>
      <c r="M162" s="269">
        <f t="shared" si="9"/>
        <v>0</v>
      </c>
      <c r="N162" s="269">
        <f t="shared" si="9"/>
        <v>0</v>
      </c>
      <c r="O162" s="269">
        <f t="shared" si="9"/>
        <v>0</v>
      </c>
      <c r="P162" s="269">
        <f t="shared" si="9"/>
        <v>0</v>
      </c>
      <c r="Q162" s="269">
        <f t="shared" si="9"/>
        <v>0</v>
      </c>
      <c r="R162" s="269">
        <f t="shared" si="9"/>
        <v>0</v>
      </c>
      <c r="S162" s="269">
        <f t="shared" si="9"/>
        <v>0</v>
      </c>
      <c r="T162" s="269">
        <f t="shared" si="9"/>
        <v>0</v>
      </c>
      <c r="U162" s="269">
        <f t="shared" si="9"/>
        <v>0</v>
      </c>
      <c r="V162" s="269">
        <f t="shared" si="9"/>
        <v>0</v>
      </c>
      <c r="W162" s="269">
        <f t="shared" si="9"/>
        <v>0</v>
      </c>
      <c r="DA162" s="77"/>
    </row>
    <row r="163" spans="1:105" ht="12" customHeight="1" x14ac:dyDescent="0.25">
      <c r="A163" s="202" t="s">
        <v>94</v>
      </c>
      <c r="B163" s="269">
        <f t="shared" ref="B163:W163" si="10">IF(B$8=0,0,B$8/B$5)</f>
        <v>0</v>
      </c>
      <c r="C163" s="269">
        <f t="shared" si="10"/>
        <v>0</v>
      </c>
      <c r="D163" s="269">
        <f t="shared" si="10"/>
        <v>0</v>
      </c>
      <c r="E163" s="269">
        <f t="shared" si="10"/>
        <v>0</v>
      </c>
      <c r="F163" s="269">
        <f t="shared" si="10"/>
        <v>0</v>
      </c>
      <c r="G163" s="269">
        <f t="shared" si="10"/>
        <v>0</v>
      </c>
      <c r="H163" s="269">
        <f t="shared" si="10"/>
        <v>0</v>
      </c>
      <c r="I163" s="269">
        <f t="shared" si="10"/>
        <v>0</v>
      </c>
      <c r="J163" s="269">
        <f t="shared" si="10"/>
        <v>0</v>
      </c>
      <c r="K163" s="269">
        <f t="shared" si="10"/>
        <v>0</v>
      </c>
      <c r="L163" s="269">
        <f t="shared" si="10"/>
        <v>0</v>
      </c>
      <c r="M163" s="269">
        <f t="shared" si="10"/>
        <v>0</v>
      </c>
      <c r="N163" s="269">
        <f t="shared" si="10"/>
        <v>0</v>
      </c>
      <c r="O163" s="269">
        <f t="shared" si="10"/>
        <v>0</v>
      </c>
      <c r="P163" s="269">
        <f t="shared" si="10"/>
        <v>0</v>
      </c>
      <c r="Q163" s="269">
        <f t="shared" si="10"/>
        <v>0</v>
      </c>
      <c r="R163" s="269">
        <f t="shared" si="10"/>
        <v>0</v>
      </c>
      <c r="S163" s="269">
        <f t="shared" si="10"/>
        <v>0</v>
      </c>
      <c r="T163" s="269">
        <f t="shared" si="10"/>
        <v>0</v>
      </c>
      <c r="U163" s="269">
        <f t="shared" si="10"/>
        <v>0</v>
      </c>
      <c r="V163" s="269">
        <f t="shared" si="10"/>
        <v>0</v>
      </c>
      <c r="W163" s="269">
        <f t="shared" si="10"/>
        <v>0</v>
      </c>
      <c r="DA163" s="77"/>
    </row>
    <row r="164" spans="1:105" ht="12" customHeight="1" x14ac:dyDescent="0.25">
      <c r="A164" s="202" t="s">
        <v>95</v>
      </c>
      <c r="B164" s="269">
        <f t="shared" ref="B164:W164" si="11">IF(B$9=0,0,B$9/B$5)</f>
        <v>0</v>
      </c>
      <c r="C164" s="269">
        <f t="shared" si="11"/>
        <v>0</v>
      </c>
      <c r="D164" s="269">
        <f t="shared" si="11"/>
        <v>0</v>
      </c>
      <c r="E164" s="269">
        <f t="shared" si="11"/>
        <v>0</v>
      </c>
      <c r="F164" s="269">
        <f t="shared" si="11"/>
        <v>0</v>
      </c>
      <c r="G164" s="269">
        <f t="shared" si="11"/>
        <v>0</v>
      </c>
      <c r="H164" s="269">
        <f t="shared" si="11"/>
        <v>0</v>
      </c>
      <c r="I164" s="269">
        <f t="shared" si="11"/>
        <v>0</v>
      </c>
      <c r="J164" s="269">
        <f t="shared" si="11"/>
        <v>0</v>
      </c>
      <c r="K164" s="269">
        <f t="shared" si="11"/>
        <v>0</v>
      </c>
      <c r="L164" s="269">
        <f t="shared" si="11"/>
        <v>0</v>
      </c>
      <c r="M164" s="269">
        <f t="shared" si="11"/>
        <v>0</v>
      </c>
      <c r="N164" s="269">
        <f t="shared" si="11"/>
        <v>0</v>
      </c>
      <c r="O164" s="269">
        <f t="shared" si="11"/>
        <v>0</v>
      </c>
      <c r="P164" s="269">
        <f t="shared" si="11"/>
        <v>0</v>
      </c>
      <c r="Q164" s="269">
        <f t="shared" si="11"/>
        <v>0</v>
      </c>
      <c r="R164" s="269">
        <f t="shared" si="11"/>
        <v>0</v>
      </c>
      <c r="S164" s="269">
        <f t="shared" si="11"/>
        <v>0</v>
      </c>
      <c r="T164" s="269">
        <f t="shared" si="11"/>
        <v>0</v>
      </c>
      <c r="U164" s="269">
        <f t="shared" si="11"/>
        <v>0</v>
      </c>
      <c r="V164" s="269">
        <f t="shared" si="11"/>
        <v>0</v>
      </c>
      <c r="W164" s="269">
        <f t="shared" si="11"/>
        <v>0</v>
      </c>
      <c r="DA164" s="77"/>
    </row>
    <row r="165" spans="1:105" ht="12" customHeight="1" x14ac:dyDescent="0.25">
      <c r="A165" s="56" t="s">
        <v>96</v>
      </c>
      <c r="B165" s="270">
        <f t="shared" ref="B165:W165" si="12">IF(B$10=0,0,B$10/B$5)</f>
        <v>2.8664185409354613E-3</v>
      </c>
      <c r="C165" s="270">
        <f t="shared" si="12"/>
        <v>4.122124925170151E-3</v>
      </c>
      <c r="D165" s="270">
        <f t="shared" si="12"/>
        <v>4.6380521843530998E-3</v>
      </c>
      <c r="E165" s="270">
        <f t="shared" si="12"/>
        <v>6.8258975454463973E-3</v>
      </c>
      <c r="F165" s="270">
        <f t="shared" si="12"/>
        <v>9.7491410815103274E-3</v>
      </c>
      <c r="G165" s="270">
        <f t="shared" si="12"/>
        <v>1.169779977355742E-2</v>
      </c>
      <c r="H165" s="270">
        <f t="shared" si="12"/>
        <v>1.081439687681602E-2</v>
      </c>
      <c r="I165" s="270">
        <f t="shared" si="12"/>
        <v>1.2629700406505292E-2</v>
      </c>
      <c r="J165" s="270">
        <f t="shared" si="12"/>
        <v>8.3500759612473181E-3</v>
      </c>
      <c r="K165" s="270">
        <f t="shared" si="12"/>
        <v>5.8146226905515077E-3</v>
      </c>
      <c r="L165" s="270">
        <f t="shared" si="12"/>
        <v>4.5475942343368237E-3</v>
      </c>
      <c r="M165" s="270">
        <f t="shared" si="12"/>
        <v>5.5599135763063651E-3</v>
      </c>
      <c r="N165" s="270">
        <f t="shared" si="12"/>
        <v>1.8299441294818508E-3</v>
      </c>
      <c r="O165" s="270">
        <f t="shared" si="12"/>
        <v>2.0958089718738759E-3</v>
      </c>
      <c r="P165" s="270">
        <f t="shared" si="12"/>
        <v>3.7081622124566739E-3</v>
      </c>
      <c r="Q165" s="270">
        <f t="shared" si="12"/>
        <v>3.4100313319805815E-3</v>
      </c>
      <c r="R165" s="270">
        <f t="shared" si="12"/>
        <v>6.6739716087434323E-3</v>
      </c>
      <c r="S165" s="270">
        <f t="shared" si="12"/>
        <v>1.6585281647379534E-3</v>
      </c>
      <c r="T165" s="270">
        <f t="shared" si="12"/>
        <v>5.8184262319759309E-4</v>
      </c>
      <c r="U165" s="270">
        <f t="shared" si="12"/>
        <v>1.3764027677934925E-3</v>
      </c>
      <c r="V165" s="270">
        <f t="shared" si="12"/>
        <v>1.5554632022453522E-3</v>
      </c>
      <c r="W165" s="270">
        <f t="shared" si="12"/>
        <v>1.7823805263129586E-3</v>
      </c>
      <c r="DA165" s="78"/>
    </row>
    <row r="166" spans="1:105" ht="12" customHeight="1" x14ac:dyDescent="0.25">
      <c r="A166" s="134" t="s">
        <v>999</v>
      </c>
      <c r="B166" s="319">
        <f t="shared" ref="B166:W166" si="13">IF(B$16=0,0,B$16/B$5)</f>
        <v>0</v>
      </c>
      <c r="C166" s="319">
        <f t="shared" si="13"/>
        <v>0</v>
      </c>
      <c r="D166" s="319">
        <f t="shared" si="13"/>
        <v>0</v>
      </c>
      <c r="E166" s="319">
        <f t="shared" si="13"/>
        <v>0</v>
      </c>
      <c r="F166" s="319">
        <f t="shared" si="13"/>
        <v>0</v>
      </c>
      <c r="G166" s="319">
        <f t="shared" si="13"/>
        <v>0</v>
      </c>
      <c r="H166" s="319">
        <f t="shared" si="13"/>
        <v>0</v>
      </c>
      <c r="I166" s="319">
        <f t="shared" si="13"/>
        <v>0</v>
      </c>
      <c r="J166" s="319">
        <f t="shared" si="13"/>
        <v>0</v>
      </c>
      <c r="K166" s="319">
        <f t="shared" si="13"/>
        <v>0</v>
      </c>
      <c r="L166" s="319">
        <f t="shared" si="13"/>
        <v>0</v>
      </c>
      <c r="M166" s="319">
        <f t="shared" si="13"/>
        <v>0</v>
      </c>
      <c r="N166" s="319">
        <f t="shared" si="13"/>
        <v>0</v>
      </c>
      <c r="O166" s="319">
        <f t="shared" si="13"/>
        <v>0</v>
      </c>
      <c r="P166" s="319">
        <f t="shared" si="13"/>
        <v>0</v>
      </c>
      <c r="Q166" s="319">
        <f t="shared" si="13"/>
        <v>0</v>
      </c>
      <c r="R166" s="319">
        <f t="shared" si="13"/>
        <v>0</v>
      </c>
      <c r="S166" s="319">
        <f t="shared" si="13"/>
        <v>0</v>
      </c>
      <c r="T166" s="319">
        <f t="shared" si="13"/>
        <v>0</v>
      </c>
      <c r="U166" s="319">
        <f t="shared" si="13"/>
        <v>0</v>
      </c>
      <c r="V166" s="319">
        <f t="shared" si="13"/>
        <v>0</v>
      </c>
      <c r="W166" s="319">
        <f t="shared" si="13"/>
        <v>0</v>
      </c>
      <c r="DA166" s="140"/>
    </row>
    <row r="167" spans="1:105" ht="12" customHeight="1" x14ac:dyDescent="0.25">
      <c r="A167" s="203" t="s">
        <v>1000</v>
      </c>
      <c r="B167" s="271">
        <f t="shared" ref="B167:W167" si="14">IF(B$25=0,0,B$25/B$5)</f>
        <v>0.26670466733755172</v>
      </c>
      <c r="C167" s="271">
        <f t="shared" si="14"/>
        <v>0.32018588378299295</v>
      </c>
      <c r="D167" s="271">
        <f t="shared" si="14"/>
        <v>0.30434154838034461</v>
      </c>
      <c r="E167" s="271">
        <f t="shared" si="14"/>
        <v>0.22144767360017656</v>
      </c>
      <c r="F167" s="271">
        <f t="shared" si="14"/>
        <v>0.26839767439741691</v>
      </c>
      <c r="G167" s="271">
        <f t="shared" si="14"/>
        <v>0.27293340663159582</v>
      </c>
      <c r="H167" s="271">
        <f t="shared" si="14"/>
        <v>0.26496880637881237</v>
      </c>
      <c r="I167" s="271">
        <f t="shared" si="14"/>
        <v>0.24896908245980126</v>
      </c>
      <c r="J167" s="271">
        <f t="shared" si="14"/>
        <v>0.24003418792807718</v>
      </c>
      <c r="K167" s="271">
        <f t="shared" si="14"/>
        <v>0.15873810790729734</v>
      </c>
      <c r="L167" s="271">
        <f t="shared" si="14"/>
        <v>0.10767766238600746</v>
      </c>
      <c r="M167" s="271">
        <f t="shared" si="14"/>
        <v>0.13237814112188073</v>
      </c>
      <c r="N167" s="271">
        <f t="shared" si="14"/>
        <v>6.4121870121380847E-2</v>
      </c>
      <c r="O167" s="271">
        <f t="shared" si="14"/>
        <v>9.2794590150066553E-2</v>
      </c>
      <c r="P167" s="271">
        <f t="shared" si="14"/>
        <v>0.13913576520346124</v>
      </c>
      <c r="Q167" s="271">
        <f t="shared" si="14"/>
        <v>0.27540931927064549</v>
      </c>
      <c r="R167" s="271">
        <f t="shared" si="14"/>
        <v>0.20149342694089334</v>
      </c>
      <c r="S167" s="271">
        <f t="shared" si="14"/>
        <v>6.4283146087599746E-2</v>
      </c>
      <c r="T167" s="271">
        <f t="shared" si="14"/>
        <v>5.619076640612157E-2</v>
      </c>
      <c r="U167" s="271">
        <f t="shared" si="14"/>
        <v>4.7144609562491314E-2</v>
      </c>
      <c r="V167" s="271">
        <f t="shared" si="14"/>
        <v>5.675343451780019E-2</v>
      </c>
      <c r="W167" s="271">
        <f t="shared" si="14"/>
        <v>7.5105362913317195E-2</v>
      </c>
      <c r="DA167" s="79"/>
    </row>
    <row r="168" spans="1:105" ht="12" customHeight="1" x14ac:dyDescent="0.25">
      <c r="A168" s="203" t="s">
        <v>1012</v>
      </c>
      <c r="B168" s="271">
        <f t="shared" ref="B168:W168" si="15">IF(B$36=0,0,B$36/B$5)</f>
        <v>0.14882140803486854</v>
      </c>
      <c r="C168" s="271">
        <f t="shared" si="15"/>
        <v>0.17993775300267059</v>
      </c>
      <c r="D168" s="271">
        <f t="shared" si="15"/>
        <v>0.1704233303928834</v>
      </c>
      <c r="E168" s="271">
        <f t="shared" si="15"/>
        <v>0.12772551903530555</v>
      </c>
      <c r="F168" s="271">
        <f t="shared" si="15"/>
        <v>0.1560464315015703</v>
      </c>
      <c r="G168" s="271">
        <f t="shared" si="15"/>
        <v>0.15871229944900983</v>
      </c>
      <c r="H168" s="271">
        <f t="shared" si="15"/>
        <v>0.15427330685921167</v>
      </c>
      <c r="I168" s="271">
        <f t="shared" si="15"/>
        <v>0.14623468078398189</v>
      </c>
      <c r="J168" s="271">
        <f t="shared" si="15"/>
        <v>0.1384678356532166</v>
      </c>
      <c r="K168" s="271">
        <f t="shared" si="15"/>
        <v>9.1137313413280407E-2</v>
      </c>
      <c r="L168" s="271">
        <f t="shared" si="15"/>
        <v>6.2256590730604161E-2</v>
      </c>
      <c r="M168" s="271">
        <f t="shared" si="15"/>
        <v>7.6589092768693703E-2</v>
      </c>
      <c r="N168" s="271">
        <f t="shared" si="15"/>
        <v>3.2608310885530782E-2</v>
      </c>
      <c r="O168" s="271">
        <f t="shared" si="15"/>
        <v>3.932508206145776E-2</v>
      </c>
      <c r="P168" s="271">
        <f t="shared" si="15"/>
        <v>5.5995301630500892E-2</v>
      </c>
      <c r="Q168" s="271">
        <f t="shared" si="15"/>
        <v>5.1119261057414912E-2</v>
      </c>
      <c r="R168" s="271">
        <f t="shared" si="15"/>
        <v>5.9814590738459815E-2</v>
      </c>
      <c r="S168" s="271">
        <f t="shared" si="15"/>
        <v>3.1902012867378163E-2</v>
      </c>
      <c r="T168" s="271">
        <f t="shared" si="15"/>
        <v>2.1966532600927003E-2</v>
      </c>
      <c r="U168" s="271">
        <f t="shared" si="15"/>
        <v>2.4179716985891556E-2</v>
      </c>
      <c r="V168" s="271">
        <f t="shared" si="15"/>
        <v>2.8020161337402396E-2</v>
      </c>
      <c r="W168" s="271">
        <f t="shared" si="15"/>
        <v>3.66445686402301E-2</v>
      </c>
      <c r="DA168" s="79"/>
    </row>
    <row r="169" spans="1:105" ht="12" customHeight="1" x14ac:dyDescent="0.25">
      <c r="A169" s="62" t="s">
        <v>1014</v>
      </c>
      <c r="B169" s="320">
        <f t="shared" ref="B169:W169" si="16">IF(B$37=0,0,B$37/B$5)</f>
        <v>0.14882140803486854</v>
      </c>
      <c r="C169" s="320">
        <f t="shared" si="16"/>
        <v>0.17993775300267059</v>
      </c>
      <c r="D169" s="320">
        <f t="shared" si="16"/>
        <v>0.1704233303928834</v>
      </c>
      <c r="E169" s="320">
        <f t="shared" si="16"/>
        <v>0.12772551903530555</v>
      </c>
      <c r="F169" s="320">
        <f t="shared" si="16"/>
        <v>0.1560464315015703</v>
      </c>
      <c r="G169" s="320">
        <f t="shared" si="16"/>
        <v>0.15871229944900983</v>
      </c>
      <c r="H169" s="320">
        <f t="shared" si="16"/>
        <v>0.15427330685921167</v>
      </c>
      <c r="I169" s="320">
        <f t="shared" si="16"/>
        <v>0.14623468078398189</v>
      </c>
      <c r="J169" s="320">
        <f t="shared" si="16"/>
        <v>0.1384678356532166</v>
      </c>
      <c r="K169" s="320">
        <f t="shared" si="16"/>
        <v>9.1137313413280407E-2</v>
      </c>
      <c r="L169" s="320">
        <f t="shared" si="16"/>
        <v>6.2256590730604161E-2</v>
      </c>
      <c r="M169" s="320">
        <f t="shared" si="16"/>
        <v>7.6589092768693703E-2</v>
      </c>
      <c r="N169" s="320">
        <f t="shared" si="16"/>
        <v>3.2608310885530782E-2</v>
      </c>
      <c r="O169" s="320">
        <f t="shared" si="16"/>
        <v>3.932508206145776E-2</v>
      </c>
      <c r="P169" s="320">
        <f t="shared" si="16"/>
        <v>5.5995301630500892E-2</v>
      </c>
      <c r="Q169" s="320">
        <f t="shared" si="16"/>
        <v>5.1119261057414912E-2</v>
      </c>
      <c r="R169" s="320">
        <f t="shared" si="16"/>
        <v>5.9814590738459815E-2</v>
      </c>
      <c r="S169" s="320">
        <f t="shared" si="16"/>
        <v>3.1902012867378163E-2</v>
      </c>
      <c r="T169" s="320">
        <f t="shared" si="16"/>
        <v>2.1966532600927003E-2</v>
      </c>
      <c r="U169" s="320">
        <f t="shared" si="16"/>
        <v>2.4179716985891556E-2</v>
      </c>
      <c r="V169" s="320">
        <f t="shared" si="16"/>
        <v>2.8020161337402396E-2</v>
      </c>
      <c r="W169" s="320">
        <f t="shared" si="16"/>
        <v>3.66445686402301E-2</v>
      </c>
      <c r="DA169" s="141"/>
    </row>
    <row r="170" spans="1:105" ht="12" customHeight="1" x14ac:dyDescent="0.25">
      <c r="A170" s="62" t="s">
        <v>1021</v>
      </c>
      <c r="B170" s="320">
        <f t="shared" ref="B170:W170" si="17">IF(B$43=0,0,B$43/B$5)</f>
        <v>0</v>
      </c>
      <c r="C170" s="320">
        <f t="shared" si="17"/>
        <v>0</v>
      </c>
      <c r="D170" s="320">
        <f t="shared" si="17"/>
        <v>0</v>
      </c>
      <c r="E170" s="320">
        <f t="shared" si="17"/>
        <v>0</v>
      </c>
      <c r="F170" s="320">
        <f t="shared" si="17"/>
        <v>0</v>
      </c>
      <c r="G170" s="320">
        <f t="shared" si="17"/>
        <v>0</v>
      </c>
      <c r="H170" s="320">
        <f t="shared" si="17"/>
        <v>0</v>
      </c>
      <c r="I170" s="320">
        <f t="shared" si="17"/>
        <v>0</v>
      </c>
      <c r="J170" s="320">
        <f t="shared" si="17"/>
        <v>0</v>
      </c>
      <c r="K170" s="320">
        <f t="shared" si="17"/>
        <v>0</v>
      </c>
      <c r="L170" s="320">
        <f t="shared" si="17"/>
        <v>0</v>
      </c>
      <c r="M170" s="320">
        <f t="shared" si="17"/>
        <v>0</v>
      </c>
      <c r="N170" s="320">
        <f t="shared" si="17"/>
        <v>0</v>
      </c>
      <c r="O170" s="320">
        <f t="shared" si="17"/>
        <v>0</v>
      </c>
      <c r="P170" s="320">
        <f t="shared" si="17"/>
        <v>0</v>
      </c>
      <c r="Q170" s="320">
        <f t="shared" si="17"/>
        <v>0</v>
      </c>
      <c r="R170" s="320">
        <f t="shared" si="17"/>
        <v>0</v>
      </c>
      <c r="S170" s="320">
        <f t="shared" si="17"/>
        <v>0</v>
      </c>
      <c r="T170" s="320">
        <f t="shared" si="17"/>
        <v>0</v>
      </c>
      <c r="U170" s="320">
        <f t="shared" si="17"/>
        <v>0</v>
      </c>
      <c r="V170" s="320">
        <f t="shared" si="17"/>
        <v>0</v>
      </c>
      <c r="W170" s="320">
        <f t="shared" si="17"/>
        <v>0</v>
      </c>
      <c r="DA170" s="141"/>
    </row>
    <row r="171" spans="1:105" ht="12" customHeight="1" x14ac:dyDescent="0.25">
      <c r="A171" s="203" t="s">
        <v>1023</v>
      </c>
      <c r="B171" s="271">
        <f t="shared" ref="B171:W171" si="18">IF(B$44=0,0,B$44/B$5)</f>
        <v>7.7410656938253141E-3</v>
      </c>
      <c r="C171" s="271">
        <f t="shared" si="18"/>
        <v>9.7163341892626178E-3</v>
      </c>
      <c r="D171" s="271">
        <f t="shared" si="18"/>
        <v>1.0307782781821815E-2</v>
      </c>
      <c r="E171" s="271">
        <f t="shared" si="18"/>
        <v>1.0262688005116616E-2</v>
      </c>
      <c r="F171" s="271">
        <f t="shared" si="18"/>
        <v>1.4201381338325931E-2</v>
      </c>
      <c r="G171" s="271">
        <f t="shared" si="18"/>
        <v>1.6754904805077749E-2</v>
      </c>
      <c r="H171" s="271">
        <f t="shared" si="18"/>
        <v>1.5534540356721962E-2</v>
      </c>
      <c r="I171" s="271">
        <f t="shared" si="18"/>
        <v>1.7023576582321117E-2</v>
      </c>
      <c r="J171" s="271">
        <f t="shared" si="18"/>
        <v>1.2806382022382509E-2</v>
      </c>
      <c r="K171" s="271">
        <f t="shared" si="18"/>
        <v>8.7736889681615457E-3</v>
      </c>
      <c r="L171" s="271">
        <f t="shared" si="18"/>
        <v>6.5563584152291158E-3</v>
      </c>
      <c r="M171" s="271">
        <f t="shared" si="18"/>
        <v>8.3957798118177752E-3</v>
      </c>
      <c r="N171" s="271">
        <f t="shared" si="18"/>
        <v>3.3161946392767307E-3</v>
      </c>
      <c r="O171" s="271">
        <f t="shared" si="18"/>
        <v>4.214750384424485E-3</v>
      </c>
      <c r="P171" s="271">
        <f t="shared" si="18"/>
        <v>6.4279088902044175E-3</v>
      </c>
      <c r="Q171" s="271">
        <f t="shared" si="18"/>
        <v>1.0013960386652599E-2</v>
      </c>
      <c r="R171" s="271">
        <f t="shared" si="18"/>
        <v>1.1334188093080001E-2</v>
      </c>
      <c r="S171" s="271">
        <f t="shared" si="18"/>
        <v>3.1175670281849929E-3</v>
      </c>
      <c r="T171" s="271">
        <f t="shared" si="18"/>
        <v>1.9106467603630141E-3</v>
      </c>
      <c r="U171" s="271">
        <f t="shared" si="18"/>
        <v>2.4829601757507419E-3</v>
      </c>
      <c r="V171" s="271">
        <f t="shared" si="18"/>
        <v>2.8982447779568109E-3</v>
      </c>
      <c r="W171" s="271">
        <f t="shared" si="18"/>
        <v>3.567428716110166E-3</v>
      </c>
      <c r="DA171" s="79"/>
    </row>
    <row r="172" spans="1:105" ht="12" customHeight="1" x14ac:dyDescent="0.25">
      <c r="A172" s="62" t="s">
        <v>1135</v>
      </c>
      <c r="B172" s="320">
        <f t="shared" ref="B172:W172" si="19">IF(B$45=0,0,B$45/B$5)</f>
        <v>1.0799371326601422E-3</v>
      </c>
      <c r="C172" s="320">
        <f t="shared" si="19"/>
        <v>1.7194762540790099E-3</v>
      </c>
      <c r="D172" s="320">
        <f t="shared" si="19"/>
        <v>2.706647786685913E-3</v>
      </c>
      <c r="E172" s="320">
        <f t="shared" si="19"/>
        <v>4.7318833208671819E-3</v>
      </c>
      <c r="F172" s="320">
        <f t="shared" si="19"/>
        <v>7.4979687864331129E-3</v>
      </c>
      <c r="G172" s="320">
        <f t="shared" si="19"/>
        <v>9.9382092880516346E-3</v>
      </c>
      <c r="H172" s="320">
        <f t="shared" si="19"/>
        <v>8.9167660912498493E-3</v>
      </c>
      <c r="I172" s="320">
        <f t="shared" si="19"/>
        <v>1.0805406189670611E-2</v>
      </c>
      <c r="J172" s="320">
        <f t="shared" si="19"/>
        <v>6.8113666339184769E-3</v>
      </c>
      <c r="K172" s="320">
        <f t="shared" si="19"/>
        <v>4.809097891139401E-3</v>
      </c>
      <c r="L172" s="320">
        <f t="shared" si="19"/>
        <v>3.8670363291962171E-3</v>
      </c>
      <c r="M172" s="320">
        <f t="shared" si="19"/>
        <v>5.0895466457334029E-3</v>
      </c>
      <c r="N172" s="320">
        <f t="shared" si="19"/>
        <v>1.7147077784552482E-3</v>
      </c>
      <c r="O172" s="320">
        <f t="shared" si="19"/>
        <v>1.8971430439128471E-3</v>
      </c>
      <c r="P172" s="320">
        <f t="shared" si="19"/>
        <v>2.9528995147466148E-3</v>
      </c>
      <c r="Q172" s="320">
        <f t="shared" si="19"/>
        <v>3.1354272851568843E-3</v>
      </c>
      <c r="R172" s="320">
        <f t="shared" si="19"/>
        <v>6.3017541485164228E-3</v>
      </c>
      <c r="S172" s="320">
        <f t="shared" si="19"/>
        <v>1.5120521915671576E-3</v>
      </c>
      <c r="T172" s="320">
        <f t="shared" si="19"/>
        <v>5.0724455252742432E-4</v>
      </c>
      <c r="U172" s="320">
        <f t="shared" si="19"/>
        <v>1.3054918232219318E-3</v>
      </c>
      <c r="V172" s="320">
        <f t="shared" si="19"/>
        <v>1.4807895553518324E-3</v>
      </c>
      <c r="W172" s="320">
        <f t="shared" si="19"/>
        <v>1.6916217308301142E-3</v>
      </c>
      <c r="DA172" s="141"/>
    </row>
    <row r="173" spans="1:105" ht="12" customHeight="1" x14ac:dyDescent="0.25">
      <c r="A173" s="62" t="s">
        <v>1026</v>
      </c>
      <c r="B173" s="320">
        <f t="shared" ref="B173:W173" si="20">IF(B$46=0,0,B$46/B$5)</f>
        <v>6.6611285611651722E-3</v>
      </c>
      <c r="C173" s="320">
        <f t="shared" si="20"/>
        <v>7.9968579351836089E-3</v>
      </c>
      <c r="D173" s="320">
        <f t="shared" si="20"/>
        <v>7.6011349951359032E-3</v>
      </c>
      <c r="E173" s="320">
        <f t="shared" si="20"/>
        <v>5.5308046842494334E-3</v>
      </c>
      <c r="F173" s="320">
        <f t="shared" si="20"/>
        <v>6.7034125518928176E-3</v>
      </c>
      <c r="G173" s="320">
        <f t="shared" si="20"/>
        <v>6.8166955170261114E-3</v>
      </c>
      <c r="H173" s="320">
        <f t="shared" si="20"/>
        <v>6.6177742654721147E-3</v>
      </c>
      <c r="I173" s="320">
        <f t="shared" si="20"/>
        <v>6.2181703926505079E-3</v>
      </c>
      <c r="J173" s="320">
        <f t="shared" si="20"/>
        <v>5.9950153884640329E-3</v>
      </c>
      <c r="K173" s="320">
        <f t="shared" si="20"/>
        <v>3.9645910770221438E-3</v>
      </c>
      <c r="L173" s="320">
        <f t="shared" si="20"/>
        <v>2.6893220860328983E-3</v>
      </c>
      <c r="M173" s="320">
        <f t="shared" si="20"/>
        <v>3.3062331660843715E-3</v>
      </c>
      <c r="N173" s="320">
        <f t="shared" si="20"/>
        <v>1.6014868608214827E-3</v>
      </c>
      <c r="O173" s="320">
        <f t="shared" si="20"/>
        <v>2.3176073405116377E-3</v>
      </c>
      <c r="P173" s="320">
        <f t="shared" si="20"/>
        <v>3.4750093754578031E-3</v>
      </c>
      <c r="Q173" s="320">
        <f t="shared" si="20"/>
        <v>6.8785331014957155E-3</v>
      </c>
      <c r="R173" s="320">
        <f t="shared" si="20"/>
        <v>5.0324339445635769E-3</v>
      </c>
      <c r="S173" s="320">
        <f t="shared" si="20"/>
        <v>1.6055148366178355E-3</v>
      </c>
      <c r="T173" s="320">
        <f t="shared" si="20"/>
        <v>1.4034022078355897E-3</v>
      </c>
      <c r="U173" s="320">
        <f t="shared" si="20"/>
        <v>1.1774683525288105E-3</v>
      </c>
      <c r="V173" s="320">
        <f t="shared" si="20"/>
        <v>1.4174552226049783E-3</v>
      </c>
      <c r="W173" s="320">
        <f t="shared" si="20"/>
        <v>1.8758069852800525E-3</v>
      </c>
      <c r="DA173" s="141"/>
    </row>
    <row r="174" spans="1:105" ht="12" customHeight="1" x14ac:dyDescent="0.25">
      <c r="A174" s="62" t="s">
        <v>1038</v>
      </c>
      <c r="B174" s="320">
        <f t="shared" ref="B174:W174" si="21">IF(B$57=0,0,B$57/B$5)</f>
        <v>0</v>
      </c>
      <c r="C174" s="320">
        <f t="shared" si="21"/>
        <v>0</v>
      </c>
      <c r="D174" s="320">
        <f t="shared" si="21"/>
        <v>0</v>
      </c>
      <c r="E174" s="320">
        <f t="shared" si="21"/>
        <v>0</v>
      </c>
      <c r="F174" s="320">
        <f t="shared" si="21"/>
        <v>0</v>
      </c>
      <c r="G174" s="320">
        <f t="shared" si="21"/>
        <v>0</v>
      </c>
      <c r="H174" s="320">
        <f t="shared" si="21"/>
        <v>0</v>
      </c>
      <c r="I174" s="320">
        <f t="shared" si="21"/>
        <v>0</v>
      </c>
      <c r="J174" s="320">
        <f t="shared" si="21"/>
        <v>0</v>
      </c>
      <c r="K174" s="320">
        <f t="shared" si="21"/>
        <v>0</v>
      </c>
      <c r="L174" s="320">
        <f t="shared" si="21"/>
        <v>0</v>
      </c>
      <c r="M174" s="320">
        <f t="shared" si="21"/>
        <v>0</v>
      </c>
      <c r="N174" s="320">
        <f t="shared" si="21"/>
        <v>0</v>
      </c>
      <c r="O174" s="320">
        <f t="shared" si="21"/>
        <v>0</v>
      </c>
      <c r="P174" s="320">
        <f t="shared" si="21"/>
        <v>0</v>
      </c>
      <c r="Q174" s="320">
        <f t="shared" si="21"/>
        <v>0</v>
      </c>
      <c r="R174" s="320">
        <f t="shared" si="21"/>
        <v>0</v>
      </c>
      <c r="S174" s="320">
        <f t="shared" si="21"/>
        <v>0</v>
      </c>
      <c r="T174" s="320">
        <f t="shared" si="21"/>
        <v>0</v>
      </c>
      <c r="U174" s="320">
        <f t="shared" si="21"/>
        <v>0</v>
      </c>
      <c r="V174" s="320">
        <f t="shared" si="21"/>
        <v>0</v>
      </c>
      <c r="W174" s="320">
        <f t="shared" si="21"/>
        <v>0</v>
      </c>
      <c r="DA174" s="141"/>
    </row>
    <row r="175" spans="1:105" ht="12" customHeight="1" x14ac:dyDescent="0.25">
      <c r="A175" s="203" t="s">
        <v>1040</v>
      </c>
      <c r="B175" s="271">
        <f t="shared" ref="B175:W175" si="22">IF(B$58=0,0,B$58/B$5)</f>
        <v>0</v>
      </c>
      <c r="C175" s="271">
        <f t="shared" si="22"/>
        <v>0</v>
      </c>
      <c r="D175" s="271">
        <f t="shared" si="22"/>
        <v>0</v>
      </c>
      <c r="E175" s="271">
        <f t="shared" si="22"/>
        <v>0</v>
      </c>
      <c r="F175" s="271">
        <f t="shared" si="22"/>
        <v>0</v>
      </c>
      <c r="G175" s="271">
        <f t="shared" si="22"/>
        <v>0</v>
      </c>
      <c r="H175" s="271">
        <f t="shared" si="22"/>
        <v>0</v>
      </c>
      <c r="I175" s="271">
        <f t="shared" si="22"/>
        <v>0</v>
      </c>
      <c r="J175" s="271">
        <f t="shared" si="22"/>
        <v>0</v>
      </c>
      <c r="K175" s="271">
        <f t="shared" si="22"/>
        <v>0</v>
      </c>
      <c r="L175" s="271">
        <f t="shared" si="22"/>
        <v>0</v>
      </c>
      <c r="M175" s="271">
        <f t="shared" si="22"/>
        <v>0</v>
      </c>
      <c r="N175" s="271">
        <f t="shared" si="22"/>
        <v>0</v>
      </c>
      <c r="O175" s="271">
        <f t="shared" si="22"/>
        <v>0</v>
      </c>
      <c r="P175" s="271">
        <f t="shared" si="22"/>
        <v>0</v>
      </c>
      <c r="Q175" s="271">
        <f t="shared" si="22"/>
        <v>0</v>
      </c>
      <c r="R175" s="271">
        <f t="shared" si="22"/>
        <v>0</v>
      </c>
      <c r="S175" s="271">
        <f t="shared" si="22"/>
        <v>0</v>
      </c>
      <c r="T175" s="271">
        <f t="shared" si="22"/>
        <v>0</v>
      </c>
      <c r="U175" s="271">
        <f t="shared" si="22"/>
        <v>0</v>
      </c>
      <c r="V175" s="271">
        <f t="shared" si="22"/>
        <v>0</v>
      </c>
      <c r="W175" s="271">
        <f t="shared" si="22"/>
        <v>0</v>
      </c>
      <c r="DA175" s="79"/>
    </row>
    <row r="176" spans="1:105" ht="12" customHeight="1" x14ac:dyDescent="0.25">
      <c r="A176" s="100" t="s">
        <v>106</v>
      </c>
      <c r="B176" s="312">
        <f t="shared" ref="B176:W176" si="23">IF(B$59=0,0,B$59/B$5)</f>
        <v>0.57386644039281898</v>
      </c>
      <c r="C176" s="312">
        <f t="shared" si="23"/>
        <v>0.48603790409990372</v>
      </c>
      <c r="D176" s="312">
        <f t="shared" si="23"/>
        <v>0.51028928626059711</v>
      </c>
      <c r="E176" s="312">
        <f t="shared" si="23"/>
        <v>0.63373822181395478</v>
      </c>
      <c r="F176" s="312">
        <f t="shared" si="23"/>
        <v>0.5516053716811764</v>
      </c>
      <c r="G176" s="312">
        <f t="shared" si="23"/>
        <v>0.53990158934075927</v>
      </c>
      <c r="H176" s="312">
        <f t="shared" si="23"/>
        <v>0.55440894952843789</v>
      </c>
      <c r="I176" s="312">
        <f t="shared" si="23"/>
        <v>0.57514295976739038</v>
      </c>
      <c r="J176" s="312">
        <f t="shared" si="23"/>
        <v>0.60034151843507633</v>
      </c>
      <c r="K176" s="312">
        <f t="shared" si="23"/>
        <v>0.73553626702070929</v>
      </c>
      <c r="L176" s="312">
        <f t="shared" si="23"/>
        <v>0.81896179423382243</v>
      </c>
      <c r="M176" s="312">
        <f t="shared" si="23"/>
        <v>0.77707707272130144</v>
      </c>
      <c r="N176" s="312">
        <f t="shared" si="23"/>
        <v>0.89812368022432976</v>
      </c>
      <c r="O176" s="312">
        <f t="shared" si="23"/>
        <v>0.86156976843217736</v>
      </c>
      <c r="P176" s="312">
        <f t="shared" si="23"/>
        <v>0.7947328620633769</v>
      </c>
      <c r="Q176" s="312">
        <f t="shared" si="23"/>
        <v>0.66004742795330651</v>
      </c>
      <c r="R176" s="312">
        <f t="shared" si="23"/>
        <v>0.72068382261882347</v>
      </c>
      <c r="S176" s="312">
        <f t="shared" si="23"/>
        <v>0.8990387458520992</v>
      </c>
      <c r="T176" s="312">
        <f t="shared" si="23"/>
        <v>0.91935021160939079</v>
      </c>
      <c r="U176" s="312">
        <f t="shared" si="23"/>
        <v>0.92481631050807289</v>
      </c>
      <c r="V176" s="312">
        <f t="shared" si="23"/>
        <v>0.91077269616459522</v>
      </c>
      <c r="W176" s="312">
        <f t="shared" si="23"/>
        <v>0.88290025920402959</v>
      </c>
      <c r="DA176" s="127"/>
    </row>
    <row r="177" spans="1:105" ht="12" customHeight="1" x14ac:dyDescent="0.25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DA177" s="173"/>
    </row>
    <row r="178" spans="1:105" ht="12" customHeight="1" x14ac:dyDescent="0.25">
      <c r="A178" s="35" t="s">
        <v>47</v>
      </c>
      <c r="B178" s="234">
        <f t="shared" ref="B178:W178" si="24">SUM(B$179:B$183,B$185:B$186,B$188:B$189,B$191:B$194,B195)</f>
        <v>1</v>
      </c>
      <c r="C178" s="234">
        <f t="shared" si="24"/>
        <v>1</v>
      </c>
      <c r="D178" s="234">
        <f t="shared" si="24"/>
        <v>1</v>
      </c>
      <c r="E178" s="234">
        <f t="shared" si="24"/>
        <v>1.0000000000000002</v>
      </c>
      <c r="F178" s="234">
        <f t="shared" si="24"/>
        <v>0.99999999999999989</v>
      </c>
      <c r="G178" s="234">
        <f t="shared" si="24"/>
        <v>1</v>
      </c>
      <c r="H178" s="234">
        <f t="shared" si="24"/>
        <v>1.0000000000000002</v>
      </c>
      <c r="I178" s="234">
        <f t="shared" si="24"/>
        <v>0.99999999999999989</v>
      </c>
      <c r="J178" s="234">
        <f t="shared" si="24"/>
        <v>0.99999999999999989</v>
      </c>
      <c r="K178" s="234">
        <f t="shared" si="24"/>
        <v>0.99999999999999967</v>
      </c>
      <c r="L178" s="234">
        <f t="shared" si="24"/>
        <v>1</v>
      </c>
      <c r="M178" s="234">
        <f t="shared" si="24"/>
        <v>1</v>
      </c>
      <c r="N178" s="234">
        <f t="shared" si="24"/>
        <v>0.99999999999999989</v>
      </c>
      <c r="O178" s="234">
        <f t="shared" si="24"/>
        <v>1</v>
      </c>
      <c r="P178" s="234">
        <f t="shared" si="24"/>
        <v>1</v>
      </c>
      <c r="Q178" s="234">
        <f t="shared" si="24"/>
        <v>1.0000000000000002</v>
      </c>
      <c r="R178" s="234">
        <f t="shared" si="24"/>
        <v>1</v>
      </c>
      <c r="S178" s="234">
        <f t="shared" si="24"/>
        <v>1</v>
      </c>
      <c r="T178" s="234">
        <f t="shared" si="24"/>
        <v>1</v>
      </c>
      <c r="U178" s="234">
        <f t="shared" si="24"/>
        <v>1</v>
      </c>
      <c r="V178" s="234">
        <f t="shared" si="24"/>
        <v>1.0000000000000002</v>
      </c>
      <c r="W178" s="234">
        <f t="shared" si="24"/>
        <v>1</v>
      </c>
      <c r="DA178" s="95"/>
    </row>
    <row r="179" spans="1:105" ht="12" customHeight="1" x14ac:dyDescent="0.25">
      <c r="A179" s="55" t="s">
        <v>92</v>
      </c>
      <c r="B179" s="268">
        <f t="shared" ref="B179:W179" si="25">IF(B$62=0,0,B$62/B$61)</f>
        <v>0</v>
      </c>
      <c r="C179" s="268">
        <f t="shared" si="25"/>
        <v>0</v>
      </c>
      <c r="D179" s="268">
        <f t="shared" si="25"/>
        <v>0</v>
      </c>
      <c r="E179" s="268">
        <f t="shared" si="25"/>
        <v>0</v>
      </c>
      <c r="F179" s="268">
        <f t="shared" si="25"/>
        <v>0</v>
      </c>
      <c r="G179" s="268">
        <f t="shared" si="25"/>
        <v>0</v>
      </c>
      <c r="H179" s="268">
        <f t="shared" si="25"/>
        <v>0</v>
      </c>
      <c r="I179" s="268">
        <f t="shared" si="25"/>
        <v>0</v>
      </c>
      <c r="J179" s="268">
        <f t="shared" si="25"/>
        <v>0</v>
      </c>
      <c r="K179" s="268">
        <f t="shared" si="25"/>
        <v>0</v>
      </c>
      <c r="L179" s="268">
        <f t="shared" si="25"/>
        <v>0</v>
      </c>
      <c r="M179" s="268">
        <f t="shared" si="25"/>
        <v>0</v>
      </c>
      <c r="N179" s="268">
        <f t="shared" si="25"/>
        <v>0</v>
      </c>
      <c r="O179" s="268">
        <f t="shared" si="25"/>
        <v>0</v>
      </c>
      <c r="P179" s="268">
        <f t="shared" si="25"/>
        <v>0</v>
      </c>
      <c r="Q179" s="268">
        <f t="shared" si="25"/>
        <v>0</v>
      </c>
      <c r="R179" s="268">
        <f t="shared" si="25"/>
        <v>0</v>
      </c>
      <c r="S179" s="268">
        <f t="shared" si="25"/>
        <v>0</v>
      </c>
      <c r="T179" s="268">
        <f t="shared" si="25"/>
        <v>0</v>
      </c>
      <c r="U179" s="268">
        <f t="shared" si="25"/>
        <v>0</v>
      </c>
      <c r="V179" s="268">
        <f t="shared" si="25"/>
        <v>0</v>
      </c>
      <c r="W179" s="268">
        <f t="shared" si="25"/>
        <v>0</v>
      </c>
      <c r="DA179" s="76"/>
    </row>
    <row r="180" spans="1:105" ht="12" customHeight="1" x14ac:dyDescent="0.25">
      <c r="A180" s="202" t="s">
        <v>93</v>
      </c>
      <c r="B180" s="269">
        <f t="shared" ref="B180:W180" si="26">IF(B$63=0,0,B$63/B$61)</f>
        <v>0</v>
      </c>
      <c r="C180" s="269">
        <f t="shared" si="26"/>
        <v>0</v>
      </c>
      <c r="D180" s="269">
        <f t="shared" si="26"/>
        <v>0</v>
      </c>
      <c r="E180" s="269">
        <f t="shared" si="26"/>
        <v>0</v>
      </c>
      <c r="F180" s="269">
        <f t="shared" si="26"/>
        <v>0</v>
      </c>
      <c r="G180" s="269">
        <f t="shared" si="26"/>
        <v>0</v>
      </c>
      <c r="H180" s="269">
        <f t="shared" si="26"/>
        <v>0</v>
      </c>
      <c r="I180" s="269">
        <f t="shared" si="26"/>
        <v>0</v>
      </c>
      <c r="J180" s="269">
        <f t="shared" si="26"/>
        <v>0</v>
      </c>
      <c r="K180" s="269">
        <f t="shared" si="26"/>
        <v>0</v>
      </c>
      <c r="L180" s="269">
        <f t="shared" si="26"/>
        <v>0</v>
      </c>
      <c r="M180" s="269">
        <f t="shared" si="26"/>
        <v>0</v>
      </c>
      <c r="N180" s="269">
        <f t="shared" si="26"/>
        <v>0</v>
      </c>
      <c r="O180" s="269">
        <f t="shared" si="26"/>
        <v>0</v>
      </c>
      <c r="P180" s="269">
        <f t="shared" si="26"/>
        <v>0</v>
      </c>
      <c r="Q180" s="269">
        <f t="shared" si="26"/>
        <v>0</v>
      </c>
      <c r="R180" s="269">
        <f t="shared" si="26"/>
        <v>0</v>
      </c>
      <c r="S180" s="269">
        <f t="shared" si="26"/>
        <v>0</v>
      </c>
      <c r="T180" s="269">
        <f t="shared" si="26"/>
        <v>0</v>
      </c>
      <c r="U180" s="269">
        <f t="shared" si="26"/>
        <v>0</v>
      </c>
      <c r="V180" s="269">
        <f t="shared" si="26"/>
        <v>0</v>
      </c>
      <c r="W180" s="269">
        <f t="shared" si="26"/>
        <v>0</v>
      </c>
      <c r="DA180" s="77"/>
    </row>
    <row r="181" spans="1:105" ht="12" customHeight="1" x14ac:dyDescent="0.25">
      <c r="A181" s="202" t="s">
        <v>94</v>
      </c>
      <c r="B181" s="269">
        <f t="shared" ref="B181:W181" si="27">IF(B$64=0,0,B$64/B$61)</f>
        <v>0</v>
      </c>
      <c r="C181" s="269">
        <f t="shared" si="27"/>
        <v>0</v>
      </c>
      <c r="D181" s="269">
        <f t="shared" si="27"/>
        <v>0</v>
      </c>
      <c r="E181" s="269">
        <f t="shared" si="27"/>
        <v>0</v>
      </c>
      <c r="F181" s="269">
        <f t="shared" si="27"/>
        <v>0</v>
      </c>
      <c r="G181" s="269">
        <f t="shared" si="27"/>
        <v>0</v>
      </c>
      <c r="H181" s="269">
        <f t="shared" si="27"/>
        <v>0</v>
      </c>
      <c r="I181" s="269">
        <f t="shared" si="27"/>
        <v>0</v>
      </c>
      <c r="J181" s="269">
        <f t="shared" si="27"/>
        <v>0</v>
      </c>
      <c r="K181" s="269">
        <f t="shared" si="27"/>
        <v>0</v>
      </c>
      <c r="L181" s="269">
        <f t="shared" si="27"/>
        <v>0</v>
      </c>
      <c r="M181" s="269">
        <f t="shared" si="27"/>
        <v>0</v>
      </c>
      <c r="N181" s="269">
        <f t="shared" si="27"/>
        <v>0</v>
      </c>
      <c r="O181" s="269">
        <f t="shared" si="27"/>
        <v>0</v>
      </c>
      <c r="P181" s="269">
        <f t="shared" si="27"/>
        <v>0</v>
      </c>
      <c r="Q181" s="269">
        <f t="shared" si="27"/>
        <v>0</v>
      </c>
      <c r="R181" s="269">
        <f t="shared" si="27"/>
        <v>0</v>
      </c>
      <c r="S181" s="269">
        <f t="shared" si="27"/>
        <v>0</v>
      </c>
      <c r="T181" s="269">
        <f t="shared" si="27"/>
        <v>0</v>
      </c>
      <c r="U181" s="269">
        <f t="shared" si="27"/>
        <v>0</v>
      </c>
      <c r="V181" s="269">
        <f t="shared" si="27"/>
        <v>0</v>
      </c>
      <c r="W181" s="269">
        <f t="shared" si="27"/>
        <v>0</v>
      </c>
      <c r="DA181" s="77"/>
    </row>
    <row r="182" spans="1:105" ht="12" customHeight="1" x14ac:dyDescent="0.25">
      <c r="A182" s="202" t="s">
        <v>95</v>
      </c>
      <c r="B182" s="269">
        <f t="shared" ref="B182:W182" si="28">IF(B$65=0,0,B$65/B$61)</f>
        <v>0</v>
      </c>
      <c r="C182" s="269">
        <f t="shared" si="28"/>
        <v>0</v>
      </c>
      <c r="D182" s="269">
        <f t="shared" si="28"/>
        <v>0</v>
      </c>
      <c r="E182" s="269">
        <f t="shared" si="28"/>
        <v>0</v>
      </c>
      <c r="F182" s="269">
        <f t="shared" si="28"/>
        <v>0</v>
      </c>
      <c r="G182" s="269">
        <f t="shared" si="28"/>
        <v>0</v>
      </c>
      <c r="H182" s="269">
        <f t="shared" si="28"/>
        <v>0</v>
      </c>
      <c r="I182" s="269">
        <f t="shared" si="28"/>
        <v>0</v>
      </c>
      <c r="J182" s="269">
        <f t="shared" si="28"/>
        <v>0</v>
      </c>
      <c r="K182" s="269">
        <f t="shared" si="28"/>
        <v>0</v>
      </c>
      <c r="L182" s="269">
        <f t="shared" si="28"/>
        <v>0</v>
      </c>
      <c r="M182" s="269">
        <f t="shared" si="28"/>
        <v>0</v>
      </c>
      <c r="N182" s="269">
        <f t="shared" si="28"/>
        <v>0</v>
      </c>
      <c r="O182" s="269">
        <f t="shared" si="28"/>
        <v>0</v>
      </c>
      <c r="P182" s="269">
        <f t="shared" si="28"/>
        <v>0</v>
      </c>
      <c r="Q182" s="269">
        <f t="shared" si="28"/>
        <v>0</v>
      </c>
      <c r="R182" s="269">
        <f t="shared" si="28"/>
        <v>0</v>
      </c>
      <c r="S182" s="269">
        <f t="shared" si="28"/>
        <v>0</v>
      </c>
      <c r="T182" s="269">
        <f t="shared" si="28"/>
        <v>0</v>
      </c>
      <c r="U182" s="269">
        <f t="shared" si="28"/>
        <v>0</v>
      </c>
      <c r="V182" s="269">
        <f t="shared" si="28"/>
        <v>0</v>
      </c>
      <c r="W182" s="269">
        <f t="shared" si="28"/>
        <v>0</v>
      </c>
      <c r="DA182" s="77"/>
    </row>
    <row r="183" spans="1:105" ht="12" customHeight="1" x14ac:dyDescent="0.25">
      <c r="A183" s="56" t="s">
        <v>96</v>
      </c>
      <c r="B183" s="270">
        <f t="shared" ref="B183:W183" si="29">IF(B$66=0,0,B$66/B$61)</f>
        <v>7.6524938098305141E-3</v>
      </c>
      <c r="C183" s="270">
        <f t="shared" si="29"/>
        <v>9.1219042969314778E-3</v>
      </c>
      <c r="D183" s="270">
        <f t="shared" si="29"/>
        <v>1.0762499244307625E-2</v>
      </c>
      <c r="E183" s="270">
        <f t="shared" si="29"/>
        <v>2.1120450853347104E-2</v>
      </c>
      <c r="F183" s="270">
        <f t="shared" si="29"/>
        <v>2.4607543188244062E-2</v>
      </c>
      <c r="G183" s="270">
        <f t="shared" si="29"/>
        <v>2.8722028568312945E-2</v>
      </c>
      <c r="H183" s="270">
        <f t="shared" si="29"/>
        <v>2.7434458239823295E-2</v>
      </c>
      <c r="I183" s="270">
        <f t="shared" si="29"/>
        <v>3.3533622385052204E-2</v>
      </c>
      <c r="J183" s="270">
        <f t="shared" si="29"/>
        <v>2.3643457383829086E-2</v>
      </c>
      <c r="K183" s="270">
        <f t="shared" si="29"/>
        <v>2.4867009001311596E-2</v>
      </c>
      <c r="L183" s="270">
        <f t="shared" si="29"/>
        <v>2.8377369931898037E-2</v>
      </c>
      <c r="M183" s="270">
        <f t="shared" si="29"/>
        <v>2.8165399021244177E-2</v>
      </c>
      <c r="N183" s="270">
        <f t="shared" si="29"/>
        <v>2.0287697792869964E-2</v>
      </c>
      <c r="O183" s="270">
        <f t="shared" si="29"/>
        <v>1.7064203372019703E-2</v>
      </c>
      <c r="P183" s="270">
        <f t="shared" si="29"/>
        <v>2.0331560702638383E-2</v>
      </c>
      <c r="Q183" s="270">
        <f t="shared" si="29"/>
        <v>1.1193851576051296E-2</v>
      </c>
      <c r="R183" s="270">
        <f t="shared" si="29"/>
        <v>2.668655259871331E-2</v>
      </c>
      <c r="S183" s="270">
        <f t="shared" si="29"/>
        <v>1.8558697816059795E-2</v>
      </c>
      <c r="T183" s="270">
        <f t="shared" si="29"/>
        <v>8.1446290887481499E-3</v>
      </c>
      <c r="U183" s="270">
        <f t="shared" si="29"/>
        <v>2.0676455225807227E-2</v>
      </c>
      <c r="V183" s="270">
        <f t="shared" si="29"/>
        <v>1.9681156024024735E-2</v>
      </c>
      <c r="W183" s="270">
        <f t="shared" si="29"/>
        <v>1.7195722159385515E-2</v>
      </c>
      <c r="DA183" s="78"/>
    </row>
    <row r="184" spans="1:105" ht="12" customHeight="1" x14ac:dyDescent="0.25">
      <c r="A184" s="203" t="s">
        <v>1053</v>
      </c>
      <c r="B184" s="271">
        <f t="shared" ref="B184:W184" si="30">IF(B$72=0,0,B$72/B$61)</f>
        <v>0.64615140281445727</v>
      </c>
      <c r="C184" s="271">
        <f t="shared" si="30"/>
        <v>0.64299387521995988</v>
      </c>
      <c r="D184" s="271">
        <f t="shared" si="30"/>
        <v>0.64088342846013135</v>
      </c>
      <c r="E184" s="271">
        <f t="shared" si="30"/>
        <v>0.62180589430150701</v>
      </c>
      <c r="F184" s="271">
        <f t="shared" si="30"/>
        <v>0.61478171517009872</v>
      </c>
      <c r="G184" s="271">
        <f t="shared" si="30"/>
        <v>0.60814608498088307</v>
      </c>
      <c r="H184" s="271">
        <f t="shared" si="30"/>
        <v>0.60999900563227683</v>
      </c>
      <c r="I184" s="271">
        <f t="shared" si="30"/>
        <v>0.59989208607131805</v>
      </c>
      <c r="J184" s="271">
        <f t="shared" si="30"/>
        <v>0.61678521240731299</v>
      </c>
      <c r="K184" s="271">
        <f t="shared" si="30"/>
        <v>0.61606070031559723</v>
      </c>
      <c r="L184" s="271">
        <f t="shared" si="30"/>
        <v>0.60975637036957298</v>
      </c>
      <c r="M184" s="271">
        <f t="shared" si="30"/>
        <v>0.6085614509268984</v>
      </c>
      <c r="N184" s="271">
        <f t="shared" si="30"/>
        <v>0.64512134222606088</v>
      </c>
      <c r="O184" s="271">
        <f t="shared" si="30"/>
        <v>0.68564178066718751</v>
      </c>
      <c r="P184" s="271">
        <f t="shared" si="30"/>
        <v>0.69229479647986003</v>
      </c>
      <c r="Q184" s="271">
        <f t="shared" si="30"/>
        <v>0.82042729290786076</v>
      </c>
      <c r="R184" s="271">
        <f t="shared" si="30"/>
        <v>0.7311547338162564</v>
      </c>
      <c r="S184" s="271">
        <f t="shared" si="30"/>
        <v>0.65277282410395443</v>
      </c>
      <c r="T184" s="271">
        <f t="shared" si="30"/>
        <v>0.71379093321420017</v>
      </c>
      <c r="U184" s="271">
        <f t="shared" si="30"/>
        <v>0.64269198578366227</v>
      </c>
      <c r="V184" s="271">
        <f t="shared" si="30"/>
        <v>0.65166336168994776</v>
      </c>
      <c r="W184" s="271">
        <f t="shared" si="30"/>
        <v>0.65755371048136368</v>
      </c>
      <c r="DA184" s="79"/>
    </row>
    <row r="185" spans="1:105" ht="12" customHeight="1" x14ac:dyDescent="0.25">
      <c r="A185" s="62" t="s">
        <v>1054</v>
      </c>
      <c r="B185" s="320">
        <f t="shared" ref="B185:W185" si="31">IF(B$73=0,0,B$73/B$61)</f>
        <v>0.64615140281445727</v>
      </c>
      <c r="C185" s="320">
        <f t="shared" si="31"/>
        <v>0.64299387521995988</v>
      </c>
      <c r="D185" s="320">
        <f t="shared" si="31"/>
        <v>0.64088342846013135</v>
      </c>
      <c r="E185" s="320">
        <f t="shared" si="31"/>
        <v>0.62180589430150701</v>
      </c>
      <c r="F185" s="320">
        <f t="shared" si="31"/>
        <v>0.61478171517009872</v>
      </c>
      <c r="G185" s="320">
        <f t="shared" si="31"/>
        <v>0.60814608498088307</v>
      </c>
      <c r="H185" s="320">
        <f t="shared" si="31"/>
        <v>0.60999900563227683</v>
      </c>
      <c r="I185" s="320">
        <f t="shared" si="31"/>
        <v>0.59989208607131805</v>
      </c>
      <c r="J185" s="320">
        <f t="shared" si="31"/>
        <v>0.61678521240731299</v>
      </c>
      <c r="K185" s="320">
        <f t="shared" si="31"/>
        <v>0.61606070031559723</v>
      </c>
      <c r="L185" s="320">
        <f t="shared" si="31"/>
        <v>0.60975637036957298</v>
      </c>
      <c r="M185" s="320">
        <f t="shared" si="31"/>
        <v>0.6085614509268984</v>
      </c>
      <c r="N185" s="320">
        <f t="shared" si="31"/>
        <v>0.64512134222606088</v>
      </c>
      <c r="O185" s="320">
        <f t="shared" si="31"/>
        <v>0.68564178066718751</v>
      </c>
      <c r="P185" s="320">
        <f t="shared" si="31"/>
        <v>0.69229479647986003</v>
      </c>
      <c r="Q185" s="320">
        <f t="shared" si="31"/>
        <v>0.82042729290786076</v>
      </c>
      <c r="R185" s="320">
        <f t="shared" si="31"/>
        <v>0.7311547338162564</v>
      </c>
      <c r="S185" s="320">
        <f t="shared" si="31"/>
        <v>0.65277282410395443</v>
      </c>
      <c r="T185" s="320">
        <f t="shared" si="31"/>
        <v>0.71379093321420017</v>
      </c>
      <c r="U185" s="320">
        <f t="shared" si="31"/>
        <v>0.64269198578366227</v>
      </c>
      <c r="V185" s="320">
        <f t="shared" si="31"/>
        <v>0.65166336168994776</v>
      </c>
      <c r="W185" s="320">
        <f t="shared" si="31"/>
        <v>0.65755371048136368</v>
      </c>
      <c r="DA185" s="141"/>
    </row>
    <row r="186" spans="1:105" ht="12" customHeight="1" x14ac:dyDescent="0.25">
      <c r="A186" s="62" t="s">
        <v>1066</v>
      </c>
      <c r="B186" s="320">
        <f t="shared" ref="B186:W186" si="32">IF(B$84=0,0,B$84/B$61)</f>
        <v>0</v>
      </c>
      <c r="C186" s="320">
        <f t="shared" si="32"/>
        <v>0</v>
      </c>
      <c r="D186" s="320">
        <f t="shared" si="32"/>
        <v>0</v>
      </c>
      <c r="E186" s="320">
        <f t="shared" si="32"/>
        <v>0</v>
      </c>
      <c r="F186" s="320">
        <f t="shared" si="32"/>
        <v>0</v>
      </c>
      <c r="G186" s="320">
        <f t="shared" si="32"/>
        <v>0</v>
      </c>
      <c r="H186" s="320">
        <f t="shared" si="32"/>
        <v>0</v>
      </c>
      <c r="I186" s="320">
        <f t="shared" si="32"/>
        <v>0</v>
      </c>
      <c r="J186" s="320">
        <f t="shared" si="32"/>
        <v>0</v>
      </c>
      <c r="K186" s="320">
        <f t="shared" si="32"/>
        <v>0</v>
      </c>
      <c r="L186" s="320">
        <f t="shared" si="32"/>
        <v>0</v>
      </c>
      <c r="M186" s="320">
        <f t="shared" si="32"/>
        <v>0</v>
      </c>
      <c r="N186" s="320">
        <f t="shared" si="32"/>
        <v>0</v>
      </c>
      <c r="O186" s="320">
        <f t="shared" si="32"/>
        <v>0</v>
      </c>
      <c r="P186" s="320">
        <f t="shared" si="32"/>
        <v>0</v>
      </c>
      <c r="Q186" s="320">
        <f t="shared" si="32"/>
        <v>0</v>
      </c>
      <c r="R186" s="320">
        <f t="shared" si="32"/>
        <v>0</v>
      </c>
      <c r="S186" s="320">
        <f t="shared" si="32"/>
        <v>0</v>
      </c>
      <c r="T186" s="320">
        <f t="shared" si="32"/>
        <v>0</v>
      </c>
      <c r="U186" s="320">
        <f t="shared" si="32"/>
        <v>0</v>
      </c>
      <c r="V186" s="320">
        <f t="shared" si="32"/>
        <v>0</v>
      </c>
      <c r="W186" s="320">
        <f t="shared" si="32"/>
        <v>0</v>
      </c>
      <c r="DA186" s="141"/>
    </row>
    <row r="187" spans="1:105" ht="12" customHeight="1" x14ac:dyDescent="0.25">
      <c r="A187" s="203" t="s">
        <v>1012</v>
      </c>
      <c r="B187" s="271">
        <f t="shared" ref="B187:W187" si="33">IF(B$85=0,0,B$85/B$61)</f>
        <v>0.32879803429538923</v>
      </c>
      <c r="C187" s="271">
        <f t="shared" si="33"/>
        <v>0.32952401887005456</v>
      </c>
      <c r="D187" s="271">
        <f t="shared" si="33"/>
        <v>0.32727058431076012</v>
      </c>
      <c r="E187" s="271">
        <f t="shared" si="33"/>
        <v>0.32705554463467196</v>
      </c>
      <c r="F187" s="271">
        <f t="shared" si="33"/>
        <v>0.32595388600660996</v>
      </c>
      <c r="G187" s="271">
        <f t="shared" si="33"/>
        <v>0.32249421671645306</v>
      </c>
      <c r="H187" s="271">
        <f t="shared" si="33"/>
        <v>0.32388086771836933</v>
      </c>
      <c r="I187" s="271">
        <f t="shared" si="33"/>
        <v>0.32132034379940161</v>
      </c>
      <c r="J187" s="271">
        <f t="shared" si="33"/>
        <v>0.32446651338646088</v>
      </c>
      <c r="K187" s="271">
        <f t="shared" si="33"/>
        <v>0.32255119527506093</v>
      </c>
      <c r="L187" s="271">
        <f t="shared" si="33"/>
        <v>0.3214964557685856</v>
      </c>
      <c r="M187" s="271">
        <f t="shared" si="33"/>
        <v>0.32108144820831047</v>
      </c>
      <c r="N187" s="271">
        <f t="shared" si="33"/>
        <v>0.29917387053263467</v>
      </c>
      <c r="O187" s="271">
        <f t="shared" si="33"/>
        <v>0.26497468310501965</v>
      </c>
      <c r="P187" s="271">
        <f t="shared" si="33"/>
        <v>0.25407621001937286</v>
      </c>
      <c r="Q187" s="271">
        <f t="shared" si="33"/>
        <v>0.13886927325873086</v>
      </c>
      <c r="R187" s="271">
        <f t="shared" si="33"/>
        <v>0.19793184645761089</v>
      </c>
      <c r="S187" s="271">
        <f t="shared" si="33"/>
        <v>0.29542221896903242</v>
      </c>
      <c r="T187" s="271">
        <f t="shared" si="33"/>
        <v>0.25446479612587236</v>
      </c>
      <c r="U187" s="271">
        <f t="shared" si="33"/>
        <v>0.30059529733587742</v>
      </c>
      <c r="V187" s="271">
        <f t="shared" si="33"/>
        <v>0.2934012198031008</v>
      </c>
      <c r="W187" s="271">
        <f t="shared" si="33"/>
        <v>0.29257015731752151</v>
      </c>
      <c r="DA187" s="79"/>
    </row>
    <row r="188" spans="1:105" ht="12" customHeight="1" x14ac:dyDescent="0.25">
      <c r="A188" s="62" t="s">
        <v>1014</v>
      </c>
      <c r="B188" s="320">
        <f t="shared" ref="B188:W188" si="34">IF(B$86=0,0,B$86/B$61)</f>
        <v>0.32879803429538923</v>
      </c>
      <c r="C188" s="320">
        <f t="shared" si="34"/>
        <v>0.32952401887005456</v>
      </c>
      <c r="D188" s="320">
        <f t="shared" si="34"/>
        <v>0.32727058431076012</v>
      </c>
      <c r="E188" s="320">
        <f t="shared" si="34"/>
        <v>0.32705554463467196</v>
      </c>
      <c r="F188" s="320">
        <f t="shared" si="34"/>
        <v>0.32595388600660996</v>
      </c>
      <c r="G188" s="320">
        <f t="shared" si="34"/>
        <v>0.32249421671645306</v>
      </c>
      <c r="H188" s="320">
        <f t="shared" si="34"/>
        <v>0.32388086771836933</v>
      </c>
      <c r="I188" s="320">
        <f t="shared" si="34"/>
        <v>0.32132034379940161</v>
      </c>
      <c r="J188" s="320">
        <f t="shared" si="34"/>
        <v>0.32446651338646088</v>
      </c>
      <c r="K188" s="320">
        <f t="shared" si="34"/>
        <v>0.32255119527506093</v>
      </c>
      <c r="L188" s="320">
        <f t="shared" si="34"/>
        <v>0.3214964557685856</v>
      </c>
      <c r="M188" s="320">
        <f t="shared" si="34"/>
        <v>0.32108144820831047</v>
      </c>
      <c r="N188" s="320">
        <f t="shared" si="34"/>
        <v>0.29917387053263467</v>
      </c>
      <c r="O188" s="320">
        <f t="shared" si="34"/>
        <v>0.26497468310501965</v>
      </c>
      <c r="P188" s="320">
        <f t="shared" si="34"/>
        <v>0.25407621001937286</v>
      </c>
      <c r="Q188" s="320">
        <f t="shared" si="34"/>
        <v>0.13886927325873086</v>
      </c>
      <c r="R188" s="320">
        <f t="shared" si="34"/>
        <v>0.19793184645761089</v>
      </c>
      <c r="S188" s="320">
        <f t="shared" si="34"/>
        <v>0.29542221896903242</v>
      </c>
      <c r="T188" s="320">
        <f t="shared" si="34"/>
        <v>0.25446479612587236</v>
      </c>
      <c r="U188" s="320">
        <f t="shared" si="34"/>
        <v>0.30059529733587742</v>
      </c>
      <c r="V188" s="320">
        <f t="shared" si="34"/>
        <v>0.2934012198031008</v>
      </c>
      <c r="W188" s="320">
        <f t="shared" si="34"/>
        <v>0.29257015731752151</v>
      </c>
      <c r="DA188" s="141"/>
    </row>
    <row r="189" spans="1:105" ht="12" customHeight="1" x14ac:dyDescent="0.25">
      <c r="A189" s="62" t="s">
        <v>1021</v>
      </c>
      <c r="B189" s="320">
        <f t="shared" ref="B189:W189" si="35">IF(B$92=0,0,B$92/B$61)</f>
        <v>0</v>
      </c>
      <c r="C189" s="320">
        <f t="shared" si="35"/>
        <v>0</v>
      </c>
      <c r="D189" s="320">
        <f t="shared" si="35"/>
        <v>0</v>
      </c>
      <c r="E189" s="320">
        <f t="shared" si="35"/>
        <v>0</v>
      </c>
      <c r="F189" s="320">
        <f t="shared" si="35"/>
        <v>0</v>
      </c>
      <c r="G189" s="320">
        <f t="shared" si="35"/>
        <v>0</v>
      </c>
      <c r="H189" s="320">
        <f t="shared" si="35"/>
        <v>0</v>
      </c>
      <c r="I189" s="320">
        <f t="shared" si="35"/>
        <v>0</v>
      </c>
      <c r="J189" s="320">
        <f t="shared" si="35"/>
        <v>0</v>
      </c>
      <c r="K189" s="320">
        <f t="shared" si="35"/>
        <v>0</v>
      </c>
      <c r="L189" s="320">
        <f t="shared" si="35"/>
        <v>0</v>
      </c>
      <c r="M189" s="320">
        <f t="shared" si="35"/>
        <v>0</v>
      </c>
      <c r="N189" s="320">
        <f t="shared" si="35"/>
        <v>0</v>
      </c>
      <c r="O189" s="320">
        <f t="shared" si="35"/>
        <v>0</v>
      </c>
      <c r="P189" s="320">
        <f t="shared" si="35"/>
        <v>0</v>
      </c>
      <c r="Q189" s="320">
        <f t="shared" si="35"/>
        <v>0</v>
      </c>
      <c r="R189" s="320">
        <f t="shared" si="35"/>
        <v>0</v>
      </c>
      <c r="S189" s="320">
        <f t="shared" si="35"/>
        <v>0</v>
      </c>
      <c r="T189" s="320">
        <f t="shared" si="35"/>
        <v>0</v>
      </c>
      <c r="U189" s="320">
        <f t="shared" si="35"/>
        <v>0</v>
      </c>
      <c r="V189" s="320">
        <f t="shared" si="35"/>
        <v>0</v>
      </c>
      <c r="W189" s="320">
        <f t="shared" si="35"/>
        <v>0</v>
      </c>
      <c r="DA189" s="141"/>
    </row>
    <row r="190" spans="1:105" ht="12" customHeight="1" x14ac:dyDescent="0.25">
      <c r="A190" s="203" t="s">
        <v>1023</v>
      </c>
      <c r="B190" s="271">
        <f t="shared" ref="B190:W190" si="36">IF(B$93=0,0,B$93/B$61)</f>
        <v>1.7398069080323115E-2</v>
      </c>
      <c r="C190" s="271">
        <f t="shared" si="36"/>
        <v>1.8360201613054034E-2</v>
      </c>
      <c r="D190" s="271">
        <f t="shared" si="36"/>
        <v>2.1083487984800996E-2</v>
      </c>
      <c r="E190" s="271">
        <f t="shared" si="36"/>
        <v>3.0018110210474035E-2</v>
      </c>
      <c r="F190" s="271">
        <f t="shared" si="36"/>
        <v>3.4656855635047092E-2</v>
      </c>
      <c r="G190" s="271">
        <f t="shared" si="36"/>
        <v>4.0637669734350873E-2</v>
      </c>
      <c r="H190" s="271">
        <f t="shared" si="36"/>
        <v>3.8685668409530645E-2</v>
      </c>
      <c r="I190" s="271">
        <f t="shared" si="36"/>
        <v>4.5253947744228022E-2</v>
      </c>
      <c r="J190" s="271">
        <f t="shared" si="36"/>
        <v>3.5104816822396974E-2</v>
      </c>
      <c r="K190" s="271">
        <f t="shared" si="36"/>
        <v>3.6521095408029981E-2</v>
      </c>
      <c r="L190" s="271">
        <f t="shared" si="36"/>
        <v>4.036980392994332E-2</v>
      </c>
      <c r="M190" s="271">
        <f t="shared" si="36"/>
        <v>4.2191701843546953E-2</v>
      </c>
      <c r="N190" s="271">
        <f t="shared" si="36"/>
        <v>3.5417089448434406E-2</v>
      </c>
      <c r="O190" s="271">
        <f t="shared" si="36"/>
        <v>3.2319332855773202E-2</v>
      </c>
      <c r="P190" s="271">
        <f t="shared" si="36"/>
        <v>3.3297432798128676E-2</v>
      </c>
      <c r="Q190" s="271">
        <f t="shared" si="36"/>
        <v>2.9509582257357156E-2</v>
      </c>
      <c r="R190" s="271">
        <f t="shared" si="36"/>
        <v>4.4226867127419363E-2</v>
      </c>
      <c r="S190" s="271">
        <f t="shared" si="36"/>
        <v>3.3246259110953275E-2</v>
      </c>
      <c r="T190" s="271">
        <f t="shared" si="36"/>
        <v>2.3599641571179403E-2</v>
      </c>
      <c r="U190" s="271">
        <f t="shared" si="36"/>
        <v>3.6036261654653089E-2</v>
      </c>
      <c r="V190" s="271">
        <f t="shared" si="36"/>
        <v>3.5254262482926763E-2</v>
      </c>
      <c r="W190" s="271">
        <f t="shared" si="36"/>
        <v>3.2680410041729412E-2</v>
      </c>
      <c r="DA190" s="79"/>
    </row>
    <row r="191" spans="1:105" ht="12" customHeight="1" x14ac:dyDescent="0.25">
      <c r="A191" s="62" t="s">
        <v>1135</v>
      </c>
      <c r="B191" s="320">
        <f t="shared" ref="B191:W191" si="37">IF(B$94=0,0,B$94/B$61)</f>
        <v>3.225397649242936E-3</v>
      </c>
      <c r="C191" s="320">
        <f t="shared" si="37"/>
        <v>4.2567873265632761E-3</v>
      </c>
      <c r="D191" s="320">
        <f t="shared" si="37"/>
        <v>7.026364193648567E-3</v>
      </c>
      <c r="E191" s="320">
        <f t="shared" si="37"/>
        <v>1.6379432656794271E-2</v>
      </c>
      <c r="F191" s="320">
        <f t="shared" si="37"/>
        <v>2.1172246280351161E-2</v>
      </c>
      <c r="G191" s="320">
        <f t="shared" si="37"/>
        <v>2.7298606154221517E-2</v>
      </c>
      <c r="H191" s="320">
        <f t="shared" si="37"/>
        <v>2.5305962906369495E-2</v>
      </c>
      <c r="I191" s="320">
        <f t="shared" si="37"/>
        <v>3.2095927204519557E-2</v>
      </c>
      <c r="J191" s="320">
        <f t="shared" si="37"/>
        <v>2.1576262800967461E-2</v>
      </c>
      <c r="K191" s="320">
        <f t="shared" si="37"/>
        <v>2.3008432819752213E-2</v>
      </c>
      <c r="L191" s="320">
        <f t="shared" si="37"/>
        <v>2.699542038358815E-2</v>
      </c>
      <c r="M191" s="320">
        <f t="shared" si="37"/>
        <v>2.8843527635396222E-2</v>
      </c>
      <c r="N191" s="320">
        <f t="shared" si="37"/>
        <v>2.1267011344877556E-2</v>
      </c>
      <c r="O191" s="320">
        <f t="shared" si="37"/>
        <v>1.7280480298167381E-2</v>
      </c>
      <c r="P191" s="320">
        <f t="shared" si="37"/>
        <v>1.8112653130052947E-2</v>
      </c>
      <c r="Q191" s="320">
        <f t="shared" si="37"/>
        <v>1.1514347077449059E-2</v>
      </c>
      <c r="R191" s="320">
        <f t="shared" si="37"/>
        <v>2.8189734401991757E-2</v>
      </c>
      <c r="S191" s="320">
        <f t="shared" si="37"/>
        <v>1.8928353563017433E-2</v>
      </c>
      <c r="T191" s="320">
        <f t="shared" si="37"/>
        <v>7.9433660870358493E-3</v>
      </c>
      <c r="U191" s="320">
        <f t="shared" si="37"/>
        <v>2.1939469004779572E-2</v>
      </c>
      <c r="V191" s="320">
        <f t="shared" si="37"/>
        <v>2.0960691860505844E-2</v>
      </c>
      <c r="W191" s="320">
        <f t="shared" si="37"/>
        <v>1.8257640631421358E-2</v>
      </c>
      <c r="DA191" s="141"/>
    </row>
    <row r="192" spans="1:105" ht="12" customHeight="1" x14ac:dyDescent="0.25">
      <c r="A192" s="62" t="s">
        <v>1026</v>
      </c>
      <c r="B192" s="320">
        <f t="shared" ref="B192:W192" si="38">IF(B$95=0,0,B$95/B$61)</f>
        <v>1.417267143108018E-2</v>
      </c>
      <c r="C192" s="320">
        <f t="shared" si="38"/>
        <v>1.4103414286490755E-2</v>
      </c>
      <c r="D192" s="320">
        <f t="shared" si="38"/>
        <v>1.4057123791152428E-2</v>
      </c>
      <c r="E192" s="320">
        <f t="shared" si="38"/>
        <v>1.3638677553679758E-2</v>
      </c>
      <c r="F192" s="320">
        <f t="shared" si="38"/>
        <v>1.348460935469593E-2</v>
      </c>
      <c r="G192" s="320">
        <f t="shared" si="38"/>
        <v>1.3339063580129358E-2</v>
      </c>
      <c r="H192" s="320">
        <f t="shared" si="38"/>
        <v>1.3379705503161147E-2</v>
      </c>
      <c r="I192" s="320">
        <f t="shared" si="38"/>
        <v>1.3158020539708458E-2</v>
      </c>
      <c r="J192" s="320">
        <f t="shared" si="38"/>
        <v>1.3528554021429518E-2</v>
      </c>
      <c r="K192" s="320">
        <f t="shared" si="38"/>
        <v>1.3512662588277767E-2</v>
      </c>
      <c r="L192" s="320">
        <f t="shared" si="38"/>
        <v>1.3374383546355176E-2</v>
      </c>
      <c r="M192" s="320">
        <f t="shared" si="38"/>
        <v>1.3348174208150728E-2</v>
      </c>
      <c r="N192" s="320">
        <f t="shared" si="38"/>
        <v>1.4150078103556851E-2</v>
      </c>
      <c r="O192" s="320">
        <f t="shared" si="38"/>
        <v>1.5038852557605818E-2</v>
      </c>
      <c r="P192" s="320">
        <f t="shared" si="38"/>
        <v>1.5184779668075724E-2</v>
      </c>
      <c r="Q192" s="320">
        <f t="shared" si="38"/>
        <v>1.7995235179908097E-2</v>
      </c>
      <c r="R192" s="320">
        <f t="shared" si="38"/>
        <v>1.6037132725427609E-2</v>
      </c>
      <c r="S192" s="320">
        <f t="shared" si="38"/>
        <v>1.4317905547935838E-2</v>
      </c>
      <c r="T192" s="320">
        <f t="shared" si="38"/>
        <v>1.5656275484143552E-2</v>
      </c>
      <c r="U192" s="320">
        <f t="shared" si="38"/>
        <v>1.4096792649873513E-2</v>
      </c>
      <c r="V192" s="320">
        <f t="shared" si="38"/>
        <v>1.4293570622420917E-2</v>
      </c>
      <c r="W192" s="320">
        <f t="shared" si="38"/>
        <v>1.4422769410308053E-2</v>
      </c>
      <c r="DA192" s="141"/>
    </row>
    <row r="193" spans="1:105" ht="12" customHeight="1" x14ac:dyDescent="0.25">
      <c r="A193" s="62" t="s">
        <v>1038</v>
      </c>
      <c r="B193" s="320">
        <f t="shared" ref="B193:W193" si="39">IF(B$106=0,0,B$106/B$61)</f>
        <v>0</v>
      </c>
      <c r="C193" s="320">
        <f t="shared" si="39"/>
        <v>0</v>
      </c>
      <c r="D193" s="320">
        <f t="shared" si="39"/>
        <v>0</v>
      </c>
      <c r="E193" s="320">
        <f t="shared" si="39"/>
        <v>0</v>
      </c>
      <c r="F193" s="320">
        <f t="shared" si="39"/>
        <v>0</v>
      </c>
      <c r="G193" s="320">
        <f t="shared" si="39"/>
        <v>0</v>
      </c>
      <c r="H193" s="320">
        <f t="shared" si="39"/>
        <v>0</v>
      </c>
      <c r="I193" s="320">
        <f t="shared" si="39"/>
        <v>0</v>
      </c>
      <c r="J193" s="320">
        <f t="shared" si="39"/>
        <v>0</v>
      </c>
      <c r="K193" s="320">
        <f t="shared" si="39"/>
        <v>0</v>
      </c>
      <c r="L193" s="320">
        <f t="shared" si="39"/>
        <v>0</v>
      </c>
      <c r="M193" s="320">
        <f t="shared" si="39"/>
        <v>0</v>
      </c>
      <c r="N193" s="320">
        <f t="shared" si="39"/>
        <v>0</v>
      </c>
      <c r="O193" s="320">
        <f t="shared" si="39"/>
        <v>0</v>
      </c>
      <c r="P193" s="320">
        <f t="shared" si="39"/>
        <v>0</v>
      </c>
      <c r="Q193" s="320">
        <f t="shared" si="39"/>
        <v>0</v>
      </c>
      <c r="R193" s="320">
        <f t="shared" si="39"/>
        <v>0</v>
      </c>
      <c r="S193" s="320">
        <f t="shared" si="39"/>
        <v>0</v>
      </c>
      <c r="T193" s="320">
        <f t="shared" si="39"/>
        <v>0</v>
      </c>
      <c r="U193" s="320">
        <f t="shared" si="39"/>
        <v>0</v>
      </c>
      <c r="V193" s="320">
        <f t="shared" si="39"/>
        <v>0</v>
      </c>
      <c r="W193" s="320">
        <f t="shared" si="39"/>
        <v>0</v>
      </c>
      <c r="DA193" s="141"/>
    </row>
    <row r="194" spans="1:105" ht="12" customHeight="1" x14ac:dyDescent="0.25">
      <c r="A194" s="41" t="s">
        <v>1040</v>
      </c>
      <c r="B194" s="321">
        <f t="shared" ref="B194:W194" si="40">IF(B$107=0,0,B$107/B$61)</f>
        <v>0</v>
      </c>
      <c r="C194" s="321">
        <f t="shared" si="40"/>
        <v>0</v>
      </c>
      <c r="D194" s="321">
        <f t="shared" si="40"/>
        <v>0</v>
      </c>
      <c r="E194" s="321">
        <f t="shared" si="40"/>
        <v>0</v>
      </c>
      <c r="F194" s="321">
        <f t="shared" si="40"/>
        <v>0</v>
      </c>
      <c r="G194" s="321">
        <f t="shared" si="40"/>
        <v>0</v>
      </c>
      <c r="H194" s="321">
        <f t="shared" si="40"/>
        <v>0</v>
      </c>
      <c r="I194" s="321">
        <f t="shared" si="40"/>
        <v>0</v>
      </c>
      <c r="J194" s="321">
        <f t="shared" si="40"/>
        <v>0</v>
      </c>
      <c r="K194" s="321">
        <f t="shared" si="40"/>
        <v>0</v>
      </c>
      <c r="L194" s="321">
        <f t="shared" si="40"/>
        <v>0</v>
      </c>
      <c r="M194" s="321">
        <f t="shared" si="40"/>
        <v>0</v>
      </c>
      <c r="N194" s="321">
        <f t="shared" si="40"/>
        <v>0</v>
      </c>
      <c r="O194" s="321">
        <f t="shared" si="40"/>
        <v>0</v>
      </c>
      <c r="P194" s="321">
        <f t="shared" si="40"/>
        <v>0</v>
      </c>
      <c r="Q194" s="321">
        <f t="shared" si="40"/>
        <v>0</v>
      </c>
      <c r="R194" s="321">
        <f t="shared" si="40"/>
        <v>0</v>
      </c>
      <c r="S194" s="321">
        <f t="shared" si="40"/>
        <v>0</v>
      </c>
      <c r="T194" s="321">
        <f t="shared" si="40"/>
        <v>0</v>
      </c>
      <c r="U194" s="321">
        <f t="shared" si="40"/>
        <v>0</v>
      </c>
      <c r="V194" s="321">
        <f t="shared" si="40"/>
        <v>0</v>
      </c>
      <c r="W194" s="321">
        <f t="shared" si="40"/>
        <v>0</v>
      </c>
      <c r="DA194" s="82"/>
    </row>
    <row r="195" spans="1:105" ht="12" customHeight="1" x14ac:dyDescent="0.25">
      <c r="A195" s="100" t="s">
        <v>106</v>
      </c>
      <c r="B195" s="312">
        <f t="shared" ref="B195:W195" si="41">IF(B$108=0,0,B$108/B$61)</f>
        <v>0</v>
      </c>
      <c r="C195" s="312">
        <f t="shared" si="41"/>
        <v>0</v>
      </c>
      <c r="D195" s="312">
        <f t="shared" si="41"/>
        <v>0</v>
      </c>
      <c r="E195" s="312">
        <f t="shared" si="41"/>
        <v>0</v>
      </c>
      <c r="F195" s="312">
        <f t="shared" si="41"/>
        <v>0</v>
      </c>
      <c r="G195" s="312">
        <f t="shared" si="41"/>
        <v>0</v>
      </c>
      <c r="H195" s="312">
        <f t="shared" si="41"/>
        <v>0</v>
      </c>
      <c r="I195" s="312">
        <f t="shared" si="41"/>
        <v>0</v>
      </c>
      <c r="J195" s="312">
        <f t="shared" si="41"/>
        <v>0</v>
      </c>
      <c r="K195" s="312">
        <f t="shared" si="41"/>
        <v>0</v>
      </c>
      <c r="L195" s="312">
        <f t="shared" si="41"/>
        <v>0</v>
      </c>
      <c r="M195" s="312">
        <f t="shared" si="41"/>
        <v>0</v>
      </c>
      <c r="N195" s="312">
        <f t="shared" si="41"/>
        <v>0</v>
      </c>
      <c r="O195" s="312">
        <f t="shared" si="41"/>
        <v>0</v>
      </c>
      <c r="P195" s="312">
        <f t="shared" si="41"/>
        <v>0</v>
      </c>
      <c r="Q195" s="312">
        <f t="shared" si="41"/>
        <v>0</v>
      </c>
      <c r="R195" s="312">
        <f t="shared" si="41"/>
        <v>0</v>
      </c>
      <c r="S195" s="312">
        <f t="shared" si="41"/>
        <v>0</v>
      </c>
      <c r="T195" s="312">
        <f t="shared" si="41"/>
        <v>0</v>
      </c>
      <c r="U195" s="312">
        <f t="shared" si="41"/>
        <v>0</v>
      </c>
      <c r="V195" s="312">
        <f t="shared" si="41"/>
        <v>0</v>
      </c>
      <c r="W195" s="312">
        <f t="shared" si="41"/>
        <v>0</v>
      </c>
      <c r="DA195" s="127"/>
    </row>
    <row r="196" spans="1:105" ht="12" customHeight="1" x14ac:dyDescent="0.25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DA196" s="173"/>
    </row>
    <row r="197" spans="1:105" ht="12" customHeight="1" x14ac:dyDescent="0.25">
      <c r="A197" s="35" t="s">
        <v>48</v>
      </c>
      <c r="B197" s="234">
        <f t="shared" ref="B197:W197" si="42">SUM(B$198:B$202,B$204:B$205,B$207:B$208,B$210:B$213)</f>
        <v>1.0000000000000002</v>
      </c>
      <c r="C197" s="234">
        <f t="shared" si="42"/>
        <v>0.99999999999999978</v>
      </c>
      <c r="D197" s="234">
        <f t="shared" si="42"/>
        <v>1.0000000000000004</v>
      </c>
      <c r="E197" s="234">
        <f t="shared" si="42"/>
        <v>1</v>
      </c>
      <c r="F197" s="234">
        <f t="shared" si="42"/>
        <v>1</v>
      </c>
      <c r="G197" s="234">
        <f t="shared" si="42"/>
        <v>1</v>
      </c>
      <c r="H197" s="234">
        <f t="shared" si="42"/>
        <v>1.0000000000000002</v>
      </c>
      <c r="I197" s="234">
        <f t="shared" si="42"/>
        <v>0.99999999999999989</v>
      </c>
      <c r="J197" s="234">
        <f t="shared" si="42"/>
        <v>1.0000000000000002</v>
      </c>
      <c r="K197" s="234">
        <f t="shared" si="42"/>
        <v>1.0000000000000002</v>
      </c>
      <c r="L197" s="234">
        <f t="shared" si="42"/>
        <v>1</v>
      </c>
      <c r="M197" s="234">
        <f t="shared" si="42"/>
        <v>1</v>
      </c>
      <c r="N197" s="234">
        <f t="shared" si="42"/>
        <v>0.99999999999999978</v>
      </c>
      <c r="O197" s="234">
        <f t="shared" si="42"/>
        <v>0.99999999999999989</v>
      </c>
      <c r="P197" s="234">
        <f t="shared" si="42"/>
        <v>1.0000000000000002</v>
      </c>
      <c r="Q197" s="234">
        <f t="shared" si="42"/>
        <v>1.0000000000000002</v>
      </c>
      <c r="R197" s="234">
        <f t="shared" si="42"/>
        <v>1</v>
      </c>
      <c r="S197" s="234">
        <f t="shared" si="42"/>
        <v>1</v>
      </c>
      <c r="T197" s="234">
        <f t="shared" si="42"/>
        <v>1</v>
      </c>
      <c r="U197" s="234">
        <f t="shared" si="42"/>
        <v>0.99999999999999989</v>
      </c>
      <c r="V197" s="234">
        <f t="shared" si="42"/>
        <v>0.99999999999999989</v>
      </c>
      <c r="W197" s="234">
        <f t="shared" si="42"/>
        <v>0.99999999999999989</v>
      </c>
      <c r="DA197" s="95"/>
    </row>
    <row r="198" spans="1:105" ht="12" customHeight="1" x14ac:dyDescent="0.25">
      <c r="A198" s="55" t="s">
        <v>92</v>
      </c>
      <c r="B198" s="268">
        <f t="shared" ref="B198:W198" si="43">IF(B$111=0,0,B$111/B$110)</f>
        <v>0</v>
      </c>
      <c r="C198" s="268">
        <f t="shared" si="43"/>
        <v>0</v>
      </c>
      <c r="D198" s="268">
        <f t="shared" si="43"/>
        <v>0</v>
      </c>
      <c r="E198" s="268">
        <f t="shared" si="43"/>
        <v>0</v>
      </c>
      <c r="F198" s="268">
        <f t="shared" si="43"/>
        <v>0</v>
      </c>
      <c r="G198" s="268">
        <f t="shared" si="43"/>
        <v>0</v>
      </c>
      <c r="H198" s="268">
        <f t="shared" si="43"/>
        <v>0</v>
      </c>
      <c r="I198" s="268">
        <f t="shared" si="43"/>
        <v>0</v>
      </c>
      <c r="J198" s="268">
        <f t="shared" si="43"/>
        <v>0</v>
      </c>
      <c r="K198" s="268">
        <f t="shared" si="43"/>
        <v>0</v>
      </c>
      <c r="L198" s="268">
        <f t="shared" si="43"/>
        <v>0</v>
      </c>
      <c r="M198" s="268">
        <f t="shared" si="43"/>
        <v>0</v>
      </c>
      <c r="N198" s="268">
        <f t="shared" si="43"/>
        <v>0</v>
      </c>
      <c r="O198" s="268">
        <f t="shared" si="43"/>
        <v>0</v>
      </c>
      <c r="P198" s="268">
        <f t="shared" si="43"/>
        <v>0</v>
      </c>
      <c r="Q198" s="268">
        <f t="shared" si="43"/>
        <v>0</v>
      </c>
      <c r="R198" s="268">
        <f t="shared" si="43"/>
        <v>0</v>
      </c>
      <c r="S198" s="268">
        <f t="shared" si="43"/>
        <v>0</v>
      </c>
      <c r="T198" s="268">
        <f t="shared" si="43"/>
        <v>0</v>
      </c>
      <c r="U198" s="268">
        <f t="shared" si="43"/>
        <v>0</v>
      </c>
      <c r="V198" s="268">
        <f t="shared" si="43"/>
        <v>0</v>
      </c>
      <c r="W198" s="268">
        <f t="shared" si="43"/>
        <v>0</v>
      </c>
      <c r="DA198" s="76"/>
    </row>
    <row r="199" spans="1:105" ht="12" customHeight="1" x14ac:dyDescent="0.25">
      <c r="A199" s="202" t="s">
        <v>93</v>
      </c>
      <c r="B199" s="269">
        <f t="shared" ref="B199:W199" si="44">IF(B$112=0,0,B$112/B$110)</f>
        <v>0</v>
      </c>
      <c r="C199" s="269">
        <f t="shared" si="44"/>
        <v>0</v>
      </c>
      <c r="D199" s="269">
        <f t="shared" si="44"/>
        <v>0</v>
      </c>
      <c r="E199" s="269">
        <f t="shared" si="44"/>
        <v>0</v>
      </c>
      <c r="F199" s="269">
        <f t="shared" si="44"/>
        <v>0</v>
      </c>
      <c r="G199" s="269">
        <f t="shared" si="44"/>
        <v>0</v>
      </c>
      <c r="H199" s="269">
        <f t="shared" si="44"/>
        <v>0</v>
      </c>
      <c r="I199" s="269">
        <f t="shared" si="44"/>
        <v>0</v>
      </c>
      <c r="J199" s="269">
        <f t="shared" si="44"/>
        <v>0</v>
      </c>
      <c r="K199" s="269">
        <f t="shared" si="44"/>
        <v>0</v>
      </c>
      <c r="L199" s="269">
        <f t="shared" si="44"/>
        <v>0</v>
      </c>
      <c r="M199" s="269">
        <f t="shared" si="44"/>
        <v>0</v>
      </c>
      <c r="N199" s="269">
        <f t="shared" si="44"/>
        <v>0</v>
      </c>
      <c r="O199" s="269">
        <f t="shared" si="44"/>
        <v>0</v>
      </c>
      <c r="P199" s="269">
        <f t="shared" si="44"/>
        <v>0</v>
      </c>
      <c r="Q199" s="269">
        <f t="shared" si="44"/>
        <v>0</v>
      </c>
      <c r="R199" s="269">
        <f t="shared" si="44"/>
        <v>0</v>
      </c>
      <c r="S199" s="269">
        <f t="shared" si="44"/>
        <v>0</v>
      </c>
      <c r="T199" s="269">
        <f t="shared" si="44"/>
        <v>0</v>
      </c>
      <c r="U199" s="269">
        <f t="shared" si="44"/>
        <v>0</v>
      </c>
      <c r="V199" s="269">
        <f t="shared" si="44"/>
        <v>0</v>
      </c>
      <c r="W199" s="269">
        <f t="shared" si="44"/>
        <v>0</v>
      </c>
      <c r="DA199" s="77"/>
    </row>
    <row r="200" spans="1:105" ht="12" customHeight="1" x14ac:dyDescent="0.25">
      <c r="A200" s="202" t="s">
        <v>94</v>
      </c>
      <c r="B200" s="269">
        <f t="shared" ref="B200:W200" si="45">IF(B$113=0,0,B$113/B$110)</f>
        <v>0</v>
      </c>
      <c r="C200" s="269">
        <f t="shared" si="45"/>
        <v>0</v>
      </c>
      <c r="D200" s="269">
        <f t="shared" si="45"/>
        <v>0</v>
      </c>
      <c r="E200" s="269">
        <f t="shared" si="45"/>
        <v>0</v>
      </c>
      <c r="F200" s="269">
        <f t="shared" si="45"/>
        <v>0</v>
      </c>
      <c r="G200" s="269">
        <f t="shared" si="45"/>
        <v>0</v>
      </c>
      <c r="H200" s="269">
        <f t="shared" si="45"/>
        <v>0</v>
      </c>
      <c r="I200" s="269">
        <f t="shared" si="45"/>
        <v>0</v>
      </c>
      <c r="J200" s="269">
        <f t="shared" si="45"/>
        <v>0</v>
      </c>
      <c r="K200" s="269">
        <f t="shared" si="45"/>
        <v>0</v>
      </c>
      <c r="L200" s="269">
        <f t="shared" si="45"/>
        <v>0</v>
      </c>
      <c r="M200" s="269">
        <f t="shared" si="45"/>
        <v>0</v>
      </c>
      <c r="N200" s="269">
        <f t="shared" si="45"/>
        <v>0</v>
      </c>
      <c r="O200" s="269">
        <f t="shared" si="45"/>
        <v>0</v>
      </c>
      <c r="P200" s="269">
        <f t="shared" si="45"/>
        <v>0</v>
      </c>
      <c r="Q200" s="269">
        <f t="shared" si="45"/>
        <v>0</v>
      </c>
      <c r="R200" s="269">
        <f t="shared" si="45"/>
        <v>0</v>
      </c>
      <c r="S200" s="269">
        <f t="shared" si="45"/>
        <v>0</v>
      </c>
      <c r="T200" s="269">
        <f t="shared" si="45"/>
        <v>0</v>
      </c>
      <c r="U200" s="269">
        <f t="shared" si="45"/>
        <v>0</v>
      </c>
      <c r="V200" s="269">
        <f t="shared" si="45"/>
        <v>0</v>
      </c>
      <c r="W200" s="269">
        <f t="shared" si="45"/>
        <v>0</v>
      </c>
      <c r="DA200" s="77"/>
    </row>
    <row r="201" spans="1:105" ht="12" customHeight="1" x14ac:dyDescent="0.25">
      <c r="A201" s="202" t="s">
        <v>95</v>
      </c>
      <c r="B201" s="269">
        <f t="shared" ref="B201:W201" si="46">IF(B$114=0,0,B$114/B$110)</f>
        <v>0</v>
      </c>
      <c r="C201" s="269">
        <f t="shared" si="46"/>
        <v>0</v>
      </c>
      <c r="D201" s="269">
        <f t="shared" si="46"/>
        <v>0</v>
      </c>
      <c r="E201" s="269">
        <f t="shared" si="46"/>
        <v>0</v>
      </c>
      <c r="F201" s="269">
        <f t="shared" si="46"/>
        <v>0</v>
      </c>
      <c r="G201" s="269">
        <f t="shared" si="46"/>
        <v>0</v>
      </c>
      <c r="H201" s="269">
        <f t="shared" si="46"/>
        <v>0</v>
      </c>
      <c r="I201" s="269">
        <f t="shared" si="46"/>
        <v>0</v>
      </c>
      <c r="J201" s="269">
        <f t="shared" si="46"/>
        <v>0</v>
      </c>
      <c r="K201" s="269">
        <f t="shared" si="46"/>
        <v>0</v>
      </c>
      <c r="L201" s="269">
        <f t="shared" si="46"/>
        <v>0</v>
      </c>
      <c r="M201" s="269">
        <f t="shared" si="46"/>
        <v>0</v>
      </c>
      <c r="N201" s="269">
        <f t="shared" si="46"/>
        <v>0</v>
      </c>
      <c r="O201" s="269">
        <f t="shared" si="46"/>
        <v>0</v>
      </c>
      <c r="P201" s="269">
        <f t="shared" si="46"/>
        <v>0</v>
      </c>
      <c r="Q201" s="269">
        <f t="shared" si="46"/>
        <v>0</v>
      </c>
      <c r="R201" s="269">
        <f t="shared" si="46"/>
        <v>0</v>
      </c>
      <c r="S201" s="269">
        <f t="shared" si="46"/>
        <v>0</v>
      </c>
      <c r="T201" s="269">
        <f t="shared" si="46"/>
        <v>0</v>
      </c>
      <c r="U201" s="269">
        <f t="shared" si="46"/>
        <v>0</v>
      </c>
      <c r="V201" s="269">
        <f t="shared" si="46"/>
        <v>0</v>
      </c>
      <c r="W201" s="269">
        <f t="shared" si="46"/>
        <v>0</v>
      </c>
      <c r="DA201" s="77"/>
    </row>
    <row r="202" spans="1:105" ht="12" customHeight="1" x14ac:dyDescent="0.25">
      <c r="A202" s="56" t="s">
        <v>96</v>
      </c>
      <c r="B202" s="270">
        <f t="shared" ref="B202:W202" si="47">IF(B$115=0,0,B$115/B$110)</f>
        <v>1.4288019644191543E-2</v>
      </c>
      <c r="C202" s="270">
        <f t="shared" si="47"/>
        <v>1.6962682488772255E-2</v>
      </c>
      <c r="D202" s="270">
        <f t="shared" si="47"/>
        <v>1.9841174646746364E-2</v>
      </c>
      <c r="E202" s="270">
        <f t="shared" si="47"/>
        <v>3.7672982926693549E-2</v>
      </c>
      <c r="F202" s="270">
        <f t="shared" si="47"/>
        <v>4.3242272551885043E-2</v>
      </c>
      <c r="G202" s="270">
        <f t="shared" si="47"/>
        <v>4.955078759703227E-2</v>
      </c>
      <c r="H202" s="270">
        <f t="shared" si="47"/>
        <v>4.7609959368459298E-2</v>
      </c>
      <c r="I202" s="270">
        <f t="shared" si="47"/>
        <v>5.6959941334275947E-2</v>
      </c>
      <c r="J202" s="270">
        <f t="shared" si="47"/>
        <v>4.1541762019532809E-2</v>
      </c>
      <c r="K202" s="270">
        <f t="shared" si="47"/>
        <v>4.3494261185176721E-2</v>
      </c>
      <c r="L202" s="270">
        <f t="shared" si="47"/>
        <v>4.9007802043935483E-2</v>
      </c>
      <c r="M202" s="270">
        <f t="shared" si="47"/>
        <v>4.8431861984629843E-2</v>
      </c>
      <c r="N202" s="270">
        <f t="shared" si="47"/>
        <v>3.5800193960242199E-2</v>
      </c>
      <c r="O202" s="270">
        <f t="shared" si="47"/>
        <v>3.0529292695971173E-2</v>
      </c>
      <c r="P202" s="270">
        <f t="shared" si="47"/>
        <v>3.6208918933098723E-2</v>
      </c>
      <c r="Q202" s="270">
        <f t="shared" si="47"/>
        <v>2.0505089781016828E-2</v>
      </c>
      <c r="R202" s="270">
        <f t="shared" si="47"/>
        <v>4.6178872897854224E-2</v>
      </c>
      <c r="S202" s="270">
        <f t="shared" si="47"/>
        <v>3.299368281631123E-2</v>
      </c>
      <c r="T202" s="270">
        <f t="shared" si="47"/>
        <v>1.5046805495544577E-2</v>
      </c>
      <c r="U202" s="270">
        <f t="shared" si="47"/>
        <v>3.6411578905773748E-2</v>
      </c>
      <c r="V202" s="270">
        <f t="shared" si="47"/>
        <v>3.4780101562274651E-2</v>
      </c>
      <c r="W202" s="270">
        <f t="shared" si="47"/>
        <v>3.0660419289004776E-2</v>
      </c>
      <c r="DA202" s="78"/>
    </row>
    <row r="203" spans="1:105" ht="12" customHeight="1" x14ac:dyDescent="0.25">
      <c r="A203" s="203" t="s">
        <v>1053</v>
      </c>
      <c r="B203" s="271">
        <f t="shared" ref="B203:W203" si="48">IF(B$121=0,0,B$121/B$110)</f>
        <v>0.57847858361103033</v>
      </c>
      <c r="C203" s="271">
        <f t="shared" si="48"/>
        <v>0.57332357398733957</v>
      </c>
      <c r="D203" s="271">
        <f t="shared" si="48"/>
        <v>0.56652258731729155</v>
      </c>
      <c r="E203" s="271">
        <f t="shared" si="48"/>
        <v>0.53182114477529518</v>
      </c>
      <c r="F203" s="271">
        <f t="shared" si="48"/>
        <v>0.51801834253126899</v>
      </c>
      <c r="G203" s="271">
        <f t="shared" si="48"/>
        <v>0.50306871400486719</v>
      </c>
      <c r="H203" s="271">
        <f t="shared" si="48"/>
        <v>0.50759167595643506</v>
      </c>
      <c r="I203" s="271">
        <f t="shared" si="48"/>
        <v>0.48859176000056426</v>
      </c>
      <c r="J203" s="271">
        <f t="shared" si="48"/>
        <v>0.51962713810475769</v>
      </c>
      <c r="K203" s="271">
        <f t="shared" si="48"/>
        <v>0.5166731031234354</v>
      </c>
      <c r="L203" s="271">
        <f t="shared" si="48"/>
        <v>0.50493255431623019</v>
      </c>
      <c r="M203" s="271">
        <f t="shared" si="48"/>
        <v>0.50176878266276548</v>
      </c>
      <c r="N203" s="271">
        <f t="shared" si="48"/>
        <v>0.54585584398949782</v>
      </c>
      <c r="O203" s="271">
        <f t="shared" si="48"/>
        <v>0.58818228521156246</v>
      </c>
      <c r="P203" s="271">
        <f t="shared" si="48"/>
        <v>0.59118015952156455</v>
      </c>
      <c r="Q203" s="271">
        <f t="shared" si="48"/>
        <v>0.72061976967307295</v>
      </c>
      <c r="R203" s="271">
        <f t="shared" si="48"/>
        <v>0.60665822786920853</v>
      </c>
      <c r="S203" s="271">
        <f t="shared" si="48"/>
        <v>0.55645404326116488</v>
      </c>
      <c r="T203" s="271">
        <f t="shared" si="48"/>
        <v>0.63230696407966513</v>
      </c>
      <c r="U203" s="271">
        <f t="shared" si="48"/>
        <v>0.5426880426061822</v>
      </c>
      <c r="V203" s="271">
        <f t="shared" si="48"/>
        <v>0.55218866570406777</v>
      </c>
      <c r="W203" s="271">
        <f t="shared" si="48"/>
        <v>0.56217670407965081</v>
      </c>
      <c r="DA203" s="79"/>
    </row>
    <row r="204" spans="1:105" ht="12" customHeight="1" x14ac:dyDescent="0.25">
      <c r="A204" s="62" t="s">
        <v>1054</v>
      </c>
      <c r="B204" s="320">
        <f t="shared" ref="B204:W204" si="49">IF(B$122=0,0,B$122/B$110)</f>
        <v>0.57847858361103033</v>
      </c>
      <c r="C204" s="320">
        <f t="shared" si="49"/>
        <v>0.57332357398733957</v>
      </c>
      <c r="D204" s="320">
        <f t="shared" si="49"/>
        <v>0.56652258731729155</v>
      </c>
      <c r="E204" s="320">
        <f t="shared" si="49"/>
        <v>0.53182114477529518</v>
      </c>
      <c r="F204" s="320">
        <f t="shared" si="49"/>
        <v>0.51801834253126899</v>
      </c>
      <c r="G204" s="320">
        <f t="shared" si="49"/>
        <v>0.50306871400486719</v>
      </c>
      <c r="H204" s="320">
        <f t="shared" si="49"/>
        <v>0.50759167595643506</v>
      </c>
      <c r="I204" s="320">
        <f t="shared" si="49"/>
        <v>0.48859176000056426</v>
      </c>
      <c r="J204" s="320">
        <f t="shared" si="49"/>
        <v>0.51962713810475769</v>
      </c>
      <c r="K204" s="320">
        <f t="shared" si="49"/>
        <v>0.5166731031234354</v>
      </c>
      <c r="L204" s="320">
        <f t="shared" si="49"/>
        <v>0.50493255431623019</v>
      </c>
      <c r="M204" s="320">
        <f t="shared" si="49"/>
        <v>0.50176878266276548</v>
      </c>
      <c r="N204" s="320">
        <f t="shared" si="49"/>
        <v>0.54585584398949782</v>
      </c>
      <c r="O204" s="320">
        <f t="shared" si="49"/>
        <v>0.58818228521156246</v>
      </c>
      <c r="P204" s="320">
        <f t="shared" si="49"/>
        <v>0.59118015952156455</v>
      </c>
      <c r="Q204" s="320">
        <f t="shared" si="49"/>
        <v>0.72061976967307295</v>
      </c>
      <c r="R204" s="320">
        <f t="shared" si="49"/>
        <v>0.60665822786920853</v>
      </c>
      <c r="S204" s="320">
        <f t="shared" si="49"/>
        <v>0.55645404326116488</v>
      </c>
      <c r="T204" s="320">
        <f t="shared" si="49"/>
        <v>0.63230696407966513</v>
      </c>
      <c r="U204" s="320">
        <f t="shared" si="49"/>
        <v>0.5426880426061822</v>
      </c>
      <c r="V204" s="320">
        <f t="shared" si="49"/>
        <v>0.55218866570406777</v>
      </c>
      <c r="W204" s="320">
        <f t="shared" si="49"/>
        <v>0.56217670407965081</v>
      </c>
      <c r="DA204" s="141"/>
    </row>
    <row r="205" spans="1:105" ht="12" customHeight="1" x14ac:dyDescent="0.25">
      <c r="A205" s="62" t="s">
        <v>1066</v>
      </c>
      <c r="B205" s="320">
        <f t="shared" ref="B205:W205" si="50">IF(B$133=0,0,B$133/B$110)</f>
        <v>0</v>
      </c>
      <c r="C205" s="320">
        <f t="shared" si="50"/>
        <v>0</v>
      </c>
      <c r="D205" s="320">
        <f t="shared" si="50"/>
        <v>0</v>
      </c>
      <c r="E205" s="320">
        <f t="shared" si="50"/>
        <v>0</v>
      </c>
      <c r="F205" s="320">
        <f t="shared" si="50"/>
        <v>0</v>
      </c>
      <c r="G205" s="320">
        <f t="shared" si="50"/>
        <v>0</v>
      </c>
      <c r="H205" s="320">
        <f t="shared" si="50"/>
        <v>0</v>
      </c>
      <c r="I205" s="320">
        <f t="shared" si="50"/>
        <v>0</v>
      </c>
      <c r="J205" s="320">
        <f t="shared" si="50"/>
        <v>0</v>
      </c>
      <c r="K205" s="320">
        <f t="shared" si="50"/>
        <v>0</v>
      </c>
      <c r="L205" s="320">
        <f t="shared" si="50"/>
        <v>0</v>
      </c>
      <c r="M205" s="320">
        <f t="shared" si="50"/>
        <v>0</v>
      </c>
      <c r="N205" s="320">
        <f t="shared" si="50"/>
        <v>0</v>
      </c>
      <c r="O205" s="320">
        <f t="shared" si="50"/>
        <v>0</v>
      </c>
      <c r="P205" s="320">
        <f t="shared" si="50"/>
        <v>0</v>
      </c>
      <c r="Q205" s="320">
        <f t="shared" si="50"/>
        <v>0</v>
      </c>
      <c r="R205" s="320">
        <f t="shared" si="50"/>
        <v>0</v>
      </c>
      <c r="S205" s="320">
        <f t="shared" si="50"/>
        <v>0</v>
      </c>
      <c r="T205" s="320">
        <f t="shared" si="50"/>
        <v>0</v>
      </c>
      <c r="U205" s="320">
        <f t="shared" si="50"/>
        <v>0</v>
      </c>
      <c r="V205" s="320">
        <f t="shared" si="50"/>
        <v>0</v>
      </c>
      <c r="W205" s="320">
        <f t="shared" si="50"/>
        <v>0</v>
      </c>
      <c r="DA205" s="141"/>
    </row>
    <row r="206" spans="1:105" ht="12" customHeight="1" x14ac:dyDescent="0.25">
      <c r="A206" s="203" t="s">
        <v>1012</v>
      </c>
      <c r="B206" s="271">
        <f t="shared" ref="B206:W206" si="51">IF(B$134=0,0,B$134/B$110)</f>
        <v>0.33050302556611039</v>
      </c>
      <c r="C206" s="271">
        <f t="shared" si="51"/>
        <v>0.32989313075636689</v>
      </c>
      <c r="D206" s="271">
        <f t="shared" si="51"/>
        <v>0.3248167324667271</v>
      </c>
      <c r="E206" s="271">
        <f t="shared" si="51"/>
        <v>0.3140693210296302</v>
      </c>
      <c r="F206" s="271">
        <f t="shared" si="51"/>
        <v>0.30837104479959748</v>
      </c>
      <c r="G206" s="271">
        <f t="shared" si="51"/>
        <v>0.29952602173697879</v>
      </c>
      <c r="H206" s="271">
        <f t="shared" si="51"/>
        <v>0.30259649411063066</v>
      </c>
      <c r="I206" s="271">
        <f t="shared" si="51"/>
        <v>0.29383563388076639</v>
      </c>
      <c r="J206" s="271">
        <f t="shared" si="51"/>
        <v>0.30691703014779681</v>
      </c>
      <c r="K206" s="271">
        <f t="shared" si="51"/>
        <v>0.30372758538919514</v>
      </c>
      <c r="L206" s="271">
        <f t="shared" si="51"/>
        <v>0.29891413229570368</v>
      </c>
      <c r="M206" s="271">
        <f t="shared" si="51"/>
        <v>0.29724026942294374</v>
      </c>
      <c r="N206" s="271">
        <f t="shared" si="51"/>
        <v>0.28421922321180504</v>
      </c>
      <c r="O206" s="271">
        <f t="shared" si="51"/>
        <v>0.25521857594897479</v>
      </c>
      <c r="P206" s="271">
        <f t="shared" si="51"/>
        <v>0.24360489964254942</v>
      </c>
      <c r="Q206" s="271">
        <f t="shared" si="51"/>
        <v>0.13695108243902687</v>
      </c>
      <c r="R206" s="271">
        <f t="shared" si="51"/>
        <v>0.18439269233888306</v>
      </c>
      <c r="S206" s="271">
        <f t="shared" si="51"/>
        <v>0.28275065908301877</v>
      </c>
      <c r="T206" s="271">
        <f t="shared" si="51"/>
        <v>0.25309168653874348</v>
      </c>
      <c r="U206" s="271">
        <f t="shared" si="51"/>
        <v>0.28498551304071978</v>
      </c>
      <c r="V206" s="271">
        <f t="shared" si="51"/>
        <v>0.27913823755294548</v>
      </c>
      <c r="W206" s="271">
        <f t="shared" si="51"/>
        <v>0.28084381954777815</v>
      </c>
      <c r="DA206" s="79"/>
    </row>
    <row r="207" spans="1:105" ht="12" customHeight="1" x14ac:dyDescent="0.25">
      <c r="A207" s="62" t="s">
        <v>1014</v>
      </c>
      <c r="B207" s="320">
        <f t="shared" ref="B207:W207" si="52">IF(B$135=0,0,B$135/B$110)</f>
        <v>0.33050302556611039</v>
      </c>
      <c r="C207" s="320">
        <f t="shared" si="52"/>
        <v>0.32989313075636689</v>
      </c>
      <c r="D207" s="320">
        <f t="shared" si="52"/>
        <v>0.3248167324667271</v>
      </c>
      <c r="E207" s="320">
        <f t="shared" si="52"/>
        <v>0.3140693210296302</v>
      </c>
      <c r="F207" s="320">
        <f t="shared" si="52"/>
        <v>0.30837104479959748</v>
      </c>
      <c r="G207" s="320">
        <f t="shared" si="52"/>
        <v>0.29952602173697879</v>
      </c>
      <c r="H207" s="320">
        <f t="shared" si="52"/>
        <v>0.30259649411063066</v>
      </c>
      <c r="I207" s="320">
        <f t="shared" si="52"/>
        <v>0.29383563388076639</v>
      </c>
      <c r="J207" s="320">
        <f t="shared" si="52"/>
        <v>0.30691703014779681</v>
      </c>
      <c r="K207" s="320">
        <f t="shared" si="52"/>
        <v>0.30372758538919514</v>
      </c>
      <c r="L207" s="320">
        <f t="shared" si="52"/>
        <v>0.29891413229570368</v>
      </c>
      <c r="M207" s="320">
        <f t="shared" si="52"/>
        <v>0.29724026942294374</v>
      </c>
      <c r="N207" s="320">
        <f t="shared" si="52"/>
        <v>0.28421922321180504</v>
      </c>
      <c r="O207" s="320">
        <f t="shared" si="52"/>
        <v>0.25521857594897479</v>
      </c>
      <c r="P207" s="320">
        <f t="shared" si="52"/>
        <v>0.24360489964254942</v>
      </c>
      <c r="Q207" s="320">
        <f t="shared" si="52"/>
        <v>0.13695108243902687</v>
      </c>
      <c r="R207" s="320">
        <f t="shared" si="52"/>
        <v>0.18439269233888306</v>
      </c>
      <c r="S207" s="320">
        <f t="shared" si="52"/>
        <v>0.28275065908301877</v>
      </c>
      <c r="T207" s="320">
        <f t="shared" si="52"/>
        <v>0.25309168653874348</v>
      </c>
      <c r="U207" s="320">
        <f t="shared" si="52"/>
        <v>0.28498551304071978</v>
      </c>
      <c r="V207" s="320">
        <f t="shared" si="52"/>
        <v>0.27913823755294548</v>
      </c>
      <c r="W207" s="320">
        <f t="shared" si="52"/>
        <v>0.28084381954777815</v>
      </c>
      <c r="DA207" s="141"/>
    </row>
    <row r="208" spans="1:105" ht="12" customHeight="1" x14ac:dyDescent="0.25">
      <c r="A208" s="62" t="s">
        <v>1021</v>
      </c>
      <c r="B208" s="320">
        <f t="shared" ref="B208:W208" si="53">IF(B$141=0,0,B$141/B$110)</f>
        <v>0</v>
      </c>
      <c r="C208" s="320">
        <f t="shared" si="53"/>
        <v>0</v>
      </c>
      <c r="D208" s="320">
        <f t="shared" si="53"/>
        <v>0</v>
      </c>
      <c r="E208" s="320">
        <f t="shared" si="53"/>
        <v>0</v>
      </c>
      <c r="F208" s="320">
        <f t="shared" si="53"/>
        <v>0</v>
      </c>
      <c r="G208" s="320">
        <f t="shared" si="53"/>
        <v>0</v>
      </c>
      <c r="H208" s="320">
        <f t="shared" si="53"/>
        <v>0</v>
      </c>
      <c r="I208" s="320">
        <f t="shared" si="53"/>
        <v>0</v>
      </c>
      <c r="J208" s="320">
        <f t="shared" si="53"/>
        <v>0</v>
      </c>
      <c r="K208" s="320">
        <f t="shared" si="53"/>
        <v>0</v>
      </c>
      <c r="L208" s="320">
        <f t="shared" si="53"/>
        <v>0</v>
      </c>
      <c r="M208" s="320">
        <f t="shared" si="53"/>
        <v>0</v>
      </c>
      <c r="N208" s="320">
        <f t="shared" si="53"/>
        <v>0</v>
      </c>
      <c r="O208" s="320">
        <f t="shared" si="53"/>
        <v>0</v>
      </c>
      <c r="P208" s="320">
        <f t="shared" si="53"/>
        <v>0</v>
      </c>
      <c r="Q208" s="320">
        <f t="shared" si="53"/>
        <v>0</v>
      </c>
      <c r="R208" s="320">
        <f t="shared" si="53"/>
        <v>0</v>
      </c>
      <c r="S208" s="320">
        <f t="shared" si="53"/>
        <v>0</v>
      </c>
      <c r="T208" s="320">
        <f t="shared" si="53"/>
        <v>0</v>
      </c>
      <c r="U208" s="320">
        <f t="shared" si="53"/>
        <v>0</v>
      </c>
      <c r="V208" s="320">
        <f t="shared" si="53"/>
        <v>0</v>
      </c>
      <c r="W208" s="320">
        <f t="shared" si="53"/>
        <v>0</v>
      </c>
      <c r="DA208" s="141"/>
    </row>
    <row r="209" spans="1:105" ht="12" customHeight="1" x14ac:dyDescent="0.25">
      <c r="A209" s="203" t="s">
        <v>1023</v>
      </c>
      <c r="B209" s="271">
        <f t="shared" ref="B209:W209" si="54">IF(B$142=0,0,B$142/B$110)</f>
        <v>7.6730371178668044E-2</v>
      </c>
      <c r="C209" s="271">
        <f t="shared" si="54"/>
        <v>7.9820612767520935E-2</v>
      </c>
      <c r="D209" s="271">
        <f t="shared" si="54"/>
        <v>8.8819505569235305E-2</v>
      </c>
      <c r="E209" s="271">
        <f t="shared" si="54"/>
        <v>0.11643655126838119</v>
      </c>
      <c r="F209" s="271">
        <f t="shared" si="54"/>
        <v>0.13036834011724846</v>
      </c>
      <c r="G209" s="271">
        <f t="shared" si="54"/>
        <v>0.14785447666112192</v>
      </c>
      <c r="H209" s="271">
        <f t="shared" si="54"/>
        <v>0.14220187056447517</v>
      </c>
      <c r="I209" s="271">
        <f t="shared" si="54"/>
        <v>0.16061266478439332</v>
      </c>
      <c r="J209" s="271">
        <f t="shared" si="54"/>
        <v>0.13191406972791295</v>
      </c>
      <c r="K209" s="271">
        <f t="shared" si="54"/>
        <v>0.13610505030219294</v>
      </c>
      <c r="L209" s="271">
        <f t="shared" si="54"/>
        <v>0.14714551134413068</v>
      </c>
      <c r="M209" s="271">
        <f t="shared" si="54"/>
        <v>0.15255908592966105</v>
      </c>
      <c r="N209" s="271">
        <f t="shared" si="54"/>
        <v>0.13412473883845466</v>
      </c>
      <c r="O209" s="271">
        <f t="shared" si="54"/>
        <v>0.12606984614349159</v>
      </c>
      <c r="P209" s="271">
        <f t="shared" si="54"/>
        <v>0.12900602190278745</v>
      </c>
      <c r="Q209" s="271">
        <f t="shared" si="54"/>
        <v>0.12192405810688359</v>
      </c>
      <c r="R209" s="271">
        <f t="shared" si="54"/>
        <v>0.1627702068940543</v>
      </c>
      <c r="S209" s="271">
        <f t="shared" si="54"/>
        <v>0.12780161483950514</v>
      </c>
      <c r="T209" s="271">
        <f t="shared" si="54"/>
        <v>9.9554543886046773E-2</v>
      </c>
      <c r="U209" s="271">
        <f t="shared" si="54"/>
        <v>0.13591486544732426</v>
      </c>
      <c r="V209" s="271">
        <f t="shared" si="54"/>
        <v>0.1338929951807121</v>
      </c>
      <c r="W209" s="271">
        <f t="shared" si="54"/>
        <v>0.12631905708356619</v>
      </c>
      <c r="DA209" s="79"/>
    </row>
    <row r="210" spans="1:105" ht="12" customHeight="1" x14ac:dyDescent="0.25">
      <c r="A210" s="62" t="s">
        <v>1135</v>
      </c>
      <c r="B210" s="320">
        <f t="shared" ref="B210:W210" si="55">IF(B$143=0,0,B$143/B$110)</f>
        <v>1.1671779151589371E-2</v>
      </c>
      <c r="C210" s="320">
        <f t="shared" si="55"/>
        <v>1.5341778881028599E-2</v>
      </c>
      <c r="D210" s="320">
        <f t="shared" si="55"/>
        <v>2.5105544626502291E-2</v>
      </c>
      <c r="E210" s="320">
        <f t="shared" si="55"/>
        <v>5.6625287948433252E-2</v>
      </c>
      <c r="F210" s="320">
        <f t="shared" si="55"/>
        <v>7.2109408906847305E-2</v>
      </c>
      <c r="G210" s="320">
        <f t="shared" si="55"/>
        <v>9.127685537439037E-2</v>
      </c>
      <c r="H210" s="320">
        <f t="shared" si="55"/>
        <v>8.5115574376549791E-2</v>
      </c>
      <c r="I210" s="320">
        <f t="shared" si="55"/>
        <v>0.10566319408273855</v>
      </c>
      <c r="J210" s="320">
        <f t="shared" si="55"/>
        <v>7.3474205328564315E-2</v>
      </c>
      <c r="K210" s="320">
        <f t="shared" si="55"/>
        <v>7.7997411437424807E-2</v>
      </c>
      <c r="L210" s="320">
        <f t="shared" si="55"/>
        <v>9.0358273262834923E-2</v>
      </c>
      <c r="M210" s="320">
        <f t="shared" si="55"/>
        <v>9.6127661417097124E-2</v>
      </c>
      <c r="N210" s="320">
        <f t="shared" si="55"/>
        <v>7.2735063116962165E-2</v>
      </c>
      <c r="O210" s="320">
        <f t="shared" si="55"/>
        <v>5.9919927347423962E-2</v>
      </c>
      <c r="P210" s="320">
        <f t="shared" si="55"/>
        <v>6.2518947182181719E-2</v>
      </c>
      <c r="Q210" s="320">
        <f t="shared" si="55"/>
        <v>4.0879558050971924E-2</v>
      </c>
      <c r="R210" s="320">
        <f t="shared" si="55"/>
        <v>9.4542391266999204E-2</v>
      </c>
      <c r="S210" s="320">
        <f t="shared" si="55"/>
        <v>6.5220012671344571E-2</v>
      </c>
      <c r="T210" s="320">
        <f t="shared" si="55"/>
        <v>2.8442143224382536E-2</v>
      </c>
      <c r="U210" s="320">
        <f t="shared" si="55"/>
        <v>7.4881456498118198E-2</v>
      </c>
      <c r="V210" s="320">
        <f t="shared" si="55"/>
        <v>7.1791098685657695E-2</v>
      </c>
      <c r="W210" s="320">
        <f t="shared" si="55"/>
        <v>6.3093855885040226E-2</v>
      </c>
      <c r="DA210" s="141"/>
    </row>
    <row r="211" spans="1:105" ht="12" customHeight="1" x14ac:dyDescent="0.25">
      <c r="A211" s="62" t="s">
        <v>1026</v>
      </c>
      <c r="B211" s="320">
        <f t="shared" ref="B211:W211" si="56">IF(B$144=0,0,B$144/B$110)</f>
        <v>6.5058592027078671E-2</v>
      </c>
      <c r="C211" s="320">
        <f t="shared" si="56"/>
        <v>6.4478833886492337E-2</v>
      </c>
      <c r="D211" s="320">
        <f t="shared" si="56"/>
        <v>6.3713960942733017E-2</v>
      </c>
      <c r="E211" s="320">
        <f t="shared" si="56"/>
        <v>5.981126331994794E-2</v>
      </c>
      <c r="F211" s="320">
        <f t="shared" si="56"/>
        <v>5.8258931210401148E-2</v>
      </c>
      <c r="G211" s="320">
        <f t="shared" si="56"/>
        <v>5.6577621286731578E-2</v>
      </c>
      <c r="H211" s="320">
        <f t="shared" si="56"/>
        <v>5.7086296187925378E-2</v>
      </c>
      <c r="I211" s="320">
        <f t="shared" si="56"/>
        <v>5.4949470701654755E-2</v>
      </c>
      <c r="J211" s="320">
        <f t="shared" si="56"/>
        <v>5.8439864399348625E-2</v>
      </c>
      <c r="K211" s="320">
        <f t="shared" si="56"/>
        <v>5.8107638864768149E-2</v>
      </c>
      <c r="L211" s="320">
        <f t="shared" si="56"/>
        <v>5.6787238081295752E-2</v>
      </c>
      <c r="M211" s="320">
        <f t="shared" si="56"/>
        <v>5.6431424512563937E-2</v>
      </c>
      <c r="N211" s="320">
        <f t="shared" si="56"/>
        <v>6.1389675721492509E-2</v>
      </c>
      <c r="O211" s="320">
        <f t="shared" si="56"/>
        <v>6.6149918796067617E-2</v>
      </c>
      <c r="P211" s="320">
        <f t="shared" si="56"/>
        <v>6.6487074720605735E-2</v>
      </c>
      <c r="Q211" s="320">
        <f t="shared" si="56"/>
        <v>8.1044500055911656E-2</v>
      </c>
      <c r="R211" s="320">
        <f t="shared" si="56"/>
        <v>6.8227815627055086E-2</v>
      </c>
      <c r="S211" s="320">
        <f t="shared" si="56"/>
        <v>6.2581602168160555E-2</v>
      </c>
      <c r="T211" s="320">
        <f t="shared" si="56"/>
        <v>7.1112400661664243E-2</v>
      </c>
      <c r="U211" s="320">
        <f t="shared" si="56"/>
        <v>6.1033408949206044E-2</v>
      </c>
      <c r="V211" s="320">
        <f t="shared" si="56"/>
        <v>6.2101896495054397E-2</v>
      </c>
      <c r="W211" s="320">
        <f t="shared" si="56"/>
        <v>6.3225201198525968E-2</v>
      </c>
      <c r="DA211" s="141"/>
    </row>
    <row r="212" spans="1:105" ht="12" customHeight="1" x14ac:dyDescent="0.25">
      <c r="A212" s="62" t="s">
        <v>1038</v>
      </c>
      <c r="B212" s="320">
        <f t="shared" ref="B212:W212" si="57">IF(B$155=0,0,B$155/B$110)</f>
        <v>0</v>
      </c>
      <c r="C212" s="320">
        <f t="shared" si="57"/>
        <v>0</v>
      </c>
      <c r="D212" s="320">
        <f t="shared" si="57"/>
        <v>0</v>
      </c>
      <c r="E212" s="320">
        <f t="shared" si="57"/>
        <v>0</v>
      </c>
      <c r="F212" s="320">
        <f t="shared" si="57"/>
        <v>0</v>
      </c>
      <c r="G212" s="320">
        <f t="shared" si="57"/>
        <v>0</v>
      </c>
      <c r="H212" s="320">
        <f t="shared" si="57"/>
        <v>0</v>
      </c>
      <c r="I212" s="320">
        <f t="shared" si="57"/>
        <v>0</v>
      </c>
      <c r="J212" s="320">
        <f t="shared" si="57"/>
        <v>0</v>
      </c>
      <c r="K212" s="320">
        <f t="shared" si="57"/>
        <v>0</v>
      </c>
      <c r="L212" s="320">
        <f t="shared" si="57"/>
        <v>0</v>
      </c>
      <c r="M212" s="320">
        <f t="shared" si="57"/>
        <v>0</v>
      </c>
      <c r="N212" s="320">
        <f t="shared" si="57"/>
        <v>0</v>
      </c>
      <c r="O212" s="320">
        <f t="shared" si="57"/>
        <v>0</v>
      </c>
      <c r="P212" s="320">
        <f t="shared" si="57"/>
        <v>0</v>
      </c>
      <c r="Q212" s="320">
        <f t="shared" si="57"/>
        <v>0</v>
      </c>
      <c r="R212" s="320">
        <f t="shared" si="57"/>
        <v>0</v>
      </c>
      <c r="S212" s="320">
        <f t="shared" si="57"/>
        <v>0</v>
      </c>
      <c r="T212" s="320">
        <f t="shared" si="57"/>
        <v>0</v>
      </c>
      <c r="U212" s="320">
        <f t="shared" si="57"/>
        <v>0</v>
      </c>
      <c r="V212" s="320">
        <f t="shared" si="57"/>
        <v>0</v>
      </c>
      <c r="W212" s="320">
        <f t="shared" si="57"/>
        <v>0</v>
      </c>
      <c r="DA212" s="141"/>
    </row>
    <row r="213" spans="1:105" ht="12" customHeight="1" x14ac:dyDescent="0.25">
      <c r="A213" s="41" t="s">
        <v>1040</v>
      </c>
      <c r="B213" s="321">
        <f t="shared" ref="B213:W213" si="58">IF(B$156=0,0,B$156/B$110)</f>
        <v>0</v>
      </c>
      <c r="C213" s="321">
        <f t="shared" si="58"/>
        <v>0</v>
      </c>
      <c r="D213" s="321">
        <f t="shared" si="58"/>
        <v>0</v>
      </c>
      <c r="E213" s="321">
        <f t="shared" si="58"/>
        <v>0</v>
      </c>
      <c r="F213" s="321">
        <f t="shared" si="58"/>
        <v>0</v>
      </c>
      <c r="G213" s="321">
        <f t="shared" si="58"/>
        <v>0</v>
      </c>
      <c r="H213" s="321">
        <f t="shared" si="58"/>
        <v>0</v>
      </c>
      <c r="I213" s="321">
        <f t="shared" si="58"/>
        <v>0</v>
      </c>
      <c r="J213" s="321">
        <f t="shared" si="58"/>
        <v>0</v>
      </c>
      <c r="K213" s="321">
        <f t="shared" si="58"/>
        <v>0</v>
      </c>
      <c r="L213" s="321">
        <f t="shared" si="58"/>
        <v>0</v>
      </c>
      <c r="M213" s="321">
        <f t="shared" si="58"/>
        <v>0</v>
      </c>
      <c r="N213" s="321">
        <f t="shared" si="58"/>
        <v>0</v>
      </c>
      <c r="O213" s="321">
        <f t="shared" si="58"/>
        <v>0</v>
      </c>
      <c r="P213" s="321">
        <f t="shared" si="58"/>
        <v>0</v>
      </c>
      <c r="Q213" s="321">
        <f t="shared" si="58"/>
        <v>0</v>
      </c>
      <c r="R213" s="321">
        <f t="shared" si="58"/>
        <v>0</v>
      </c>
      <c r="S213" s="321">
        <f t="shared" si="58"/>
        <v>0</v>
      </c>
      <c r="T213" s="321">
        <f t="shared" si="58"/>
        <v>0</v>
      </c>
      <c r="U213" s="321">
        <f t="shared" si="58"/>
        <v>0</v>
      </c>
      <c r="V213" s="321">
        <f t="shared" si="58"/>
        <v>0</v>
      </c>
      <c r="W213" s="321">
        <f t="shared" si="58"/>
        <v>0</v>
      </c>
      <c r="DA213" s="82"/>
    </row>
    <row r="214" spans="1:105" ht="12" customHeight="1" x14ac:dyDescent="0.25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DA214" s="173"/>
    </row>
    <row r="215" spans="1:105" ht="15" customHeight="1" x14ac:dyDescent="0.25">
      <c r="A215" s="32" t="s">
        <v>432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DA215" s="88"/>
    </row>
    <row r="216" spans="1:105" ht="12" customHeight="1" x14ac:dyDescent="0.25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DA216" s="173"/>
    </row>
    <row r="217" spans="1:105" ht="12" customHeight="1" x14ac:dyDescent="0.25">
      <c r="A217" s="35" t="s">
        <v>1404</v>
      </c>
      <c r="B217" s="322">
        <f>IF(B$5=0,0,(B$5-B$16-B$59)/(CHI_fec!B$5-CHI_fec!B$16))</f>
        <v>1.8029392476485653</v>
      </c>
      <c r="C217" s="322">
        <f>IF(C$5=0,0,(C$5-C$16-C$59)/(CHI_fec!C$5-CHI_fec!C$16))</f>
        <v>1.7874039216140907</v>
      </c>
      <c r="D217" s="322">
        <f>IF(D$5=0,0,(D$5-D$16-D$59)/(CHI_fec!D$5-CHI_fec!D$16))</f>
        <v>1.7691892055599596</v>
      </c>
      <c r="E217" s="322">
        <f>IF(E$5=0,0,(E$5-E$16-E$59)/(CHI_fec!E$5-CHI_fec!E$16))</f>
        <v>2.065846361566964</v>
      </c>
      <c r="F217" s="322">
        <f>IF(F$5=0,0,(F$5-F$16-F$59)/(CHI_fec!F$5-CHI_fec!F$16))</f>
        <v>2.3286364580180119</v>
      </c>
      <c r="G217" s="322">
        <f>IF(G$5=0,0,(G$5-G$16-G$59)/(CHI_fec!G$5-CHI_fec!G$16))</f>
        <v>2.2835882164768337</v>
      </c>
      <c r="H217" s="322">
        <f>IF(H$5=0,0,(H$5-H$16-H$59)/(CHI_fec!H$5-CHI_fec!H$16))</f>
        <v>2.3548414887065041</v>
      </c>
      <c r="I217" s="322">
        <f>IF(I$5=0,0,(I$5-I$16-I$59)/(CHI_fec!I$5-CHI_fec!I$16))</f>
        <v>2.742293860050057</v>
      </c>
      <c r="J217" s="322">
        <f>IF(J$5=0,0,(J$5-J$16-J$59)/(CHI_fec!J$5-CHI_fec!J$16))</f>
        <v>2.1184996963976896</v>
      </c>
      <c r="K217" s="322">
        <f>IF(K$5=0,0,(K$5-K$16-K$59)/(CHI_fec!K$5-CHI_fec!K$16))</f>
        <v>1.9675872304492794</v>
      </c>
      <c r="L217" s="322">
        <f>IF(L$5=0,0,(L$5-L$16-L$59)/(CHI_fec!L$5-CHI_fec!L$16))</f>
        <v>2.0155174953907196</v>
      </c>
      <c r="M217" s="322">
        <f>IF(M$5=0,0,(M$5-M$16-M$59)/(CHI_fec!M$5-CHI_fec!M$16))</f>
        <v>2.0185236312378554</v>
      </c>
      <c r="N217" s="322">
        <f>IF(N$5=0,0,(N$5-N$16-N$59)/(CHI_fec!N$5-CHI_fec!N$16))</f>
        <v>0.99312980017189834</v>
      </c>
      <c r="O217" s="322">
        <f>IF(O$5=0,0,(O$5-O$16-O$59)/(CHI_fec!O$5-CHI_fec!O$16))</f>
        <v>1.3297738709573075</v>
      </c>
      <c r="P217" s="322">
        <f>IF(P$5=0,0,(P$5-P$16-P$59)/(CHI_fec!P$5-CHI_fec!P$16))</f>
        <v>1.7417311007168286</v>
      </c>
      <c r="Q217" s="322">
        <f>IF(Q$5=0,0,(Q$5-Q$16-Q$59)/(CHI_fec!Q$5-CHI_fec!Q$16))</f>
        <v>2.9458104234303857</v>
      </c>
      <c r="R217" s="322">
        <f>IF(R$5=0,0,(R$5-R$16-R$59)/(CHI_fec!R$5-CHI_fec!R$16))</f>
        <v>2.8796959617414597</v>
      </c>
      <c r="S217" s="322">
        <f>IF(S$5=0,0,(S$5-S$16-S$59)/(CHI_fec!S$5-CHI_fec!S$16))</f>
        <v>1.2790542394070499</v>
      </c>
      <c r="T217" s="322">
        <f>IF(T$5=0,0,(T$5-T$16-T$59)/(CHI_fec!T$5-CHI_fec!T$16))</f>
        <v>0.96291579693302787</v>
      </c>
      <c r="U217" s="322">
        <f>IF(U$5=0,0,(U$5-U$16-U$59)/(CHI_fec!U$5-CHI_fec!U$16))</f>
        <v>1.3026519282340319</v>
      </c>
      <c r="V217" s="322">
        <f>IF(V$5=0,0,(V$5-V$16-V$59)/(CHI_fec!V$5-CHI_fec!V$16))</f>
        <v>1.3122024117459281</v>
      </c>
      <c r="W217" s="322">
        <f>IF(W$5=0,0,(W$5-W$16-W$59)/(CHI_fec!W$5-CHI_fec!W$16))</f>
        <v>1.4304259644510045</v>
      </c>
      <c r="DA217" s="95"/>
    </row>
    <row r="218" spans="1:105" ht="12" customHeight="1" x14ac:dyDescent="0.25">
      <c r="A218" s="55" t="s">
        <v>92</v>
      </c>
      <c r="B218" s="275">
        <f>IF(B$6=0,0,B$6/CHI_fec!B$6)</f>
        <v>0</v>
      </c>
      <c r="C218" s="275">
        <f>IF(C$6=0,0,C$6/CHI_fec!C$6)</f>
        <v>0</v>
      </c>
      <c r="D218" s="275">
        <f>IF(D$6=0,0,D$6/CHI_fec!D$6)</f>
        <v>0</v>
      </c>
      <c r="E218" s="275">
        <f>IF(E$6=0,0,E$6/CHI_fec!E$6)</f>
        <v>0</v>
      </c>
      <c r="F218" s="275">
        <f>IF(F$6=0,0,F$6/CHI_fec!F$6)</f>
        <v>0</v>
      </c>
      <c r="G218" s="275">
        <f>IF(G$6=0,0,G$6/CHI_fec!G$6)</f>
        <v>0</v>
      </c>
      <c r="H218" s="275">
        <f>IF(H$6=0,0,H$6/CHI_fec!H$6)</f>
        <v>0</v>
      </c>
      <c r="I218" s="275">
        <f>IF(I$6=0,0,I$6/CHI_fec!I$6)</f>
        <v>0</v>
      </c>
      <c r="J218" s="275">
        <f>IF(J$6=0,0,J$6/CHI_fec!J$6)</f>
        <v>0</v>
      </c>
      <c r="K218" s="275">
        <f>IF(K$6=0,0,K$6/CHI_fec!K$6)</f>
        <v>0</v>
      </c>
      <c r="L218" s="275">
        <f>IF(L$6=0,0,L$6/CHI_fec!L$6)</f>
        <v>0</v>
      </c>
      <c r="M218" s="275">
        <f>IF(M$6=0,0,M$6/CHI_fec!M$6)</f>
        <v>0</v>
      </c>
      <c r="N218" s="275">
        <f>IF(N$6=0,0,N$6/CHI_fec!N$6)</f>
        <v>0</v>
      </c>
      <c r="O218" s="275">
        <f>IF(O$6=0,0,O$6/CHI_fec!O$6)</f>
        <v>0</v>
      </c>
      <c r="P218" s="275">
        <f>IF(P$6=0,0,P$6/CHI_fec!P$6)</f>
        <v>0</v>
      </c>
      <c r="Q218" s="275">
        <f>IF(Q$6=0,0,Q$6/CHI_fec!Q$6)</f>
        <v>0</v>
      </c>
      <c r="R218" s="275">
        <f>IF(R$6=0,0,R$6/CHI_fec!R$6)</f>
        <v>0</v>
      </c>
      <c r="S218" s="275">
        <f>IF(S$6=0,0,S$6/CHI_fec!S$6)</f>
        <v>0</v>
      </c>
      <c r="T218" s="275">
        <f>IF(T$6=0,0,T$6/CHI_fec!T$6)</f>
        <v>0</v>
      </c>
      <c r="U218" s="275">
        <f>IF(U$6=0,0,U$6/CHI_fec!U$6)</f>
        <v>0</v>
      </c>
      <c r="V218" s="275">
        <f>IF(V$6=0,0,V$6/CHI_fec!V$6)</f>
        <v>0</v>
      </c>
      <c r="W218" s="275">
        <f>IF(W$6=0,0,W$6/CHI_fec!W$6)</f>
        <v>0</v>
      </c>
      <c r="DA218" s="76"/>
    </row>
    <row r="219" spans="1:105" ht="12" customHeight="1" x14ac:dyDescent="0.25">
      <c r="A219" s="202" t="s">
        <v>93</v>
      </c>
      <c r="B219" s="276">
        <f>IF(B$7=0,0,B$7/CHI_fec!B$7)</f>
        <v>0</v>
      </c>
      <c r="C219" s="276">
        <f>IF(C$7=0,0,C$7/CHI_fec!C$7)</f>
        <v>0</v>
      </c>
      <c r="D219" s="276">
        <f>IF(D$7=0,0,D$7/CHI_fec!D$7)</f>
        <v>0</v>
      </c>
      <c r="E219" s="276">
        <f>IF(E$7=0,0,E$7/CHI_fec!E$7)</f>
        <v>0</v>
      </c>
      <c r="F219" s="276">
        <f>IF(F$7=0,0,F$7/CHI_fec!F$7)</f>
        <v>0</v>
      </c>
      <c r="G219" s="276">
        <f>IF(G$7=0,0,G$7/CHI_fec!G$7)</f>
        <v>0</v>
      </c>
      <c r="H219" s="276">
        <f>IF(H$7=0,0,H$7/CHI_fec!H$7)</f>
        <v>0</v>
      </c>
      <c r="I219" s="276">
        <f>IF(I$7=0,0,I$7/CHI_fec!I$7)</f>
        <v>0</v>
      </c>
      <c r="J219" s="276">
        <f>IF(J$7=0,0,J$7/CHI_fec!J$7)</f>
        <v>0</v>
      </c>
      <c r="K219" s="276">
        <f>IF(K$7=0,0,K$7/CHI_fec!K$7)</f>
        <v>0</v>
      </c>
      <c r="L219" s="276">
        <f>IF(L$7=0,0,L$7/CHI_fec!L$7)</f>
        <v>0</v>
      </c>
      <c r="M219" s="276">
        <f>IF(M$7=0,0,M$7/CHI_fec!M$7)</f>
        <v>0</v>
      </c>
      <c r="N219" s="276">
        <f>IF(N$7=0,0,N$7/CHI_fec!N$7)</f>
        <v>0</v>
      </c>
      <c r="O219" s="276">
        <f>IF(O$7=0,0,O$7/CHI_fec!O$7)</f>
        <v>0</v>
      </c>
      <c r="P219" s="276">
        <f>IF(P$7=0,0,P$7/CHI_fec!P$7)</f>
        <v>0</v>
      </c>
      <c r="Q219" s="276">
        <f>IF(Q$7=0,0,Q$7/CHI_fec!Q$7)</f>
        <v>0</v>
      </c>
      <c r="R219" s="276">
        <f>IF(R$7=0,0,R$7/CHI_fec!R$7)</f>
        <v>0</v>
      </c>
      <c r="S219" s="276">
        <f>IF(S$7=0,0,S$7/CHI_fec!S$7)</f>
        <v>0</v>
      </c>
      <c r="T219" s="276">
        <f>IF(T$7=0,0,T$7/CHI_fec!T$7)</f>
        <v>0</v>
      </c>
      <c r="U219" s="276">
        <f>IF(U$7=0,0,U$7/CHI_fec!U$7)</f>
        <v>0</v>
      </c>
      <c r="V219" s="276">
        <f>IF(V$7=0,0,V$7/CHI_fec!V$7)</f>
        <v>0</v>
      </c>
      <c r="W219" s="276">
        <f>IF(W$7=0,0,W$7/CHI_fec!W$7)</f>
        <v>0</v>
      </c>
      <c r="DA219" s="77"/>
    </row>
    <row r="220" spans="1:105" ht="12" customHeight="1" x14ac:dyDescent="0.25">
      <c r="A220" s="202" t="s">
        <v>94</v>
      </c>
      <c r="B220" s="276">
        <f>IF(B$8=0,0,B$8/CHI_fec!B$8)</f>
        <v>0</v>
      </c>
      <c r="C220" s="276">
        <f>IF(C$8=0,0,C$8/CHI_fec!C$8)</f>
        <v>0</v>
      </c>
      <c r="D220" s="276">
        <f>IF(D$8=0,0,D$8/CHI_fec!D$8)</f>
        <v>0</v>
      </c>
      <c r="E220" s="276">
        <f>IF(E$8=0,0,E$8/CHI_fec!E$8)</f>
        <v>0</v>
      </c>
      <c r="F220" s="276">
        <f>IF(F$8=0,0,F$8/CHI_fec!F$8)</f>
        <v>0</v>
      </c>
      <c r="G220" s="276">
        <f>IF(G$8=0,0,G$8/CHI_fec!G$8)</f>
        <v>0</v>
      </c>
      <c r="H220" s="276">
        <f>IF(H$8=0,0,H$8/CHI_fec!H$8)</f>
        <v>0</v>
      </c>
      <c r="I220" s="276">
        <f>IF(I$8=0,0,I$8/CHI_fec!I$8)</f>
        <v>0</v>
      </c>
      <c r="J220" s="276">
        <f>IF(J$8=0,0,J$8/CHI_fec!J$8)</f>
        <v>0</v>
      </c>
      <c r="K220" s="276">
        <f>IF(K$8=0,0,K$8/CHI_fec!K$8)</f>
        <v>0</v>
      </c>
      <c r="L220" s="276">
        <f>IF(L$8=0,0,L$8/CHI_fec!L$8)</f>
        <v>0</v>
      </c>
      <c r="M220" s="276">
        <f>IF(M$8=0,0,M$8/CHI_fec!M$8)</f>
        <v>0</v>
      </c>
      <c r="N220" s="276">
        <f>IF(N$8=0,0,N$8/CHI_fec!N$8)</f>
        <v>0</v>
      </c>
      <c r="O220" s="276">
        <f>IF(O$8=0,0,O$8/CHI_fec!O$8)</f>
        <v>0</v>
      </c>
      <c r="P220" s="276">
        <f>IF(P$8=0,0,P$8/CHI_fec!P$8)</f>
        <v>0</v>
      </c>
      <c r="Q220" s="276">
        <f>IF(Q$8=0,0,Q$8/CHI_fec!Q$8)</f>
        <v>0</v>
      </c>
      <c r="R220" s="276">
        <f>IF(R$8=0,0,R$8/CHI_fec!R$8)</f>
        <v>0</v>
      </c>
      <c r="S220" s="276">
        <f>IF(S$8=0,0,S$8/CHI_fec!S$8)</f>
        <v>0</v>
      </c>
      <c r="T220" s="276">
        <f>IF(T$8=0,0,T$8/CHI_fec!T$8)</f>
        <v>0</v>
      </c>
      <c r="U220" s="276">
        <f>IF(U$8=0,0,U$8/CHI_fec!U$8)</f>
        <v>0</v>
      </c>
      <c r="V220" s="276">
        <f>IF(V$8=0,0,V$8/CHI_fec!V$8)</f>
        <v>0</v>
      </c>
      <c r="W220" s="276">
        <f>IF(W$8=0,0,W$8/CHI_fec!W$8)</f>
        <v>0</v>
      </c>
      <c r="DA220" s="77"/>
    </row>
    <row r="221" spans="1:105" ht="12" customHeight="1" x14ac:dyDescent="0.25">
      <c r="A221" s="202" t="s">
        <v>95</v>
      </c>
      <c r="B221" s="276">
        <f>IF(B$9=0,0,B$9/CHI_fec!B$9)</f>
        <v>0</v>
      </c>
      <c r="C221" s="276">
        <f>IF(C$9=0,0,C$9/CHI_fec!C$9)</f>
        <v>0</v>
      </c>
      <c r="D221" s="276">
        <f>IF(D$9=0,0,D$9/CHI_fec!D$9)</f>
        <v>0</v>
      </c>
      <c r="E221" s="276">
        <f>IF(E$9=0,0,E$9/CHI_fec!E$9)</f>
        <v>0</v>
      </c>
      <c r="F221" s="276">
        <f>IF(F$9=0,0,F$9/CHI_fec!F$9)</f>
        <v>0</v>
      </c>
      <c r="G221" s="276">
        <f>IF(G$9=0,0,G$9/CHI_fec!G$9)</f>
        <v>0</v>
      </c>
      <c r="H221" s="276">
        <f>IF(H$9=0,0,H$9/CHI_fec!H$9)</f>
        <v>0</v>
      </c>
      <c r="I221" s="276">
        <f>IF(I$9=0,0,I$9/CHI_fec!I$9)</f>
        <v>0</v>
      </c>
      <c r="J221" s="276">
        <f>IF(J$9=0,0,J$9/CHI_fec!J$9)</f>
        <v>0</v>
      </c>
      <c r="K221" s="276">
        <f>IF(K$9=0,0,K$9/CHI_fec!K$9)</f>
        <v>0</v>
      </c>
      <c r="L221" s="276">
        <f>IF(L$9=0,0,L$9/CHI_fec!L$9)</f>
        <v>0</v>
      </c>
      <c r="M221" s="276">
        <f>IF(M$9=0,0,M$9/CHI_fec!M$9)</f>
        <v>0</v>
      </c>
      <c r="N221" s="276">
        <f>IF(N$9=0,0,N$9/CHI_fec!N$9)</f>
        <v>0</v>
      </c>
      <c r="O221" s="276">
        <f>IF(O$9=0,0,O$9/CHI_fec!O$9)</f>
        <v>0</v>
      </c>
      <c r="P221" s="276">
        <f>IF(P$9=0,0,P$9/CHI_fec!P$9)</f>
        <v>0</v>
      </c>
      <c r="Q221" s="276">
        <f>IF(Q$9=0,0,Q$9/CHI_fec!Q$9)</f>
        <v>0</v>
      </c>
      <c r="R221" s="276">
        <f>IF(R$9=0,0,R$9/CHI_fec!R$9)</f>
        <v>0</v>
      </c>
      <c r="S221" s="276">
        <f>IF(S$9=0,0,S$9/CHI_fec!S$9)</f>
        <v>0</v>
      </c>
      <c r="T221" s="276">
        <f>IF(T$9=0,0,T$9/CHI_fec!T$9)</f>
        <v>0</v>
      </c>
      <c r="U221" s="276">
        <f>IF(U$9=0,0,U$9/CHI_fec!U$9)</f>
        <v>0</v>
      </c>
      <c r="V221" s="276">
        <f>IF(V$9=0,0,V$9/CHI_fec!V$9)</f>
        <v>0</v>
      </c>
      <c r="W221" s="276">
        <f>IF(W$9=0,0,W$9/CHI_fec!W$9)</f>
        <v>0</v>
      </c>
      <c r="DA221" s="77"/>
    </row>
    <row r="222" spans="1:105" ht="12" customHeight="1" x14ac:dyDescent="0.25">
      <c r="A222" s="56" t="s">
        <v>96</v>
      </c>
      <c r="B222" s="277">
        <f>IF(B$10=0,0,B$10/CHI_fec!B$10)</f>
        <v>0.50812501800956611</v>
      </c>
      <c r="C222" s="277">
        <f>IF(C$10=0,0,C$10/CHI_fec!C$10)</f>
        <v>0.63847139979005874</v>
      </c>
      <c r="D222" s="277">
        <f>IF(D$10=0,0,D$10/CHI_fec!D$10)</f>
        <v>0.70312718997464241</v>
      </c>
      <c r="E222" s="277">
        <f>IF(E$10=0,0,E$10/CHI_fec!E$10)</f>
        <v>1.8050541221246534</v>
      </c>
      <c r="F222" s="277">
        <f>IF(F$10=0,0,F$10/CHI_fec!F$10)</f>
        <v>2.234546463364413</v>
      </c>
      <c r="G222" s="277">
        <f>IF(G$10=0,0,G$10/CHI_fec!G$10)</f>
        <v>2.2785130952469528</v>
      </c>
      <c r="H222" s="277">
        <f>IF(H$10=0,0,H$10/CHI_fec!H$10)</f>
        <v>2.3210685077146964</v>
      </c>
      <c r="I222" s="277">
        <f>IF(I$10=0,0,I$10/CHI_fec!I$10)</f>
        <v>2.5215754421972409</v>
      </c>
      <c r="J222" s="277">
        <f>IF(J$10=0,0,J$10/CHI_fec!J$10)</f>
        <v>1.8842004958136669</v>
      </c>
      <c r="K222" s="277">
        <f>IF(K$10=0,0,K$10/CHI_fec!K$10)</f>
        <v>1.7938320887180819</v>
      </c>
      <c r="L222" s="277">
        <f>IF(L$10=0,0,L$10/CHI_fec!L$10)</f>
        <v>2.1024339683116753</v>
      </c>
      <c r="M222" s="277">
        <f>IF(M$10=0,0,M$10/CHI_fec!M$10)</f>
        <v>2.0986684443620631</v>
      </c>
      <c r="N222" s="277">
        <f>IF(N$10=0,0,N$10/CHI_fec!N$10)</f>
        <v>0.74522827142887904</v>
      </c>
      <c r="O222" s="277">
        <f>IF(O$10=0,0,O$10/CHI_fec!O$10)</f>
        <v>0.88513744510167625</v>
      </c>
      <c r="P222" s="277">
        <f>IF(P$10=0,0,P$10/CHI_fec!P$10)</f>
        <v>1.3693837588291924</v>
      </c>
      <c r="Q222" s="277">
        <f>IF(Q$10=0,0,Q$10/CHI_fec!Q$10)</f>
        <v>1.4944647915915301</v>
      </c>
      <c r="R222" s="277">
        <f>IF(R$10=0,0,R$10/CHI_fec!R$10)</f>
        <v>2.3505117290405226</v>
      </c>
      <c r="S222" s="277">
        <f>IF(S$10=0,0,S$10/CHI_fec!S$10)</f>
        <v>0.76189803276424273</v>
      </c>
      <c r="T222" s="277">
        <f>IF(T$10=0,0,T$10/CHI_fec!T$10)</f>
        <v>0.20175106452254782</v>
      </c>
      <c r="U222" s="277">
        <f>IF(U$10=0,0,U$10/CHI_fec!U$10)</f>
        <v>0.83394823813268049</v>
      </c>
      <c r="V222" s="277">
        <f>IF(V$10=0,0,V$10/CHI_fec!V$10)</f>
        <v>0.80034244368678265</v>
      </c>
      <c r="W222" s="277">
        <f>IF(W$10=0,0,W$10/CHI_fec!W$10)</f>
        <v>0.77670873658541117</v>
      </c>
      <c r="DA222" s="78"/>
    </row>
    <row r="223" spans="1:105" ht="12" customHeight="1" x14ac:dyDescent="0.25">
      <c r="A223" s="134" t="s">
        <v>999</v>
      </c>
      <c r="B223" s="323">
        <f>IF(B$16=0,0,B$16/CHI_fec!B$16)</f>
        <v>0</v>
      </c>
      <c r="C223" s="323">
        <f>IF(C$16=0,0,C$16/CHI_fec!C$16)</f>
        <v>0</v>
      </c>
      <c r="D223" s="323">
        <f>IF(D$16=0,0,D$16/CHI_fec!D$16)</f>
        <v>0</v>
      </c>
      <c r="E223" s="323">
        <f>IF(E$16=0,0,E$16/CHI_fec!E$16)</f>
        <v>0</v>
      </c>
      <c r="F223" s="323">
        <f>IF(F$16=0,0,F$16/CHI_fec!F$16)</f>
        <v>0</v>
      </c>
      <c r="G223" s="323">
        <f>IF(G$16=0,0,G$16/CHI_fec!G$16)</f>
        <v>0</v>
      </c>
      <c r="H223" s="323">
        <f>IF(H$16=0,0,H$16/CHI_fec!H$16)</f>
        <v>0</v>
      </c>
      <c r="I223" s="323">
        <f>IF(I$16=0,0,I$16/CHI_fec!I$16)</f>
        <v>0</v>
      </c>
      <c r="J223" s="323">
        <f>IF(J$16=0,0,J$16/CHI_fec!J$16)</f>
        <v>0</v>
      </c>
      <c r="K223" s="323">
        <f>IF(K$16=0,0,K$16/CHI_fec!K$16)</f>
        <v>0</v>
      </c>
      <c r="L223" s="323">
        <f>IF(L$16=0,0,L$16/CHI_fec!L$16)</f>
        <v>0</v>
      </c>
      <c r="M223" s="323">
        <f>IF(M$16=0,0,M$16/CHI_fec!M$16)</f>
        <v>0</v>
      </c>
      <c r="N223" s="323">
        <f>IF(N$16=0,0,N$16/CHI_fec!N$16)</f>
        <v>0</v>
      </c>
      <c r="O223" s="323">
        <f>IF(O$16=0,0,O$16/CHI_fec!O$16)</f>
        <v>0</v>
      </c>
      <c r="P223" s="323">
        <f>IF(P$16=0,0,P$16/CHI_fec!P$16)</f>
        <v>0</v>
      </c>
      <c r="Q223" s="323">
        <f>IF(Q$16=0,0,Q$16/CHI_fec!Q$16)</f>
        <v>0</v>
      </c>
      <c r="R223" s="323">
        <f>IF(R$16=0,0,R$16/CHI_fec!R$16)</f>
        <v>0</v>
      </c>
      <c r="S223" s="323">
        <f>IF(S$16=0,0,S$16/CHI_fec!S$16)</f>
        <v>0</v>
      </c>
      <c r="T223" s="323">
        <f>IF(T$16=0,0,T$16/CHI_fec!T$16)</f>
        <v>0</v>
      </c>
      <c r="U223" s="323">
        <f>IF(U$16=0,0,U$16/CHI_fec!U$16)</f>
        <v>0</v>
      </c>
      <c r="V223" s="323">
        <f>IF(V$16=0,0,V$16/CHI_fec!V$16)</f>
        <v>0</v>
      </c>
      <c r="W223" s="323">
        <f>IF(W$16=0,0,W$16/CHI_fec!W$16)</f>
        <v>0</v>
      </c>
      <c r="DA223" s="140"/>
    </row>
    <row r="224" spans="1:105" ht="12" customHeight="1" x14ac:dyDescent="0.25">
      <c r="A224" s="203" t="s">
        <v>1000</v>
      </c>
      <c r="B224" s="278">
        <f>IF(B$25=0,0,B$25/CHI_fec!B$25)</f>
        <v>2.916631219010283</v>
      </c>
      <c r="C224" s="278">
        <f>IF(C$25=0,0,C$25/CHI_fec!C$25)</f>
        <v>2.9356671956900304</v>
      </c>
      <c r="D224" s="278">
        <f>IF(D$25=0,0,D$25/CHI_fec!D$25)</f>
        <v>2.9443980969865153</v>
      </c>
      <c r="E224" s="278">
        <f>IF(E$25=0,0,E$25/CHI_fec!E$25)</f>
        <v>2.918134526539709</v>
      </c>
      <c r="F224" s="278">
        <f>IF(F$25=0,0,F$25/CHI_fec!F$25)</f>
        <v>2.9659393902717439</v>
      </c>
      <c r="G224" s="278">
        <f>IF(G$25=0,0,G$25/CHI_fec!G$25)</f>
        <v>2.9015233136583465</v>
      </c>
      <c r="H224" s="278">
        <f>IF(H$25=0,0,H$25/CHI_fec!H$25)</f>
        <v>2.9539698816227036</v>
      </c>
      <c r="I224" s="278">
        <f>IF(I$25=0,0,I$25/CHI_fec!I$25)</f>
        <v>2.9717953770220018</v>
      </c>
      <c r="J224" s="278">
        <f>IF(J$25=0,0,J$25/CHI_fec!J$25)</f>
        <v>2.9171865161863035</v>
      </c>
      <c r="K224" s="278">
        <f>IF(K$25=0,0,K$25/CHI_fec!K$25)</f>
        <v>2.839215045401144</v>
      </c>
      <c r="L224" s="278">
        <f>IF(L$25=0,0,L$25/CHI_fec!L$25)</f>
        <v>2.8311466244271446</v>
      </c>
      <c r="M224" s="278">
        <f>IF(M$25=0,0,M$25/CHI_fec!M$25)</f>
        <v>2.8203703571842471</v>
      </c>
      <c r="N224" s="278">
        <f>IF(N$25=0,0,N$25/CHI_fec!N$25)</f>
        <v>2.3872807103595659</v>
      </c>
      <c r="O224" s="278">
        <f>IF(O$25=0,0,O$25/CHI_fec!O$25)</f>
        <v>2.8760218212778899</v>
      </c>
      <c r="P224" s="278">
        <f>IF(P$25=0,0,P$25/CHI_fec!P$25)</f>
        <v>2.8885425253970087</v>
      </c>
      <c r="Q224" s="278">
        <f>IF(Q$25=0,0,Q$25/CHI_fec!Q$25)</f>
        <v>4.5320314828763886</v>
      </c>
      <c r="R224" s="278">
        <f>IF(R$25=0,0,R$25/CHI_fec!R$25)</f>
        <v>3.7520146187839898</v>
      </c>
      <c r="S224" s="278">
        <f>IF(S$25=0,0,S$25/CHI_fec!S$25)</f>
        <v>2.5619680718228026</v>
      </c>
      <c r="T224" s="278">
        <f>IF(T$25=0,0,T$25/CHI_fec!T$25)</f>
        <v>2.6027447571699582</v>
      </c>
      <c r="U224" s="278">
        <f>IF(U$25=0,0,U$25/CHI_fec!U$25)</f>
        <v>2.4878206577077386</v>
      </c>
      <c r="V224" s="278">
        <f>IF(V$25=0,0,V$25/CHI_fec!V$25)</f>
        <v>2.5269436058648029</v>
      </c>
      <c r="W224" s="278">
        <f>IF(W$25=0,0,W$25/CHI_fec!W$25)</f>
        <v>2.6471037231428127</v>
      </c>
      <c r="DA224" s="79"/>
    </row>
    <row r="225" spans="1:105" ht="12" customHeight="1" x14ac:dyDescent="0.25">
      <c r="A225" s="203" t="s">
        <v>1012</v>
      </c>
      <c r="B225" s="278">
        <f>IF(B$36=0,0,B$36/CHI_fec!B$36)</f>
        <v>2.8610457770016136</v>
      </c>
      <c r="C225" s="278">
        <f>IF(C$36=0,0,C$36/CHI_fec!C$36)</f>
        <v>2.8697284905962901</v>
      </c>
      <c r="D225" s="278">
        <f>IF(D$36=0,0,D$36/CHI_fec!D$36)</f>
        <v>2.8318086613285076</v>
      </c>
      <c r="E225" s="278">
        <f>IF(E$36=0,0,E$36/CHI_fec!E$36)</f>
        <v>2.8981668406845991</v>
      </c>
      <c r="F225" s="278">
        <f>IF(F$36=0,0,F$36/CHI_fec!F$36)</f>
        <v>2.9597552521020249</v>
      </c>
      <c r="G225" s="278">
        <f>IF(G$36=0,0,G$36/CHI_fec!G$36)</f>
        <v>2.8953085407856398</v>
      </c>
      <c r="H225" s="278">
        <f>IF(H$36=0,0,H$36/CHI_fec!H$36)</f>
        <v>2.9493944946816075</v>
      </c>
      <c r="I225" s="278">
        <f>IF(I$36=0,0,I$36/CHI_fec!I$36)</f>
        <v>2.9717818922016273</v>
      </c>
      <c r="J225" s="278">
        <f>IF(J$36=0,0,J$36/CHI_fec!J$36)</f>
        <v>2.8963288245367322</v>
      </c>
      <c r="K225" s="278">
        <f>IF(K$36=0,0,K$36/CHI_fec!K$36)</f>
        <v>2.8068991383755053</v>
      </c>
      <c r="L225" s="278">
        <f>IF(L$36=0,0,L$36/CHI_fec!L$36)</f>
        <v>2.8157145071495302</v>
      </c>
      <c r="M225" s="278">
        <f>IF(M$36=0,0,M$36/CHI_fec!M$36)</f>
        <v>2.8077149712137395</v>
      </c>
      <c r="N225" s="278">
        <f>IF(N$36=0,0,N$36/CHI_fec!N$36)</f>
        <v>1.986902523957049</v>
      </c>
      <c r="O225" s="278">
        <f>IF(O$36=0,0,O$36/CHI_fec!O$36)</f>
        <v>2.2403008310458241</v>
      </c>
      <c r="P225" s="278">
        <f>IF(P$36=0,0,P$36/CHI_fec!P$36)</f>
        <v>2.4648181064155983</v>
      </c>
      <c r="Q225" s="278">
        <f>IF(Q$36=0,0,Q$36/CHI_fec!Q$36)</f>
        <v>2.4508116577933703</v>
      </c>
      <c r="R225" s="278">
        <f>IF(R$36=0,0,R$36/CHI_fec!R$36)</f>
        <v>2.4707433055717809</v>
      </c>
      <c r="S225" s="278">
        <f>IF(S$36=0,0,S$36/CHI_fec!S$36)</f>
        <v>2.1597368600365021</v>
      </c>
      <c r="T225" s="278">
        <f>IF(T$36=0,0,T$36/CHI_fec!T$36)</f>
        <v>1.4661288213112571</v>
      </c>
      <c r="U225" s="278">
        <f>IF(U$36=0,0,U$36/CHI_fec!U$36)</f>
        <v>2.1524984236489901</v>
      </c>
      <c r="V225" s="278">
        <f>IF(V$36=0,0,V$36/CHI_fec!V$36)</f>
        <v>2.1288675323592088</v>
      </c>
      <c r="W225" s="278">
        <f>IF(W$36=0,0,W$36/CHI_fec!W$36)</f>
        <v>2.2767671389848556</v>
      </c>
      <c r="DA225" s="79"/>
    </row>
    <row r="226" spans="1:105" ht="12" customHeight="1" x14ac:dyDescent="0.25">
      <c r="A226" s="203" t="s">
        <v>1023</v>
      </c>
      <c r="B226" s="278">
        <f>IF(B$44=0,0,B$44/CHI_fec!B$44)</f>
        <v>1.0175379892983591</v>
      </c>
      <c r="C226" s="278">
        <f>IF(C$44=0,0,C$44/CHI_fec!C$44)</f>
        <v>1.1082402370412043</v>
      </c>
      <c r="D226" s="278">
        <f>IF(D$44=0,0,D$44/CHI_fec!D$44)</f>
        <v>1.1695178819221916</v>
      </c>
      <c r="E226" s="278">
        <f>IF(E$44=0,0,E$44/CHI_fec!E$44)</f>
        <v>1.9523474112677208</v>
      </c>
      <c r="F226" s="278">
        <f>IF(F$44=0,0,F$44/CHI_fec!F$44)</f>
        <v>2.3248296388084437</v>
      </c>
      <c r="G226" s="278">
        <f>IF(G$44=0,0,G$44/CHI_fec!G$44)</f>
        <v>2.3740859647867829</v>
      </c>
      <c r="H226" s="278">
        <f>IF(H$44=0,0,H$44/CHI_fec!H$44)</f>
        <v>2.4093553132844496</v>
      </c>
      <c r="I226" s="278">
        <f>IF(I$44=0,0,I$44/CHI_fec!I$44)</f>
        <v>2.5429250171504667</v>
      </c>
      <c r="J226" s="278">
        <f>IF(J$44=0,0,J$44/CHI_fec!J$44)</f>
        <v>2.0869451948073672</v>
      </c>
      <c r="K226" s="278">
        <f>IF(K$44=0,0,K$44/CHI_fec!K$44)</f>
        <v>1.9886165055720333</v>
      </c>
      <c r="L226" s="278">
        <f>IF(L$44=0,0,L$44/CHI_fec!L$44)</f>
        <v>2.221299465468463</v>
      </c>
      <c r="M226" s="278">
        <f>IF(M$44=0,0,M$44/CHI_fec!M$44)</f>
        <v>2.2837422130294329</v>
      </c>
      <c r="N226" s="278">
        <f>IF(N$44=0,0,N$44/CHI_fec!N$44)</f>
        <v>1.0949190656789916</v>
      </c>
      <c r="O226" s="278">
        <f>IF(O$44=0,0,O$44/CHI_fec!O$44)</f>
        <v>1.3695011260939862</v>
      </c>
      <c r="P226" s="278">
        <f>IF(P$44=0,0,P$44/CHI_fec!P$44)</f>
        <v>1.7069468964126004</v>
      </c>
      <c r="Q226" s="278">
        <f>IF(Q$44=0,0,Q$44/CHI_fec!Q$44)</f>
        <v>2.7116670158709222</v>
      </c>
      <c r="R226" s="278">
        <f>IF(R$44=0,0,R$44/CHI_fec!R$44)</f>
        <v>2.7972589404998582</v>
      </c>
      <c r="S226" s="278">
        <f>IF(S$44=0,0,S$44/CHI_fec!S$44)</f>
        <v>1.1463693596880029</v>
      </c>
      <c r="T226" s="278">
        <f>IF(T$44=0,0,T$44/CHI_fec!T$44)</f>
        <v>0.57436694946287092</v>
      </c>
      <c r="U226" s="278">
        <f>IF(U$44=0,0,U$44/CHI_fec!U$44)</f>
        <v>1.2071468869308768</v>
      </c>
      <c r="V226" s="278">
        <f>IF(V$44=0,0,V$44/CHI_fec!V$44)</f>
        <v>1.1950236121794453</v>
      </c>
      <c r="W226" s="278">
        <f>IF(W$44=0,0,W$44/CHI_fec!W$44)</f>
        <v>1.2259909514451184</v>
      </c>
      <c r="DA226" s="79"/>
    </row>
    <row r="227" spans="1:105" ht="12" customHeight="1" x14ac:dyDescent="0.25">
      <c r="A227" s="41" t="s">
        <v>1040</v>
      </c>
      <c r="B227" s="279">
        <f>IF(B$58=0,0,B$58/CHI_fec!B$58)</f>
        <v>0</v>
      </c>
      <c r="C227" s="279">
        <f>IF(C$58=0,0,C$58/CHI_fec!C$58)</f>
        <v>0</v>
      </c>
      <c r="D227" s="279">
        <f>IF(D$58=0,0,D$58/CHI_fec!D$58)</f>
        <v>0</v>
      </c>
      <c r="E227" s="279">
        <f>IF(E$58=0,0,E$58/CHI_fec!E$58)</f>
        <v>0</v>
      </c>
      <c r="F227" s="279">
        <f>IF(F$58=0,0,F$58/CHI_fec!F$58)</f>
        <v>0</v>
      </c>
      <c r="G227" s="279">
        <f>IF(G$58=0,0,G$58/CHI_fec!G$58)</f>
        <v>0</v>
      </c>
      <c r="H227" s="279">
        <f>IF(H$58=0,0,H$58/CHI_fec!H$58)</f>
        <v>0</v>
      </c>
      <c r="I227" s="279">
        <f>IF(I$58=0,0,I$58/CHI_fec!I$58)</f>
        <v>0</v>
      </c>
      <c r="J227" s="279">
        <f>IF(J$58=0,0,J$58/CHI_fec!J$58)</f>
        <v>0</v>
      </c>
      <c r="K227" s="279">
        <f>IF(K$58=0,0,K$58/CHI_fec!K$58)</f>
        <v>0</v>
      </c>
      <c r="L227" s="279">
        <f>IF(L$58=0,0,L$58/CHI_fec!L$58)</f>
        <v>0</v>
      </c>
      <c r="M227" s="279">
        <f>IF(M$58=0,0,M$58/CHI_fec!M$58)</f>
        <v>0</v>
      </c>
      <c r="N227" s="279">
        <f>IF(N$58=0,0,N$58/CHI_fec!N$58)</f>
        <v>0</v>
      </c>
      <c r="O227" s="279">
        <f>IF(O$58=0,0,O$58/CHI_fec!O$58)</f>
        <v>0</v>
      </c>
      <c r="P227" s="279">
        <f>IF(P$58=0,0,P$58/CHI_fec!P$58)</f>
        <v>0</v>
      </c>
      <c r="Q227" s="279">
        <f>IF(Q$58=0,0,Q$58/CHI_fec!Q$58)</f>
        <v>0</v>
      </c>
      <c r="R227" s="279">
        <f>IF(R$58=0,0,R$58/CHI_fec!R$58)</f>
        <v>0</v>
      </c>
      <c r="S227" s="279">
        <f>IF(S$58=0,0,S$58/CHI_fec!S$58)</f>
        <v>0</v>
      </c>
      <c r="T227" s="279">
        <f>IF(T$58=0,0,T$58/CHI_fec!T$58)</f>
        <v>0</v>
      </c>
      <c r="U227" s="279">
        <f>IF(U$58=0,0,U$58/CHI_fec!U$58)</f>
        <v>0</v>
      </c>
      <c r="V227" s="279">
        <f>IF(V$58=0,0,V$58/CHI_fec!V$58)</f>
        <v>0</v>
      </c>
      <c r="W227" s="279">
        <f>IF(W$58=0,0,W$58/CHI_fec!W$58)</f>
        <v>0</v>
      </c>
      <c r="DA227" s="82"/>
    </row>
    <row r="228" spans="1:105" ht="12" customHeight="1" x14ac:dyDescent="0.25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DA228" s="173"/>
    </row>
    <row r="229" spans="1:105" ht="12" customHeight="1" x14ac:dyDescent="0.25">
      <c r="A229" s="35" t="s">
        <v>1405</v>
      </c>
      <c r="B229" s="322">
        <f>IF(B$61=0,0,(B$61-B$108)/CHI_fec!B$61)</f>
        <v>1.8018929628651872</v>
      </c>
      <c r="C229" s="322">
        <f>IF(C$61=0,0,(C$61-C$108)/CHI_fec!C$61)</f>
        <v>1.8582385584920584</v>
      </c>
      <c r="D229" s="322">
        <f>IF(D$61=0,0,(D$61-D$108)/CHI_fec!D$61)</f>
        <v>1.8088520708382954</v>
      </c>
      <c r="E229" s="322">
        <f>IF(E$61=0,0,(E$61-E$108)/CHI_fec!E$61)</f>
        <v>2.1973387999528642</v>
      </c>
      <c r="F229" s="322">
        <f>IF(F$61=0,0,(F$61-F$108)/CHI_fec!F$61)</f>
        <v>2.4362252098907171</v>
      </c>
      <c r="G229" s="322">
        <f>IF(G$61=0,0,(G$61-G$108)/CHI_fec!G$61)</f>
        <v>2.380544954450285</v>
      </c>
      <c r="H229" s="322">
        <f>IF(H$61=0,0,(H$61-H$108)/CHI_fec!H$61)</f>
        <v>2.4686089820690418</v>
      </c>
      <c r="I229" s="322">
        <f>IF(I$61=0,0,(I$61-I$108)/CHI_fec!I$61)</f>
        <v>2.8683742305632318</v>
      </c>
      <c r="J229" s="322">
        <f>IF(J$61=0,0,(J$61-J$108)/CHI_fec!J$61)</f>
        <v>2.1873106631394132</v>
      </c>
      <c r="K229" s="322">
        <f>IF(K$61=0,0,(K$61-K$108)/CHI_fec!K$61)</f>
        <v>2.0422517810565672</v>
      </c>
      <c r="L229" s="322">
        <f>IF(L$61=0,0,(L$61-L$108)/CHI_fec!L$61)</f>
        <v>2.1828006704802356</v>
      </c>
      <c r="M229" s="322">
        <f>IF(M$61=0,0,(M$61-M$108)/CHI_fec!M$61)</f>
        <v>2.2192888100811876</v>
      </c>
      <c r="N229" s="322">
        <f>IF(N$61=0,0,(N$61-N$108)/CHI_fec!N$61)</f>
        <v>1.1615614265701406</v>
      </c>
      <c r="O229" s="322">
        <f>IF(O$61=0,0,(O$61-O$108)/CHI_fec!O$61)</f>
        <v>1.5388376427777968</v>
      </c>
      <c r="P229" s="322">
        <f>IF(P$61=0,0,(P$61-P$108)/CHI_fec!P$61)</f>
        <v>1.8272791319338628</v>
      </c>
      <c r="Q229" s="322">
        <f>IF(Q$61=0,0,(Q$61-Q$108)/CHI_fec!Q$61)</f>
        <v>2.999213330890544</v>
      </c>
      <c r="R229" s="322">
        <f>IF(R$61=0,0,(R$61-R$108)/CHI_fec!R$61)</f>
        <v>2.9861540226134746</v>
      </c>
      <c r="S229" s="322">
        <f>IF(S$61=0,0,(S$61-S$108)/CHI_fec!S$61)</f>
        <v>1.2797709167391944</v>
      </c>
      <c r="T229" s="322">
        <f>IF(T$61=0,0,(T$61-T$108)/CHI_fec!T$61)</f>
        <v>0.90772475341892966</v>
      </c>
      <c r="U229" s="322">
        <f>IF(U$61=0,0,(U$61-U$108)/CHI_fec!U$61)</f>
        <v>1.2508259318628283</v>
      </c>
      <c r="V229" s="322">
        <f>IF(V$61=0,0,(V$61-V$108)/CHI_fec!V$61)</f>
        <v>1.2606070969441843</v>
      </c>
      <c r="W229" s="322">
        <f>IF(W$61=0,0,(W$61-W$108)/CHI_fec!W$61)</f>
        <v>1.3791808714885985</v>
      </c>
      <c r="DA229" s="95"/>
    </row>
    <row r="230" spans="1:105" ht="12" customHeight="1" x14ac:dyDescent="0.25">
      <c r="A230" s="55" t="s">
        <v>92</v>
      </c>
      <c r="B230" s="275">
        <f>IF(B$62=0,0,B$62/CHI_fec!B$62)</f>
        <v>0</v>
      </c>
      <c r="C230" s="275">
        <f>IF(C$62=0,0,C$62/CHI_fec!C$62)</f>
        <v>0</v>
      </c>
      <c r="D230" s="275">
        <f>IF(D$62=0,0,D$62/CHI_fec!D$62)</f>
        <v>0</v>
      </c>
      <c r="E230" s="275">
        <f>IF(E$62=0,0,E$62/CHI_fec!E$62)</f>
        <v>0</v>
      </c>
      <c r="F230" s="275">
        <f>IF(F$62=0,0,F$62/CHI_fec!F$62)</f>
        <v>0</v>
      </c>
      <c r="G230" s="275">
        <f>IF(G$62=0,0,G$62/CHI_fec!G$62)</f>
        <v>0</v>
      </c>
      <c r="H230" s="275">
        <f>IF(H$62=0,0,H$62/CHI_fec!H$62)</f>
        <v>0</v>
      </c>
      <c r="I230" s="275">
        <f>IF(I$62=0,0,I$62/CHI_fec!I$62)</f>
        <v>0</v>
      </c>
      <c r="J230" s="275">
        <f>IF(J$62=0,0,J$62/CHI_fec!J$62)</f>
        <v>0</v>
      </c>
      <c r="K230" s="275">
        <f>IF(K$62=0,0,K$62/CHI_fec!K$62)</f>
        <v>0</v>
      </c>
      <c r="L230" s="275">
        <f>IF(L$62=0,0,L$62/CHI_fec!L$62)</f>
        <v>0</v>
      </c>
      <c r="M230" s="275">
        <f>IF(M$62=0,0,M$62/CHI_fec!M$62)</f>
        <v>0</v>
      </c>
      <c r="N230" s="275">
        <f>IF(N$62=0,0,N$62/CHI_fec!N$62)</f>
        <v>0</v>
      </c>
      <c r="O230" s="275">
        <f>IF(O$62=0,0,O$62/CHI_fec!O$62)</f>
        <v>0</v>
      </c>
      <c r="P230" s="275">
        <f>IF(P$62=0,0,P$62/CHI_fec!P$62)</f>
        <v>0</v>
      </c>
      <c r="Q230" s="275">
        <f>IF(Q$62=0,0,Q$62/CHI_fec!Q$62)</f>
        <v>0</v>
      </c>
      <c r="R230" s="275">
        <f>IF(R$62=0,0,R$62/CHI_fec!R$62)</f>
        <v>0</v>
      </c>
      <c r="S230" s="275">
        <f>IF(S$62=0,0,S$62/CHI_fec!S$62)</f>
        <v>0</v>
      </c>
      <c r="T230" s="275">
        <f>IF(T$62=0,0,T$62/CHI_fec!T$62)</f>
        <v>0</v>
      </c>
      <c r="U230" s="275">
        <f>IF(U$62=0,0,U$62/CHI_fec!U$62)</f>
        <v>0</v>
      </c>
      <c r="V230" s="275">
        <f>IF(V$62=0,0,V$62/CHI_fec!V$62)</f>
        <v>0</v>
      </c>
      <c r="W230" s="275">
        <f>IF(W$62=0,0,W$62/CHI_fec!W$62)</f>
        <v>0</v>
      </c>
      <c r="DA230" s="76"/>
    </row>
    <row r="231" spans="1:105" ht="12" customHeight="1" x14ac:dyDescent="0.25">
      <c r="A231" s="202" t="s">
        <v>93</v>
      </c>
      <c r="B231" s="276">
        <f>IF(B$63=0,0,B$63/CHI_fec!B$63)</f>
        <v>0</v>
      </c>
      <c r="C231" s="276">
        <f>IF(C$63=0,0,C$63/CHI_fec!C$63)</f>
        <v>0</v>
      </c>
      <c r="D231" s="276">
        <f>IF(D$63=0,0,D$63/CHI_fec!D$63)</f>
        <v>0</v>
      </c>
      <c r="E231" s="276">
        <f>IF(E$63=0,0,E$63/CHI_fec!E$63)</f>
        <v>0</v>
      </c>
      <c r="F231" s="276">
        <f>IF(F$63=0,0,F$63/CHI_fec!F$63)</f>
        <v>0</v>
      </c>
      <c r="G231" s="276">
        <f>IF(G$63=0,0,G$63/CHI_fec!G$63)</f>
        <v>0</v>
      </c>
      <c r="H231" s="276">
        <f>IF(H$63=0,0,H$63/CHI_fec!H$63)</f>
        <v>0</v>
      </c>
      <c r="I231" s="276">
        <f>IF(I$63=0,0,I$63/CHI_fec!I$63)</f>
        <v>0</v>
      </c>
      <c r="J231" s="276">
        <f>IF(J$63=0,0,J$63/CHI_fec!J$63)</f>
        <v>0</v>
      </c>
      <c r="K231" s="276">
        <f>IF(K$63=0,0,K$63/CHI_fec!K$63)</f>
        <v>0</v>
      </c>
      <c r="L231" s="276">
        <f>IF(L$63=0,0,L$63/CHI_fec!L$63)</f>
        <v>0</v>
      </c>
      <c r="M231" s="276">
        <f>IF(M$63=0,0,M$63/CHI_fec!M$63)</f>
        <v>0</v>
      </c>
      <c r="N231" s="276">
        <f>IF(N$63=0,0,N$63/CHI_fec!N$63)</f>
        <v>0</v>
      </c>
      <c r="O231" s="276">
        <f>IF(O$63=0,0,O$63/CHI_fec!O$63)</f>
        <v>0</v>
      </c>
      <c r="P231" s="276">
        <f>IF(P$63=0,0,P$63/CHI_fec!P$63)</f>
        <v>0</v>
      </c>
      <c r="Q231" s="276">
        <f>IF(Q$63=0,0,Q$63/CHI_fec!Q$63)</f>
        <v>0</v>
      </c>
      <c r="R231" s="276">
        <f>IF(R$63=0,0,R$63/CHI_fec!R$63)</f>
        <v>0</v>
      </c>
      <c r="S231" s="276">
        <f>IF(S$63=0,0,S$63/CHI_fec!S$63)</f>
        <v>0</v>
      </c>
      <c r="T231" s="276">
        <f>IF(T$63=0,0,T$63/CHI_fec!T$63)</f>
        <v>0</v>
      </c>
      <c r="U231" s="276">
        <f>IF(U$63=0,0,U$63/CHI_fec!U$63)</f>
        <v>0</v>
      </c>
      <c r="V231" s="276">
        <f>IF(V$63=0,0,V$63/CHI_fec!V$63)</f>
        <v>0</v>
      </c>
      <c r="W231" s="276">
        <f>IF(W$63=0,0,W$63/CHI_fec!W$63)</f>
        <v>0</v>
      </c>
      <c r="DA231" s="77"/>
    </row>
    <row r="232" spans="1:105" ht="12" customHeight="1" x14ac:dyDescent="0.25">
      <c r="A232" s="202" t="s">
        <v>94</v>
      </c>
      <c r="B232" s="276">
        <f>IF(B$64=0,0,B$64/CHI_fec!B$64)</f>
        <v>0</v>
      </c>
      <c r="C232" s="276">
        <f>IF(C$64=0,0,C$64/CHI_fec!C$64)</f>
        <v>0</v>
      </c>
      <c r="D232" s="276">
        <f>IF(D$64=0,0,D$64/CHI_fec!D$64)</f>
        <v>0</v>
      </c>
      <c r="E232" s="276">
        <f>IF(E$64=0,0,E$64/CHI_fec!E$64)</f>
        <v>0</v>
      </c>
      <c r="F232" s="276">
        <f>IF(F$64=0,0,F$64/CHI_fec!F$64)</f>
        <v>0</v>
      </c>
      <c r="G232" s="276">
        <f>IF(G$64=0,0,G$64/CHI_fec!G$64)</f>
        <v>0</v>
      </c>
      <c r="H232" s="276">
        <f>IF(H$64=0,0,H$64/CHI_fec!H$64)</f>
        <v>0</v>
      </c>
      <c r="I232" s="276">
        <f>IF(I$64=0,0,I$64/CHI_fec!I$64)</f>
        <v>0</v>
      </c>
      <c r="J232" s="276">
        <f>IF(J$64=0,0,J$64/CHI_fec!J$64)</f>
        <v>0</v>
      </c>
      <c r="K232" s="276">
        <f>IF(K$64=0,0,K$64/CHI_fec!K$64)</f>
        <v>0</v>
      </c>
      <c r="L232" s="276">
        <f>IF(L$64=0,0,L$64/CHI_fec!L$64)</f>
        <v>0</v>
      </c>
      <c r="M232" s="276">
        <f>IF(M$64=0,0,M$64/CHI_fec!M$64)</f>
        <v>0</v>
      </c>
      <c r="N232" s="276">
        <f>IF(N$64=0,0,N$64/CHI_fec!N$64)</f>
        <v>0</v>
      </c>
      <c r="O232" s="276">
        <f>IF(O$64=0,0,O$64/CHI_fec!O$64)</f>
        <v>0</v>
      </c>
      <c r="P232" s="276">
        <f>IF(P$64=0,0,P$64/CHI_fec!P$64)</f>
        <v>0</v>
      </c>
      <c r="Q232" s="276">
        <f>IF(Q$64=0,0,Q$64/CHI_fec!Q$64)</f>
        <v>0</v>
      </c>
      <c r="R232" s="276">
        <f>IF(R$64=0,0,R$64/CHI_fec!R$64)</f>
        <v>0</v>
      </c>
      <c r="S232" s="276">
        <f>IF(S$64=0,0,S$64/CHI_fec!S$64)</f>
        <v>0</v>
      </c>
      <c r="T232" s="276">
        <f>IF(T$64=0,0,T$64/CHI_fec!T$64)</f>
        <v>0</v>
      </c>
      <c r="U232" s="276">
        <f>IF(U$64=0,0,U$64/CHI_fec!U$64)</f>
        <v>0</v>
      </c>
      <c r="V232" s="276">
        <f>IF(V$64=0,0,V$64/CHI_fec!V$64)</f>
        <v>0</v>
      </c>
      <c r="W232" s="276">
        <f>IF(W$64=0,0,W$64/CHI_fec!W$64)</f>
        <v>0</v>
      </c>
      <c r="DA232" s="77"/>
    </row>
    <row r="233" spans="1:105" ht="12" customHeight="1" x14ac:dyDescent="0.25">
      <c r="A233" s="202" t="s">
        <v>95</v>
      </c>
      <c r="B233" s="276">
        <f>IF(B$65=0,0,B$65/CHI_fec!B$65)</f>
        <v>0</v>
      </c>
      <c r="C233" s="276">
        <f>IF(C$65=0,0,C$65/CHI_fec!C$65)</f>
        <v>0</v>
      </c>
      <c r="D233" s="276">
        <f>IF(D$65=0,0,D$65/CHI_fec!D$65)</f>
        <v>0</v>
      </c>
      <c r="E233" s="276">
        <f>IF(E$65=0,0,E$65/CHI_fec!E$65)</f>
        <v>0</v>
      </c>
      <c r="F233" s="276">
        <f>IF(F$65=0,0,F$65/CHI_fec!F$65)</f>
        <v>0</v>
      </c>
      <c r="G233" s="276">
        <f>IF(G$65=0,0,G$65/CHI_fec!G$65)</f>
        <v>0</v>
      </c>
      <c r="H233" s="276">
        <f>IF(H$65=0,0,H$65/CHI_fec!H$65)</f>
        <v>0</v>
      </c>
      <c r="I233" s="276">
        <f>IF(I$65=0,0,I$65/CHI_fec!I$65)</f>
        <v>0</v>
      </c>
      <c r="J233" s="276">
        <f>IF(J$65=0,0,J$65/CHI_fec!J$65)</f>
        <v>0</v>
      </c>
      <c r="K233" s="276">
        <f>IF(K$65=0,0,K$65/CHI_fec!K$65)</f>
        <v>0</v>
      </c>
      <c r="L233" s="276">
        <f>IF(L$65=0,0,L$65/CHI_fec!L$65)</f>
        <v>0</v>
      </c>
      <c r="M233" s="276">
        <f>IF(M$65=0,0,M$65/CHI_fec!M$65)</f>
        <v>0</v>
      </c>
      <c r="N233" s="276">
        <f>IF(N$65=0,0,N$65/CHI_fec!N$65)</f>
        <v>0</v>
      </c>
      <c r="O233" s="276">
        <f>IF(O$65=0,0,O$65/CHI_fec!O$65)</f>
        <v>0</v>
      </c>
      <c r="P233" s="276">
        <f>IF(P$65=0,0,P$65/CHI_fec!P$65)</f>
        <v>0</v>
      </c>
      <c r="Q233" s="276">
        <f>IF(Q$65=0,0,Q$65/CHI_fec!Q$65)</f>
        <v>0</v>
      </c>
      <c r="R233" s="276">
        <f>IF(R$65=0,0,R$65/CHI_fec!R$65)</f>
        <v>0</v>
      </c>
      <c r="S233" s="276">
        <f>IF(S$65=0,0,S$65/CHI_fec!S$65)</f>
        <v>0</v>
      </c>
      <c r="T233" s="276">
        <f>IF(T$65=0,0,T$65/CHI_fec!T$65)</f>
        <v>0</v>
      </c>
      <c r="U233" s="276">
        <f>IF(U$65=0,0,U$65/CHI_fec!U$65)</f>
        <v>0</v>
      </c>
      <c r="V233" s="276">
        <f>IF(V$65=0,0,V$65/CHI_fec!V$65)</f>
        <v>0</v>
      </c>
      <c r="W233" s="276">
        <f>IF(W$65=0,0,W$65/CHI_fec!W$65)</f>
        <v>0</v>
      </c>
      <c r="DA233" s="77"/>
    </row>
    <row r="234" spans="1:105" ht="12" customHeight="1" x14ac:dyDescent="0.25">
      <c r="A234" s="56" t="s">
        <v>96</v>
      </c>
      <c r="B234" s="277">
        <f>IF(B$66=0,0,B$66/CHI_fec!B$66)</f>
        <v>0.50812501800956611</v>
      </c>
      <c r="C234" s="277">
        <f>IF(C$66=0,0,C$66/CHI_fec!C$66)</f>
        <v>0.63847139979005874</v>
      </c>
      <c r="D234" s="277">
        <f>IF(D$66=0,0,D$66/CHI_fec!D$66)</f>
        <v>0.70312718997464196</v>
      </c>
      <c r="E234" s="277">
        <f>IF(E$66=0,0,E$66/CHI_fec!E$66)</f>
        <v>1.8050541221246534</v>
      </c>
      <c r="F234" s="277">
        <f>IF(F$66=0,0,F$66/CHI_fec!F$66)</f>
        <v>2.2345464633644134</v>
      </c>
      <c r="G234" s="277">
        <f>IF(G$66=0,0,G$66/CHI_fec!G$66)</f>
        <v>2.2785130952469537</v>
      </c>
      <c r="H234" s="277">
        <f>IF(H$66=0,0,H$66/CHI_fec!H$66)</f>
        <v>2.3210685077146973</v>
      </c>
      <c r="I234" s="277">
        <f>IF(I$66=0,0,I$66/CHI_fec!I$66)</f>
        <v>2.5215754421972392</v>
      </c>
      <c r="J234" s="277">
        <f>IF(J$66=0,0,J$66/CHI_fec!J$66)</f>
        <v>1.8842004958136667</v>
      </c>
      <c r="K234" s="277">
        <f>IF(K$66=0,0,K$66/CHI_fec!K$66)</f>
        <v>1.7938320887180819</v>
      </c>
      <c r="L234" s="277">
        <f>IF(L$66=0,0,L$66/CHI_fec!L$66)</f>
        <v>2.1024339683116748</v>
      </c>
      <c r="M234" s="277">
        <f>IF(M$66=0,0,M$66/CHI_fec!M$66)</f>
        <v>2.0986684443620631</v>
      </c>
      <c r="N234" s="277">
        <f>IF(N$66=0,0,N$66/CHI_fec!N$66)</f>
        <v>0.74522827142887904</v>
      </c>
      <c r="O234" s="277">
        <f>IF(O$66=0,0,O$66/CHI_fec!O$66)</f>
        <v>0.88513744510167636</v>
      </c>
      <c r="P234" s="277">
        <f>IF(P$66=0,0,P$66/CHI_fec!P$66)</f>
        <v>1.3693837588291913</v>
      </c>
      <c r="Q234" s="277">
        <f>IF(Q$66=0,0,Q$66/CHI_fec!Q$66)</f>
        <v>1.4944647915915299</v>
      </c>
      <c r="R234" s="277">
        <f>IF(R$66=0,0,R$66/CHI_fec!R$66)</f>
        <v>2.3505117290405213</v>
      </c>
      <c r="S234" s="277">
        <f>IF(S$66=0,0,S$66/CHI_fec!S$66)</f>
        <v>0.76189803276424217</v>
      </c>
      <c r="T234" s="277">
        <f>IF(T$66=0,0,T$66/CHI_fec!T$66)</f>
        <v>0.20175106452254776</v>
      </c>
      <c r="U234" s="277">
        <f>IF(U$66=0,0,U$66/CHI_fec!U$66)</f>
        <v>0.83394823813268082</v>
      </c>
      <c r="V234" s="277">
        <f>IF(V$66=0,0,V$66/CHI_fec!V$66)</f>
        <v>0.80034244368678253</v>
      </c>
      <c r="W234" s="277">
        <f>IF(W$66=0,0,W$66/CHI_fec!W$66)</f>
        <v>0.77670873658541129</v>
      </c>
      <c r="DA234" s="78"/>
    </row>
    <row r="235" spans="1:105" ht="12" customHeight="1" x14ac:dyDescent="0.25">
      <c r="A235" s="203" t="s">
        <v>1053</v>
      </c>
      <c r="B235" s="278">
        <f>IF(B$72=0,0,B$72/CHI_fec!B$72)</f>
        <v>2.9137099780726885</v>
      </c>
      <c r="C235" s="278">
        <f>IF(C$72=0,0,C$72/CHI_fec!C$72)</f>
        <v>2.9328957372499791</v>
      </c>
      <c r="D235" s="278">
        <f>IF(D$72=0,0,D$72/CHI_fec!D$72)</f>
        <v>2.9413857726844843</v>
      </c>
      <c r="E235" s="278">
        <f>IF(E$72=0,0,E$72/CHI_fec!E$72)</f>
        <v>2.9164512769660584</v>
      </c>
      <c r="F235" s="278">
        <f>IF(F$72=0,0,F$72/CHI_fec!F$72)</f>
        <v>2.9647806033237796</v>
      </c>
      <c r="G235" s="278">
        <f>IF(G$72=0,0,G$72/CHI_fec!G$72)</f>
        <v>2.9003631898093634</v>
      </c>
      <c r="H235" s="278">
        <f>IF(H$72=0,0,H$72/CHI_fec!H$72)</f>
        <v>2.9529183539835988</v>
      </c>
      <c r="I235" s="278">
        <f>IF(I$72=0,0,I$72/CHI_fec!I$72)</f>
        <v>2.9716656565890034</v>
      </c>
      <c r="J235" s="278">
        <f>IF(J$72=0,0,J$72/CHI_fec!J$72)</f>
        <v>2.9154495270084579</v>
      </c>
      <c r="K235" s="278">
        <f>IF(K$72=0,0,K$72/CHI_fec!K$72)</f>
        <v>2.8372324672832065</v>
      </c>
      <c r="L235" s="278">
        <f>IF(L$72=0,0,L$72/CHI_fec!L$72)</f>
        <v>2.8296071509989642</v>
      </c>
      <c r="M235" s="278">
        <f>IF(M$72=0,0,M$72/CHI_fec!M$72)</f>
        <v>2.818970682834991</v>
      </c>
      <c r="N235" s="278">
        <f>IF(N$72=0,0,N$72/CHI_fec!N$72)</f>
        <v>2.383230787428626</v>
      </c>
      <c r="O235" s="278">
        <f>IF(O$72=0,0,O$72/CHI_fec!O$72)</f>
        <v>2.8723894576855757</v>
      </c>
      <c r="P235" s="278">
        <f>IF(P$72=0,0,P$72/CHI_fec!P$72)</f>
        <v>2.8860728510972331</v>
      </c>
      <c r="Q235" s="278">
        <f>IF(Q$72=0,0,Q$72/CHI_fec!Q$72)</f>
        <v>4.529710889649869</v>
      </c>
      <c r="R235" s="278">
        <f>IF(R$72=0,0,R$72/CHI_fec!R$72)</f>
        <v>3.7512622807413725</v>
      </c>
      <c r="S235" s="278">
        <f>IF(S$72=0,0,S$72/CHI_fec!S$72)</f>
        <v>2.5578955406599202</v>
      </c>
      <c r="T235" s="278">
        <f>IF(T$72=0,0,T$72/CHI_fec!T$72)</f>
        <v>2.596255365484446</v>
      </c>
      <c r="U235" s="278">
        <f>IF(U$72=0,0,U$72/CHI_fec!U$72)</f>
        <v>2.4837946626589464</v>
      </c>
      <c r="V235" s="278">
        <f>IF(V$72=0,0,V$72/CHI_fec!V$72)</f>
        <v>2.5228886150590433</v>
      </c>
      <c r="W235" s="278">
        <f>IF(W$72=0,0,W$72/CHI_fec!W$72)</f>
        <v>2.6432637604610631</v>
      </c>
      <c r="DA235" s="79"/>
    </row>
    <row r="236" spans="1:105" ht="12" customHeight="1" x14ac:dyDescent="0.25">
      <c r="A236" s="203" t="s">
        <v>1012</v>
      </c>
      <c r="B236" s="278">
        <f>IF(B$85=0,0,B$85/CHI_fec!B$85)</f>
        <v>2.8610457770016131</v>
      </c>
      <c r="C236" s="278">
        <f>IF(C$85=0,0,C$85/CHI_fec!C$85)</f>
        <v>2.8697284905962901</v>
      </c>
      <c r="D236" s="278">
        <f>IF(D$85=0,0,D$85/CHI_fec!D$85)</f>
        <v>2.8318086613285072</v>
      </c>
      <c r="E236" s="278">
        <f>IF(E$85=0,0,E$85/CHI_fec!E$85)</f>
        <v>2.8981668406846</v>
      </c>
      <c r="F236" s="278">
        <f>IF(F$85=0,0,F$85/CHI_fec!F$85)</f>
        <v>2.9597552521020254</v>
      </c>
      <c r="G236" s="278">
        <f>IF(G$85=0,0,G$85/CHI_fec!G$85)</f>
        <v>2.8953085407856407</v>
      </c>
      <c r="H236" s="278">
        <f>IF(H$85=0,0,H$85/CHI_fec!H$85)</f>
        <v>2.9493944946816044</v>
      </c>
      <c r="I236" s="278">
        <f>IF(I$85=0,0,I$85/CHI_fec!I$85)</f>
        <v>2.9717818922016277</v>
      </c>
      <c r="J236" s="278">
        <f>IF(J$85=0,0,J$85/CHI_fec!J$85)</f>
        <v>2.8963288245367318</v>
      </c>
      <c r="K236" s="278">
        <f>IF(K$85=0,0,K$85/CHI_fec!K$85)</f>
        <v>2.8068991383755035</v>
      </c>
      <c r="L236" s="278">
        <f>IF(L$85=0,0,L$85/CHI_fec!L$85)</f>
        <v>2.8157145071495311</v>
      </c>
      <c r="M236" s="278">
        <f>IF(M$85=0,0,M$85/CHI_fec!M$85)</f>
        <v>2.8077149712137381</v>
      </c>
      <c r="N236" s="278">
        <f>IF(N$85=0,0,N$85/CHI_fec!N$85)</f>
        <v>1.9869025239570475</v>
      </c>
      <c r="O236" s="278">
        <f>IF(O$85=0,0,O$85/CHI_fec!O$85)</f>
        <v>2.2403008310458246</v>
      </c>
      <c r="P236" s="278">
        <f>IF(P$85=0,0,P$85/CHI_fec!P$85)</f>
        <v>2.4648181064155983</v>
      </c>
      <c r="Q236" s="278">
        <f>IF(Q$85=0,0,Q$85/CHI_fec!Q$85)</f>
        <v>2.4508116577933703</v>
      </c>
      <c r="R236" s="278">
        <f>IF(R$85=0,0,R$85/CHI_fec!R$85)</f>
        <v>2.4707433055717809</v>
      </c>
      <c r="S236" s="278">
        <f>IF(S$85=0,0,S$85/CHI_fec!S$85)</f>
        <v>2.1597368600365008</v>
      </c>
      <c r="T236" s="278">
        <f>IF(T$85=0,0,T$85/CHI_fec!T$85)</f>
        <v>1.4661288213112571</v>
      </c>
      <c r="U236" s="278">
        <f>IF(U$85=0,0,U$85/CHI_fec!U$85)</f>
        <v>2.1524984236489888</v>
      </c>
      <c r="V236" s="278">
        <f>IF(V$85=0,0,V$85/CHI_fec!V$85)</f>
        <v>2.1288675323592074</v>
      </c>
      <c r="W236" s="278">
        <f>IF(W$85=0,0,W$85/CHI_fec!W$85)</f>
        <v>2.2767671389848552</v>
      </c>
      <c r="DA236" s="79"/>
    </row>
    <row r="237" spans="1:105" ht="12" customHeight="1" x14ac:dyDescent="0.25">
      <c r="A237" s="203" t="s">
        <v>1023</v>
      </c>
      <c r="B237" s="278">
        <f>IF(B$93=0,0,B$93/CHI_fec!B$93)</f>
        <v>0.83807327209929638</v>
      </c>
      <c r="C237" s="278">
        <f>IF(C$93=0,0,C$93/CHI_fec!C$93)</f>
        <v>0.92891630041565965</v>
      </c>
      <c r="D237" s="278">
        <f>IF(D$93=0,0,D$93/CHI_fec!D$93)</f>
        <v>1.006245692032347</v>
      </c>
      <c r="E237" s="278">
        <f>IF(E$93=0,0,E$93/CHI_fec!E$93)</f>
        <v>1.8406076133901972</v>
      </c>
      <c r="F237" s="278">
        <f>IF(F$93=0,0,F$93/CHI_fec!F$93)</f>
        <v>2.2484828869580848</v>
      </c>
      <c r="G237" s="278">
        <f>IF(G$93=0,0,G$93/CHI_fec!G$93)</f>
        <v>2.3182413041546832</v>
      </c>
      <c r="H237" s="278">
        <f>IF(H$93=0,0,H$93/CHI_fec!H$93)</f>
        <v>2.348887601875135</v>
      </c>
      <c r="I237" s="278">
        <f>IF(I$93=0,0,I$93/CHI_fec!I$93)</f>
        <v>2.5005645305484809</v>
      </c>
      <c r="J237" s="278">
        <f>IF(J$93=0,0,J$93/CHI_fec!J$93)</f>
        <v>1.9984538890845589</v>
      </c>
      <c r="K237" s="278">
        <f>IF(K$93=0,0,K$93/CHI_fec!K$93)</f>
        <v>1.9034353986531503</v>
      </c>
      <c r="L237" s="278">
        <f>IF(L$93=0,0,L$93/CHI_fec!L$93)</f>
        <v>2.1590939390125081</v>
      </c>
      <c r="M237" s="278">
        <f>IF(M$93=0,0,M$93/CHI_fec!M$93)</f>
        <v>2.2295592439722656</v>
      </c>
      <c r="N237" s="278">
        <f>IF(N$93=0,0,N$93/CHI_fec!N$93)</f>
        <v>1.0069898333986704</v>
      </c>
      <c r="O237" s="278">
        <f>IF(O$93=0,0,O$93/CHI_fec!O$93)</f>
        <v>1.246808966382303</v>
      </c>
      <c r="P237" s="278">
        <f>IF(P$93=0,0,P$93/CHI_fec!P$93)</f>
        <v>1.5873954998814677</v>
      </c>
      <c r="Q237" s="278">
        <f>IF(Q$93=0,0,Q$93/CHI_fec!Q$93)</f>
        <v>2.4676474426416122</v>
      </c>
      <c r="R237" s="278">
        <f>IF(R$93=0,0,R$93/CHI_fec!R$93)</f>
        <v>2.6967977528965044</v>
      </c>
      <c r="S237" s="278">
        <f>IF(S$93=0,0,S$93/CHI_fec!S$93)</f>
        <v>1.0458912748128031</v>
      </c>
      <c r="T237" s="278">
        <f>IF(T$93=0,0,T$93/CHI_fec!T$93)</f>
        <v>0.47518272225498398</v>
      </c>
      <c r="U237" s="278">
        <f>IF(U$93=0,0,U$93/CHI_fec!U$93)</f>
        <v>1.116386515855424</v>
      </c>
      <c r="V237" s="278">
        <f>IF(V$93=0,0,V$93/CHI_fec!V$93)</f>
        <v>1.1001098084156664</v>
      </c>
      <c r="W237" s="278">
        <f>IF(W$93=0,0,W$93/CHI_fec!W$93)</f>
        <v>1.1189587453728349</v>
      </c>
      <c r="DA237" s="79"/>
    </row>
    <row r="238" spans="1:105" ht="12" customHeight="1" x14ac:dyDescent="0.25">
      <c r="A238" s="41" t="s">
        <v>1040</v>
      </c>
      <c r="B238" s="279">
        <f>IF(B$107=0,0,B$107/CHI_fec!B$107)</f>
        <v>0</v>
      </c>
      <c r="C238" s="279">
        <f>IF(C$107=0,0,C$107/CHI_fec!C$107)</f>
        <v>0</v>
      </c>
      <c r="D238" s="279">
        <f>IF(D$107=0,0,D$107/CHI_fec!D$107)</f>
        <v>0</v>
      </c>
      <c r="E238" s="279">
        <f>IF(E$107=0,0,E$107/CHI_fec!E$107)</f>
        <v>0</v>
      </c>
      <c r="F238" s="279">
        <f>IF(F$107=0,0,F$107/CHI_fec!F$107)</f>
        <v>0</v>
      </c>
      <c r="G238" s="279">
        <f>IF(G$107=0,0,G$107/CHI_fec!G$107)</f>
        <v>0</v>
      </c>
      <c r="H238" s="279">
        <f>IF(H$107=0,0,H$107/CHI_fec!H$107)</f>
        <v>0</v>
      </c>
      <c r="I238" s="279">
        <f>IF(I$107=0,0,I$107/CHI_fec!I$107)</f>
        <v>0</v>
      </c>
      <c r="J238" s="279">
        <f>IF(J$107=0,0,J$107/CHI_fec!J$107)</f>
        <v>0</v>
      </c>
      <c r="K238" s="279">
        <f>IF(K$107=0,0,K$107/CHI_fec!K$107)</f>
        <v>0</v>
      </c>
      <c r="L238" s="279">
        <f>IF(L$107=0,0,L$107/CHI_fec!L$107)</f>
        <v>0</v>
      </c>
      <c r="M238" s="279">
        <f>IF(M$107=0,0,M$107/CHI_fec!M$107)</f>
        <v>0</v>
      </c>
      <c r="N238" s="279">
        <f>IF(N$107=0,0,N$107/CHI_fec!N$107)</f>
        <v>0</v>
      </c>
      <c r="O238" s="279">
        <f>IF(O$107=0,0,O$107/CHI_fec!O$107)</f>
        <v>0</v>
      </c>
      <c r="P238" s="279">
        <f>IF(P$107=0,0,P$107/CHI_fec!P$107)</f>
        <v>0</v>
      </c>
      <c r="Q238" s="279">
        <f>IF(Q$107=0,0,Q$107/CHI_fec!Q$107)</f>
        <v>0</v>
      </c>
      <c r="R238" s="279">
        <f>IF(R$107=0,0,R$107/CHI_fec!R$107)</f>
        <v>0</v>
      </c>
      <c r="S238" s="279">
        <f>IF(S$107=0,0,S$107/CHI_fec!S$107)</f>
        <v>0</v>
      </c>
      <c r="T238" s="279">
        <f>IF(T$107=0,0,T$107/CHI_fec!T$107)</f>
        <v>0</v>
      </c>
      <c r="U238" s="279">
        <f>IF(U$107=0,0,U$107/CHI_fec!U$107)</f>
        <v>0</v>
      </c>
      <c r="V238" s="279">
        <f>IF(V$107=0,0,V$107/CHI_fec!V$107)</f>
        <v>0</v>
      </c>
      <c r="W238" s="279">
        <f>IF(W$107=0,0,W$107/CHI_fec!W$107)</f>
        <v>0</v>
      </c>
      <c r="DA238" s="82"/>
    </row>
    <row r="239" spans="1:105" ht="12" customHeight="1" x14ac:dyDescent="0.25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DA239" s="173"/>
    </row>
    <row r="240" spans="1:105" ht="12" customHeight="1" x14ac:dyDescent="0.25">
      <c r="A240" s="35" t="s">
        <v>48</v>
      </c>
      <c r="B240" s="322">
        <f>IF(B$110=0,0,B$110/CHI_fec!B$110)</f>
        <v>2.1128302994276851</v>
      </c>
      <c r="C240" s="322">
        <f>IF(C$110=0,0,C$110/CHI_fec!C$110)</f>
        <v>2.1716479104305719</v>
      </c>
      <c r="D240" s="322">
        <f>IF(D$110=0,0,D$110/CHI_fec!D$110)</f>
        <v>2.1469107564979653</v>
      </c>
      <c r="E240" s="322">
        <f>IF(E$110=0,0,E$110/CHI_fec!E$110)</f>
        <v>2.5035276866930767</v>
      </c>
      <c r="F240" s="322">
        <f>IF(F$110=0,0,F$110/CHI_fec!F$110)</f>
        <v>2.6844078014069486</v>
      </c>
      <c r="G240" s="322">
        <f>IF(G$110=0,0,G$110/CHI_fec!G$110)</f>
        <v>2.6366166036558107</v>
      </c>
      <c r="H240" s="322">
        <f>IF(H$110=0,0,H$110/CHI_fec!H$110)</f>
        <v>2.7007385825383277</v>
      </c>
      <c r="I240" s="322">
        <f>IF(I$110=0,0,I$110/CHI_fec!I$110)</f>
        <v>2.8471793506649945</v>
      </c>
      <c r="J240" s="322">
        <f>IF(J$110=0,0,J$110/CHI_fec!J$110)</f>
        <v>2.514625221880614</v>
      </c>
      <c r="K240" s="322">
        <f>IF(K$110=0,0,K$110/CHI_fec!K$110)</f>
        <v>2.3996576356546648</v>
      </c>
      <c r="L240" s="322">
        <f>IF(L$110=0,0,L$110/CHI_fec!L$110)</f>
        <v>2.5014496355689353</v>
      </c>
      <c r="M240" s="322">
        <f>IF(M$110=0,0,M$110/CHI_fec!M$110)</f>
        <v>2.5187429430973705</v>
      </c>
      <c r="N240" s="322">
        <f>IF(N$110=0,0,N$110/CHI_fec!N$110)</f>
        <v>1.5478442334835325</v>
      </c>
      <c r="O240" s="322">
        <f>IF(O$110=0,0,O$110/CHI_fec!O$110)</f>
        <v>1.9431460011035919</v>
      </c>
      <c r="P240" s="322">
        <f>IF(P$110=0,0,P$110/CHI_fec!P$110)</f>
        <v>2.2096868537893659</v>
      </c>
      <c r="Q240" s="322">
        <f>IF(Q$110=0,0,Q$110/CHI_fec!Q$110)</f>
        <v>3.4194812439204547</v>
      </c>
      <c r="R240" s="322">
        <f>IF(R$110=0,0,R$110/CHI_fec!R$110)</f>
        <v>3.1382575020533072</v>
      </c>
      <c r="S240" s="322">
        <f>IF(S$110=0,0,S$110/CHI_fec!S$110)</f>
        <v>1.7107943254655849</v>
      </c>
      <c r="T240" s="322">
        <f>IF(T$110=0,0,T$110/CHI_fec!T$110)</f>
        <v>1.1861776009490168</v>
      </c>
      <c r="U240" s="322">
        <f>IF(U$110=0,0,U$110/CHI_fec!U$110)</f>
        <v>1.7765093295958667</v>
      </c>
      <c r="V240" s="322">
        <f>IF(V$110=0,0,V$110/CHI_fec!V$110)</f>
        <v>1.7518088978533675</v>
      </c>
      <c r="W240" s="322">
        <f>IF(W$110=0,0,W$110/CHI_fec!W$110)</f>
        <v>1.8645123678827704</v>
      </c>
      <c r="DA240" s="95"/>
    </row>
    <row r="241" spans="1:105" ht="12" customHeight="1" x14ac:dyDescent="0.25">
      <c r="A241" s="55" t="s">
        <v>92</v>
      </c>
      <c r="B241" s="275">
        <f>IF(B$111=0,0,B$111/CHI_fec!B$111)</f>
        <v>0</v>
      </c>
      <c r="C241" s="275">
        <f>IF(C$111=0,0,C$111/CHI_fec!C$111)</f>
        <v>0</v>
      </c>
      <c r="D241" s="275">
        <f>IF(D$111=0,0,D$111/CHI_fec!D$111)</f>
        <v>0</v>
      </c>
      <c r="E241" s="275">
        <f>IF(E$111=0,0,E$111/CHI_fec!E$111)</f>
        <v>0</v>
      </c>
      <c r="F241" s="275">
        <f>IF(F$111=0,0,F$111/CHI_fec!F$111)</f>
        <v>0</v>
      </c>
      <c r="G241" s="275">
        <f>IF(G$111=0,0,G$111/CHI_fec!G$111)</f>
        <v>0</v>
      </c>
      <c r="H241" s="275">
        <f>IF(H$111=0,0,H$111/CHI_fec!H$111)</f>
        <v>0</v>
      </c>
      <c r="I241" s="275">
        <f>IF(I$111=0,0,I$111/CHI_fec!I$111)</f>
        <v>0</v>
      </c>
      <c r="J241" s="275">
        <f>IF(J$111=0,0,J$111/CHI_fec!J$111)</f>
        <v>0</v>
      </c>
      <c r="K241" s="275">
        <f>IF(K$111=0,0,K$111/CHI_fec!K$111)</f>
        <v>0</v>
      </c>
      <c r="L241" s="275">
        <f>IF(L$111=0,0,L$111/CHI_fec!L$111)</f>
        <v>0</v>
      </c>
      <c r="M241" s="275">
        <f>IF(M$111=0,0,M$111/CHI_fec!M$111)</f>
        <v>0</v>
      </c>
      <c r="N241" s="275">
        <f>IF(N$111=0,0,N$111/CHI_fec!N$111)</f>
        <v>0</v>
      </c>
      <c r="O241" s="275">
        <f>IF(O$111=0,0,O$111/CHI_fec!O$111)</f>
        <v>0</v>
      </c>
      <c r="P241" s="275">
        <f>IF(P$111=0,0,P$111/CHI_fec!P$111)</f>
        <v>0</v>
      </c>
      <c r="Q241" s="275">
        <f>IF(Q$111=0,0,Q$111/CHI_fec!Q$111)</f>
        <v>0</v>
      </c>
      <c r="R241" s="275">
        <f>IF(R$111=0,0,R$111/CHI_fec!R$111)</f>
        <v>0</v>
      </c>
      <c r="S241" s="275">
        <f>IF(S$111=0,0,S$111/CHI_fec!S$111)</f>
        <v>0</v>
      </c>
      <c r="T241" s="275">
        <f>IF(T$111=0,0,T$111/CHI_fec!T$111)</f>
        <v>0</v>
      </c>
      <c r="U241" s="275">
        <f>IF(U$111=0,0,U$111/CHI_fec!U$111)</f>
        <v>0</v>
      </c>
      <c r="V241" s="275">
        <f>IF(V$111=0,0,V$111/CHI_fec!V$111)</f>
        <v>0</v>
      </c>
      <c r="W241" s="275">
        <f>IF(W$111=0,0,W$111/CHI_fec!W$111)</f>
        <v>0</v>
      </c>
      <c r="DA241" s="76"/>
    </row>
    <row r="242" spans="1:105" ht="12" customHeight="1" x14ac:dyDescent="0.25">
      <c r="A242" s="202" t="s">
        <v>93</v>
      </c>
      <c r="B242" s="276">
        <f>IF(B$112=0,0,B$112/CHI_fec!B$112)</f>
        <v>0</v>
      </c>
      <c r="C242" s="276">
        <f>IF(C$112=0,0,C$112/CHI_fec!C$112)</f>
        <v>0</v>
      </c>
      <c r="D242" s="276">
        <f>IF(D$112=0,0,D$112/CHI_fec!D$112)</f>
        <v>0</v>
      </c>
      <c r="E242" s="276">
        <f>IF(E$112=0,0,E$112/CHI_fec!E$112)</f>
        <v>0</v>
      </c>
      <c r="F242" s="276">
        <f>IF(F$112=0,0,F$112/CHI_fec!F$112)</f>
        <v>0</v>
      </c>
      <c r="G242" s="276">
        <f>IF(G$112=0,0,G$112/CHI_fec!G$112)</f>
        <v>0</v>
      </c>
      <c r="H242" s="276">
        <f>IF(H$112=0,0,H$112/CHI_fec!H$112)</f>
        <v>0</v>
      </c>
      <c r="I242" s="276">
        <f>IF(I$112=0,0,I$112/CHI_fec!I$112)</f>
        <v>0</v>
      </c>
      <c r="J242" s="276">
        <f>IF(J$112=0,0,J$112/CHI_fec!J$112)</f>
        <v>0</v>
      </c>
      <c r="K242" s="276">
        <f>IF(K$112=0,0,K$112/CHI_fec!K$112)</f>
        <v>0</v>
      </c>
      <c r="L242" s="276">
        <f>IF(L$112=0,0,L$112/CHI_fec!L$112)</f>
        <v>0</v>
      </c>
      <c r="M242" s="276">
        <f>IF(M$112=0,0,M$112/CHI_fec!M$112)</f>
        <v>0</v>
      </c>
      <c r="N242" s="276">
        <f>IF(N$112=0,0,N$112/CHI_fec!N$112)</f>
        <v>0</v>
      </c>
      <c r="O242" s="276">
        <f>IF(O$112=0,0,O$112/CHI_fec!O$112)</f>
        <v>0</v>
      </c>
      <c r="P242" s="276">
        <f>IF(P$112=0,0,P$112/CHI_fec!P$112)</f>
        <v>0</v>
      </c>
      <c r="Q242" s="276">
        <f>IF(Q$112=0,0,Q$112/CHI_fec!Q$112)</f>
        <v>0</v>
      </c>
      <c r="R242" s="276">
        <f>IF(R$112=0,0,R$112/CHI_fec!R$112)</f>
        <v>0</v>
      </c>
      <c r="S242" s="276">
        <f>IF(S$112=0,0,S$112/CHI_fec!S$112)</f>
        <v>0</v>
      </c>
      <c r="T242" s="276">
        <f>IF(T$112=0,0,T$112/CHI_fec!T$112)</f>
        <v>0</v>
      </c>
      <c r="U242" s="276">
        <f>IF(U$112=0,0,U$112/CHI_fec!U$112)</f>
        <v>0</v>
      </c>
      <c r="V242" s="276">
        <f>IF(V$112=0,0,V$112/CHI_fec!V$112)</f>
        <v>0</v>
      </c>
      <c r="W242" s="276">
        <f>IF(W$112=0,0,W$112/CHI_fec!W$112)</f>
        <v>0</v>
      </c>
      <c r="DA242" s="77"/>
    </row>
    <row r="243" spans="1:105" ht="12" customHeight="1" x14ac:dyDescent="0.25">
      <c r="A243" s="202" t="s">
        <v>94</v>
      </c>
      <c r="B243" s="276">
        <f>IF(B$113=0,0,B$113/CHI_fec!B$113)</f>
        <v>0</v>
      </c>
      <c r="C243" s="276">
        <f>IF(C$113=0,0,C$113/CHI_fec!C$113)</f>
        <v>0</v>
      </c>
      <c r="D243" s="276">
        <f>IF(D$113=0,0,D$113/CHI_fec!D$113)</f>
        <v>0</v>
      </c>
      <c r="E243" s="276">
        <f>IF(E$113=0,0,E$113/CHI_fec!E$113)</f>
        <v>0</v>
      </c>
      <c r="F243" s="276">
        <f>IF(F$113=0,0,F$113/CHI_fec!F$113)</f>
        <v>0</v>
      </c>
      <c r="G243" s="276">
        <f>IF(G$113=0,0,G$113/CHI_fec!G$113)</f>
        <v>0</v>
      </c>
      <c r="H243" s="276">
        <f>IF(H$113=0,0,H$113/CHI_fec!H$113)</f>
        <v>0</v>
      </c>
      <c r="I243" s="276">
        <f>IF(I$113=0,0,I$113/CHI_fec!I$113)</f>
        <v>0</v>
      </c>
      <c r="J243" s="276">
        <f>IF(J$113=0,0,J$113/CHI_fec!J$113)</f>
        <v>0</v>
      </c>
      <c r="K243" s="276">
        <f>IF(K$113=0,0,K$113/CHI_fec!K$113)</f>
        <v>0</v>
      </c>
      <c r="L243" s="276">
        <f>IF(L$113=0,0,L$113/CHI_fec!L$113)</f>
        <v>0</v>
      </c>
      <c r="M243" s="276">
        <f>IF(M$113=0,0,M$113/CHI_fec!M$113)</f>
        <v>0</v>
      </c>
      <c r="N243" s="276">
        <f>IF(N$113=0,0,N$113/CHI_fec!N$113)</f>
        <v>0</v>
      </c>
      <c r="O243" s="276">
        <f>IF(O$113=0,0,O$113/CHI_fec!O$113)</f>
        <v>0</v>
      </c>
      <c r="P243" s="276">
        <f>IF(P$113=0,0,P$113/CHI_fec!P$113)</f>
        <v>0</v>
      </c>
      <c r="Q243" s="276">
        <f>IF(Q$113=0,0,Q$113/CHI_fec!Q$113)</f>
        <v>0</v>
      </c>
      <c r="R243" s="276">
        <f>IF(R$113=0,0,R$113/CHI_fec!R$113)</f>
        <v>0</v>
      </c>
      <c r="S243" s="276">
        <f>IF(S$113=0,0,S$113/CHI_fec!S$113)</f>
        <v>0</v>
      </c>
      <c r="T243" s="276">
        <f>IF(T$113=0,0,T$113/CHI_fec!T$113)</f>
        <v>0</v>
      </c>
      <c r="U243" s="276">
        <f>IF(U$113=0,0,U$113/CHI_fec!U$113)</f>
        <v>0</v>
      </c>
      <c r="V243" s="276">
        <f>IF(V$113=0,0,V$113/CHI_fec!V$113)</f>
        <v>0</v>
      </c>
      <c r="W243" s="276">
        <f>IF(W$113=0,0,W$113/CHI_fec!W$113)</f>
        <v>0</v>
      </c>
      <c r="DA243" s="77"/>
    </row>
    <row r="244" spans="1:105" ht="12" customHeight="1" x14ac:dyDescent="0.25">
      <c r="A244" s="202" t="s">
        <v>95</v>
      </c>
      <c r="B244" s="276">
        <f>IF(B$114=0,0,B$114/CHI_fec!B$114)</f>
        <v>0</v>
      </c>
      <c r="C244" s="276">
        <f>IF(C$114=0,0,C$114/CHI_fec!C$114)</f>
        <v>0</v>
      </c>
      <c r="D244" s="276">
        <f>IF(D$114=0,0,D$114/CHI_fec!D$114)</f>
        <v>0</v>
      </c>
      <c r="E244" s="276">
        <f>IF(E$114=0,0,E$114/CHI_fec!E$114)</f>
        <v>0</v>
      </c>
      <c r="F244" s="276">
        <f>IF(F$114=0,0,F$114/CHI_fec!F$114)</f>
        <v>0</v>
      </c>
      <c r="G244" s="276">
        <f>IF(G$114=0,0,G$114/CHI_fec!G$114)</f>
        <v>0</v>
      </c>
      <c r="H244" s="276">
        <f>IF(H$114=0,0,H$114/CHI_fec!H$114)</f>
        <v>0</v>
      </c>
      <c r="I244" s="276">
        <f>IF(I$114=0,0,I$114/CHI_fec!I$114)</f>
        <v>0</v>
      </c>
      <c r="J244" s="276">
        <f>IF(J$114=0,0,J$114/CHI_fec!J$114)</f>
        <v>0</v>
      </c>
      <c r="K244" s="276">
        <f>IF(K$114=0,0,K$114/CHI_fec!K$114)</f>
        <v>0</v>
      </c>
      <c r="L244" s="276">
        <f>IF(L$114=0,0,L$114/CHI_fec!L$114)</f>
        <v>0</v>
      </c>
      <c r="M244" s="276">
        <f>IF(M$114=0,0,M$114/CHI_fec!M$114)</f>
        <v>0</v>
      </c>
      <c r="N244" s="276">
        <f>IF(N$114=0,0,N$114/CHI_fec!N$114)</f>
        <v>0</v>
      </c>
      <c r="O244" s="276">
        <f>IF(O$114=0,0,O$114/CHI_fec!O$114)</f>
        <v>0</v>
      </c>
      <c r="P244" s="276">
        <f>IF(P$114=0,0,P$114/CHI_fec!P$114)</f>
        <v>0</v>
      </c>
      <c r="Q244" s="276">
        <f>IF(Q$114=0,0,Q$114/CHI_fec!Q$114)</f>
        <v>0</v>
      </c>
      <c r="R244" s="276">
        <f>IF(R$114=0,0,R$114/CHI_fec!R$114)</f>
        <v>0</v>
      </c>
      <c r="S244" s="276">
        <f>IF(S$114=0,0,S$114/CHI_fec!S$114)</f>
        <v>0</v>
      </c>
      <c r="T244" s="276">
        <f>IF(T$114=0,0,T$114/CHI_fec!T$114)</f>
        <v>0</v>
      </c>
      <c r="U244" s="276">
        <f>IF(U$114=0,0,U$114/CHI_fec!U$114)</f>
        <v>0</v>
      </c>
      <c r="V244" s="276">
        <f>IF(V$114=0,0,V$114/CHI_fec!V$114)</f>
        <v>0</v>
      </c>
      <c r="W244" s="276">
        <f>IF(W$114=0,0,W$114/CHI_fec!W$114)</f>
        <v>0</v>
      </c>
      <c r="DA244" s="77"/>
    </row>
    <row r="245" spans="1:105" ht="12" customHeight="1" x14ac:dyDescent="0.25">
      <c r="A245" s="56" t="s">
        <v>96</v>
      </c>
      <c r="B245" s="277">
        <f>IF(B$115=0,0,B$115/CHI_fec!B$115)</f>
        <v>0.50812501800956622</v>
      </c>
      <c r="C245" s="277">
        <f>IF(C$115=0,0,C$115/CHI_fec!C$115)</f>
        <v>0.63847139979005885</v>
      </c>
      <c r="D245" s="277">
        <f>IF(D$115=0,0,D$115/CHI_fec!D$115)</f>
        <v>0.70312718997464196</v>
      </c>
      <c r="E245" s="277">
        <f>IF(E$115=0,0,E$115/CHI_fec!E$115)</f>
        <v>1.8050541221246532</v>
      </c>
      <c r="F245" s="277">
        <f>IF(F$115=0,0,F$115/CHI_fec!F$115)</f>
        <v>2.2345464633644143</v>
      </c>
      <c r="G245" s="277">
        <f>IF(G$115=0,0,G$115/CHI_fec!G$115)</f>
        <v>2.2785130952469532</v>
      </c>
      <c r="H245" s="277">
        <f>IF(H$115=0,0,H$115/CHI_fec!H$115)</f>
        <v>2.3210685077146977</v>
      </c>
      <c r="I245" s="277">
        <f>IF(I$115=0,0,I$115/CHI_fec!I$115)</f>
        <v>2.5215754421972401</v>
      </c>
      <c r="J245" s="277">
        <f>IF(J$115=0,0,J$115/CHI_fec!J$115)</f>
        <v>1.8842004958136671</v>
      </c>
      <c r="K245" s="277">
        <f>IF(K$115=0,0,K$115/CHI_fec!K$115)</f>
        <v>1.7938320887180816</v>
      </c>
      <c r="L245" s="277">
        <f>IF(L$115=0,0,L$115/CHI_fec!L$115)</f>
        <v>2.1024339683116753</v>
      </c>
      <c r="M245" s="277">
        <f>IF(M$115=0,0,M$115/CHI_fec!M$115)</f>
        <v>2.0986684443620636</v>
      </c>
      <c r="N245" s="277">
        <f>IF(N$115=0,0,N$115/CHI_fec!N$115)</f>
        <v>0.74522827142887904</v>
      </c>
      <c r="O245" s="277">
        <f>IF(O$115=0,0,O$115/CHI_fec!O$115)</f>
        <v>0.88513744510167625</v>
      </c>
      <c r="P245" s="277">
        <f>IF(P$115=0,0,P$115/CHI_fec!P$115)</f>
        <v>1.3693837588291919</v>
      </c>
      <c r="Q245" s="277">
        <f>IF(Q$115=0,0,Q$115/CHI_fec!Q$115)</f>
        <v>1.4944647915915297</v>
      </c>
      <c r="R245" s="277">
        <f>IF(R$115=0,0,R$115/CHI_fec!R$115)</f>
        <v>2.3505117290405217</v>
      </c>
      <c r="S245" s="277">
        <f>IF(S$115=0,0,S$115/CHI_fec!S$115)</f>
        <v>0.76189803276424195</v>
      </c>
      <c r="T245" s="277">
        <f>IF(T$115=0,0,T$115/CHI_fec!T$115)</f>
        <v>0.20175106452254782</v>
      </c>
      <c r="U245" s="277">
        <f>IF(U$115=0,0,U$115/CHI_fec!U$115)</f>
        <v>0.83394823813268049</v>
      </c>
      <c r="V245" s="277">
        <f>IF(V$115=0,0,V$115/CHI_fec!V$115)</f>
        <v>0.80034244368678231</v>
      </c>
      <c r="W245" s="277">
        <f>IF(W$115=0,0,W$115/CHI_fec!W$115)</f>
        <v>0.77670873658541162</v>
      </c>
      <c r="DA245" s="78"/>
    </row>
    <row r="246" spans="1:105" ht="12" customHeight="1" x14ac:dyDescent="0.25">
      <c r="A246" s="203" t="s">
        <v>1053</v>
      </c>
      <c r="B246" s="278">
        <f>IF(B$121=0,0,B$121/CHI_fec!B$121)</f>
        <v>2.9124984634775912</v>
      </c>
      <c r="C246" s="278">
        <f>IF(C$121=0,0,C$121/CHI_fec!C$121)</f>
        <v>2.9317462477302545</v>
      </c>
      <c r="D246" s="278">
        <f>IF(D$121=0,0,D$121/CHI_fec!D$121)</f>
        <v>2.9401365214668771</v>
      </c>
      <c r="E246" s="278">
        <f>IF(E$121=0,0,E$121/CHI_fec!E$121)</f>
        <v>2.9157527696030807</v>
      </c>
      <c r="F246" s="278">
        <f>IF(F$121=0,0,F$121/CHI_fec!F$121)</f>
        <v>2.9642996083843829</v>
      </c>
      <c r="G246" s="278">
        <f>IF(G$121=0,0,G$121/CHI_fec!G$121)</f>
        <v>2.8998816461695798</v>
      </c>
      <c r="H246" s="278">
        <f>IF(H$121=0,0,H$121/CHI_fec!H$121)</f>
        <v>2.9524818593036009</v>
      </c>
      <c r="I246" s="278">
        <f>IF(I$121=0,0,I$121/CHI_fec!I$121)</f>
        <v>2.9716117851413255</v>
      </c>
      <c r="J246" s="278">
        <f>IF(J$121=0,0,J$121/CHI_fec!J$121)</f>
        <v>2.9147287380162026</v>
      </c>
      <c r="K246" s="278">
        <f>IF(K$121=0,0,K$121/CHI_fec!K$121)</f>
        <v>2.8364098873724783</v>
      </c>
      <c r="L246" s="278">
        <f>IF(L$121=0,0,L$121/CHI_fec!L$121)</f>
        <v>2.828968277313618</v>
      </c>
      <c r="M246" s="278">
        <f>IF(M$121=0,0,M$121/CHI_fec!M$121)</f>
        <v>2.8183897860056923</v>
      </c>
      <c r="N246" s="278">
        <f>IF(N$121=0,0,N$121/CHI_fec!N$121)</f>
        <v>2.3815528313933032</v>
      </c>
      <c r="O246" s="278">
        <f>IF(O$121=0,0,O$121/CHI_fec!O$121)</f>
        <v>2.8708835796251697</v>
      </c>
      <c r="P246" s="278">
        <f>IF(P$121=0,0,P$121/CHI_fec!P$121)</f>
        <v>2.8850484002933299</v>
      </c>
      <c r="Q246" s="278">
        <f>IF(Q$121=0,0,Q$121/CHI_fec!Q$121)</f>
        <v>4.5287478119500442</v>
      </c>
      <c r="R246" s="278">
        <f>IF(R$121=0,0,R$121/CHI_fec!R$121)</f>
        <v>3.7509499125137249</v>
      </c>
      <c r="S246" s="278">
        <f>IF(S$121=0,0,S$121/CHI_fec!S$121)</f>
        <v>2.5562079621984233</v>
      </c>
      <c r="T246" s="278">
        <f>IF(T$121=0,0,T$121/CHI_fec!T$121)</f>
        <v>2.5935697277914556</v>
      </c>
      <c r="U246" s="278">
        <f>IF(U$121=0,0,U$121/CHI_fec!U$121)</f>
        <v>2.4821264356268071</v>
      </c>
      <c r="V246" s="278">
        <f>IF(V$121=0,0,V$121/CHI_fec!V$121)</f>
        <v>2.5212083409065111</v>
      </c>
      <c r="W246" s="278">
        <f>IF(W$121=0,0,W$121/CHI_fec!W$121)</f>
        <v>2.6416722405918862</v>
      </c>
      <c r="DA246" s="79"/>
    </row>
    <row r="247" spans="1:105" ht="12" customHeight="1" x14ac:dyDescent="0.25">
      <c r="A247" s="203" t="s">
        <v>1012</v>
      </c>
      <c r="B247" s="278">
        <f>IF(B$134=0,0,B$134/CHI_fec!B$134)</f>
        <v>2.8610457770016136</v>
      </c>
      <c r="C247" s="278">
        <f>IF(C$134=0,0,C$134/CHI_fec!C$134)</f>
        <v>2.8697284905962892</v>
      </c>
      <c r="D247" s="278">
        <f>IF(D$134=0,0,D$134/CHI_fec!D$134)</f>
        <v>2.8318086613285054</v>
      </c>
      <c r="E247" s="278">
        <f>IF(E$134=0,0,E$134/CHI_fec!E$134)</f>
        <v>2.8981668406845995</v>
      </c>
      <c r="F247" s="278">
        <f>IF(F$134=0,0,F$134/CHI_fec!F$134)</f>
        <v>2.9597552521020249</v>
      </c>
      <c r="G247" s="278">
        <f>IF(G$134=0,0,G$134/CHI_fec!G$134)</f>
        <v>2.8953085407856403</v>
      </c>
      <c r="H247" s="278">
        <f>IF(H$134=0,0,H$134/CHI_fec!H$134)</f>
        <v>2.9493944946816062</v>
      </c>
      <c r="I247" s="278">
        <f>IF(I$134=0,0,I$134/CHI_fec!I$134)</f>
        <v>2.9717818922016281</v>
      </c>
      <c r="J247" s="278">
        <f>IF(J$134=0,0,J$134/CHI_fec!J$134)</f>
        <v>2.8963288245367314</v>
      </c>
      <c r="K247" s="278">
        <f>IF(K$134=0,0,K$134/CHI_fec!K$134)</f>
        <v>2.8068991383755058</v>
      </c>
      <c r="L247" s="278">
        <f>IF(L$134=0,0,L$134/CHI_fec!L$134)</f>
        <v>2.8157145071495298</v>
      </c>
      <c r="M247" s="278">
        <f>IF(M$134=0,0,M$134/CHI_fec!M$134)</f>
        <v>2.807714971213739</v>
      </c>
      <c r="N247" s="278">
        <f>IF(N$134=0,0,N$134/CHI_fec!N$134)</f>
        <v>1.9869025239570488</v>
      </c>
      <c r="O247" s="278">
        <f>IF(O$134=0,0,O$134/CHI_fec!O$134)</f>
        <v>2.2403008310458246</v>
      </c>
      <c r="P247" s="278">
        <f>IF(P$134=0,0,P$134/CHI_fec!P$134)</f>
        <v>2.4648181064155983</v>
      </c>
      <c r="Q247" s="278">
        <f>IF(Q$134=0,0,Q$134/CHI_fec!Q$134)</f>
        <v>2.4508116577933698</v>
      </c>
      <c r="R247" s="278">
        <f>IF(R$134=0,0,R$134/CHI_fec!R$134)</f>
        <v>2.4707433055717822</v>
      </c>
      <c r="S247" s="278">
        <f>IF(S$134=0,0,S$134/CHI_fec!S$134)</f>
        <v>2.1597368600365012</v>
      </c>
      <c r="T247" s="278">
        <f>IF(T$134=0,0,T$134/CHI_fec!T$134)</f>
        <v>1.4661288213112571</v>
      </c>
      <c r="U247" s="278">
        <f>IF(U$134=0,0,U$134/CHI_fec!U$134)</f>
        <v>2.1524984236489888</v>
      </c>
      <c r="V247" s="278">
        <f>IF(V$134=0,0,V$134/CHI_fec!V$134)</f>
        <v>2.1288675323592088</v>
      </c>
      <c r="W247" s="278">
        <f>IF(W$134=0,0,W$134/CHI_fec!W$134)</f>
        <v>2.2767671389848547</v>
      </c>
      <c r="DA247" s="79"/>
    </row>
    <row r="248" spans="1:105" ht="12" customHeight="1" x14ac:dyDescent="0.25">
      <c r="A248" s="203" t="s">
        <v>1023</v>
      </c>
      <c r="B248" s="278">
        <f>IF(B$142=0,0,B$142/CHI_fec!B$142)</f>
        <v>0.9609938865938592</v>
      </c>
      <c r="C248" s="278">
        <f>IF(C$142=0,0,C$142/CHI_fec!C$142)</f>
        <v>1.0518685095997475</v>
      </c>
      <c r="D248" s="278">
        <f>IF(D$142=0,0,D$142/CHI_fec!D$142)</f>
        <v>1.1179946537765417</v>
      </c>
      <c r="E248" s="278">
        <f>IF(E$142=0,0,E$142/CHI_fec!E$142)</f>
        <v>1.9176023675520433</v>
      </c>
      <c r="F248" s="278">
        <f>IF(F$142=0,0,F$142/CHI_fec!F$142)</f>
        <v>2.3011394786764363</v>
      </c>
      <c r="G248" s="278">
        <f>IF(G$142=0,0,G$142/CHI_fec!G$142)</f>
        <v>2.356615345981758</v>
      </c>
      <c r="H248" s="278">
        <f>IF(H$142=0,0,H$142/CHI_fec!H$142)</f>
        <v>2.3904987374269142</v>
      </c>
      <c r="I248" s="278">
        <f>IF(I$142=0,0,I$142/CHI_fec!I$142)</f>
        <v>2.529614047757244</v>
      </c>
      <c r="J248" s="278">
        <f>IF(J$142=0,0,J$142/CHI_fec!J$142)</f>
        <v>2.0592734330872</v>
      </c>
      <c r="K248" s="278">
        <f>IF(K$142=0,0,K$142/CHI_fec!K$142)</f>
        <v>1.9618728508879826</v>
      </c>
      <c r="L248" s="278">
        <f>IF(L$142=0,0,L$142/CHI_fec!L$142)</f>
        <v>2.2017918940790335</v>
      </c>
      <c r="M248" s="278">
        <f>IF(M$142=0,0,M$142/CHI_fec!M$142)</f>
        <v>2.2667395702159987</v>
      </c>
      <c r="N248" s="278">
        <f>IF(N$142=0,0,N$142/CHI_fec!N$142)</f>
        <v>1.0667486226278737</v>
      </c>
      <c r="O248" s="278">
        <f>IF(O$142=0,0,O$142/CHI_fec!O$142)</f>
        <v>1.3305258762271273</v>
      </c>
      <c r="P248" s="278">
        <f>IF(P$142=0,0,P$142/CHI_fec!P$142)</f>
        <v>1.6694364857998942</v>
      </c>
      <c r="Q248" s="278">
        <f>IF(Q$142=0,0,Q$142/CHI_fec!Q$142)</f>
        <v>2.6366404538308035</v>
      </c>
      <c r="R248" s="278">
        <f>IF(R$142=0,0,R$142/CHI_fec!R$142)</f>
        <v>2.7658175050084837</v>
      </c>
      <c r="S248" s="278">
        <f>IF(S$142=0,0,S$142/CHI_fec!S$142)</f>
        <v>1.1142387040930826</v>
      </c>
      <c r="T248" s="278">
        <f>IF(T$142=0,0,T$142/CHI_fec!T$142)</f>
        <v>0.54219890051648922</v>
      </c>
      <c r="U248" s="278">
        <f>IF(U$142=0,0,U$142/CHI_fec!U$142)</f>
        <v>1.1781217124871957</v>
      </c>
      <c r="V248" s="278">
        <f>IF(V$142=0,0,V$142/CHI_fec!V$142)</f>
        <v>1.1646777188394053</v>
      </c>
      <c r="W248" s="278">
        <f>IF(W$142=0,0,W$142/CHI_fec!W$142)</f>
        <v>1.1918584456988415</v>
      </c>
      <c r="DA248" s="79"/>
    </row>
    <row r="249" spans="1:105" ht="12" customHeight="1" x14ac:dyDescent="0.25">
      <c r="A249" s="41" t="s">
        <v>1040</v>
      </c>
      <c r="B249" s="279">
        <f>IF(B$156=0,0,B$156/CHI_fec!B$156)</f>
        <v>0</v>
      </c>
      <c r="C249" s="279">
        <f>IF(C$156=0,0,C$156/CHI_fec!C$156)</f>
        <v>0</v>
      </c>
      <c r="D249" s="279">
        <f>IF(D$156=0,0,D$156/CHI_fec!D$156)</f>
        <v>0</v>
      </c>
      <c r="E249" s="279">
        <f>IF(E$156=0,0,E$156/CHI_fec!E$156)</f>
        <v>0</v>
      </c>
      <c r="F249" s="279">
        <f>IF(F$156=0,0,F$156/CHI_fec!F$156)</f>
        <v>0</v>
      </c>
      <c r="G249" s="279">
        <f>IF(G$156=0,0,G$156/CHI_fec!G$156)</f>
        <v>0</v>
      </c>
      <c r="H249" s="279">
        <f>IF(H$156=0,0,H$156/CHI_fec!H$156)</f>
        <v>0</v>
      </c>
      <c r="I249" s="279">
        <f>IF(I$156=0,0,I$156/CHI_fec!I$156)</f>
        <v>0</v>
      </c>
      <c r="J249" s="279">
        <f>IF(J$156=0,0,J$156/CHI_fec!J$156)</f>
        <v>0</v>
      </c>
      <c r="K249" s="279">
        <f>IF(K$156=0,0,K$156/CHI_fec!K$156)</f>
        <v>0</v>
      </c>
      <c r="L249" s="279">
        <f>IF(L$156=0,0,L$156/CHI_fec!L$156)</f>
        <v>0</v>
      </c>
      <c r="M249" s="279">
        <f>IF(M$156=0,0,M$156/CHI_fec!M$156)</f>
        <v>0</v>
      </c>
      <c r="N249" s="279">
        <f>IF(N$156=0,0,N$156/CHI_fec!N$156)</f>
        <v>0</v>
      </c>
      <c r="O249" s="279">
        <f>IF(O$156=0,0,O$156/CHI_fec!O$156)</f>
        <v>0</v>
      </c>
      <c r="P249" s="279">
        <f>IF(P$156=0,0,P$156/CHI_fec!P$156)</f>
        <v>0</v>
      </c>
      <c r="Q249" s="279">
        <f>IF(Q$156=0,0,Q$156/CHI_fec!Q$156)</f>
        <v>0</v>
      </c>
      <c r="R249" s="279">
        <f>IF(R$156=0,0,R$156/CHI_fec!R$156)</f>
        <v>0</v>
      </c>
      <c r="S249" s="279">
        <f>IF(S$156=0,0,S$156/CHI_fec!S$156)</f>
        <v>0</v>
      </c>
      <c r="T249" s="279">
        <f>IF(T$156=0,0,T$156/CHI_fec!T$156)</f>
        <v>0</v>
      </c>
      <c r="U249" s="279">
        <f>IF(U$156=0,0,U$156/CHI_fec!U$156)</f>
        <v>0</v>
      </c>
      <c r="V249" s="279">
        <f>IF(V$156=0,0,V$156/CHI_fec!V$156)</f>
        <v>0</v>
      </c>
      <c r="W249" s="279">
        <f>IF(W$156=0,0,W$156/CHI_fec!W$156)</f>
        <v>0</v>
      </c>
      <c r="DA249" s="82"/>
    </row>
  </sheetData>
  <pageMargins left="0.39370078740157483" right="0.39370078740157483" top="0.39370078740157483" bottom="0.39370078740157483" header="0.31496062992125978" footer="0.31496062992125978"/>
  <pageSetup paperSize="9" scale="28" orientation="portrait"/>
  <ignoredErrors>
    <ignoredError sqref="B61:W6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DA7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products"</f>
        <v>EL: Non-metallic mineral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SUM(B4:B6)</f>
        <v>1508.1716288944847</v>
      </c>
      <c r="C3" s="205">
        <f t="shared" si="0"/>
        <v>1696.5736361338777</v>
      </c>
      <c r="D3" s="205">
        <f t="shared" si="0"/>
        <v>1672.6296958855096</v>
      </c>
      <c r="E3" s="205">
        <f t="shared" si="0"/>
        <v>1837.1415770609324</v>
      </c>
      <c r="F3" s="205">
        <f t="shared" si="0"/>
        <v>1615.4809210168203</v>
      </c>
      <c r="G3" s="205">
        <f t="shared" si="0"/>
        <v>1468.5523842078276</v>
      </c>
      <c r="H3" s="205">
        <f t="shared" si="0"/>
        <v>1671.6239104391293</v>
      </c>
      <c r="I3" s="205">
        <f t="shared" si="0"/>
        <v>1690.2405937038668</v>
      </c>
      <c r="J3" s="205">
        <f t="shared" si="0"/>
        <v>1617.0440534108179</v>
      </c>
      <c r="K3" s="205">
        <f t="shared" si="0"/>
        <v>1418.80961677916</v>
      </c>
      <c r="L3" s="205">
        <f t="shared" si="0"/>
        <v>1270.0027313912199</v>
      </c>
      <c r="M3" s="205">
        <f t="shared" si="0"/>
        <v>840.69116111269352</v>
      </c>
      <c r="N3" s="205">
        <f t="shared" si="0"/>
        <v>690.90804509548263</v>
      </c>
      <c r="O3" s="205">
        <f t="shared" si="0"/>
        <v>697.64257067397034</v>
      </c>
      <c r="P3" s="205">
        <f t="shared" si="0"/>
        <v>774.275081099369</v>
      </c>
      <c r="Q3" s="205">
        <f t="shared" si="0"/>
        <v>774.20000000000016</v>
      </c>
      <c r="R3" s="205">
        <f t="shared" si="0"/>
        <v>763.59131617960645</v>
      </c>
      <c r="S3" s="205">
        <f t="shared" si="0"/>
        <v>792.59161156898494</v>
      </c>
      <c r="T3" s="205">
        <f t="shared" si="0"/>
        <v>823.23687118824432</v>
      </c>
      <c r="U3" s="205">
        <f t="shared" si="0"/>
        <v>822.45894813806831</v>
      </c>
      <c r="V3" s="205">
        <f t="shared" si="0"/>
        <v>735.89310801386682</v>
      </c>
      <c r="W3" s="205">
        <f t="shared" si="0"/>
        <v>811.69672212812566</v>
      </c>
      <c r="DA3" s="112"/>
    </row>
    <row r="4" spans="1:105" ht="12" customHeight="1" x14ac:dyDescent="0.25">
      <c r="A4" s="50" t="s">
        <v>49</v>
      </c>
      <c r="B4" s="243">
        <v>1210.879183595948</v>
      </c>
      <c r="C4" s="243">
        <v>1115.6948757934631</v>
      </c>
      <c r="D4" s="243">
        <v>1156.6732186395191</v>
      </c>
      <c r="E4" s="243">
        <v>1457.052664805376</v>
      </c>
      <c r="F4" s="243">
        <v>1179.7949890488289</v>
      </c>
      <c r="G4" s="243">
        <v>1149.0272131235649</v>
      </c>
      <c r="H4" s="243">
        <v>1373.2296294649041</v>
      </c>
      <c r="I4" s="243">
        <v>1088.4127046032361</v>
      </c>
      <c r="J4" s="243">
        <v>1058.522026705409</v>
      </c>
      <c r="K4" s="243">
        <v>907.13838529138764</v>
      </c>
      <c r="L4" s="243">
        <v>735.00136569560993</v>
      </c>
      <c r="M4" s="243">
        <v>420.34558055634682</v>
      </c>
      <c r="N4" s="243">
        <v>429.55347362816718</v>
      </c>
      <c r="O4" s="243">
        <v>419.69593295253009</v>
      </c>
      <c r="P4" s="243">
        <v>495.91575921334538</v>
      </c>
      <c r="Q4" s="243">
        <v>357.82003827956129</v>
      </c>
      <c r="R4" s="243">
        <v>428.02437667907049</v>
      </c>
      <c r="S4" s="243">
        <v>354.58925135812711</v>
      </c>
      <c r="T4" s="243">
        <v>369.27366276817901</v>
      </c>
      <c r="U4" s="243">
        <v>425.8815095734592</v>
      </c>
      <c r="V4" s="243">
        <v>418.90334413389661</v>
      </c>
      <c r="W4" s="243">
        <v>485.87052694968588</v>
      </c>
      <c r="DA4" s="83" t="s">
        <v>1406</v>
      </c>
    </row>
    <row r="5" spans="1:105" ht="12" customHeight="1" x14ac:dyDescent="0.25">
      <c r="A5" s="144" t="s">
        <v>50</v>
      </c>
      <c r="B5" s="284">
        <v>134.58122503396649</v>
      </c>
      <c r="C5" s="284">
        <v>415.98812188029888</v>
      </c>
      <c r="D5" s="284">
        <v>337.70824660077409</v>
      </c>
      <c r="E5" s="284">
        <v>191.1348862546561</v>
      </c>
      <c r="F5" s="284">
        <v>295.98363982165341</v>
      </c>
      <c r="G5" s="284">
        <v>193.0235619805035</v>
      </c>
      <c r="H5" s="284">
        <v>181.97693499099881</v>
      </c>
      <c r="I5" s="284">
        <v>504.25651444445208</v>
      </c>
      <c r="J5" s="284">
        <v>445.32894296665171</v>
      </c>
      <c r="K5" s="284">
        <v>402.35455831323122</v>
      </c>
      <c r="L5" s="284">
        <v>441.10117449822468</v>
      </c>
      <c r="M5" s="284">
        <v>341.4971992784582</v>
      </c>
      <c r="N5" s="284">
        <v>206.32813822466869</v>
      </c>
      <c r="O5" s="284">
        <v>229.19019641559501</v>
      </c>
      <c r="P5" s="284">
        <v>197.0476793884074</v>
      </c>
      <c r="Q5" s="284">
        <v>366.25710858814011</v>
      </c>
      <c r="R5" s="284">
        <v>277.10733036866958</v>
      </c>
      <c r="S5" s="284">
        <v>377.59654629202367</v>
      </c>
      <c r="T5" s="284">
        <v>401.81760774473889</v>
      </c>
      <c r="U5" s="284">
        <v>357.48698008999759</v>
      </c>
      <c r="V5" s="284">
        <v>281.73409577725943</v>
      </c>
      <c r="W5" s="284">
        <v>284.90618993154959</v>
      </c>
      <c r="DA5" s="94" t="s">
        <v>1407</v>
      </c>
    </row>
    <row r="6" spans="1:105" ht="12" customHeight="1" x14ac:dyDescent="0.25">
      <c r="A6" s="49" t="s">
        <v>58</v>
      </c>
      <c r="B6" s="244">
        <v>162.71122026457019</v>
      </c>
      <c r="C6" s="244">
        <v>164.8906384601157</v>
      </c>
      <c r="D6" s="244">
        <v>178.24823064521641</v>
      </c>
      <c r="E6" s="244">
        <v>188.95402600090031</v>
      </c>
      <c r="F6" s="244">
        <v>139.70229214633781</v>
      </c>
      <c r="G6" s="244">
        <v>126.50160910375909</v>
      </c>
      <c r="H6" s="244">
        <v>116.4173459832264</v>
      </c>
      <c r="I6" s="244">
        <v>97.571374656178662</v>
      </c>
      <c r="J6" s="244">
        <v>113.1930837387573</v>
      </c>
      <c r="K6" s="244">
        <v>109.31667317454119</v>
      </c>
      <c r="L6" s="244">
        <v>93.900191197385411</v>
      </c>
      <c r="M6" s="244">
        <v>78.848381277888549</v>
      </c>
      <c r="N6" s="244">
        <v>55.026433242646753</v>
      </c>
      <c r="O6" s="244">
        <v>48.756441305845208</v>
      </c>
      <c r="P6" s="244">
        <v>81.311642497616191</v>
      </c>
      <c r="Q6" s="244">
        <v>50.122853132298722</v>
      </c>
      <c r="R6" s="244">
        <v>58.45960913186638</v>
      </c>
      <c r="S6" s="244">
        <v>60.405813918834198</v>
      </c>
      <c r="T6" s="244">
        <v>52.145600675326499</v>
      </c>
      <c r="U6" s="244">
        <v>39.090458474611523</v>
      </c>
      <c r="V6" s="244">
        <v>35.255668102710807</v>
      </c>
      <c r="W6" s="244">
        <v>40.920005246890248</v>
      </c>
      <c r="DA6" s="84" t="s">
        <v>1408</v>
      </c>
    </row>
    <row r="7" spans="1:105" ht="12" customHeight="1" x14ac:dyDescent="0.25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DA7" s="173"/>
    </row>
    <row r="8" spans="1:105" ht="12" customHeight="1" x14ac:dyDescent="0.25">
      <c r="A8" s="30" t="s">
        <v>439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DA8" s="112"/>
    </row>
    <row r="9" spans="1:105" ht="12" customHeight="1" x14ac:dyDescent="0.25">
      <c r="A9" s="50" t="s">
        <v>1409</v>
      </c>
      <c r="B9" s="243">
        <v>15463</v>
      </c>
      <c r="C9" s="243">
        <v>14819</v>
      </c>
      <c r="D9" s="243">
        <v>14282</v>
      </c>
      <c r="E9" s="243">
        <v>14638</v>
      </c>
      <c r="F9" s="243">
        <v>15039</v>
      </c>
      <c r="G9" s="243">
        <v>15166</v>
      </c>
      <c r="H9" s="243">
        <v>15674</v>
      </c>
      <c r="I9" s="243">
        <v>16666.666000000001</v>
      </c>
      <c r="J9" s="243">
        <v>14013.312</v>
      </c>
      <c r="K9" s="243">
        <v>10069</v>
      </c>
      <c r="L9" s="243">
        <v>9268</v>
      </c>
      <c r="M9" s="243">
        <v>5553</v>
      </c>
      <c r="N9" s="243">
        <v>5005</v>
      </c>
      <c r="O9" s="243">
        <v>5283</v>
      </c>
      <c r="P9" s="243">
        <v>5563.4139999999998</v>
      </c>
      <c r="Q9" s="243">
        <v>5291.1130000000003</v>
      </c>
      <c r="R9" s="243">
        <v>6638.84987</v>
      </c>
      <c r="S9" s="243">
        <v>6133.0785379999998</v>
      </c>
      <c r="T9" s="243">
        <v>6397.9299959999998</v>
      </c>
      <c r="U9" s="243">
        <v>5539.521178</v>
      </c>
      <c r="V9" s="243">
        <v>5272.020066</v>
      </c>
      <c r="W9" s="243">
        <v>6678.4030000000002</v>
      </c>
      <c r="DA9" s="83" t="s">
        <v>1410</v>
      </c>
    </row>
    <row r="10" spans="1:105" ht="12" customHeight="1" x14ac:dyDescent="0.25">
      <c r="A10" s="144" t="s">
        <v>1411</v>
      </c>
      <c r="B10" s="284">
        <v>1095.5</v>
      </c>
      <c r="C10" s="284">
        <v>3522</v>
      </c>
      <c r="D10" s="284">
        <v>2658</v>
      </c>
      <c r="E10" s="284">
        <v>1224</v>
      </c>
      <c r="F10" s="284">
        <v>2405</v>
      </c>
      <c r="G10" s="284">
        <v>1624</v>
      </c>
      <c r="H10" s="284">
        <v>1324</v>
      </c>
      <c r="I10" s="284">
        <v>4922</v>
      </c>
      <c r="J10" s="284">
        <v>3758</v>
      </c>
      <c r="K10" s="284">
        <v>4320</v>
      </c>
      <c r="L10" s="284">
        <v>7000</v>
      </c>
      <c r="M10" s="284">
        <v>6720</v>
      </c>
      <c r="N10" s="284">
        <v>7909.9999999999991</v>
      </c>
      <c r="O10" s="284">
        <v>8610</v>
      </c>
      <c r="P10" s="284">
        <v>6950</v>
      </c>
      <c r="Q10" s="284">
        <v>7315.0000000000009</v>
      </c>
      <c r="R10" s="284">
        <v>5320</v>
      </c>
      <c r="S10" s="284">
        <v>5985</v>
      </c>
      <c r="T10" s="284">
        <v>3325</v>
      </c>
      <c r="U10" s="284">
        <v>4655</v>
      </c>
      <c r="V10" s="284">
        <v>3325</v>
      </c>
      <c r="W10" s="284">
        <v>3325</v>
      </c>
      <c r="DA10" s="94" t="s">
        <v>1412</v>
      </c>
    </row>
    <row r="11" spans="1:105" ht="12" customHeight="1" x14ac:dyDescent="0.25">
      <c r="A11" s="49" t="s">
        <v>1413</v>
      </c>
      <c r="B11" s="244">
        <v>272.12760803743629</v>
      </c>
      <c r="C11" s="244">
        <v>286.8346534544454</v>
      </c>
      <c r="D11" s="244">
        <v>288.24762372694738</v>
      </c>
      <c r="E11" s="244">
        <v>248.61355436278561</v>
      </c>
      <c r="F11" s="244">
        <v>233.2266119598128</v>
      </c>
      <c r="G11" s="244">
        <v>218.6749049835729</v>
      </c>
      <c r="H11" s="244">
        <v>174.0269588256929</v>
      </c>
      <c r="I11" s="244">
        <v>195.67696917148359</v>
      </c>
      <c r="J11" s="244">
        <v>196.256</v>
      </c>
      <c r="K11" s="244">
        <v>178.66</v>
      </c>
      <c r="L11" s="244">
        <v>183.64</v>
      </c>
      <c r="M11" s="244">
        <v>147.62</v>
      </c>
      <c r="N11" s="244">
        <v>146.00700000000001</v>
      </c>
      <c r="O11" s="244">
        <v>144.47304</v>
      </c>
      <c r="P11" s="244">
        <v>159.255278</v>
      </c>
      <c r="Q11" s="244">
        <v>156.27179000000001</v>
      </c>
      <c r="R11" s="244">
        <v>156.27000000000001</v>
      </c>
      <c r="S11" s="244">
        <v>159.3758</v>
      </c>
      <c r="T11" s="244">
        <v>176.65010000000001</v>
      </c>
      <c r="U11" s="244">
        <v>118.07477</v>
      </c>
      <c r="V11" s="244">
        <v>100.73520000000001</v>
      </c>
      <c r="W11" s="244">
        <v>100.2177046698168</v>
      </c>
      <c r="DA11" s="84" t="s">
        <v>1414</v>
      </c>
    </row>
    <row r="12" spans="1:105" ht="12" customHeight="1" x14ac:dyDescent="0.25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DA12" s="173"/>
    </row>
    <row r="13" spans="1:105" ht="12" customHeight="1" x14ac:dyDescent="0.25">
      <c r="A13" s="30" t="s">
        <v>447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DA13" s="112"/>
    </row>
    <row r="14" spans="1:105" ht="12" customHeight="1" x14ac:dyDescent="0.25">
      <c r="A14" s="50" t="s">
        <v>1409</v>
      </c>
      <c r="B14" s="243">
        <v>17181.111111111109</v>
      </c>
      <c r="C14" s="243">
        <v>17181.111111111109</v>
      </c>
      <c r="D14" s="243">
        <v>15726.67317284586</v>
      </c>
      <c r="E14" s="243">
        <v>15726.67317284586</v>
      </c>
      <c r="F14" s="243">
        <v>17181.111111111109</v>
      </c>
      <c r="G14" s="243">
        <v>17181.111111111109</v>
      </c>
      <c r="H14" s="243">
        <v>17181.111111111109</v>
      </c>
      <c r="I14" s="243">
        <v>18635.549049376361</v>
      </c>
      <c r="J14" s="243">
        <v>18635.549049376361</v>
      </c>
      <c r="K14" s="243">
        <v>17181.111111111109</v>
      </c>
      <c r="L14" s="243">
        <v>17181.111111111109</v>
      </c>
      <c r="M14" s="243">
        <v>17181.111111111109</v>
      </c>
      <c r="N14" s="243">
        <v>17181.111111111109</v>
      </c>
      <c r="O14" s="243">
        <v>15726.67317284586</v>
      </c>
      <c r="P14" s="243">
        <v>15726.67317284586</v>
      </c>
      <c r="Q14" s="243">
        <v>15726.67317284586</v>
      </c>
      <c r="R14" s="243">
        <v>15726.67317284586</v>
      </c>
      <c r="S14" s="243">
        <v>15726.67317284586</v>
      </c>
      <c r="T14" s="243">
        <v>15726.67317284586</v>
      </c>
      <c r="U14" s="243">
        <v>15726.67317284586</v>
      </c>
      <c r="V14" s="243">
        <v>15726.67317284586</v>
      </c>
      <c r="W14" s="243">
        <v>15726.67317284586</v>
      </c>
      <c r="DA14" s="83" t="s">
        <v>1415</v>
      </c>
    </row>
    <row r="15" spans="1:105" ht="12" customHeight="1" x14ac:dyDescent="0.25">
      <c r="A15" s="107" t="s">
        <v>1411</v>
      </c>
      <c r="B15" s="284">
        <v>1217.2222222222219</v>
      </c>
      <c r="C15" s="284">
        <v>3783.052486764936</v>
      </c>
      <c r="D15" s="284">
        <v>3783.052486764936</v>
      </c>
      <c r="E15" s="284">
        <v>3671.494649176122</v>
      </c>
      <c r="F15" s="284">
        <v>3671.494649176122</v>
      </c>
      <c r="G15" s="284">
        <v>3671.494649176122</v>
      </c>
      <c r="H15" s="284">
        <v>3671.494649176122</v>
      </c>
      <c r="I15" s="284">
        <v>5233.3043754195132</v>
      </c>
      <c r="J15" s="284">
        <v>5233.3043754195132</v>
      </c>
      <c r="K15" s="284">
        <v>5233.3043754195132</v>
      </c>
      <c r="L15" s="284">
        <v>7464.4611271957874</v>
      </c>
      <c r="M15" s="284">
        <v>7464.4611271957874</v>
      </c>
      <c r="N15" s="284">
        <v>8356.9238279062956</v>
      </c>
      <c r="O15" s="284">
        <v>9137.8286910279912</v>
      </c>
      <c r="P15" s="284">
        <v>9026.2708534391768</v>
      </c>
      <c r="Q15" s="284">
        <v>9026.2708534391768</v>
      </c>
      <c r="R15" s="284">
        <v>9026.2708534391768</v>
      </c>
      <c r="S15" s="284">
        <v>9026.2708534391768</v>
      </c>
      <c r="T15" s="284">
        <v>9026.2708534391768</v>
      </c>
      <c r="U15" s="284">
        <v>9026.2708534391768</v>
      </c>
      <c r="V15" s="284">
        <v>9026.2708534391768</v>
      </c>
      <c r="W15" s="284">
        <v>9026.2708534391768</v>
      </c>
      <c r="DA15" s="94" t="s">
        <v>1416</v>
      </c>
    </row>
    <row r="16" spans="1:105" ht="12" customHeight="1" x14ac:dyDescent="0.25">
      <c r="A16" s="49" t="s">
        <v>1413</v>
      </c>
      <c r="B16" s="244">
        <v>366.66666666666657</v>
      </c>
      <c r="C16" s="244">
        <v>347.34564490582937</v>
      </c>
      <c r="D16" s="244">
        <v>371.03995360087367</v>
      </c>
      <c r="E16" s="244">
        <v>351.71893184003648</v>
      </c>
      <c r="F16" s="244">
        <v>332.39791007919922</v>
      </c>
      <c r="G16" s="244">
        <v>344.2450644267214</v>
      </c>
      <c r="H16" s="244">
        <v>324.92404266588409</v>
      </c>
      <c r="I16" s="244">
        <v>313.07688831836202</v>
      </c>
      <c r="J16" s="244">
        <v>293.75586655752471</v>
      </c>
      <c r="K16" s="244">
        <v>262.58769044916528</v>
      </c>
      <c r="L16" s="244">
        <v>250.7405361016431</v>
      </c>
      <c r="M16" s="244">
        <v>231.4195143408059</v>
      </c>
      <c r="N16" s="244">
        <v>219.5723599932837</v>
      </c>
      <c r="O16" s="244">
        <v>200.2513382324465</v>
      </c>
      <c r="P16" s="244">
        <v>188.40418388492429</v>
      </c>
      <c r="Q16" s="244">
        <v>188.40418388492429</v>
      </c>
      <c r="R16" s="244">
        <v>188.40418388492429</v>
      </c>
      <c r="S16" s="244">
        <v>188.40418388492429</v>
      </c>
      <c r="T16" s="244">
        <v>207.72520564576149</v>
      </c>
      <c r="U16" s="244">
        <v>207.72520564576149</v>
      </c>
      <c r="V16" s="244">
        <v>207.72520564576149</v>
      </c>
      <c r="W16" s="244">
        <v>207.72520564576149</v>
      </c>
      <c r="DA16" s="84" t="s">
        <v>1417</v>
      </c>
    </row>
    <row r="17" spans="1:105" ht="12" customHeight="1" x14ac:dyDescent="0.25">
      <c r="A17" s="108" t="s">
        <v>452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DA17" s="109"/>
    </row>
    <row r="18" spans="1:105" ht="12" customHeight="1" x14ac:dyDescent="0.25">
      <c r="A18" s="51" t="s">
        <v>1409</v>
      </c>
      <c r="B18" s="248">
        <v>0</v>
      </c>
      <c r="C18" s="243">
        <v>0</v>
      </c>
      <c r="D18" s="243">
        <v>0</v>
      </c>
      <c r="E18" s="243">
        <v>0</v>
      </c>
      <c r="F18" s="243">
        <v>1454.4379382652471</v>
      </c>
      <c r="G18" s="243">
        <v>0</v>
      </c>
      <c r="H18" s="243">
        <v>1454.4379382652471</v>
      </c>
      <c r="I18" s="243">
        <v>1454.4379382652471</v>
      </c>
      <c r="J18" s="243">
        <v>0</v>
      </c>
      <c r="K18" s="243">
        <v>0</v>
      </c>
      <c r="L18" s="243">
        <v>0</v>
      </c>
      <c r="M18" s="243">
        <v>0</v>
      </c>
      <c r="N18" s="243">
        <v>0</v>
      </c>
      <c r="O18" s="243">
        <v>0</v>
      </c>
      <c r="P18" s="243">
        <v>0</v>
      </c>
      <c r="Q18" s="243">
        <v>0</v>
      </c>
      <c r="R18" s="243">
        <v>0</v>
      </c>
      <c r="S18" s="243">
        <v>1454.4379382652471</v>
      </c>
      <c r="T18" s="243">
        <v>0</v>
      </c>
      <c r="U18" s="243">
        <v>0</v>
      </c>
      <c r="V18" s="243">
        <v>0</v>
      </c>
      <c r="W18" s="243">
        <v>1454.4379382652471</v>
      </c>
      <c r="DA18" s="83" t="s">
        <v>1418</v>
      </c>
    </row>
    <row r="19" spans="1:105" ht="12" customHeight="1" x14ac:dyDescent="0.25">
      <c r="A19" s="99" t="s">
        <v>1411</v>
      </c>
      <c r="B19" s="285">
        <v>0</v>
      </c>
      <c r="C19" s="284">
        <v>2565.8302645427138</v>
      </c>
      <c r="D19" s="284">
        <v>0</v>
      </c>
      <c r="E19" s="284">
        <v>0</v>
      </c>
      <c r="F19" s="284">
        <v>0</v>
      </c>
      <c r="G19" s="284">
        <v>0</v>
      </c>
      <c r="H19" s="284">
        <v>0</v>
      </c>
      <c r="I19" s="284">
        <v>1673.367563832205</v>
      </c>
      <c r="J19" s="284">
        <v>0</v>
      </c>
      <c r="K19" s="284">
        <v>0</v>
      </c>
      <c r="L19" s="284">
        <v>2342.7145893650868</v>
      </c>
      <c r="M19" s="284">
        <v>0</v>
      </c>
      <c r="N19" s="284">
        <v>892.46270071050924</v>
      </c>
      <c r="O19" s="284">
        <v>780.9048631216956</v>
      </c>
      <c r="P19" s="284">
        <v>0</v>
      </c>
      <c r="Q19" s="284">
        <v>0</v>
      </c>
      <c r="R19" s="284">
        <v>0</v>
      </c>
      <c r="S19" s="284">
        <v>0</v>
      </c>
      <c r="T19" s="284">
        <v>111.5578375888137</v>
      </c>
      <c r="U19" s="284">
        <v>0</v>
      </c>
      <c r="V19" s="284">
        <v>0</v>
      </c>
      <c r="W19" s="284">
        <v>111.5578375888137</v>
      </c>
      <c r="DA19" s="94" t="s">
        <v>1419</v>
      </c>
    </row>
    <row r="20" spans="1:105" ht="12" customHeight="1" x14ac:dyDescent="0.25">
      <c r="A20" s="52" t="s">
        <v>1413</v>
      </c>
      <c r="B20" s="249">
        <v>0</v>
      </c>
      <c r="C20" s="244">
        <v>0</v>
      </c>
      <c r="D20" s="244">
        <v>35.541463042566512</v>
      </c>
      <c r="E20" s="244">
        <v>0</v>
      </c>
      <c r="F20" s="244">
        <v>0</v>
      </c>
      <c r="G20" s="244">
        <v>23.694308695044342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7.4738674133150704</v>
      </c>
      <c r="Q20" s="244">
        <v>0</v>
      </c>
      <c r="R20" s="244">
        <v>31.168176108359411</v>
      </c>
      <c r="S20" s="244">
        <v>0</v>
      </c>
      <c r="T20" s="244">
        <v>50.489197869196651</v>
      </c>
      <c r="U20" s="244">
        <v>31.168176108359411</v>
      </c>
      <c r="V20" s="244">
        <v>0</v>
      </c>
      <c r="W20" s="244">
        <v>31.168176108359411</v>
      </c>
      <c r="DA20" s="84" t="s">
        <v>1420</v>
      </c>
    </row>
    <row r="21" spans="1:105" ht="12" customHeight="1" x14ac:dyDescent="0.25">
      <c r="A21" s="108" t="s">
        <v>457</v>
      </c>
      <c r="B21" s="247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DA21" s="109"/>
    </row>
    <row r="22" spans="1:105" ht="12" customHeight="1" x14ac:dyDescent="0.25">
      <c r="A22" s="51" t="s">
        <v>1409</v>
      </c>
      <c r="B22" s="248"/>
      <c r="C22" s="243">
        <f t="shared" ref="C22:W22" si="1">B14+C18-C14</f>
        <v>0</v>
      </c>
      <c r="D22" s="243">
        <f t="shared" si="1"/>
        <v>1454.4379382652496</v>
      </c>
      <c r="E22" s="243">
        <f t="shared" si="1"/>
        <v>0</v>
      </c>
      <c r="F22" s="243">
        <f t="shared" si="1"/>
        <v>0</v>
      </c>
      <c r="G22" s="243">
        <f t="shared" si="1"/>
        <v>0</v>
      </c>
      <c r="H22" s="243">
        <f t="shared" si="1"/>
        <v>1454.4379382652478</v>
      </c>
      <c r="I22" s="243">
        <f t="shared" si="1"/>
        <v>0</v>
      </c>
      <c r="J22" s="243">
        <f t="shared" si="1"/>
        <v>0</v>
      </c>
      <c r="K22" s="243">
        <f t="shared" si="1"/>
        <v>1454.4379382652514</v>
      </c>
      <c r="L22" s="243">
        <f t="shared" si="1"/>
        <v>0</v>
      </c>
      <c r="M22" s="243">
        <f t="shared" si="1"/>
        <v>0</v>
      </c>
      <c r="N22" s="243">
        <f t="shared" si="1"/>
        <v>0</v>
      </c>
      <c r="O22" s="243">
        <f t="shared" si="1"/>
        <v>1454.4379382652496</v>
      </c>
      <c r="P22" s="243">
        <f t="shared" si="1"/>
        <v>0</v>
      </c>
      <c r="Q22" s="243">
        <f t="shared" si="1"/>
        <v>0</v>
      </c>
      <c r="R22" s="243">
        <f t="shared" si="1"/>
        <v>0</v>
      </c>
      <c r="S22" s="243">
        <f t="shared" si="1"/>
        <v>1454.437938265246</v>
      </c>
      <c r="T22" s="243">
        <f t="shared" si="1"/>
        <v>0</v>
      </c>
      <c r="U22" s="243">
        <f t="shared" si="1"/>
        <v>0</v>
      </c>
      <c r="V22" s="243">
        <f t="shared" si="1"/>
        <v>0</v>
      </c>
      <c r="W22" s="243">
        <f t="shared" si="1"/>
        <v>1454.437938265246</v>
      </c>
      <c r="DA22" s="83"/>
    </row>
    <row r="23" spans="1:105" ht="12" customHeight="1" x14ac:dyDescent="0.25">
      <c r="A23" s="99" t="s">
        <v>1411</v>
      </c>
      <c r="B23" s="285"/>
      <c r="C23" s="284">
        <f t="shared" ref="C23:W23" si="2">B15+C19-C15</f>
        <v>0</v>
      </c>
      <c r="D23" s="284">
        <f t="shared" si="2"/>
        <v>0</v>
      </c>
      <c r="E23" s="284">
        <f t="shared" si="2"/>
        <v>111.55783758881398</v>
      </c>
      <c r="F23" s="284">
        <f t="shared" si="2"/>
        <v>0</v>
      </c>
      <c r="G23" s="284">
        <f t="shared" si="2"/>
        <v>0</v>
      </c>
      <c r="H23" s="284">
        <f t="shared" si="2"/>
        <v>0</v>
      </c>
      <c r="I23" s="284">
        <f t="shared" si="2"/>
        <v>111.55783758881353</v>
      </c>
      <c r="J23" s="284">
        <f t="shared" si="2"/>
        <v>0</v>
      </c>
      <c r="K23" s="284">
        <f t="shared" si="2"/>
        <v>0</v>
      </c>
      <c r="L23" s="284">
        <f t="shared" si="2"/>
        <v>111.55783758881262</v>
      </c>
      <c r="M23" s="284">
        <f t="shared" si="2"/>
        <v>0</v>
      </c>
      <c r="N23" s="284">
        <f t="shared" si="2"/>
        <v>0</v>
      </c>
      <c r="O23" s="284">
        <f t="shared" si="2"/>
        <v>0</v>
      </c>
      <c r="P23" s="284">
        <f t="shared" si="2"/>
        <v>111.55783758881444</v>
      </c>
      <c r="Q23" s="284">
        <f t="shared" si="2"/>
        <v>0</v>
      </c>
      <c r="R23" s="284">
        <f t="shared" si="2"/>
        <v>0</v>
      </c>
      <c r="S23" s="284">
        <f t="shared" si="2"/>
        <v>0</v>
      </c>
      <c r="T23" s="284">
        <f t="shared" si="2"/>
        <v>111.55783758881444</v>
      </c>
      <c r="U23" s="284">
        <f t="shared" si="2"/>
        <v>0</v>
      </c>
      <c r="V23" s="284">
        <f t="shared" si="2"/>
        <v>0</v>
      </c>
      <c r="W23" s="284">
        <f t="shared" si="2"/>
        <v>111.55783758881444</v>
      </c>
      <c r="DA23" s="94"/>
    </row>
    <row r="24" spans="1:105" ht="12" customHeight="1" x14ac:dyDescent="0.25">
      <c r="A24" s="52" t="s">
        <v>1413</v>
      </c>
      <c r="B24" s="249"/>
      <c r="C24" s="244">
        <f t="shared" ref="C24:W24" si="3">B16+C20-C16</f>
        <v>19.321021760837198</v>
      </c>
      <c r="D24" s="244">
        <f t="shared" si="3"/>
        <v>11.847154347522235</v>
      </c>
      <c r="E24" s="244">
        <f t="shared" si="3"/>
        <v>19.321021760837198</v>
      </c>
      <c r="F24" s="244">
        <f t="shared" si="3"/>
        <v>19.321021760837255</v>
      </c>
      <c r="G24" s="244">
        <f t="shared" si="3"/>
        <v>11.847154347522178</v>
      </c>
      <c r="H24" s="244">
        <f t="shared" si="3"/>
        <v>19.321021760837311</v>
      </c>
      <c r="I24" s="244">
        <f t="shared" si="3"/>
        <v>11.847154347522064</v>
      </c>
      <c r="J24" s="244">
        <f t="shared" si="3"/>
        <v>19.321021760837311</v>
      </c>
      <c r="K24" s="244">
        <f t="shared" si="3"/>
        <v>31.168176108359432</v>
      </c>
      <c r="L24" s="244">
        <f t="shared" si="3"/>
        <v>11.847154347522178</v>
      </c>
      <c r="M24" s="244">
        <f t="shared" si="3"/>
        <v>19.321021760837198</v>
      </c>
      <c r="N24" s="244">
        <f t="shared" si="3"/>
        <v>11.847154347522206</v>
      </c>
      <c r="O24" s="244">
        <f t="shared" si="3"/>
        <v>19.321021760837198</v>
      </c>
      <c r="P24" s="244">
        <f t="shared" si="3"/>
        <v>19.321021760837283</v>
      </c>
      <c r="Q24" s="244">
        <f t="shared" si="3"/>
        <v>0</v>
      </c>
      <c r="R24" s="244">
        <f t="shared" si="3"/>
        <v>31.168176108359404</v>
      </c>
      <c r="S24" s="244">
        <f t="shared" si="3"/>
        <v>0</v>
      </c>
      <c r="T24" s="244">
        <f t="shared" si="3"/>
        <v>31.168176108359461</v>
      </c>
      <c r="U24" s="244">
        <f t="shared" si="3"/>
        <v>31.168176108359404</v>
      </c>
      <c r="V24" s="244">
        <f t="shared" si="3"/>
        <v>0</v>
      </c>
      <c r="W24" s="244">
        <f t="shared" si="3"/>
        <v>31.168176108359404</v>
      </c>
      <c r="DA24" s="84"/>
    </row>
    <row r="25" spans="1:105" ht="12" customHeight="1" x14ac:dyDescent="0.25">
      <c r="A25" s="30" t="s">
        <v>458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DA25" s="112"/>
    </row>
    <row r="26" spans="1:105" ht="12" customHeight="1" x14ac:dyDescent="0.25">
      <c r="A26" s="50" t="s">
        <v>1409</v>
      </c>
      <c r="B26" s="243">
        <f t="shared" ref="B26:W26" si="4">B14-B9</f>
        <v>1718.1111111111095</v>
      </c>
      <c r="C26" s="243">
        <f t="shared" si="4"/>
        <v>2362.1111111111095</v>
      </c>
      <c r="D26" s="243">
        <f t="shared" si="4"/>
        <v>1444.6731728458599</v>
      </c>
      <c r="E26" s="243">
        <f t="shared" si="4"/>
        <v>1088.6731728458599</v>
      </c>
      <c r="F26" s="243">
        <f t="shared" si="4"/>
        <v>2142.1111111111095</v>
      </c>
      <c r="G26" s="243">
        <f t="shared" si="4"/>
        <v>2015.1111111111095</v>
      </c>
      <c r="H26" s="243">
        <f t="shared" si="4"/>
        <v>1507.1111111111095</v>
      </c>
      <c r="I26" s="243">
        <f t="shared" si="4"/>
        <v>1968.8830493763598</v>
      </c>
      <c r="J26" s="243">
        <f t="shared" si="4"/>
        <v>4622.237049376361</v>
      </c>
      <c r="K26" s="243">
        <f t="shared" si="4"/>
        <v>7112.1111111111095</v>
      </c>
      <c r="L26" s="243">
        <f t="shared" si="4"/>
        <v>7913.1111111111095</v>
      </c>
      <c r="M26" s="243">
        <f t="shared" si="4"/>
        <v>11628.111111111109</v>
      </c>
      <c r="N26" s="243">
        <f t="shared" si="4"/>
        <v>12176.111111111109</v>
      </c>
      <c r="O26" s="243">
        <f t="shared" si="4"/>
        <v>10443.67317284586</v>
      </c>
      <c r="P26" s="243">
        <f t="shared" si="4"/>
        <v>10163.259172845861</v>
      </c>
      <c r="Q26" s="243">
        <f t="shared" si="4"/>
        <v>10435.560172845861</v>
      </c>
      <c r="R26" s="243">
        <f t="shared" si="4"/>
        <v>9087.8233028458599</v>
      </c>
      <c r="S26" s="243">
        <f t="shared" si="4"/>
        <v>9593.5946348458601</v>
      </c>
      <c r="T26" s="243">
        <f t="shared" si="4"/>
        <v>9328.7431768458591</v>
      </c>
      <c r="U26" s="243">
        <f t="shared" si="4"/>
        <v>10187.151994845859</v>
      </c>
      <c r="V26" s="243">
        <f t="shared" si="4"/>
        <v>10454.653106845861</v>
      </c>
      <c r="W26" s="243">
        <f t="shared" si="4"/>
        <v>9048.2701728458596</v>
      </c>
      <c r="DA26" s="83"/>
    </row>
    <row r="27" spans="1:105" ht="12" customHeight="1" x14ac:dyDescent="0.25">
      <c r="A27" s="107" t="s">
        <v>1411</v>
      </c>
      <c r="B27" s="284">
        <f t="shared" ref="B27:W27" si="5">B15-B10</f>
        <v>121.72222222222194</v>
      </c>
      <c r="C27" s="284">
        <f t="shared" si="5"/>
        <v>261.05248676493602</v>
      </c>
      <c r="D27" s="284">
        <f t="shared" si="5"/>
        <v>1125.052486764936</v>
      </c>
      <c r="E27" s="284">
        <f t="shared" si="5"/>
        <v>2447.494649176122</v>
      </c>
      <c r="F27" s="284">
        <f t="shared" si="5"/>
        <v>1266.494649176122</v>
      </c>
      <c r="G27" s="284">
        <f t="shared" si="5"/>
        <v>2047.494649176122</v>
      </c>
      <c r="H27" s="284">
        <f t="shared" si="5"/>
        <v>2347.494649176122</v>
      </c>
      <c r="I27" s="284">
        <f t="shared" si="5"/>
        <v>311.30437541951324</v>
      </c>
      <c r="J27" s="284">
        <f t="shared" si="5"/>
        <v>1475.3043754195132</v>
      </c>
      <c r="K27" s="284">
        <f t="shared" si="5"/>
        <v>913.30437541951324</v>
      </c>
      <c r="L27" s="284">
        <f t="shared" si="5"/>
        <v>464.46112719578741</v>
      </c>
      <c r="M27" s="284">
        <f t="shared" si="5"/>
        <v>744.46112719578741</v>
      </c>
      <c r="N27" s="284">
        <f t="shared" si="5"/>
        <v>446.92382790629654</v>
      </c>
      <c r="O27" s="284">
        <f t="shared" si="5"/>
        <v>527.82869102799123</v>
      </c>
      <c r="P27" s="284">
        <f t="shared" si="5"/>
        <v>2076.2708534391768</v>
      </c>
      <c r="Q27" s="284">
        <f t="shared" si="5"/>
        <v>1711.2708534391759</v>
      </c>
      <c r="R27" s="284">
        <f t="shared" si="5"/>
        <v>3706.2708534391768</v>
      </c>
      <c r="S27" s="284">
        <f t="shared" si="5"/>
        <v>3041.2708534391768</v>
      </c>
      <c r="T27" s="284">
        <f t="shared" si="5"/>
        <v>5701.2708534391768</v>
      </c>
      <c r="U27" s="284">
        <f t="shared" si="5"/>
        <v>4371.2708534391768</v>
      </c>
      <c r="V27" s="284">
        <f t="shared" si="5"/>
        <v>5701.2708534391768</v>
      </c>
      <c r="W27" s="284">
        <f t="shared" si="5"/>
        <v>5701.2708534391768</v>
      </c>
      <c r="DA27" s="94"/>
    </row>
    <row r="28" spans="1:105" ht="12" customHeight="1" x14ac:dyDescent="0.25">
      <c r="A28" s="49" t="s">
        <v>1413</v>
      </c>
      <c r="B28" s="244">
        <f t="shared" ref="B28:W28" si="6">B16-B11</f>
        <v>94.539058629230283</v>
      </c>
      <c r="C28" s="244">
        <f t="shared" si="6"/>
        <v>60.510991451383973</v>
      </c>
      <c r="D28" s="244">
        <f t="shared" si="6"/>
        <v>82.792329873926292</v>
      </c>
      <c r="E28" s="244">
        <f t="shared" si="6"/>
        <v>103.10537747725087</v>
      </c>
      <c r="F28" s="244">
        <f t="shared" si="6"/>
        <v>99.171298119386421</v>
      </c>
      <c r="G28" s="244">
        <f t="shared" si="6"/>
        <v>125.5701594431485</v>
      </c>
      <c r="H28" s="244">
        <f t="shared" si="6"/>
        <v>150.89708384019119</v>
      </c>
      <c r="I28" s="244">
        <f t="shared" si="6"/>
        <v>117.39991914687843</v>
      </c>
      <c r="J28" s="244">
        <f t="shared" si="6"/>
        <v>97.499866557524712</v>
      </c>
      <c r="K28" s="244">
        <f t="shared" si="6"/>
        <v>83.927690449165283</v>
      </c>
      <c r="L28" s="244">
        <f t="shared" si="6"/>
        <v>67.100536101643115</v>
      </c>
      <c r="M28" s="244">
        <f t="shared" si="6"/>
        <v>83.799514340805899</v>
      </c>
      <c r="N28" s="244">
        <f t="shared" si="6"/>
        <v>73.565359993283693</v>
      </c>
      <c r="O28" s="244">
        <f t="shared" si="6"/>
        <v>55.778298232446502</v>
      </c>
      <c r="P28" s="244">
        <f t="shared" si="6"/>
        <v>29.148905884924289</v>
      </c>
      <c r="Q28" s="244">
        <f t="shared" si="6"/>
        <v>32.132393884924284</v>
      </c>
      <c r="R28" s="244">
        <f t="shared" si="6"/>
        <v>32.134183884924283</v>
      </c>
      <c r="S28" s="244">
        <f t="shared" si="6"/>
        <v>29.028383884924295</v>
      </c>
      <c r="T28" s="244">
        <f t="shared" si="6"/>
        <v>31.075105645761482</v>
      </c>
      <c r="U28" s="244">
        <f t="shared" si="6"/>
        <v>89.65043564576149</v>
      </c>
      <c r="V28" s="244">
        <f t="shared" si="6"/>
        <v>106.99000564576149</v>
      </c>
      <c r="W28" s="244">
        <f t="shared" si="6"/>
        <v>107.50750097594469</v>
      </c>
      <c r="DA28" s="84"/>
    </row>
    <row r="29" spans="1:105" ht="12" customHeight="1" x14ac:dyDescent="0.25">
      <c r="A29" s="142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DA29" s="173"/>
    </row>
    <row r="30" spans="1:105" ht="12" customHeight="1" x14ac:dyDescent="0.25">
      <c r="A30" s="30" t="s">
        <v>67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DA30" s="112"/>
    </row>
    <row r="31" spans="1:105" ht="12" customHeight="1" x14ac:dyDescent="0.25">
      <c r="A31" s="31" t="s">
        <v>68</v>
      </c>
      <c r="B31" s="212">
        <v>1292.3955288048151</v>
      </c>
      <c r="C31" s="212">
        <v>1377.297420464316</v>
      </c>
      <c r="D31" s="212">
        <v>1235.4519346517629</v>
      </c>
      <c r="E31" s="212">
        <v>1122.8255374032669</v>
      </c>
      <c r="F31" s="212">
        <v>1214.973430782459</v>
      </c>
      <c r="G31" s="212">
        <v>1129.8595012897681</v>
      </c>
      <c r="H31" s="212">
        <v>1110.653052450559</v>
      </c>
      <c r="I31" s="212">
        <v>1490.6093723129841</v>
      </c>
      <c r="J31" s="212">
        <v>1132.764316423044</v>
      </c>
      <c r="K31" s="212">
        <v>856.33129836629405</v>
      </c>
      <c r="L31" s="212">
        <v>968.89355116079082</v>
      </c>
      <c r="M31" s="212">
        <v>726.87343078245908</v>
      </c>
      <c r="N31" s="212">
        <v>685.45503009458287</v>
      </c>
      <c r="O31" s="212">
        <v>727.0573516766982</v>
      </c>
      <c r="P31" s="212">
        <v>760.25468615649186</v>
      </c>
      <c r="Q31" s="212">
        <v>736.35245055889936</v>
      </c>
      <c r="R31" s="212">
        <v>776.2913155631984</v>
      </c>
      <c r="S31" s="212">
        <v>680.45846947549444</v>
      </c>
      <c r="T31" s="212">
        <v>649.55993121238168</v>
      </c>
      <c r="U31" s="212">
        <v>641.71134995700766</v>
      </c>
      <c r="V31" s="212">
        <v>552.78538263112637</v>
      </c>
      <c r="W31" s="212">
        <v>639.53198624247636</v>
      </c>
      <c r="DA31" s="109" t="s">
        <v>1421</v>
      </c>
    </row>
    <row r="32" spans="1:105" ht="12" customHeight="1" x14ac:dyDescent="0.25">
      <c r="A32" s="24" t="s">
        <v>30</v>
      </c>
      <c r="B32" s="215">
        <v>680.11599312123815</v>
      </c>
      <c r="C32" s="215">
        <v>705.41186586414437</v>
      </c>
      <c r="D32" s="215">
        <v>514.5692175408426</v>
      </c>
      <c r="E32" s="215">
        <v>409.96612209802231</v>
      </c>
      <c r="F32" s="215">
        <v>382.69079965606193</v>
      </c>
      <c r="G32" s="215">
        <v>262.49458297506447</v>
      </c>
      <c r="H32" s="215">
        <v>228.5944110060189</v>
      </c>
      <c r="I32" s="215">
        <v>351.08564058469477</v>
      </c>
      <c r="J32" s="215">
        <v>238.2452278589854</v>
      </c>
      <c r="K32" s="215">
        <v>80.729922613929489</v>
      </c>
      <c r="L32" s="215">
        <v>170.9101461736887</v>
      </c>
      <c r="M32" s="215">
        <v>66.239810834049862</v>
      </c>
      <c r="N32" s="215">
        <v>62.40412725709372</v>
      </c>
      <c r="O32" s="215">
        <v>62.40412725709372</v>
      </c>
      <c r="P32" s="215">
        <v>69.206706792777297</v>
      </c>
      <c r="Q32" s="215">
        <v>50.148151332760087</v>
      </c>
      <c r="R32" s="215">
        <v>32.943250214961303</v>
      </c>
      <c r="S32" s="215">
        <v>36.796732588134127</v>
      </c>
      <c r="T32" s="215">
        <v>114.87119518486671</v>
      </c>
      <c r="U32" s="215">
        <v>66.207308684436796</v>
      </c>
      <c r="V32" s="215">
        <v>97.193035253654344</v>
      </c>
      <c r="W32" s="215">
        <v>132.57910576096299</v>
      </c>
      <c r="DA32" s="85" t="s">
        <v>1422</v>
      </c>
    </row>
    <row r="33" spans="1:105" ht="12" customHeight="1" x14ac:dyDescent="0.25">
      <c r="A33" s="14" t="s">
        <v>31</v>
      </c>
      <c r="B33" s="206">
        <f t="shared" ref="B33:W33" si="7">B34+B35+B36+B37+B38</f>
        <v>395.34015477214098</v>
      </c>
      <c r="C33" s="206">
        <f t="shared" si="7"/>
        <v>426.34944110060178</v>
      </c>
      <c r="D33" s="206">
        <f t="shared" si="7"/>
        <v>473.46423043852104</v>
      </c>
      <c r="E33" s="206">
        <f t="shared" si="7"/>
        <v>473.03662940670677</v>
      </c>
      <c r="F33" s="206">
        <f t="shared" si="7"/>
        <v>572.0071367153912</v>
      </c>
      <c r="G33" s="206">
        <f t="shared" si="7"/>
        <v>590.89045571797078</v>
      </c>
      <c r="H33" s="206">
        <f t="shared" si="7"/>
        <v>589.04170249355116</v>
      </c>
      <c r="I33" s="206">
        <f t="shared" si="7"/>
        <v>832.4520206362854</v>
      </c>
      <c r="J33" s="206">
        <f t="shared" si="7"/>
        <v>615.41994840928623</v>
      </c>
      <c r="K33" s="206">
        <f t="shared" si="7"/>
        <v>544.195958727429</v>
      </c>
      <c r="L33" s="206">
        <f t="shared" si="7"/>
        <v>589.08469475494394</v>
      </c>
      <c r="M33" s="206">
        <f t="shared" si="7"/>
        <v>499.67996560619076</v>
      </c>
      <c r="N33" s="206">
        <f t="shared" si="7"/>
        <v>494.84101461736878</v>
      </c>
      <c r="O33" s="206">
        <f t="shared" si="7"/>
        <v>532.048237317283</v>
      </c>
      <c r="P33" s="206">
        <f t="shared" si="7"/>
        <v>545.03662940670688</v>
      </c>
      <c r="Q33" s="206">
        <f t="shared" si="7"/>
        <v>577.70619088564058</v>
      </c>
      <c r="R33" s="206">
        <f t="shared" si="7"/>
        <v>635.4924333619947</v>
      </c>
      <c r="S33" s="206">
        <f t="shared" si="7"/>
        <v>536.96612209802242</v>
      </c>
      <c r="T33" s="206">
        <f t="shared" si="7"/>
        <v>412.88271711092</v>
      </c>
      <c r="U33" s="206">
        <f t="shared" si="7"/>
        <v>451.18512467755801</v>
      </c>
      <c r="V33" s="206">
        <f t="shared" si="7"/>
        <v>321.40455717970764</v>
      </c>
      <c r="W33" s="206">
        <f t="shared" si="7"/>
        <v>348.0849527085125</v>
      </c>
      <c r="DA33" s="71"/>
    </row>
    <row r="34" spans="1:105" ht="12" customHeight="1" x14ac:dyDescent="0.25">
      <c r="A34" s="18" t="s">
        <v>32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DA34" s="71" t="s">
        <v>1423</v>
      </c>
    </row>
    <row r="35" spans="1:105" ht="12" customHeight="1" x14ac:dyDescent="0.25">
      <c r="A35" s="18" t="s">
        <v>33</v>
      </c>
      <c r="B35" s="206">
        <v>16.946087704213241</v>
      </c>
      <c r="C35" s="206">
        <v>16.946087704213241</v>
      </c>
      <c r="D35" s="206">
        <v>13.556921754084261</v>
      </c>
      <c r="E35" s="206">
        <v>14.68667239896819</v>
      </c>
      <c r="F35" s="206">
        <v>16.946087704213241</v>
      </c>
      <c r="G35" s="206">
        <v>15.816337059329321</v>
      </c>
      <c r="H35" s="206">
        <v>15.816337059329321</v>
      </c>
      <c r="I35" s="206">
        <v>14.68667239896819</v>
      </c>
      <c r="J35" s="206">
        <v>14.68667239896819</v>
      </c>
      <c r="K35" s="206">
        <v>14.28297506448839</v>
      </c>
      <c r="L35" s="206">
        <v>8.7895098882201186</v>
      </c>
      <c r="M35" s="206">
        <v>5.4934651762682716</v>
      </c>
      <c r="N35" s="206">
        <v>2.1974204643164228</v>
      </c>
      <c r="O35" s="206">
        <v>3.2960447119518479</v>
      </c>
      <c r="P35" s="206">
        <v>3.2960447119518479</v>
      </c>
      <c r="Q35" s="206">
        <v>2.1974204643164228</v>
      </c>
      <c r="R35" s="206">
        <v>3.2960447119518479</v>
      </c>
      <c r="S35" s="206">
        <v>2.51384350816853</v>
      </c>
      <c r="T35" s="206">
        <v>2.9379191745485809</v>
      </c>
      <c r="U35" s="206">
        <v>3.3312123817712811</v>
      </c>
      <c r="V35" s="206">
        <v>3.7147033533963878</v>
      </c>
      <c r="W35" s="206">
        <v>4.4365434221840063</v>
      </c>
      <c r="DA35" s="71" t="s">
        <v>1424</v>
      </c>
    </row>
    <row r="36" spans="1:105" ht="12" customHeight="1" x14ac:dyDescent="0.25">
      <c r="A36" s="18" t="s">
        <v>69</v>
      </c>
      <c r="B36" s="206">
        <v>50.324849527085121</v>
      </c>
      <c r="C36" s="206">
        <v>49.297764402407559</v>
      </c>
      <c r="D36" s="206">
        <v>43.135597592433363</v>
      </c>
      <c r="E36" s="206">
        <v>49.297764402407559</v>
      </c>
      <c r="F36" s="206">
        <v>3.0810834049871021</v>
      </c>
      <c r="G36" s="206">
        <v>4.1081685296646597</v>
      </c>
      <c r="H36" s="206">
        <v>4.1081685296646597</v>
      </c>
      <c r="I36" s="206">
        <v>4.1081685296646597</v>
      </c>
      <c r="J36" s="206">
        <v>4.1081685296646597</v>
      </c>
      <c r="K36" s="206">
        <v>4.0699054170249349</v>
      </c>
      <c r="L36" s="206">
        <v>3.0524505588993982</v>
      </c>
      <c r="M36" s="206">
        <v>1.0174548581255369</v>
      </c>
      <c r="N36" s="206">
        <v>10.17480653482373</v>
      </c>
      <c r="O36" s="206">
        <v>13.22725709372313</v>
      </c>
      <c r="P36" s="206">
        <v>16.27970765262253</v>
      </c>
      <c r="Q36" s="206">
        <v>9.1573516766981928</v>
      </c>
      <c r="R36" s="206">
        <v>8.139896818572657</v>
      </c>
      <c r="S36" s="206">
        <v>7.3004299226139286</v>
      </c>
      <c r="T36" s="206">
        <v>6.4813413585554596</v>
      </c>
      <c r="U36" s="206">
        <v>5.9634565778159931</v>
      </c>
      <c r="V36" s="206">
        <v>5.8159071367153903</v>
      </c>
      <c r="W36" s="206">
        <v>6.2697334479793634</v>
      </c>
      <c r="DA36" s="71" t="s">
        <v>1425</v>
      </c>
    </row>
    <row r="37" spans="1:105" ht="12" customHeight="1" x14ac:dyDescent="0.25">
      <c r="A37" s="18" t="s">
        <v>70</v>
      </c>
      <c r="B37" s="206">
        <v>85.879449699054163</v>
      </c>
      <c r="C37" s="206">
        <v>82.984608770421318</v>
      </c>
      <c r="D37" s="206">
        <v>82.984608770421318</v>
      </c>
      <c r="E37" s="206">
        <v>75.265090283748918</v>
      </c>
      <c r="F37" s="206">
        <v>127.37171109200339</v>
      </c>
      <c r="G37" s="206">
        <v>133.1613929492691</v>
      </c>
      <c r="H37" s="206">
        <v>151.495184866724</v>
      </c>
      <c r="I37" s="206">
        <v>147.63542562338779</v>
      </c>
      <c r="J37" s="206">
        <v>125.4418744625967</v>
      </c>
      <c r="K37" s="206">
        <v>87.895270851246764</v>
      </c>
      <c r="L37" s="206">
        <v>77.386070507308673</v>
      </c>
      <c r="M37" s="206">
        <v>73.564574376612214</v>
      </c>
      <c r="N37" s="206">
        <v>4.7769561478933786</v>
      </c>
      <c r="O37" s="206">
        <v>9.5538263112639719</v>
      </c>
      <c r="P37" s="206">
        <v>1.9107480653482369</v>
      </c>
      <c r="Q37" s="206">
        <v>4.7769561478933786</v>
      </c>
      <c r="R37" s="206">
        <v>3.8214961306964752</v>
      </c>
      <c r="S37" s="206">
        <v>4.8084264832330179</v>
      </c>
      <c r="T37" s="206">
        <v>4.3995700773860706</v>
      </c>
      <c r="U37" s="206">
        <v>5.3510748065348226</v>
      </c>
      <c r="V37" s="206">
        <v>4.8495270851246772</v>
      </c>
      <c r="W37" s="206">
        <v>8.9691315563198621</v>
      </c>
      <c r="DA37" s="71" t="s">
        <v>1426</v>
      </c>
    </row>
    <row r="38" spans="1:105" ht="12" customHeight="1" x14ac:dyDescent="0.25">
      <c r="A38" s="18" t="s">
        <v>34</v>
      </c>
      <c r="B38" s="206">
        <v>242.18976784178849</v>
      </c>
      <c r="C38" s="206">
        <v>277.12098022355968</v>
      </c>
      <c r="D38" s="206">
        <v>333.7871023215821</v>
      </c>
      <c r="E38" s="206">
        <v>333.7871023215821</v>
      </c>
      <c r="F38" s="206">
        <v>424.60825451418748</v>
      </c>
      <c r="G38" s="206">
        <v>437.80455717970767</v>
      </c>
      <c r="H38" s="206">
        <v>417.6220120378332</v>
      </c>
      <c r="I38" s="206">
        <v>666.02175408426478</v>
      </c>
      <c r="J38" s="206">
        <v>471.18323301805668</v>
      </c>
      <c r="K38" s="206">
        <v>437.94780739466893</v>
      </c>
      <c r="L38" s="206">
        <v>499.85666380051578</v>
      </c>
      <c r="M38" s="206">
        <v>419.60447119518477</v>
      </c>
      <c r="N38" s="206">
        <v>477.69183147033527</v>
      </c>
      <c r="O38" s="206">
        <v>505.97110920034402</v>
      </c>
      <c r="P38" s="206">
        <v>523.55012897678421</v>
      </c>
      <c r="Q38" s="206">
        <v>561.57446259673259</v>
      </c>
      <c r="R38" s="206">
        <v>620.23499570077377</v>
      </c>
      <c r="S38" s="206">
        <v>522.34342218400695</v>
      </c>
      <c r="T38" s="206">
        <v>399.06388650042987</v>
      </c>
      <c r="U38" s="206">
        <v>436.5393809114359</v>
      </c>
      <c r="V38" s="206">
        <v>307.02441960447118</v>
      </c>
      <c r="W38" s="206">
        <v>328.40954428202929</v>
      </c>
      <c r="DA38" s="71" t="s">
        <v>1427</v>
      </c>
    </row>
    <row r="39" spans="1:105" ht="12" customHeight="1" x14ac:dyDescent="0.25">
      <c r="A39" s="14" t="s">
        <v>35</v>
      </c>
      <c r="B39" s="206">
        <f t="shared" ref="B39:W39" si="8">B40+B41</f>
        <v>39.123387790197761</v>
      </c>
      <c r="C39" s="206">
        <f t="shared" si="8"/>
        <v>64.424075666380048</v>
      </c>
      <c r="D39" s="206">
        <f t="shared" si="8"/>
        <v>67.605760963026654</v>
      </c>
      <c r="E39" s="206">
        <f t="shared" si="8"/>
        <v>59.608770421324159</v>
      </c>
      <c r="F39" s="206">
        <f t="shared" si="8"/>
        <v>66.165434221840073</v>
      </c>
      <c r="G39" s="206">
        <f t="shared" si="8"/>
        <v>68.745399828030955</v>
      </c>
      <c r="H39" s="206">
        <f t="shared" si="8"/>
        <v>92.778073946689588</v>
      </c>
      <c r="I39" s="206">
        <f t="shared" si="8"/>
        <v>83.554944110060191</v>
      </c>
      <c r="J39" s="206">
        <f t="shared" si="8"/>
        <v>83.126053310404117</v>
      </c>
      <c r="K39" s="206">
        <f t="shared" si="8"/>
        <v>76.504299226139295</v>
      </c>
      <c r="L39" s="206">
        <f t="shared" si="8"/>
        <v>60.188478073946683</v>
      </c>
      <c r="M39" s="206">
        <f t="shared" si="8"/>
        <v>51.762854686156487</v>
      </c>
      <c r="N39" s="206">
        <f t="shared" si="8"/>
        <v>34.458039552880479</v>
      </c>
      <c r="O39" s="206">
        <f t="shared" si="8"/>
        <v>24.18331900257953</v>
      </c>
      <c r="P39" s="206">
        <f t="shared" si="8"/>
        <v>26.096388650042989</v>
      </c>
      <c r="Q39" s="206">
        <f t="shared" si="8"/>
        <v>6.5348237317282889</v>
      </c>
      <c r="R39" s="206">
        <f t="shared" si="8"/>
        <v>19.75494411006019</v>
      </c>
      <c r="S39" s="206">
        <f t="shared" si="8"/>
        <v>16.438177128116941</v>
      </c>
      <c r="T39" s="206">
        <f t="shared" si="8"/>
        <v>17.749355116079101</v>
      </c>
      <c r="U39" s="206">
        <f t="shared" si="8"/>
        <v>16.9725709372313</v>
      </c>
      <c r="V39" s="206">
        <f t="shared" si="8"/>
        <v>35.609028374892517</v>
      </c>
      <c r="W39" s="206">
        <f t="shared" si="8"/>
        <v>36.771109200343943</v>
      </c>
      <c r="DA39" s="71"/>
    </row>
    <row r="40" spans="1:105" ht="12" customHeight="1" x14ac:dyDescent="0.25">
      <c r="A40" s="18" t="s">
        <v>72</v>
      </c>
      <c r="B40" s="206">
        <v>39.123387790197761</v>
      </c>
      <c r="C40" s="206">
        <v>64.424075666380048</v>
      </c>
      <c r="D40" s="206">
        <v>67.605760963026654</v>
      </c>
      <c r="E40" s="206">
        <v>59.608770421324159</v>
      </c>
      <c r="F40" s="206">
        <v>66.165434221840073</v>
      </c>
      <c r="G40" s="206">
        <v>68.745399828030955</v>
      </c>
      <c r="H40" s="206">
        <v>92.778073946689588</v>
      </c>
      <c r="I40" s="206">
        <v>83.554944110060191</v>
      </c>
      <c r="J40" s="206">
        <v>83.126053310404117</v>
      </c>
      <c r="K40" s="206">
        <v>76.504299226139295</v>
      </c>
      <c r="L40" s="206">
        <v>60.188478073946683</v>
      </c>
      <c r="M40" s="206">
        <v>51.762854686156487</v>
      </c>
      <c r="N40" s="206">
        <v>34.458039552880479</v>
      </c>
      <c r="O40" s="206">
        <v>24.18331900257953</v>
      </c>
      <c r="P40" s="206">
        <v>26.096388650042989</v>
      </c>
      <c r="Q40" s="206">
        <v>6.5348237317282889</v>
      </c>
      <c r="R40" s="206">
        <v>19.75494411006019</v>
      </c>
      <c r="S40" s="206">
        <v>16.438177128116941</v>
      </c>
      <c r="T40" s="206">
        <v>17.749355116079101</v>
      </c>
      <c r="U40" s="206">
        <v>16.9725709372313</v>
      </c>
      <c r="V40" s="206">
        <v>35.609028374892517</v>
      </c>
      <c r="W40" s="206">
        <v>36.771109200343943</v>
      </c>
      <c r="DA40" s="71" t="s">
        <v>1428</v>
      </c>
    </row>
    <row r="41" spans="1:105" ht="12" customHeight="1" x14ac:dyDescent="0.25">
      <c r="A41" s="18" t="s">
        <v>36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0</v>
      </c>
      <c r="U41" s="206">
        <v>0</v>
      </c>
      <c r="V41" s="206">
        <v>0</v>
      </c>
      <c r="W41" s="206">
        <v>0</v>
      </c>
      <c r="DA41" s="71" t="s">
        <v>1429</v>
      </c>
    </row>
    <row r="42" spans="1:105" ht="12" customHeight="1" x14ac:dyDescent="0.25">
      <c r="A42" s="14" t="s">
        <v>37</v>
      </c>
      <c r="B42" s="206">
        <f t="shared" ref="B42:W42" si="9">B43+B44+B45+B46+B47+B48</f>
        <v>0</v>
      </c>
      <c r="C42" s="206">
        <f t="shared" si="9"/>
        <v>3.7259673258813408</v>
      </c>
      <c r="D42" s="206">
        <f t="shared" si="9"/>
        <v>3.6304385210662078</v>
      </c>
      <c r="E42" s="206">
        <f t="shared" si="9"/>
        <v>2.0540842648323299</v>
      </c>
      <c r="F42" s="206">
        <f t="shared" si="9"/>
        <v>1.5047291487532239</v>
      </c>
      <c r="G42" s="206">
        <f t="shared" si="9"/>
        <v>0.76431642304385194</v>
      </c>
      <c r="H42" s="206">
        <f t="shared" si="9"/>
        <v>1.5286328460877039</v>
      </c>
      <c r="I42" s="206">
        <f t="shared" si="9"/>
        <v>1.5047291487532239</v>
      </c>
      <c r="J42" s="206">
        <f t="shared" si="9"/>
        <v>2.937833190025795</v>
      </c>
      <c r="K42" s="206">
        <f t="shared" si="9"/>
        <v>1.5047291487532239</v>
      </c>
      <c r="L42" s="206">
        <f t="shared" si="9"/>
        <v>1.5047291487532239</v>
      </c>
      <c r="M42" s="206">
        <f t="shared" si="9"/>
        <v>17.53129836629407</v>
      </c>
      <c r="N42" s="206">
        <f t="shared" si="9"/>
        <v>11.894582975064486</v>
      </c>
      <c r="O42" s="206">
        <f t="shared" si="9"/>
        <v>14.612553740326744</v>
      </c>
      <c r="P42" s="206">
        <f t="shared" si="9"/>
        <v>25.503955288048154</v>
      </c>
      <c r="Q42" s="206">
        <f t="shared" si="9"/>
        <v>16.666638005159065</v>
      </c>
      <c r="R42" s="206">
        <f t="shared" si="9"/>
        <v>10.886586414445395</v>
      </c>
      <c r="S42" s="206">
        <f t="shared" si="9"/>
        <v>3.272226999140154</v>
      </c>
      <c r="T42" s="206">
        <f t="shared" si="9"/>
        <v>4.052364574376611</v>
      </c>
      <c r="U42" s="206">
        <f t="shared" si="9"/>
        <v>7.5879621668099739</v>
      </c>
      <c r="V42" s="206">
        <f t="shared" si="9"/>
        <v>4.8125537403267415</v>
      </c>
      <c r="W42" s="206">
        <f t="shared" si="9"/>
        <v>17.864574376612211</v>
      </c>
      <c r="DA42" s="71"/>
    </row>
    <row r="43" spans="1:105" ht="12" customHeight="1" x14ac:dyDescent="0.25">
      <c r="A43" s="18" t="s">
        <v>73</v>
      </c>
      <c r="B43" s="206">
        <v>0</v>
      </c>
      <c r="C43" s="206">
        <v>3.7259673258813408</v>
      </c>
      <c r="D43" s="206">
        <v>3.6304385210662078</v>
      </c>
      <c r="E43" s="206">
        <v>2.0540842648323299</v>
      </c>
      <c r="F43" s="206">
        <v>1.5047291487532239</v>
      </c>
      <c r="G43" s="206">
        <v>0.76431642304385194</v>
      </c>
      <c r="H43" s="206">
        <v>1.5286328460877039</v>
      </c>
      <c r="I43" s="206">
        <v>1.5047291487532239</v>
      </c>
      <c r="J43" s="206">
        <v>2.937833190025795</v>
      </c>
      <c r="K43" s="206">
        <v>1.5047291487532239</v>
      </c>
      <c r="L43" s="206">
        <v>1.5047291487532239</v>
      </c>
      <c r="M43" s="206">
        <v>17.53129836629407</v>
      </c>
      <c r="N43" s="206">
        <v>11.01083404987102</v>
      </c>
      <c r="O43" s="206">
        <v>13.73361994840929</v>
      </c>
      <c r="P43" s="206">
        <v>24.625021496130699</v>
      </c>
      <c r="Q43" s="206">
        <v>15.787704213241611</v>
      </c>
      <c r="R43" s="206">
        <v>10.007652622527941</v>
      </c>
      <c r="S43" s="206">
        <v>3.272226999140154</v>
      </c>
      <c r="T43" s="206">
        <v>3.723645743766121</v>
      </c>
      <c r="U43" s="206">
        <v>7.1821152192605329</v>
      </c>
      <c r="V43" s="206">
        <v>4.4456577815993121</v>
      </c>
      <c r="W43" s="206">
        <v>17.467755803955288</v>
      </c>
      <c r="DA43" s="71" t="s">
        <v>1430</v>
      </c>
    </row>
    <row r="44" spans="1:105" ht="12" customHeight="1" x14ac:dyDescent="0.25">
      <c r="A44" s="18" t="s">
        <v>74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1431</v>
      </c>
    </row>
    <row r="45" spans="1:105" ht="12" customHeight="1" x14ac:dyDescent="0.25">
      <c r="A45" s="18" t="s">
        <v>75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0.88374892519346515</v>
      </c>
      <c r="O45" s="206">
        <v>0.8789337919174548</v>
      </c>
      <c r="P45" s="206">
        <v>0.8789337919174548</v>
      </c>
      <c r="Q45" s="206">
        <v>0.8789337919174548</v>
      </c>
      <c r="R45" s="206">
        <v>0.8789337919174548</v>
      </c>
      <c r="S45" s="206">
        <v>0</v>
      </c>
      <c r="T45" s="206">
        <v>0.32871883061049012</v>
      </c>
      <c r="U45" s="206">
        <v>0.40584694754944101</v>
      </c>
      <c r="V45" s="206">
        <v>0.36689595872742908</v>
      </c>
      <c r="W45" s="206">
        <v>0.39681857265692172</v>
      </c>
      <c r="DA45" s="71" t="s">
        <v>1432</v>
      </c>
    </row>
    <row r="46" spans="1:105" ht="12" customHeight="1" x14ac:dyDescent="0.25">
      <c r="A46" s="18" t="s">
        <v>76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0</v>
      </c>
      <c r="U46" s="206">
        <v>0</v>
      </c>
      <c r="V46" s="206">
        <v>0</v>
      </c>
      <c r="W46" s="206">
        <v>0</v>
      </c>
      <c r="DA46" s="71" t="s">
        <v>1433</v>
      </c>
    </row>
    <row r="47" spans="1:105" ht="12" customHeight="1" x14ac:dyDescent="0.25">
      <c r="A47" s="18" t="s">
        <v>77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1434</v>
      </c>
    </row>
    <row r="48" spans="1:105" ht="12" customHeight="1" x14ac:dyDescent="0.25">
      <c r="A48" s="18" t="s">
        <v>78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1435</v>
      </c>
    </row>
    <row r="49" spans="1:105" ht="12" customHeight="1" x14ac:dyDescent="0.25">
      <c r="A49" s="14" t="s">
        <v>79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1436</v>
      </c>
    </row>
    <row r="50" spans="1:105" ht="12" customHeight="1" x14ac:dyDescent="0.25">
      <c r="A50" s="21" t="s">
        <v>38</v>
      </c>
      <c r="B50" s="209">
        <v>177.81599312123819</v>
      </c>
      <c r="C50" s="209">
        <v>177.38607050730869</v>
      </c>
      <c r="D50" s="209">
        <v>176.18228718830611</v>
      </c>
      <c r="E50" s="209">
        <v>178.15993121238179</v>
      </c>
      <c r="F50" s="209">
        <v>192.60533104041269</v>
      </c>
      <c r="G50" s="209">
        <v>206.9647463456578</v>
      </c>
      <c r="H50" s="209">
        <v>198.71023215821151</v>
      </c>
      <c r="I50" s="209">
        <v>222.01203783318999</v>
      </c>
      <c r="J50" s="209">
        <v>193.0352536543422</v>
      </c>
      <c r="K50" s="209">
        <v>153.39638865004301</v>
      </c>
      <c r="L50" s="209">
        <v>147.20550300945831</v>
      </c>
      <c r="M50" s="209">
        <v>91.659501289767832</v>
      </c>
      <c r="N50" s="209">
        <v>81.857265692175403</v>
      </c>
      <c r="O50" s="209">
        <v>93.809114359415304</v>
      </c>
      <c r="P50" s="209">
        <v>94.411006018916595</v>
      </c>
      <c r="Q50" s="209">
        <v>85.29664660361135</v>
      </c>
      <c r="R50" s="209">
        <v>77.214101461736888</v>
      </c>
      <c r="S50" s="209">
        <v>86.985210662080817</v>
      </c>
      <c r="T50" s="209">
        <v>100.0042992261393</v>
      </c>
      <c r="U50" s="209">
        <v>99.758383490971624</v>
      </c>
      <c r="V50" s="209">
        <v>93.766208082545134</v>
      </c>
      <c r="W50" s="209">
        <v>104.2322441960447</v>
      </c>
      <c r="DA50" s="86" t="s">
        <v>1437</v>
      </c>
    </row>
    <row r="51" spans="1:105" ht="12" customHeight="1" x14ac:dyDescent="0.25">
      <c r="A51" s="114" t="s">
        <v>145</v>
      </c>
      <c r="B51" s="286">
        <f t="shared" ref="B51:W51" si="10">SUM(B52:B54)</f>
        <v>1292.3955288048146</v>
      </c>
      <c r="C51" s="286">
        <f t="shared" si="10"/>
        <v>1377.2974204643165</v>
      </c>
      <c r="D51" s="286">
        <f t="shared" si="10"/>
        <v>1235.4519346517629</v>
      </c>
      <c r="E51" s="286">
        <f t="shared" si="10"/>
        <v>1122.8255374032674</v>
      </c>
      <c r="F51" s="286">
        <f t="shared" si="10"/>
        <v>1214.9734307824597</v>
      </c>
      <c r="G51" s="286">
        <f t="shared" si="10"/>
        <v>1129.8595012897681</v>
      </c>
      <c r="H51" s="286">
        <f t="shared" si="10"/>
        <v>1110.6530524505592</v>
      </c>
      <c r="I51" s="286">
        <f t="shared" si="10"/>
        <v>1490.609372312985</v>
      </c>
      <c r="J51" s="286">
        <f t="shared" si="10"/>
        <v>1132.7643164230442</v>
      </c>
      <c r="K51" s="286">
        <f t="shared" si="10"/>
        <v>856.33129836629416</v>
      </c>
      <c r="L51" s="286">
        <f t="shared" si="10"/>
        <v>968.89355116079059</v>
      </c>
      <c r="M51" s="286">
        <f t="shared" si="10"/>
        <v>726.87343078245908</v>
      </c>
      <c r="N51" s="286">
        <f t="shared" si="10"/>
        <v>685.45503009458287</v>
      </c>
      <c r="O51" s="286">
        <f t="shared" si="10"/>
        <v>727.05735167669809</v>
      </c>
      <c r="P51" s="286">
        <f t="shared" si="10"/>
        <v>760.25468615649174</v>
      </c>
      <c r="Q51" s="286">
        <f t="shared" si="10"/>
        <v>736.35245055889959</v>
      </c>
      <c r="R51" s="286">
        <f t="shared" si="10"/>
        <v>776.29131556319862</v>
      </c>
      <c r="S51" s="286">
        <f t="shared" si="10"/>
        <v>680.45846947549489</v>
      </c>
      <c r="T51" s="286">
        <f t="shared" si="10"/>
        <v>649.55993121238191</v>
      </c>
      <c r="U51" s="286">
        <f t="shared" si="10"/>
        <v>641.71134995700766</v>
      </c>
      <c r="V51" s="286">
        <f t="shared" si="10"/>
        <v>552.78538263112648</v>
      </c>
      <c r="W51" s="286">
        <f t="shared" si="10"/>
        <v>639.53198624247636</v>
      </c>
      <c r="DA51" s="118"/>
    </row>
    <row r="52" spans="1:105" ht="12" customHeight="1" x14ac:dyDescent="0.25">
      <c r="A52" s="51" t="s">
        <v>49</v>
      </c>
      <c r="B52" s="243">
        <f>NMM_fec!B5</f>
        <v>1173.6416999999999</v>
      </c>
      <c r="C52" s="243">
        <f>NMM_fec!C5</f>
        <v>1144.3389159284741</v>
      </c>
      <c r="D52" s="243">
        <f>NMM_fec!D5</f>
        <v>1055.9448920467021</v>
      </c>
      <c r="E52" s="243">
        <f>NMM_fec!E5</f>
        <v>1025.851434724826</v>
      </c>
      <c r="F52" s="243">
        <f>NMM_fec!F5</f>
        <v>1065.2462942295031</v>
      </c>
      <c r="G52" s="243">
        <f>NMM_fec!G5</f>
        <v>1025.3947866291251</v>
      </c>
      <c r="H52" s="243">
        <f>NMM_fec!H5</f>
        <v>1023.923999713434</v>
      </c>
      <c r="I52" s="243">
        <f>NMM_fec!I5</f>
        <v>1214.91572281102</v>
      </c>
      <c r="J52" s="243">
        <f>NMM_fec!J5</f>
        <v>932.28398279984549</v>
      </c>
      <c r="K52" s="243">
        <f>NMM_fec!K5</f>
        <v>642.91144367513584</v>
      </c>
      <c r="L52" s="243">
        <f>NMM_fec!L5</f>
        <v>625.3153616769813</v>
      </c>
      <c r="M52" s="243">
        <f>NMM_fec!M5</f>
        <v>390.73108741701373</v>
      </c>
      <c r="N52" s="243">
        <f>NMM_fec!N5</f>
        <v>327.18185056988938</v>
      </c>
      <c r="O52" s="243">
        <f>NMM_fec!O5</f>
        <v>343.1814559670853</v>
      </c>
      <c r="P52" s="243">
        <f>NMM_fec!P5</f>
        <v>406.36964621247068</v>
      </c>
      <c r="Q52" s="243">
        <f>NMM_fec!Q5</f>
        <v>375.43316918273251</v>
      </c>
      <c r="R52" s="243">
        <f>NMM_fec!R5</f>
        <v>494.56128180727262</v>
      </c>
      <c r="S52" s="243">
        <f>NMM_fec!S5</f>
        <v>391.10850058617621</v>
      </c>
      <c r="T52" s="243">
        <f>NMM_fec!T5</f>
        <v>456.82574658108092</v>
      </c>
      <c r="U52" s="243">
        <f>NMM_fec!U5</f>
        <v>394.7020971602584</v>
      </c>
      <c r="V52" s="243">
        <f>NMM_fec!V5</f>
        <v>374.42282866564187</v>
      </c>
      <c r="W52" s="243">
        <f>NMM_fec!W5</f>
        <v>457.95271570337911</v>
      </c>
      <c r="DA52" s="83"/>
    </row>
    <row r="53" spans="1:105" ht="12" customHeight="1" x14ac:dyDescent="0.25">
      <c r="A53" s="99" t="s">
        <v>50</v>
      </c>
      <c r="B53" s="284">
        <f>NMM_fec!B48</f>
        <v>62.207155345848683</v>
      </c>
      <c r="C53" s="284">
        <f>NMM_fec!C48</f>
        <v>174.18393963865429</v>
      </c>
      <c r="D53" s="284">
        <f>NMM_fec!D48</f>
        <v>125.8607135661845</v>
      </c>
      <c r="E53" s="284">
        <f>NMM_fec!E48</f>
        <v>54.937277467743563</v>
      </c>
      <c r="F53" s="284">
        <f>NMM_fec!F48</f>
        <v>110.8085858777097</v>
      </c>
      <c r="G53" s="284">
        <f>NMM_fec!G48</f>
        <v>71.422218723875034</v>
      </c>
      <c r="H53" s="284">
        <f>NMM_fec!H48</f>
        <v>57.037178373197072</v>
      </c>
      <c r="I53" s="284">
        <f>NMM_fec!I48</f>
        <v>237.93055590332881</v>
      </c>
      <c r="J53" s="284">
        <f>NMM_fec!J48</f>
        <v>165.7965147048121</v>
      </c>
      <c r="K53" s="284">
        <f>NMM_fec!K48</f>
        <v>182.91939309944411</v>
      </c>
      <c r="L53" s="284">
        <f>NMM_fec!L48</f>
        <v>310.24020151365102</v>
      </c>
      <c r="M53" s="284">
        <f>NMM_fec!M48</f>
        <v>310.6036298029419</v>
      </c>
      <c r="N53" s="284">
        <f>NMM_fec!N48</f>
        <v>334.97294046993221</v>
      </c>
      <c r="O53" s="284">
        <f>NMM_fec!O48</f>
        <v>360.4902351336948</v>
      </c>
      <c r="P53" s="284">
        <f>NMM_fec!P48</f>
        <v>327.19890255769059</v>
      </c>
      <c r="Q53" s="284">
        <f>NMM_fec!Q48</f>
        <v>334.53925487906412</v>
      </c>
      <c r="R53" s="284">
        <f>NMM_fec!R48</f>
        <v>255.4383204042102</v>
      </c>
      <c r="S53" s="284">
        <f>NMM_fec!S48</f>
        <v>264.65506751336932</v>
      </c>
      <c r="T53" s="284">
        <f>NMM_fec!T48</f>
        <v>163.877866059507</v>
      </c>
      <c r="U53" s="284">
        <f>NMM_fec!U48</f>
        <v>228.946734715475</v>
      </c>
      <c r="V53" s="284">
        <f>NMM_fec!V48</f>
        <v>163.00257934619151</v>
      </c>
      <c r="W53" s="284">
        <f>NMM_fec!W48</f>
        <v>166.74607386956649</v>
      </c>
      <c r="DA53" s="94"/>
    </row>
    <row r="54" spans="1:105" ht="12" customHeight="1" x14ac:dyDescent="0.25">
      <c r="A54" s="52" t="s">
        <v>51</v>
      </c>
      <c r="B54" s="244">
        <f>NMM_fec!B99</f>
        <v>56.546673458966197</v>
      </c>
      <c r="C54" s="244">
        <f>NMM_fec!C99</f>
        <v>58.774564897188071</v>
      </c>
      <c r="D54" s="244">
        <f>NMM_fec!D99</f>
        <v>53.646329038876203</v>
      </c>
      <c r="E54" s="244">
        <f>NMM_fec!E99</f>
        <v>42.036825210697877</v>
      </c>
      <c r="F54" s="244">
        <f>NMM_fec!F99</f>
        <v>38.918550675246848</v>
      </c>
      <c r="G54" s="244">
        <f>NMM_fec!G99</f>
        <v>33.042495936768169</v>
      </c>
      <c r="H54" s="244">
        <f>NMM_fec!H99</f>
        <v>29.691874363928179</v>
      </c>
      <c r="I54" s="244">
        <f>NMM_fec!I99</f>
        <v>37.763093598636033</v>
      </c>
      <c r="J54" s="244">
        <f>NMM_fec!J99</f>
        <v>34.683818918386471</v>
      </c>
      <c r="K54" s="244">
        <f>NMM_fec!K99</f>
        <v>30.500461591714249</v>
      </c>
      <c r="L54" s="244">
        <f>NMM_fec!L99</f>
        <v>33.337987970158331</v>
      </c>
      <c r="M54" s="244">
        <f>NMM_fec!M99</f>
        <v>25.53871356250346</v>
      </c>
      <c r="N54" s="244">
        <f>NMM_fec!N99</f>
        <v>23.300239054761299</v>
      </c>
      <c r="O54" s="244">
        <f>NMM_fec!O99</f>
        <v>23.385660575917949</v>
      </c>
      <c r="P54" s="244">
        <f>NMM_fec!P99</f>
        <v>26.686137386330572</v>
      </c>
      <c r="Q54" s="244">
        <f>NMM_fec!Q99</f>
        <v>26.380026497103</v>
      </c>
      <c r="R54" s="244">
        <f>NMM_fec!R99</f>
        <v>26.29171335171575</v>
      </c>
      <c r="S54" s="244">
        <f>NMM_fec!S99</f>
        <v>24.694901375949421</v>
      </c>
      <c r="T54" s="244">
        <f>NMM_fec!T99</f>
        <v>28.856318571793931</v>
      </c>
      <c r="U54" s="244">
        <f>NMM_fec!U99</f>
        <v>18.06251808127427</v>
      </c>
      <c r="V54" s="244">
        <f>NMM_fec!V99</f>
        <v>15.35997461929313</v>
      </c>
      <c r="W54" s="244">
        <f>NMM_fec!W99</f>
        <v>14.8331966695308</v>
      </c>
      <c r="DA54" s="84"/>
    </row>
    <row r="55" spans="1:105" ht="12" customHeight="1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DA55" s="173"/>
    </row>
    <row r="56" spans="1:105" ht="12" customHeight="1" x14ac:dyDescent="0.25">
      <c r="A56" s="30" t="s">
        <v>85</v>
      </c>
      <c r="B56" s="205">
        <f t="shared" ref="B56:W56" si="11">SUM(B57:B58)</f>
        <v>11746.744985475911</v>
      </c>
      <c r="C56" s="205">
        <f t="shared" si="11"/>
        <v>12093.216943733478</v>
      </c>
      <c r="D56" s="205">
        <f t="shared" si="11"/>
        <v>11310.44230828431</v>
      </c>
      <c r="E56" s="205">
        <f t="shared" si="11"/>
        <v>10910.931344921084</v>
      </c>
      <c r="F56" s="205">
        <f t="shared" si="11"/>
        <v>11228.553674426545</v>
      </c>
      <c r="G56" s="205">
        <f t="shared" si="11"/>
        <v>11401.123092453943</v>
      </c>
      <c r="H56" s="205">
        <f t="shared" si="11"/>
        <v>11009.370658272372</v>
      </c>
      <c r="I56" s="205">
        <f t="shared" si="11"/>
        <v>12341.856364730154</v>
      </c>
      <c r="J56" s="205">
        <f t="shared" si="11"/>
        <v>10501.829737995507</v>
      </c>
      <c r="K56" s="205">
        <f t="shared" si="11"/>
        <v>7950.3295494956747</v>
      </c>
      <c r="L56" s="205">
        <f t="shared" si="11"/>
        <v>8086.5133297378406</v>
      </c>
      <c r="M56" s="205">
        <f t="shared" si="11"/>
        <v>5464.5891829439515</v>
      </c>
      <c r="N56" s="205">
        <f t="shared" si="11"/>
        <v>6078.7388121966906</v>
      </c>
      <c r="O56" s="205">
        <f t="shared" si="11"/>
        <v>6618.6464862322591</v>
      </c>
      <c r="P56" s="205">
        <f t="shared" si="11"/>
        <v>6890.6447372596103</v>
      </c>
      <c r="Q56" s="205">
        <f t="shared" si="11"/>
        <v>6508.2279328707127</v>
      </c>
      <c r="R56" s="205">
        <f t="shared" si="11"/>
        <v>7023.5519855960356</v>
      </c>
      <c r="S56" s="205">
        <f t="shared" si="11"/>
        <v>6606.4407332691326</v>
      </c>
      <c r="T56" s="205">
        <f t="shared" si="11"/>
        <v>6175.0961932651389</v>
      </c>
      <c r="U56" s="205">
        <f t="shared" si="11"/>
        <v>6058.170916340443</v>
      </c>
      <c r="V56" s="205">
        <f t="shared" si="11"/>
        <v>5124.9206141021987</v>
      </c>
      <c r="W56" s="205">
        <f t="shared" si="11"/>
        <v>5615.8609373208619</v>
      </c>
      <c r="DA56" s="112"/>
    </row>
    <row r="57" spans="1:105" ht="12" customHeight="1" x14ac:dyDescent="0.25">
      <c r="A57" s="24" t="s">
        <v>146</v>
      </c>
      <c r="B57" s="215">
        <f>(NMM_emi!B5-NMM_emi!B46)+(NMM_emi!B48-NMM_emi!B97)+(NMM_emi!B99-NMM_emi!B128)</f>
        <v>4254.0288041777785</v>
      </c>
      <c r="C57" s="215">
        <f>(NMM_emi!C5-NMM_emi!C46)+(NMM_emi!C48-NMM_emi!C97)+(NMM_emi!C99-NMM_emi!C128)</f>
        <v>4543.6262070162502</v>
      </c>
      <c r="D57" s="215">
        <f>(NMM_emi!D5-NMM_emi!D46)+(NMM_emi!D48-NMM_emi!D97)+(NMM_emi!D99-NMM_emi!D128)</f>
        <v>3997.9741438836286</v>
      </c>
      <c r="E57" s="215">
        <f>(NMM_emi!E5-NMM_emi!E46)+(NMM_emi!E48-NMM_emi!E97)+(NMM_emi!E99-NMM_emi!E128)</f>
        <v>3561.9745705237819</v>
      </c>
      <c r="F57" s="215">
        <f>(NMM_emi!F5-NMM_emi!F46)+(NMM_emi!F48-NMM_emi!F97)+(NMM_emi!F99-NMM_emi!F128)</f>
        <v>3871.5302829623497</v>
      </c>
      <c r="G57" s="215">
        <f>(NMM_emi!G5-NMM_emi!G46)+(NMM_emi!G48-NMM_emi!G97)+(NMM_emi!G99-NMM_emi!G128)</f>
        <v>3474.3601605624599</v>
      </c>
      <c r="H57" s="215">
        <f>(NMM_emi!H5-NMM_emi!H46)+(NMM_emi!H48-NMM_emi!H97)+(NMM_emi!H99-NMM_emi!H128)</f>
        <v>3373.5635406020892</v>
      </c>
      <c r="I57" s="215">
        <f>(NMM_emi!I5-NMM_emi!I46)+(NMM_emi!I48-NMM_emi!I97)+(NMM_emi!I99-NMM_emi!I128)</f>
        <v>4870.2864087335493</v>
      </c>
      <c r="J57" s="215">
        <f>(NMM_emi!J5-NMM_emi!J46)+(NMM_emi!J48-NMM_emi!J97)+(NMM_emi!J99-NMM_emi!J128)</f>
        <v>3543.9133291690637</v>
      </c>
      <c r="K57" s="215">
        <f>(NMM_emi!K5-NMM_emi!K46)+(NMM_emi!K48-NMM_emi!K97)+(NMM_emi!K99-NMM_emi!K128)</f>
        <v>2629.0079720188746</v>
      </c>
      <c r="L57" s="215">
        <f>(NMM_emi!L5-NMM_emi!L46)+(NMM_emi!L48-NMM_emi!L97)+(NMM_emi!L99-NMM_emi!L128)</f>
        <v>3165.870940043862</v>
      </c>
      <c r="M57" s="215">
        <f>(NMM_emi!M5-NMM_emi!M46)+(NMM_emi!M48-NMM_emi!M97)+(NMM_emi!M99-NMM_emi!M128)</f>
        <v>2356.0232619893136</v>
      </c>
      <c r="N57" s="215">
        <f>(NMM_emi!N5-NMM_emi!N46)+(NMM_emi!N48-NMM_emi!N97)+(NMM_emi!N99-NMM_emi!N128)</f>
        <v>2340.5626704864771</v>
      </c>
      <c r="O57" s="215">
        <f>(NMM_emi!O5-NMM_emi!O46)+(NMM_emi!O48-NMM_emi!O97)+(NMM_emi!O99-NMM_emi!O128)</f>
        <v>2448.4486259903856</v>
      </c>
      <c r="P57" s="215">
        <f>(NMM_emi!P5-NMM_emi!P46)+(NMM_emi!P48-NMM_emi!P97)+(NMM_emi!P99-NMM_emi!P128)</f>
        <v>2531.2659603113766</v>
      </c>
      <c r="Q57" s="215">
        <f>(NMM_emi!Q5-NMM_emi!Q46)+(NMM_emi!Q48-NMM_emi!Q97)+(NMM_emi!Q99-NMM_emi!Q128)</f>
        <v>2551.4955387035538</v>
      </c>
      <c r="R57" s="215">
        <f>(NMM_emi!R5-NMM_emi!R46)+(NMM_emi!R48-NMM_emi!R97)+(NMM_emi!R99-NMM_emi!R128)</f>
        <v>2751.8912019135528</v>
      </c>
      <c r="S57" s="215">
        <f>(NMM_emi!S5-NMM_emi!S46)+(NMM_emi!S48-NMM_emi!S97)+(NMM_emi!S99-NMM_emi!S128)</f>
        <v>2359.7213232993026</v>
      </c>
      <c r="T57" s="215">
        <f>(NMM_emi!T5-NMM_emi!T46)+(NMM_emi!T48-NMM_emi!T97)+(NMM_emi!T99-NMM_emi!T128)</f>
        <v>2167.4525762209937</v>
      </c>
      <c r="U57" s="215">
        <f>(NMM_emi!U5-NMM_emi!U46)+(NMM_emi!U48-NMM_emi!U97)+(NMM_emi!U99-NMM_emi!U128)</f>
        <v>2126.6910376329538</v>
      </c>
      <c r="V57" s="215">
        <f>(NMM_emi!V5-NMM_emi!V46)+(NMM_emi!V48-NMM_emi!V97)+(NMM_emi!V99-NMM_emi!V128)</f>
        <v>1754.5858700266081</v>
      </c>
      <c r="W57" s="215">
        <f>(NMM_emi!W5-NMM_emi!W46)+(NMM_emi!W48-NMM_emi!W97)+(NMM_emi!W99-NMM_emi!W128)</f>
        <v>1995.213849347836</v>
      </c>
      <c r="DA57" s="85"/>
    </row>
    <row r="58" spans="1:105" ht="12" customHeight="1" x14ac:dyDescent="0.25">
      <c r="A58" s="14" t="s">
        <v>147</v>
      </c>
      <c r="B58" s="206">
        <f>NMM_emi!B46+NMM_emi!B97+NMM_emi!B128</f>
        <v>7492.7161812981312</v>
      </c>
      <c r="C58" s="206">
        <f>NMM_emi!C46+NMM_emi!C97+NMM_emi!C128</f>
        <v>7549.5907367172285</v>
      </c>
      <c r="D58" s="206">
        <f>NMM_emi!D46+NMM_emi!D97+NMM_emi!D128</f>
        <v>7312.4681644006805</v>
      </c>
      <c r="E58" s="206">
        <f>NMM_emi!E46+NMM_emi!E97+NMM_emi!E128</f>
        <v>7348.9567743973021</v>
      </c>
      <c r="F58" s="206">
        <f>NMM_emi!F46+NMM_emi!F97+NMM_emi!F128</f>
        <v>7357.023391464194</v>
      </c>
      <c r="G58" s="206">
        <f>NMM_emi!G46+NMM_emi!G97+NMM_emi!G128</f>
        <v>7926.7629318914833</v>
      </c>
      <c r="H58" s="206">
        <f>NMM_emi!H46+NMM_emi!H97+NMM_emi!H128</f>
        <v>7635.8071176702824</v>
      </c>
      <c r="I58" s="206">
        <f>NMM_emi!I46+NMM_emi!I97+NMM_emi!I128</f>
        <v>7471.5699559966051</v>
      </c>
      <c r="J58" s="206">
        <f>NMM_emi!J46+NMM_emi!J97+NMM_emi!J128</f>
        <v>6957.9164088264433</v>
      </c>
      <c r="K58" s="206">
        <f>NMM_emi!K46+NMM_emi!K97+NMM_emi!K128</f>
        <v>5321.3215774768005</v>
      </c>
      <c r="L58" s="206">
        <f>NMM_emi!L46+NMM_emi!L97+NMM_emi!L128</f>
        <v>4920.6423896939787</v>
      </c>
      <c r="M58" s="206">
        <f>NMM_emi!M46+NMM_emi!M97+NMM_emi!M128</f>
        <v>3108.5659209546379</v>
      </c>
      <c r="N58" s="206">
        <f>NMM_emi!N46+NMM_emi!N97+NMM_emi!N128</f>
        <v>3738.176141710213</v>
      </c>
      <c r="O58" s="206">
        <f>NMM_emi!O46+NMM_emi!O97+NMM_emi!O128</f>
        <v>4170.1978602418731</v>
      </c>
      <c r="P58" s="206">
        <f>NMM_emi!P46+NMM_emi!P97+NMM_emi!P128</f>
        <v>4359.3787769482342</v>
      </c>
      <c r="Q58" s="206">
        <f>NMM_emi!Q46+NMM_emi!Q97+NMM_emi!Q128</f>
        <v>3956.7323941671589</v>
      </c>
      <c r="R58" s="206">
        <f>NMM_emi!R46+NMM_emi!R97+NMM_emi!R128</f>
        <v>4271.6607836824833</v>
      </c>
      <c r="S58" s="206">
        <f>NMM_emi!S46+NMM_emi!S97+NMM_emi!S128</f>
        <v>4246.7194099698299</v>
      </c>
      <c r="T58" s="206">
        <f>NMM_emi!T46+NMM_emi!T97+NMM_emi!T128</f>
        <v>4007.6436170441457</v>
      </c>
      <c r="U58" s="206">
        <f>NMM_emi!U46+NMM_emi!U97+NMM_emi!U128</f>
        <v>3931.4798787074892</v>
      </c>
      <c r="V58" s="206">
        <f>NMM_emi!V46+NMM_emi!V97+NMM_emi!V128</f>
        <v>3370.3347440755906</v>
      </c>
      <c r="W58" s="206">
        <f>NMM_emi!W46+NMM_emi!W97+NMM_emi!W128</f>
        <v>3620.6470879730259</v>
      </c>
      <c r="DA58" s="71"/>
    </row>
    <row r="59" spans="1:105" ht="12" customHeight="1" x14ac:dyDescent="0.25">
      <c r="A59" s="31" t="s">
        <v>145</v>
      </c>
      <c r="B59" s="212">
        <f t="shared" ref="B59:W59" si="12">SUM(B60:B62)</f>
        <v>11746.744985475911</v>
      </c>
      <c r="C59" s="212">
        <f t="shared" si="12"/>
        <v>12093.216943733478</v>
      </c>
      <c r="D59" s="212">
        <f t="shared" si="12"/>
        <v>11310.442308284308</v>
      </c>
      <c r="E59" s="212">
        <f t="shared" si="12"/>
        <v>10910.931344921084</v>
      </c>
      <c r="F59" s="212">
        <f t="shared" si="12"/>
        <v>11228.553674426543</v>
      </c>
      <c r="G59" s="212">
        <f t="shared" si="12"/>
        <v>11401.123092453943</v>
      </c>
      <c r="H59" s="212">
        <f t="shared" si="12"/>
        <v>11009.370658272372</v>
      </c>
      <c r="I59" s="212">
        <f t="shared" si="12"/>
        <v>12341.856364730154</v>
      </c>
      <c r="J59" s="212">
        <f t="shared" si="12"/>
        <v>10501.829737995506</v>
      </c>
      <c r="K59" s="212">
        <f t="shared" si="12"/>
        <v>7950.3295494956756</v>
      </c>
      <c r="L59" s="212">
        <f t="shared" si="12"/>
        <v>8086.5133297378406</v>
      </c>
      <c r="M59" s="212">
        <f t="shared" si="12"/>
        <v>5464.5891829439515</v>
      </c>
      <c r="N59" s="212">
        <f t="shared" si="12"/>
        <v>6078.7388121966897</v>
      </c>
      <c r="O59" s="212">
        <f t="shared" si="12"/>
        <v>6618.6464862322591</v>
      </c>
      <c r="P59" s="212">
        <f t="shared" si="12"/>
        <v>6890.6447372596103</v>
      </c>
      <c r="Q59" s="212">
        <f t="shared" si="12"/>
        <v>6508.2279328707118</v>
      </c>
      <c r="R59" s="212">
        <f t="shared" si="12"/>
        <v>7023.5519855960356</v>
      </c>
      <c r="S59" s="212">
        <f t="shared" si="12"/>
        <v>6606.4407332691326</v>
      </c>
      <c r="T59" s="212">
        <f t="shared" si="12"/>
        <v>6175.0961932651389</v>
      </c>
      <c r="U59" s="212">
        <f t="shared" si="12"/>
        <v>6058.170916340443</v>
      </c>
      <c r="V59" s="212">
        <f t="shared" si="12"/>
        <v>5124.9206141021987</v>
      </c>
      <c r="W59" s="212">
        <f t="shared" si="12"/>
        <v>5615.8609373208628</v>
      </c>
      <c r="DA59" s="109"/>
    </row>
    <row r="60" spans="1:105" ht="12" customHeight="1" x14ac:dyDescent="0.25">
      <c r="A60" s="51" t="s">
        <v>49</v>
      </c>
      <c r="B60" s="243">
        <f>NMM_emi!B$5</f>
        <v>10880.112857690827</v>
      </c>
      <c r="C60" s="243">
        <f>NMM_emi!C$5</f>
        <v>10827.743722277763</v>
      </c>
      <c r="D60" s="243">
        <f>NMM_emi!D$5</f>
        <v>10224.358302367182</v>
      </c>
      <c r="E60" s="243">
        <f>NMM_emi!E$5</f>
        <v>10044.104609825399</v>
      </c>
      <c r="F60" s="243">
        <f>NMM_emi!F$5</f>
        <v>10196.663336359497</v>
      </c>
      <c r="G60" s="243">
        <f>NMM_emi!G$5</f>
        <v>10415.036692801155</v>
      </c>
      <c r="H60" s="243">
        <f>NMM_emi!H$5</f>
        <v>10176.220868418301</v>
      </c>
      <c r="I60" s="243">
        <f>NMM_emi!I$5</f>
        <v>10961.314338559861</v>
      </c>
      <c r="J60" s="243">
        <f>NMM_emi!J$5</f>
        <v>9407.9519437585368</v>
      </c>
      <c r="K60" s="243">
        <f>NMM_emi!K$5</f>
        <v>6945.2138428199651</v>
      </c>
      <c r="L60" s="243">
        <f>NMM_emi!L$5</f>
        <v>6591.6579247951322</v>
      </c>
      <c r="M60" s="243">
        <f>NMM_emi!M$5</f>
        <v>3969.1455214868161</v>
      </c>
      <c r="N60" s="243">
        <f>NMM_emi!N$5</f>
        <v>4498.4213206910217</v>
      </c>
      <c r="O60" s="243">
        <f>NMM_emi!O$5</f>
        <v>5056.928158395378</v>
      </c>
      <c r="P60" s="243">
        <f>NMM_emi!P$5</f>
        <v>5433.9633784275038</v>
      </c>
      <c r="Q60" s="243">
        <f>NMM_emi!Q$5</f>
        <v>5008.3974509898608</v>
      </c>
      <c r="R60" s="243">
        <f>NMM_emi!R$5</f>
        <v>5786.6820029082792</v>
      </c>
      <c r="S60" s="243">
        <f>NMM_emi!S$5</f>
        <v>5300.815011353211</v>
      </c>
      <c r="T60" s="243">
        <f>NMM_emi!T$5</f>
        <v>5227.5038633966142</v>
      </c>
      <c r="U60" s="243">
        <f>NMM_emi!U$5</f>
        <v>4945.4738627990237</v>
      </c>
      <c r="V60" s="243">
        <f>NMM_emi!V$5</f>
        <v>4398.2892867037453</v>
      </c>
      <c r="W60" s="243">
        <f>NMM_emi!W$5</f>
        <v>4850.8354052594041</v>
      </c>
      <c r="DA60" s="83"/>
    </row>
    <row r="61" spans="1:105" ht="12" customHeight="1" x14ac:dyDescent="0.25">
      <c r="A61" s="99" t="s">
        <v>50</v>
      </c>
      <c r="B61" s="284">
        <f>NMM_emi!B$48</f>
        <v>705.87138761427957</v>
      </c>
      <c r="C61" s="284">
        <f>NMM_emi!C$48</f>
        <v>1092.548898954276</v>
      </c>
      <c r="D61" s="284">
        <f>NMM_emi!D$48</f>
        <v>934.41907980206133</v>
      </c>
      <c r="E61" s="284">
        <f>NMM_emi!E$48</f>
        <v>753.45735272918409</v>
      </c>
      <c r="F61" s="284">
        <f>NMM_emi!F$48</f>
        <v>926.57066410092216</v>
      </c>
      <c r="G61" s="284">
        <f>NMM_emi!G$48</f>
        <v>903.89876016306005</v>
      </c>
      <c r="H61" s="284">
        <f>NMM_emi!H$48</f>
        <v>762.29987881481554</v>
      </c>
      <c r="I61" s="284">
        <f>NMM_emi!I$48</f>
        <v>1277.8852183972353</v>
      </c>
      <c r="J61" s="284">
        <f>NMM_emi!J$48</f>
        <v>1005.2570937600512</v>
      </c>
      <c r="K61" s="284">
        <f>NMM_emi!K$48</f>
        <v>934.9078177226404</v>
      </c>
      <c r="L61" s="284">
        <f>NMM_emi!L$48</f>
        <v>1403.8731966066384</v>
      </c>
      <c r="M61" s="284">
        <f>NMM_emi!M$48</f>
        <v>1425.8851108633453</v>
      </c>
      <c r="N61" s="284">
        <f>NMM_emi!N$48</f>
        <v>1509.9720501036709</v>
      </c>
      <c r="O61" s="284">
        <f>NMM_emi!O$48</f>
        <v>1492.4951166142716</v>
      </c>
      <c r="P61" s="284">
        <f>NMM_emi!P$48</f>
        <v>1379.1311566173922</v>
      </c>
      <c r="Q61" s="284">
        <f>NMM_emi!Q$48</f>
        <v>1423.1586167259516</v>
      </c>
      <c r="R61" s="284">
        <f>NMM_emi!R$48</f>
        <v>1163.1502948368548</v>
      </c>
      <c r="S61" s="284">
        <f>NMM_emi!S$48</f>
        <v>1236.1679627268913</v>
      </c>
      <c r="T61" s="284">
        <f>NMM_emi!T$48</f>
        <v>863.76463315185561</v>
      </c>
      <c r="U61" s="284">
        <f>NMM_emi!U$48</f>
        <v>1056.8943257506776</v>
      </c>
      <c r="V61" s="284">
        <f>NMM_emi!V$48</f>
        <v>678.31724461194347</v>
      </c>
      <c r="W61" s="284">
        <f>NMM_emi!W$48</f>
        <v>716.74158509273786</v>
      </c>
      <c r="DA61" s="94"/>
    </row>
    <row r="62" spans="1:105" ht="12" customHeight="1" x14ac:dyDescent="0.25">
      <c r="A62" s="52" t="s">
        <v>51</v>
      </c>
      <c r="B62" s="244">
        <f>NMM_emi!B$99</f>
        <v>160.76074017080435</v>
      </c>
      <c r="C62" s="244">
        <f>NMM_emi!C$99</f>
        <v>172.92432250144029</v>
      </c>
      <c r="D62" s="244">
        <f>NMM_emi!D$99</f>
        <v>151.66492611506592</v>
      </c>
      <c r="E62" s="244">
        <f>NMM_emi!E$99</f>
        <v>113.3693823665006</v>
      </c>
      <c r="F62" s="244">
        <f>NMM_emi!F$99</f>
        <v>105.31967396612409</v>
      </c>
      <c r="G62" s="244">
        <f>NMM_emi!G$99</f>
        <v>82.187639489727587</v>
      </c>
      <c r="H62" s="244">
        <f>NMM_emi!H$99</f>
        <v>70.84991103925546</v>
      </c>
      <c r="I62" s="244">
        <f>NMM_emi!I$99</f>
        <v>102.65680777305712</v>
      </c>
      <c r="J62" s="244">
        <f>NMM_emi!J$99</f>
        <v>88.620700476919097</v>
      </c>
      <c r="K62" s="244">
        <f>NMM_emi!K$99</f>
        <v>70.20788895306994</v>
      </c>
      <c r="L62" s="244">
        <f>NMM_emi!L$99</f>
        <v>90.98220833606959</v>
      </c>
      <c r="M62" s="244">
        <f>NMM_emi!M$99</f>
        <v>69.5585505937904</v>
      </c>
      <c r="N62" s="244">
        <f>NMM_emi!N$99</f>
        <v>70.345441401997363</v>
      </c>
      <c r="O62" s="244">
        <f>NMM_emi!O$99</f>
        <v>69.223211222609194</v>
      </c>
      <c r="P62" s="244">
        <f>NMM_emi!P$99</f>
        <v>77.550202214714091</v>
      </c>
      <c r="Q62" s="244">
        <f>NMM_emi!Q$99</f>
        <v>76.671865154900203</v>
      </c>
      <c r="R62" s="244">
        <f>NMM_emi!R$99</f>
        <v>73.719687850901664</v>
      </c>
      <c r="S62" s="244">
        <f>NMM_emi!S$99</f>
        <v>69.457759189029758</v>
      </c>
      <c r="T62" s="244">
        <f>NMM_emi!T$99</f>
        <v>83.827696716669664</v>
      </c>
      <c r="U62" s="244">
        <f>NMM_emi!U$99</f>
        <v>55.802727790741812</v>
      </c>
      <c r="V62" s="244">
        <f>NMM_emi!V$99</f>
        <v>48.314082786509942</v>
      </c>
      <c r="W62" s="244">
        <f>NMM_emi!W$99</f>
        <v>48.283946968720272</v>
      </c>
      <c r="DA62" s="84"/>
    </row>
    <row r="63" spans="1:105" ht="12" customHeight="1" x14ac:dyDescent="0.25">
      <c r="A63" s="143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DA63" s="145"/>
    </row>
    <row r="64" spans="1:105" ht="12" customHeight="1" x14ac:dyDescent="0.25">
      <c r="A64" s="115" t="s">
        <v>148</v>
      </c>
      <c r="B64" s="314"/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DA64" s="118"/>
    </row>
    <row r="65" spans="1:105" ht="12" customHeight="1" x14ac:dyDescent="0.25">
      <c r="A65" s="50" t="s">
        <v>49</v>
      </c>
      <c r="B65" s="289">
        <f t="shared" ref="B65:W65" si="13">IF(B$9=0,"",B$4/B$9*1000)</f>
        <v>78.308166823769511</v>
      </c>
      <c r="C65" s="289">
        <f t="shared" si="13"/>
        <v>75.288135217859704</v>
      </c>
      <c r="D65" s="289">
        <f t="shared" si="13"/>
        <v>80.988182232146698</v>
      </c>
      <c r="E65" s="289">
        <f t="shared" si="13"/>
        <v>99.539053477618253</v>
      </c>
      <c r="F65" s="289">
        <f t="shared" si="13"/>
        <v>78.449031787275018</v>
      </c>
      <c r="G65" s="289">
        <f t="shared" si="13"/>
        <v>75.76336628798397</v>
      </c>
      <c r="H65" s="289">
        <f t="shared" si="13"/>
        <v>87.611945225526611</v>
      </c>
      <c r="I65" s="289">
        <f t="shared" si="13"/>
        <v>65.304764888384753</v>
      </c>
      <c r="J65" s="289">
        <f t="shared" si="13"/>
        <v>75.536891400506093</v>
      </c>
      <c r="K65" s="289">
        <f t="shared" si="13"/>
        <v>90.092202333040788</v>
      </c>
      <c r="L65" s="289">
        <f t="shared" si="13"/>
        <v>79.305283307683425</v>
      </c>
      <c r="M65" s="289">
        <f t="shared" si="13"/>
        <v>75.697025131703015</v>
      </c>
      <c r="N65" s="289">
        <f t="shared" si="13"/>
        <v>85.824869855777649</v>
      </c>
      <c r="O65" s="289">
        <f t="shared" si="13"/>
        <v>79.442728175758106</v>
      </c>
      <c r="P65" s="289">
        <f t="shared" si="13"/>
        <v>89.138748116416537</v>
      </c>
      <c r="Q65" s="289">
        <f t="shared" si="13"/>
        <v>67.626610559925922</v>
      </c>
      <c r="R65" s="289">
        <f t="shared" si="13"/>
        <v>64.47266997454642</v>
      </c>
      <c r="S65" s="289">
        <f t="shared" si="13"/>
        <v>57.815866723558848</v>
      </c>
      <c r="T65" s="289">
        <f t="shared" si="13"/>
        <v>57.71767790504893</v>
      </c>
      <c r="U65" s="289">
        <f t="shared" si="13"/>
        <v>76.880563479896338</v>
      </c>
      <c r="V65" s="289">
        <f t="shared" si="13"/>
        <v>79.457843272536707</v>
      </c>
      <c r="W65" s="289">
        <f t="shared" si="13"/>
        <v>72.752501900482173</v>
      </c>
      <c r="DA65" s="83"/>
    </row>
    <row r="66" spans="1:105" ht="12" customHeight="1" x14ac:dyDescent="0.25">
      <c r="A66" s="107" t="s">
        <v>50</v>
      </c>
      <c r="B66" s="290">
        <f t="shared" ref="B66:W66" si="14">IF(B$10=0,"",B$5/B$10*1000)</f>
        <v>122.84913284707119</v>
      </c>
      <c r="C66" s="290">
        <f t="shared" si="14"/>
        <v>118.11133500292416</v>
      </c>
      <c r="D66" s="290">
        <f t="shared" si="14"/>
        <v>127.05351640360199</v>
      </c>
      <c r="E66" s="290">
        <f t="shared" si="14"/>
        <v>156.15595282243143</v>
      </c>
      <c r="F66" s="290">
        <f t="shared" si="14"/>
        <v>123.07012050796399</v>
      </c>
      <c r="G66" s="290">
        <f t="shared" si="14"/>
        <v>118.85687314070412</v>
      </c>
      <c r="H66" s="290">
        <f t="shared" si="14"/>
        <v>137.44481494788431</v>
      </c>
      <c r="I66" s="290">
        <f t="shared" si="14"/>
        <v>102.44951532800734</v>
      </c>
      <c r="J66" s="290">
        <f t="shared" si="14"/>
        <v>118.50158141741663</v>
      </c>
      <c r="K66" s="290">
        <f t="shared" si="14"/>
        <v>93.13762923917389</v>
      </c>
      <c r="L66" s="290">
        <f t="shared" si="14"/>
        <v>63.014453499746381</v>
      </c>
      <c r="M66" s="290">
        <f t="shared" si="14"/>
        <v>50.818035606913419</v>
      </c>
      <c r="N66" s="290">
        <f t="shared" si="14"/>
        <v>26.084467537884791</v>
      </c>
      <c r="O66" s="290">
        <f t="shared" si="14"/>
        <v>26.619070431544134</v>
      </c>
      <c r="P66" s="290">
        <f t="shared" si="14"/>
        <v>28.352184084662934</v>
      </c>
      <c r="Q66" s="290">
        <f t="shared" si="14"/>
        <v>50.0693244823158</v>
      </c>
      <c r="R66" s="290">
        <f t="shared" si="14"/>
        <v>52.087844054261204</v>
      </c>
      <c r="S66" s="290">
        <f t="shared" si="14"/>
        <v>63.090483925150153</v>
      </c>
      <c r="T66" s="290">
        <f t="shared" si="14"/>
        <v>120.84740082548538</v>
      </c>
      <c r="U66" s="290">
        <f t="shared" si="14"/>
        <v>76.796343735767479</v>
      </c>
      <c r="V66" s="290">
        <f t="shared" si="14"/>
        <v>84.732058880378773</v>
      </c>
      <c r="W66" s="290">
        <f t="shared" si="14"/>
        <v>85.686072159864537</v>
      </c>
      <c r="DA66" s="94"/>
    </row>
    <row r="67" spans="1:105" ht="12" customHeight="1" x14ac:dyDescent="0.25">
      <c r="A67" s="49" t="s">
        <v>58</v>
      </c>
      <c r="B67" s="291">
        <f t="shared" ref="B67:W67" si="15">IF(B$11=0,"",B$6/B$11*1000)</f>
        <v>597.92250201304898</v>
      </c>
      <c r="C67" s="291">
        <f t="shared" si="15"/>
        <v>574.86303162565162</v>
      </c>
      <c r="D67" s="291">
        <f t="shared" si="15"/>
        <v>618.3857765782252</v>
      </c>
      <c r="E67" s="291">
        <f t="shared" si="15"/>
        <v>760.03107105404229</v>
      </c>
      <c r="F67" s="291">
        <f t="shared" si="15"/>
        <v>598.99807733094315</v>
      </c>
      <c r="G67" s="291">
        <f t="shared" si="15"/>
        <v>578.49166146093455</v>
      </c>
      <c r="H67" s="291">
        <f t="shared" si="15"/>
        <v>668.96156071905591</v>
      </c>
      <c r="I67" s="291">
        <f t="shared" si="15"/>
        <v>498.63494446641266</v>
      </c>
      <c r="J67" s="291">
        <f t="shared" si="15"/>
        <v>576.76241102823496</v>
      </c>
      <c r="K67" s="291">
        <f t="shared" si="15"/>
        <v>611.8698823158021</v>
      </c>
      <c r="L67" s="291">
        <f t="shared" si="15"/>
        <v>511.32754953923666</v>
      </c>
      <c r="M67" s="291">
        <f t="shared" si="15"/>
        <v>534.13074974860137</v>
      </c>
      <c r="N67" s="291">
        <f t="shared" si="15"/>
        <v>376.8753090101622</v>
      </c>
      <c r="O67" s="291">
        <f t="shared" si="15"/>
        <v>337.47778343866236</v>
      </c>
      <c r="P67" s="291">
        <f t="shared" si="15"/>
        <v>510.57423979138815</v>
      </c>
      <c r="Q67" s="291">
        <f t="shared" si="15"/>
        <v>320.74153071580429</v>
      </c>
      <c r="R67" s="291">
        <f t="shared" si="15"/>
        <v>374.09361446129373</v>
      </c>
      <c r="S67" s="291">
        <f t="shared" si="15"/>
        <v>379.01496914107537</v>
      </c>
      <c r="T67" s="291">
        <f t="shared" si="15"/>
        <v>295.19145856881204</v>
      </c>
      <c r="U67" s="291">
        <f t="shared" si="15"/>
        <v>331.06529425898117</v>
      </c>
      <c r="V67" s="291">
        <f t="shared" si="15"/>
        <v>349.98360158823141</v>
      </c>
      <c r="W67" s="291">
        <f t="shared" si="15"/>
        <v>408.31114004963229</v>
      </c>
      <c r="DA67" s="84"/>
    </row>
    <row r="68" spans="1:105" ht="12" customHeight="1" x14ac:dyDescent="0.25">
      <c r="A68" s="115" t="s">
        <v>149</v>
      </c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DA68" s="118"/>
    </row>
    <row r="69" spans="1:105" ht="12" customHeight="1" x14ac:dyDescent="0.25">
      <c r="A69" s="50" t="s">
        <v>49</v>
      </c>
      <c r="B69" s="254">
        <f t="shared" ref="B69:W69" si="16">IF(B$52=0,"",B$52/B$9)</f>
        <v>7.5899999999999995E-2</v>
      </c>
      <c r="C69" s="254">
        <f t="shared" si="16"/>
        <v>7.722106187519226E-2</v>
      </c>
      <c r="D69" s="254">
        <f t="shared" si="16"/>
        <v>7.393536563833511E-2</v>
      </c>
      <c r="E69" s="254">
        <f t="shared" si="16"/>
        <v>7.0081393272634657E-2</v>
      </c>
      <c r="F69" s="254">
        <f t="shared" si="16"/>
        <v>7.0832255750349293E-2</v>
      </c>
      <c r="G69" s="254">
        <f t="shared" si="16"/>
        <v>6.7611419400575301E-2</v>
      </c>
      <c r="H69" s="254">
        <f t="shared" si="16"/>
        <v>6.5326272790189738E-2</v>
      </c>
      <c r="I69" s="254">
        <f t="shared" si="16"/>
        <v>7.2894946284459042E-2</v>
      </c>
      <c r="J69" s="254">
        <f t="shared" si="16"/>
        <v>6.6528454001441306E-2</v>
      </c>
      <c r="K69" s="254">
        <f t="shared" si="16"/>
        <v>6.3850575397272402E-2</v>
      </c>
      <c r="L69" s="254">
        <f t="shared" si="16"/>
        <v>6.7470367034633286E-2</v>
      </c>
      <c r="M69" s="254">
        <f t="shared" si="16"/>
        <v>7.0363963158115203E-2</v>
      </c>
      <c r="N69" s="254">
        <f t="shared" si="16"/>
        <v>6.5370999114863007E-2</v>
      </c>
      <c r="O69" s="254">
        <f t="shared" si="16"/>
        <v>6.4959579020837654E-2</v>
      </c>
      <c r="P69" s="254">
        <f t="shared" si="16"/>
        <v>7.304321522943838E-2</v>
      </c>
      <c r="Q69" s="254">
        <f t="shared" si="16"/>
        <v>7.0955424535959169E-2</v>
      </c>
      <c r="R69" s="254">
        <f t="shared" si="16"/>
        <v>7.4495024212269556E-2</v>
      </c>
      <c r="S69" s="254">
        <f t="shared" si="16"/>
        <v>6.3770339506155571E-2</v>
      </c>
      <c r="T69" s="254">
        <f t="shared" si="16"/>
        <v>7.1402117070160101E-2</v>
      </c>
      <c r="U69" s="254">
        <f t="shared" si="16"/>
        <v>7.1252024223285387E-2</v>
      </c>
      <c r="V69" s="254">
        <f t="shared" si="16"/>
        <v>7.1020751813967373E-2</v>
      </c>
      <c r="W69" s="254">
        <f t="shared" si="16"/>
        <v>6.8572189444599113E-2</v>
      </c>
      <c r="DA69" s="83"/>
    </row>
    <row r="70" spans="1:105" ht="12" customHeight="1" x14ac:dyDescent="0.25">
      <c r="A70" s="107" t="s">
        <v>50</v>
      </c>
      <c r="B70" s="293">
        <f t="shared" ref="B70:W70" si="17">IF(B$53=0,"",B$53/B$10)</f>
        <v>5.6784258645229284E-2</v>
      </c>
      <c r="C70" s="293">
        <f t="shared" si="17"/>
        <v>4.9455973775881401E-2</v>
      </c>
      <c r="D70" s="293">
        <f t="shared" si="17"/>
        <v>4.7351660483891833E-2</v>
      </c>
      <c r="E70" s="293">
        <f t="shared" si="17"/>
        <v>4.4883396623973497E-2</v>
      </c>
      <c r="F70" s="293">
        <f t="shared" si="17"/>
        <v>4.6074256082207776E-2</v>
      </c>
      <c r="G70" s="293">
        <f t="shared" si="17"/>
        <v>4.3979198721597924E-2</v>
      </c>
      <c r="H70" s="293">
        <f t="shared" si="17"/>
        <v>4.3079439858910176E-2</v>
      </c>
      <c r="I70" s="293">
        <f t="shared" si="17"/>
        <v>4.8340218590680377E-2</v>
      </c>
      <c r="J70" s="293">
        <f t="shared" si="17"/>
        <v>4.411828491346783E-2</v>
      </c>
      <c r="K70" s="293">
        <f t="shared" si="17"/>
        <v>4.2342452106352804E-2</v>
      </c>
      <c r="L70" s="293">
        <f t="shared" si="17"/>
        <v>4.4320028787664431E-2</v>
      </c>
      <c r="M70" s="293">
        <f t="shared" si="17"/>
        <v>4.6220778244485401E-2</v>
      </c>
      <c r="N70" s="293">
        <f t="shared" si="17"/>
        <v>4.2348032929194972E-2</v>
      </c>
      <c r="O70" s="293">
        <f t="shared" si="17"/>
        <v>4.1868784568373382E-2</v>
      </c>
      <c r="P70" s="293">
        <f t="shared" si="17"/>
        <v>4.7078978785279224E-2</v>
      </c>
      <c r="Q70" s="293">
        <f t="shared" si="17"/>
        <v>4.5733322608211086E-2</v>
      </c>
      <c r="R70" s="293">
        <f t="shared" si="17"/>
        <v>4.8014721880490642E-2</v>
      </c>
      <c r="S70" s="293">
        <f t="shared" si="17"/>
        <v>4.4219727236987354E-2</v>
      </c>
      <c r="T70" s="293">
        <f t="shared" si="17"/>
        <v>4.9286576258498346E-2</v>
      </c>
      <c r="U70" s="293">
        <f t="shared" si="17"/>
        <v>4.9182972011917292E-2</v>
      </c>
      <c r="V70" s="293">
        <f t="shared" si="17"/>
        <v>4.9023332134192937E-2</v>
      </c>
      <c r="W70" s="293">
        <f t="shared" si="17"/>
        <v>5.0149195148741797E-2</v>
      </c>
      <c r="DA70" s="94"/>
    </row>
    <row r="71" spans="1:105" ht="12" customHeight="1" x14ac:dyDescent="0.25">
      <c r="A71" s="49" t="s">
        <v>51</v>
      </c>
      <c r="B71" s="255">
        <f t="shared" ref="B71:W71" si="18">IF(B$54=0,"",B$54/B$11)</f>
        <v>0.20779469553558541</v>
      </c>
      <c r="C71" s="255">
        <f t="shared" si="18"/>
        <v>0.20490747609937077</v>
      </c>
      <c r="D71" s="255">
        <f t="shared" si="18"/>
        <v>0.18611195591223523</v>
      </c>
      <c r="E71" s="255">
        <f t="shared" si="18"/>
        <v>0.16908500953796055</v>
      </c>
      <c r="F71" s="255">
        <f t="shared" si="18"/>
        <v>0.1668701112116352</v>
      </c>
      <c r="G71" s="255">
        <f t="shared" si="18"/>
        <v>0.1511032824697025</v>
      </c>
      <c r="H71" s="255">
        <f t="shared" si="18"/>
        <v>0.17061652151071519</v>
      </c>
      <c r="I71" s="255">
        <f t="shared" si="18"/>
        <v>0.19298690979591954</v>
      </c>
      <c r="J71" s="255">
        <f t="shared" si="18"/>
        <v>0.17672743212124201</v>
      </c>
      <c r="K71" s="255">
        <f t="shared" si="18"/>
        <v>0.17071790883081972</v>
      </c>
      <c r="L71" s="255">
        <f t="shared" si="18"/>
        <v>0.18153990399781275</v>
      </c>
      <c r="M71" s="255">
        <f t="shared" si="18"/>
        <v>0.17300307250036215</v>
      </c>
      <c r="N71" s="255">
        <f t="shared" si="18"/>
        <v>0.15958302721623824</v>
      </c>
      <c r="O71" s="255">
        <f t="shared" si="18"/>
        <v>0.16186868204557717</v>
      </c>
      <c r="P71" s="255">
        <f t="shared" si="18"/>
        <v>0.16756830744617815</v>
      </c>
      <c r="Q71" s="255">
        <f t="shared" si="18"/>
        <v>0.16880862820540418</v>
      </c>
      <c r="R71" s="255">
        <f t="shared" si="18"/>
        <v>0.1682454300359362</v>
      </c>
      <c r="S71" s="255">
        <f t="shared" si="18"/>
        <v>0.15494762301396711</v>
      </c>
      <c r="T71" s="255">
        <f t="shared" si="18"/>
        <v>0.16335297048682074</v>
      </c>
      <c r="U71" s="255">
        <f t="shared" si="18"/>
        <v>0.15297525526642372</v>
      </c>
      <c r="V71" s="255">
        <f t="shared" si="18"/>
        <v>0.15247872262419818</v>
      </c>
      <c r="W71" s="255">
        <f t="shared" si="18"/>
        <v>0.1480097425739407</v>
      </c>
      <c r="DA71" s="84"/>
    </row>
    <row r="72" spans="1:105" ht="12" customHeight="1" x14ac:dyDescent="0.25">
      <c r="A72" s="115" t="s">
        <v>150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DA72" s="118"/>
    </row>
    <row r="73" spans="1:105" ht="12" customHeight="1" x14ac:dyDescent="0.25">
      <c r="A73" s="50" t="s">
        <v>49</v>
      </c>
      <c r="B73" s="254">
        <f>IF(NMM_ued!B$5=0,"",NMM_ued!B$5/B$9)</f>
        <v>4.3130565712983161E-2</v>
      </c>
      <c r="C73" s="254">
        <f>IF(NMM_ued!C$5=0,"",NMM_ued!C$5/C$9)</f>
        <v>4.371270538480497E-2</v>
      </c>
      <c r="D73" s="254">
        <f>IF(NMM_ued!D$5=0,"",NMM_ued!D$5/D$9)</f>
        <v>4.1963506733523101E-2</v>
      </c>
      <c r="E73" s="254">
        <f>IF(NMM_ued!E$5=0,"",NMM_ued!E$5/E$9)</f>
        <v>4.0019725651912315E-2</v>
      </c>
      <c r="F73" s="254">
        <f>IF(NMM_ued!F$5=0,"",NMM_ued!F$5/F$9)</f>
        <v>4.0474127732392465E-2</v>
      </c>
      <c r="G73" s="254">
        <f>IF(NMM_ued!G$5=0,"",NMM_ued!G$5/G$9)</f>
        <v>3.890551134334902E-2</v>
      </c>
      <c r="H73" s="254">
        <f>IF(NMM_ued!H$5=0,"",NMM_ued!H$5/H$9)</f>
        <v>3.7865424836928653E-2</v>
      </c>
      <c r="I73" s="254">
        <f>IF(NMM_ued!I$5=0,"",NMM_ued!I$5/I$9)</f>
        <v>4.2019367665748097E-2</v>
      </c>
      <c r="J73" s="254">
        <f>IF(NMM_ued!J$5=0,"",NMM_ued!J$5/J$9)</f>
        <v>3.8614370589475012E-2</v>
      </c>
      <c r="K73" s="254">
        <f>IF(NMM_ued!K$5=0,"",NMM_ued!K$5/K$9)</f>
        <v>3.7006312294328832E-2</v>
      </c>
      <c r="L73" s="254">
        <f>IF(NMM_ued!L$5=0,"",NMM_ued!L$5/L$9)</f>
        <v>3.8691174699220898E-2</v>
      </c>
      <c r="M73" s="254">
        <f>IF(NMM_ued!M$5=0,"",NMM_ued!M$5/M$9)</f>
        <v>3.9873676637188694E-2</v>
      </c>
      <c r="N73" s="254">
        <f>IF(NMM_ued!N$5=0,"",NMM_ued!N$5/N$9)</f>
        <v>3.6901301727501779E-2</v>
      </c>
      <c r="O73" s="254">
        <f>IF(NMM_ued!O$5=0,"",NMM_ued!O$5/O$9)</f>
        <v>3.6717905546699223E-2</v>
      </c>
      <c r="P73" s="254">
        <f>IF(NMM_ued!P$5=0,"",NMM_ued!P$5/P$9)</f>
        <v>4.1302047069082283E-2</v>
      </c>
      <c r="Q73" s="254">
        <f>IF(NMM_ued!Q$5=0,"",NMM_ued!Q$5/Q$9)</f>
        <v>3.9901825724192243E-2</v>
      </c>
      <c r="R73" s="254">
        <f>IF(NMM_ued!R$5=0,"",NMM_ued!R$5/R$9)</f>
        <v>4.1849751307417284E-2</v>
      </c>
      <c r="S73" s="254">
        <f>IF(NMM_ued!S$5=0,"",NMM_ued!S$5/S$9)</f>
        <v>3.6864924869914349E-2</v>
      </c>
      <c r="T73" s="254">
        <f>IF(NMM_ued!T$5=0,"",NMM_ued!T$5/T$9)</f>
        <v>4.1919757050701903E-2</v>
      </c>
      <c r="U73" s="254">
        <f>IF(NMM_ued!U$5=0,"",NMM_ued!U$5/U$9)</f>
        <v>4.1705368890936047E-2</v>
      </c>
      <c r="V73" s="254">
        <f>IF(NMM_ued!V$5=0,"",NMM_ued!V$5/V$9)</f>
        <v>4.2046204037692506E-2</v>
      </c>
      <c r="W73" s="254">
        <f>IF(NMM_ued!W$5=0,"",NMM_ued!W$5/W$9)</f>
        <v>4.158062254516226E-2</v>
      </c>
      <c r="DA73" s="83"/>
    </row>
    <row r="74" spans="1:105" ht="12" customHeight="1" x14ac:dyDescent="0.25">
      <c r="A74" s="107" t="s">
        <v>50</v>
      </c>
      <c r="B74" s="293">
        <f>IF(NMM_ued!B$48=0,"",NMM_ued!B$48/B$10)</f>
        <v>2.7587070674292852E-2</v>
      </c>
      <c r="C74" s="293">
        <f>IF(NMM_ued!C$48=0,"",NMM_ued!C$48/C$10)</f>
        <v>2.4181605489640028E-2</v>
      </c>
      <c r="D74" s="293">
        <f>IF(NMM_ued!D$48=0,"",NMM_ued!D$48/D$10)</f>
        <v>2.3090615591871508E-2</v>
      </c>
      <c r="E74" s="293">
        <f>IF(NMM_ued!E$48=0,"",NMM_ued!E$48/E$10)</f>
        <v>2.1945869185872654E-2</v>
      </c>
      <c r="F74" s="293">
        <f>IF(NMM_ued!F$48=0,"",NMM_ued!F$48/F$10)</f>
        <v>2.2379111933867098E-2</v>
      </c>
      <c r="G74" s="293">
        <f>IF(NMM_ued!G$48=0,"",NMM_ued!G$48/G$10)</f>
        <v>2.1416248741974314E-2</v>
      </c>
      <c r="H74" s="293">
        <f>IF(NMM_ued!H$48=0,"",NMM_ued!H$48/H$10)</f>
        <v>2.0966715007155318E-2</v>
      </c>
      <c r="I74" s="293">
        <f>IF(NMM_ued!I$48=0,"",NMM_ued!I$48/I$10)</f>
        <v>2.3987098075340999E-2</v>
      </c>
      <c r="J74" s="293">
        <f>IF(NMM_ued!J$48=0,"",NMM_ued!J$48/J$10)</f>
        <v>2.2038797965843758E-2</v>
      </c>
      <c r="K74" s="293">
        <f>IF(NMM_ued!K$48=0,"",NMM_ued!K$48/K$10)</f>
        <v>2.1067071718433587E-2</v>
      </c>
      <c r="L74" s="293">
        <f>IF(NMM_ued!L$48=0,"",NMM_ued!L$48/L$10)</f>
        <v>2.2640276181304757E-2</v>
      </c>
      <c r="M74" s="293">
        <f>IF(NMM_ued!M$48=0,"",NMM_ued!M$48/M$10)</f>
        <v>2.3429025433546056E-2</v>
      </c>
      <c r="N74" s="293">
        <f>IF(NMM_ued!N$48=0,"",NMM_ued!N$48/N$10)</f>
        <v>2.1749471282382759E-2</v>
      </c>
      <c r="O74" s="293">
        <f>IF(NMM_ued!O$48=0,"",NMM_ued!O$48/O$10)</f>
        <v>2.1741700971889651E-2</v>
      </c>
      <c r="P74" s="293">
        <f>IF(NMM_ued!P$48=0,"",NMM_ued!P$48/P$10)</f>
        <v>2.4461434603415873E-2</v>
      </c>
      <c r="Q74" s="293">
        <f>IF(NMM_ued!Q$48=0,"",NMM_ued!Q$48/Q$10)</f>
        <v>2.3781291002937591E-2</v>
      </c>
      <c r="R74" s="293">
        <f>IF(NMM_ued!R$48=0,"",NMM_ued!R$48/R$10)</f>
        <v>2.4939492899162911E-2</v>
      </c>
      <c r="S74" s="293">
        <f>IF(NMM_ued!S$48=0,"",NMM_ued!S$48/S$10)</f>
        <v>2.3045993896119818E-2</v>
      </c>
      <c r="T74" s="293">
        <f>IF(NMM_ued!T$48=0,"",NMM_ued!T$48/T$10)</f>
        <v>2.5784872348658842E-2</v>
      </c>
      <c r="U74" s="293">
        <f>IF(NMM_ued!U$48=0,"",NMM_ued!U$48/U$10)</f>
        <v>2.5716333848581331E-2</v>
      </c>
      <c r="V74" s="293">
        <f>IF(NMM_ued!V$48=0,"",NMM_ued!V$48/V$10)</f>
        <v>2.5847636742383207E-2</v>
      </c>
      <c r="W74" s="293">
        <f>IF(NMM_ued!W$48=0,"",NMM_ued!W$48/W$10)</f>
        <v>2.6553920411098275E-2</v>
      </c>
      <c r="DA74" s="94"/>
    </row>
    <row r="75" spans="1:105" ht="12" customHeight="1" x14ac:dyDescent="0.25">
      <c r="A75" s="49" t="s">
        <v>51</v>
      </c>
      <c r="B75" s="255">
        <f>IF(NMM_ued!B$99=0,"",NMM_ued!B$99/B$11)</f>
        <v>8.7493050051452165E-2</v>
      </c>
      <c r="C75" s="255">
        <f>IF(NMM_ued!C$99=0,"",NMM_ued!C$99/C$11)</f>
        <v>8.5388982376440964E-2</v>
      </c>
      <c r="D75" s="255">
        <f>IF(NMM_ued!D$99=0,"",NMM_ued!D$99/D$11)</f>
        <v>7.9091935209799652E-2</v>
      </c>
      <c r="E75" s="255">
        <f>IF(NMM_ued!E$99=0,"",NMM_ued!E$99/E$11)</f>
        <v>7.3248657501566478E-2</v>
      </c>
      <c r="F75" s="255">
        <f>IF(NMM_ued!F$99=0,"",NMM_ued!F$99/F$11)</f>
        <v>7.2100736361880802E-2</v>
      </c>
      <c r="G75" s="255">
        <f>IF(NMM_ued!G$99=0,"",NMM_ued!G$99/G$11)</f>
        <v>6.7219845421980076E-2</v>
      </c>
      <c r="H75" s="255">
        <f>IF(NMM_ued!H$99=0,"",NMM_ued!H$99/H$11)</f>
        <v>7.6118795953022525E-2</v>
      </c>
      <c r="I75" s="255">
        <f>IF(NMM_ued!I$99=0,"",NMM_ued!I$99/I$11)</f>
        <v>8.3275006452016798E-2</v>
      </c>
      <c r="J75" s="255">
        <f>IF(NMM_ued!J$99=0,"",NMM_ued!J$99/J$11)</f>
        <v>7.7803309735092932E-2</v>
      </c>
      <c r="K75" s="255">
        <f>IF(NMM_ued!K$99=0,"",NMM_ued!K$99/K$11)</f>
        <v>7.6420157976098621E-2</v>
      </c>
      <c r="L75" s="255">
        <f>IF(NMM_ued!L$99=0,"",NMM_ued!L$99/L$11)</f>
        <v>7.8269133166089744E-2</v>
      </c>
      <c r="M75" s="255">
        <f>IF(NMM_ued!M$99=0,"",NMM_ued!M$99/M$11)</f>
        <v>7.385046266575572E-2</v>
      </c>
      <c r="N75" s="255">
        <f>IF(NMM_ued!N$99=0,"",NMM_ued!N$99/N$11)</f>
        <v>6.858107640293068E-2</v>
      </c>
      <c r="O75" s="255">
        <f>IF(NMM_ued!O$99=0,"",NMM_ued!O$99/O$11)</f>
        <v>6.975749008474301E-2</v>
      </c>
      <c r="P75" s="255">
        <f>IF(NMM_ued!P$99=0,"",NMM_ued!P$99/P$11)</f>
        <v>7.2747206515198073E-2</v>
      </c>
      <c r="Q75" s="255">
        <f>IF(NMM_ued!Q$99=0,"",NMM_ued!Q$99/Q$11)</f>
        <v>7.3092157100000582E-2</v>
      </c>
      <c r="R75" s="255">
        <f>IF(NMM_ued!R$99=0,"",NMM_ued!R$99/R$11)</f>
        <v>7.6742342121823112E-2</v>
      </c>
      <c r="S75" s="255">
        <f>IF(NMM_ued!S$99=0,"",NMM_ued!S$99/S$11)</f>
        <v>7.1586438007170225E-2</v>
      </c>
      <c r="T75" s="255">
        <f>IF(NMM_ued!T$99=0,"",NMM_ued!T$99/T$11)</f>
        <v>7.7856946372502581E-2</v>
      </c>
      <c r="U75" s="255">
        <f>IF(NMM_ued!U$99=0,"",NMM_ued!U$99/U$11)</f>
        <v>7.6275222745710636E-2</v>
      </c>
      <c r="V75" s="255">
        <f>IF(NMM_ued!V$99=0,"",NMM_ued!V$99/V$11)</f>
        <v>7.6549208139517461E-2</v>
      </c>
      <c r="W75" s="255">
        <f>IF(NMM_ued!W$99=0,"",NMM_ued!W$99/W$11)</f>
        <v>7.5760803960970735E-2</v>
      </c>
      <c r="DA75" s="84"/>
    </row>
    <row r="76" spans="1:105" ht="12" customHeight="1" x14ac:dyDescent="0.25">
      <c r="A76" s="110" t="s">
        <v>88</v>
      </c>
      <c r="B76" s="256">
        <f t="shared" ref="B76:W76" si="19">IF(B$51=0,"",B$59/B$51)</f>
        <v>9.0891253673239643</v>
      </c>
      <c r="C76" s="256">
        <f t="shared" si="19"/>
        <v>8.7803961323448902</v>
      </c>
      <c r="D76" s="256">
        <f t="shared" si="19"/>
        <v>9.1549027453442644</v>
      </c>
      <c r="E76" s="256">
        <f t="shared" si="19"/>
        <v>9.7173879480462677</v>
      </c>
      <c r="F76" s="256">
        <f t="shared" si="19"/>
        <v>9.241810059332078</v>
      </c>
      <c r="G76" s="256">
        <f t="shared" si="19"/>
        <v>10.090744096446702</v>
      </c>
      <c r="H76" s="256">
        <f t="shared" si="19"/>
        <v>9.9125200565389466</v>
      </c>
      <c r="I76" s="256">
        <f t="shared" si="19"/>
        <v>8.2797388732228629</v>
      </c>
      <c r="J76" s="256">
        <f t="shared" si="19"/>
        <v>9.2709750702223506</v>
      </c>
      <c r="K76" s="256">
        <f t="shared" si="19"/>
        <v>9.2841749036421835</v>
      </c>
      <c r="L76" s="256">
        <f t="shared" si="19"/>
        <v>8.346131853235816</v>
      </c>
      <c r="M76" s="256">
        <f t="shared" si="19"/>
        <v>7.5179377199982023</v>
      </c>
      <c r="N76" s="256">
        <f t="shared" si="19"/>
        <v>8.8681803259331424</v>
      </c>
      <c r="O76" s="256">
        <f t="shared" si="19"/>
        <v>9.1033347932851729</v>
      </c>
      <c r="P76" s="256">
        <f t="shared" si="19"/>
        <v>9.0636004785391506</v>
      </c>
      <c r="Q76" s="256">
        <f t="shared" si="19"/>
        <v>8.8384684914552736</v>
      </c>
      <c r="R76" s="256">
        <f t="shared" si="19"/>
        <v>9.0475725346746341</v>
      </c>
      <c r="S76" s="256">
        <f t="shared" si="19"/>
        <v>9.7088081486610811</v>
      </c>
      <c r="T76" s="256">
        <f t="shared" si="19"/>
        <v>9.5065842219355012</v>
      </c>
      <c r="U76" s="256">
        <f t="shared" si="19"/>
        <v>9.4406479124084655</v>
      </c>
      <c r="V76" s="256">
        <f t="shared" si="19"/>
        <v>9.2710856240604631</v>
      </c>
      <c r="W76" s="256">
        <f t="shared" si="19"/>
        <v>8.781204158866931</v>
      </c>
      <c r="DA76" s="109"/>
    </row>
    <row r="77" spans="1:105" ht="12" customHeight="1" x14ac:dyDescent="0.25">
      <c r="A77" s="50" t="s">
        <v>1438</v>
      </c>
      <c r="B77" s="257">
        <f t="shared" ref="B77:W77" si="20">IF(B$52=0,"",B$60/B$52)</f>
        <v>9.2703870846535423</v>
      </c>
      <c r="C77" s="257">
        <f t="shared" si="20"/>
        <v>9.4620077772086724</v>
      </c>
      <c r="D77" s="257">
        <f t="shared" si="20"/>
        <v>9.6826627784994113</v>
      </c>
      <c r="E77" s="257">
        <f t="shared" si="20"/>
        <v>9.7909933834811333</v>
      </c>
      <c r="F77" s="257">
        <f t="shared" si="20"/>
        <v>9.5721181022598962</v>
      </c>
      <c r="G77" s="257">
        <f t="shared" si="20"/>
        <v>10.157099322729607</v>
      </c>
      <c r="H77" s="257">
        <f t="shared" si="20"/>
        <v>9.9384533141779308</v>
      </c>
      <c r="I77" s="257">
        <f t="shared" si="20"/>
        <v>9.022283712978906</v>
      </c>
      <c r="J77" s="257">
        <f t="shared" si="20"/>
        <v>10.091294195041808</v>
      </c>
      <c r="K77" s="257">
        <f t="shared" si="20"/>
        <v>10.80275349139592</v>
      </c>
      <c r="L77" s="257">
        <f t="shared" si="20"/>
        <v>10.541333747371107</v>
      </c>
      <c r="M77" s="257">
        <f t="shared" si="20"/>
        <v>10.158253717986572</v>
      </c>
      <c r="N77" s="257">
        <f t="shared" si="20"/>
        <v>13.748994062034969</v>
      </c>
      <c r="O77" s="257">
        <f t="shared" si="20"/>
        <v>14.735435351962579</v>
      </c>
      <c r="P77" s="257">
        <f t="shared" si="20"/>
        <v>13.371971625032131</v>
      </c>
      <c r="Q77" s="257">
        <f t="shared" si="20"/>
        <v>13.340316898191142</v>
      </c>
      <c r="R77" s="257">
        <f t="shared" si="20"/>
        <v>11.700636939798519</v>
      </c>
      <c r="S77" s="257">
        <f t="shared" si="20"/>
        <v>13.553310662919836</v>
      </c>
      <c r="T77" s="257">
        <f t="shared" si="20"/>
        <v>11.443102545160066</v>
      </c>
      <c r="U77" s="257">
        <f t="shared" si="20"/>
        <v>12.529636650982992</v>
      </c>
      <c r="V77" s="257">
        <f t="shared" si="20"/>
        <v>11.746851286761151</v>
      </c>
      <c r="W77" s="257">
        <f t="shared" si="20"/>
        <v>10.592437251537868</v>
      </c>
      <c r="DA77" s="83"/>
    </row>
    <row r="78" spans="1:105" ht="12" customHeight="1" x14ac:dyDescent="0.25">
      <c r="A78" s="107" t="s">
        <v>1439</v>
      </c>
      <c r="B78" s="295">
        <f t="shared" ref="B78:W78" si="21">IF(B$53=0,"",B$61/B$53)</f>
        <v>11.347109246354327</v>
      </c>
      <c r="C78" s="295">
        <f t="shared" si="21"/>
        <v>6.2723859686534569</v>
      </c>
      <c r="D78" s="295">
        <f t="shared" si="21"/>
        <v>7.4242315439495128</v>
      </c>
      <c r="E78" s="295">
        <f t="shared" si="21"/>
        <v>13.714865160028667</v>
      </c>
      <c r="F78" s="295">
        <f t="shared" si="21"/>
        <v>8.3619031572472355</v>
      </c>
      <c r="G78" s="295">
        <f t="shared" si="21"/>
        <v>12.655708213960938</v>
      </c>
      <c r="H78" s="295">
        <f t="shared" si="21"/>
        <v>13.36496475732109</v>
      </c>
      <c r="I78" s="295">
        <f t="shared" si="21"/>
        <v>5.3708327353988121</v>
      </c>
      <c r="J78" s="295">
        <f t="shared" si="21"/>
        <v>6.0631979842871484</v>
      </c>
      <c r="K78" s="295">
        <f t="shared" si="21"/>
        <v>5.1110371726106587</v>
      </c>
      <c r="L78" s="295">
        <f t="shared" si="21"/>
        <v>4.5251169569810443</v>
      </c>
      <c r="M78" s="295">
        <f t="shared" si="21"/>
        <v>4.5906904300119677</v>
      </c>
      <c r="N78" s="295">
        <f t="shared" si="21"/>
        <v>4.5077433657337727</v>
      </c>
      <c r="O78" s="295">
        <f t="shared" si="21"/>
        <v>4.1401818167439428</v>
      </c>
      <c r="P78" s="295">
        <f t="shared" si="21"/>
        <v>4.21496265982808</v>
      </c>
      <c r="Q78" s="295">
        <f t="shared" si="21"/>
        <v>4.254085569839698</v>
      </c>
      <c r="R78" s="295">
        <f t="shared" si="21"/>
        <v>4.5535465978490022</v>
      </c>
      <c r="S78" s="295">
        <f t="shared" si="21"/>
        <v>4.6708645118402847</v>
      </c>
      <c r="T78" s="295">
        <f t="shared" si="21"/>
        <v>5.2707827720810521</v>
      </c>
      <c r="U78" s="295">
        <f t="shared" si="21"/>
        <v>4.6163328210998058</v>
      </c>
      <c r="V78" s="295">
        <f t="shared" si="21"/>
        <v>4.1613896377142945</v>
      </c>
      <c r="W78" s="295">
        <f t="shared" si="21"/>
        <v>4.2984015662845136</v>
      </c>
      <c r="DA78" s="94"/>
    </row>
    <row r="79" spans="1:105" ht="12" customHeight="1" x14ac:dyDescent="0.25">
      <c r="A79" s="49" t="s">
        <v>1440</v>
      </c>
      <c r="B79" s="258">
        <f t="shared" ref="B79:W79" si="22">IF(B$54=0,"",B$62/B$54)</f>
        <v>2.8429743137315127</v>
      </c>
      <c r="C79" s="258">
        <f t="shared" si="22"/>
        <v>2.9421625290451692</v>
      </c>
      <c r="D79" s="258">
        <f t="shared" si="22"/>
        <v>2.8271258971915487</v>
      </c>
      <c r="E79" s="258">
        <f t="shared" si="22"/>
        <v>2.6969063862046707</v>
      </c>
      <c r="F79" s="258">
        <f t="shared" si="22"/>
        <v>2.7061561167823749</v>
      </c>
      <c r="G79" s="258">
        <f t="shared" si="22"/>
        <v>2.4873314548333791</v>
      </c>
      <c r="H79" s="258">
        <f t="shared" si="22"/>
        <v>2.3861717239828084</v>
      </c>
      <c r="I79" s="258">
        <f t="shared" si="22"/>
        <v>2.7184427437047951</v>
      </c>
      <c r="J79" s="258">
        <f t="shared" si="22"/>
        <v>2.5551021554301734</v>
      </c>
      <c r="K79" s="258">
        <f t="shared" si="22"/>
        <v>2.3018631617084315</v>
      </c>
      <c r="L79" s="258">
        <f t="shared" si="22"/>
        <v>2.7290851630731301</v>
      </c>
      <c r="M79" s="258">
        <f t="shared" si="22"/>
        <v>2.7236513077901425</v>
      </c>
      <c r="N79" s="258">
        <f t="shared" si="22"/>
        <v>3.0190866813283872</v>
      </c>
      <c r="O79" s="258">
        <f t="shared" si="22"/>
        <v>2.9600708091134176</v>
      </c>
      <c r="P79" s="258">
        <f t="shared" si="22"/>
        <v>2.9060107535246971</v>
      </c>
      <c r="Q79" s="258">
        <f t="shared" si="22"/>
        <v>2.9064362449870984</v>
      </c>
      <c r="R79" s="258">
        <f t="shared" si="22"/>
        <v>2.8039134180690759</v>
      </c>
      <c r="S79" s="258">
        <f t="shared" si="22"/>
        <v>2.81263561783953</v>
      </c>
      <c r="T79" s="258">
        <f t="shared" si="22"/>
        <v>2.9050031627599364</v>
      </c>
      <c r="U79" s="258">
        <f t="shared" si="22"/>
        <v>3.0894212833255779</v>
      </c>
      <c r="V79" s="258">
        <f t="shared" si="22"/>
        <v>3.1454532955949226</v>
      </c>
      <c r="W79" s="258">
        <f t="shared" si="22"/>
        <v>3.2551275388872449</v>
      </c>
      <c r="DA79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workbookViewId="0"/>
  </sheetViews>
  <sheetFormatPr defaultColWidth="9.140625" defaultRowHeight="15" x14ac:dyDescent="0.25"/>
  <cols>
    <col min="1" max="1" width="7.7109375" style="48" customWidth="1"/>
    <col min="2" max="2" width="15.85546875" style="48" customWidth="1"/>
    <col min="3" max="3" width="2.85546875" style="48" customWidth="1"/>
    <col min="4" max="4" width="54.7109375" style="48" customWidth="1"/>
    <col min="5" max="6" width="9.140625" style="48" customWidth="1"/>
    <col min="7" max="16384" width="9.140625" style="48"/>
  </cols>
  <sheetData>
    <row r="1" spans="1:4" ht="18" customHeight="1" x14ac:dyDescent="0.3">
      <c r="A1" s="177" t="s">
        <v>10</v>
      </c>
      <c r="B1" s="177" t="s">
        <v>11</v>
      </c>
      <c r="C1" s="178"/>
      <c r="D1" s="179"/>
    </row>
    <row r="2" spans="1:4" ht="18" customHeight="1" x14ac:dyDescent="0.3">
      <c r="A2" s="176"/>
      <c r="B2" s="178"/>
      <c r="C2" s="178"/>
      <c r="D2" s="179"/>
    </row>
    <row r="3" spans="1:4" ht="18" customHeight="1" x14ac:dyDescent="0.3">
      <c r="A3" s="176"/>
      <c r="B3" s="188" t="s">
        <v>12</v>
      </c>
      <c r="C3" s="180"/>
      <c r="D3" s="180"/>
    </row>
    <row r="4" spans="1:4" ht="15" customHeight="1" x14ac:dyDescent="0.3">
      <c r="A4" s="181"/>
      <c r="B4" s="182" t="str">
        <f ca="1">HYPERLINK("#"&amp;CELL("address",Ind_Summary!$B$2),MID(CELL("filename",Ind_Summary!$B$2),FIND("]",CELL("filename",Ind_Summary!$B$2))+1,256))</f>
        <v>Ind_Summary</v>
      </c>
      <c r="D4" s="189" t="s">
        <v>13</v>
      </c>
    </row>
    <row r="5" spans="1:4" ht="15" customHeight="1" x14ac:dyDescent="0.3">
      <c r="A5" s="181"/>
      <c r="B5" s="183" t="str">
        <f ca="1">HYPERLINK("#"&amp;CELL("address",Ind_Summary_fec!$B$2),MID(CELL("filename",Ind_Summary_fec!$B$2),FIND("]",CELL("filename",Ind_Summary_fec!$B$2))+1,256))</f>
        <v>Ind_Summary_fec</v>
      </c>
      <c r="D5" s="190" t="s">
        <v>14</v>
      </c>
    </row>
    <row r="6" spans="1:4" ht="15" customHeight="1" x14ac:dyDescent="0.3">
      <c r="A6" s="181"/>
      <c r="B6" s="183" t="str">
        <f ca="1">HYPERLINK("#"&amp;CELL("address",Ind_Summary_ued!$B$2),MID(CELL("filename",Ind_Summary_ued!$B$2),FIND("]",CELL("filename",Ind_Summary_ued!$B$2))+1,256))</f>
        <v>Ind_Summary_ued</v>
      </c>
      <c r="D6" s="190" t="s">
        <v>15</v>
      </c>
    </row>
    <row r="7" spans="1:4" ht="5.0999999999999996" customHeight="1" x14ac:dyDescent="0.3">
      <c r="A7" s="181"/>
      <c r="B7" s="185"/>
      <c r="D7" s="178"/>
    </row>
    <row r="8" spans="1:4" x14ac:dyDescent="0.25">
      <c r="A8" s="186"/>
      <c r="B8" s="182" t="str">
        <f ca="1">HYPERLINK("#"&amp;CELL("address",ISI!$B$2),MID(CELL("filename",ISI!$B$2),FIND("]",CELL("filename",ISI!$B$2))+1,256))</f>
        <v>ISI</v>
      </c>
      <c r="D8" s="189" t="s">
        <v>16</v>
      </c>
    </row>
    <row r="9" spans="1:4" x14ac:dyDescent="0.25">
      <c r="A9" s="186"/>
      <c r="B9" s="183" t="str">
        <f ca="1">HYPERLINK("#"&amp;CELL("address",ISI_fec!$B$2),MID(CELL("filename",ISI_fec!$B$2),FIND("]",CELL("filename",ISI_fec!$B$2))+1,256))</f>
        <v>ISI_fec</v>
      </c>
      <c r="D9" s="190" t="s">
        <v>17</v>
      </c>
    </row>
    <row r="10" spans="1:4" x14ac:dyDescent="0.25">
      <c r="A10" s="186"/>
      <c r="B10" s="183" t="str">
        <f ca="1">HYPERLINK("#"&amp;CELL("address",ISI_ued!$B$2),MID(CELL("filename",ISI_ued!$B$2),FIND("]",CELL("filename",ISI_ued!$B$2))+1,256))</f>
        <v>ISI_ued</v>
      </c>
      <c r="D10" s="190" t="s">
        <v>18</v>
      </c>
    </row>
    <row r="11" spans="1:4" x14ac:dyDescent="0.25">
      <c r="A11" s="186"/>
      <c r="B11" s="183" t="str">
        <f ca="1">HYPERLINK("#"&amp;CELL("address",ISI_emi!$B$2),MID(CELL("filename",ISI_emi!$B$2),FIND("]",CELL("filename",ISI_emi!$B$2))+1,256))</f>
        <v>ISI_emi</v>
      </c>
      <c r="D11" s="190" t="s">
        <v>19</v>
      </c>
    </row>
    <row r="12" spans="1:4" ht="5.0999999999999996" customHeight="1" x14ac:dyDescent="0.25">
      <c r="A12" s="186"/>
      <c r="B12" s="187"/>
      <c r="D12" s="184"/>
    </row>
    <row r="13" spans="1:4" x14ac:dyDescent="0.25">
      <c r="B13" s="182" t="str">
        <f ca="1">HYPERLINK("#"&amp;CELL("address",NFM!$B$2),MID(CELL("filename",NFM!$B$2),FIND("]",CELL("filename",NFM!$B$2))+1,256))</f>
        <v>NFM</v>
      </c>
      <c r="D13" s="189" t="s">
        <v>20</v>
      </c>
    </row>
    <row r="14" spans="1:4" x14ac:dyDescent="0.25">
      <c r="B14" s="183" t="str">
        <f ca="1">HYPERLINK("#"&amp;CELL("address",NFM_fec!$B$2),MID(CELL("filename",NFM_fec!$B$2),FIND("]",CELL("filename",NFM_fec!$B$2))+1,256))</f>
        <v>NFM_fec</v>
      </c>
      <c r="D14" s="190" t="s">
        <v>17</v>
      </c>
    </row>
    <row r="15" spans="1:4" x14ac:dyDescent="0.25">
      <c r="B15" s="183" t="str">
        <f ca="1">HYPERLINK("#"&amp;CELL("address",NFM_ued!$B$2),MID(CELL("filename",NFM_ued!$B$2),FIND("]",CELL("filename",NFM_ued!$B$2))+1,256))</f>
        <v>NFM_ued</v>
      </c>
      <c r="D15" s="190" t="s">
        <v>18</v>
      </c>
    </row>
    <row r="16" spans="1:4" x14ac:dyDescent="0.25">
      <c r="B16" s="183" t="str">
        <f ca="1">HYPERLINK("#"&amp;CELL("address",NFM_emi!$B$2),MID(CELL("filename",NFM_emi!$B$2),FIND("]",CELL("filename",NFM_emi!$B$2))+1,256))</f>
        <v>NFM_emi</v>
      </c>
      <c r="D16" s="190" t="s">
        <v>19</v>
      </c>
    </row>
    <row r="17" spans="2:4" ht="5.0999999999999996" customHeight="1" x14ac:dyDescent="0.25">
      <c r="B17" s="187"/>
      <c r="D17" s="184"/>
    </row>
    <row r="18" spans="2:4" x14ac:dyDescent="0.25">
      <c r="B18" s="182" t="str">
        <f ca="1">HYPERLINK("#"&amp;CELL("address",CHI!$B$2),MID(CELL("filename",CHI!$B$2),FIND("]",CELL("filename",CHI!$B$2))+1,256))</f>
        <v>CHI</v>
      </c>
      <c r="D18" s="189" t="s">
        <v>21</v>
      </c>
    </row>
    <row r="19" spans="2:4" x14ac:dyDescent="0.25">
      <c r="B19" s="183" t="str">
        <f ca="1">HYPERLINK("#"&amp;CELL("address",CHI_fec!$B$2),MID(CELL("filename",CHI_fec!$B$2),FIND("]",CELL("filename",CHI_fec!$B$2))+1,256))</f>
        <v>CHI_fec</v>
      </c>
      <c r="D19" s="190" t="s">
        <v>17</v>
      </c>
    </row>
    <row r="20" spans="2:4" x14ac:dyDescent="0.25">
      <c r="B20" s="183" t="str">
        <f ca="1">HYPERLINK("#"&amp;CELL("address",CHI_ued!$B$2),MID(CELL("filename",CHI_ued!$B$2),FIND("]",CELL("filename",CHI_ued!$B$2))+1,256))</f>
        <v>CHI_ued</v>
      </c>
      <c r="D20" s="190" t="s">
        <v>18</v>
      </c>
    </row>
    <row r="21" spans="2:4" x14ac:dyDescent="0.25">
      <c r="B21" s="183" t="str">
        <f ca="1">HYPERLINK("#"&amp;CELL("address",CHI_emi!$B$2),MID(CELL("filename",CHI_emi!$B$2),FIND("]",CELL("filename",CHI_emi!$B$2))+1,256))</f>
        <v>CHI_emi</v>
      </c>
      <c r="D21" s="190" t="s">
        <v>19</v>
      </c>
    </row>
    <row r="22" spans="2:4" ht="5.0999999999999996" customHeight="1" x14ac:dyDescent="0.25">
      <c r="B22" s="187"/>
      <c r="D22" s="184"/>
    </row>
    <row r="23" spans="2:4" x14ac:dyDescent="0.25">
      <c r="B23" s="182" t="str">
        <f ca="1">HYPERLINK("#"&amp;CELL("address",NMM!$B$2),MID(CELL("filename",NMM!$B$2),FIND("]",CELL("filename",NMM!$B$2))+1,256))</f>
        <v>NMM</v>
      </c>
      <c r="D23" s="189" t="s">
        <v>22</v>
      </c>
    </row>
    <row r="24" spans="2:4" x14ac:dyDescent="0.25">
      <c r="B24" s="183" t="str">
        <f ca="1">HYPERLINK("#"&amp;CELL("address",NMM_fec!$B$2),MID(CELL("filename",NMM_fec!$B$2),FIND("]",CELL("filename",NMM_fec!$B$2))+1,256))</f>
        <v>NMM_fec</v>
      </c>
      <c r="D24" s="190" t="s">
        <v>17</v>
      </c>
    </row>
    <row r="25" spans="2:4" x14ac:dyDescent="0.25">
      <c r="B25" s="183" t="str">
        <f ca="1">HYPERLINK("#"&amp;CELL("address",NMM_ued!$B$2),MID(CELL("filename",NMM_ued!$B$2),FIND("]",CELL("filename",NMM_ued!$B$2))+1,256))</f>
        <v>NMM_ued</v>
      </c>
      <c r="D25" s="190" t="s">
        <v>18</v>
      </c>
    </row>
    <row r="26" spans="2:4" x14ac:dyDescent="0.25">
      <c r="B26" s="183" t="str">
        <f ca="1">HYPERLINK("#"&amp;CELL("address",NMM_emi!$B$2),MID(CELL("filename",NMM_emi!$B$2),FIND("]",CELL("filename",NMM_emi!$B$2))+1,256))</f>
        <v>NMM_emi</v>
      </c>
      <c r="D26" s="190" t="s">
        <v>19</v>
      </c>
    </row>
    <row r="27" spans="2:4" ht="5.0999999999999996" customHeight="1" x14ac:dyDescent="0.25">
      <c r="B27" s="187"/>
      <c r="D27" s="184"/>
    </row>
    <row r="28" spans="2:4" x14ac:dyDescent="0.25">
      <c r="B28" s="182" t="str">
        <f ca="1">HYPERLINK("#"&amp;CELL("address",PPA!$B$2),MID(CELL("filename",PPA!$B$2),FIND("]",CELL("filename",PPA!$B$2))+1,256))</f>
        <v>PPA</v>
      </c>
      <c r="D28" s="189" t="s">
        <v>23</v>
      </c>
    </row>
    <row r="29" spans="2:4" x14ac:dyDescent="0.25">
      <c r="B29" s="183" t="str">
        <f ca="1">HYPERLINK("#"&amp;CELL("address",PPA_fec!$B$2),MID(CELL("filename",PPA_fec!$B$2),FIND("]",CELL("filename",PPA_fec!$B$2))+1,256))</f>
        <v>PPA_fec</v>
      </c>
      <c r="D29" s="190" t="s">
        <v>17</v>
      </c>
    </row>
    <row r="30" spans="2:4" x14ac:dyDescent="0.25">
      <c r="B30" s="183" t="str">
        <f ca="1">HYPERLINK("#"&amp;CELL("address",PPA_ued!$B$2),MID(CELL("filename",PPA_ued!$B$2),FIND("]",CELL("filename",PPA_ued!$B$2))+1,256))</f>
        <v>PPA_ued</v>
      </c>
      <c r="D30" s="190" t="s">
        <v>18</v>
      </c>
    </row>
    <row r="31" spans="2:4" x14ac:dyDescent="0.25">
      <c r="B31" s="183" t="str">
        <f ca="1">HYPERLINK("#"&amp;CELL("address",PPA_emi!$B$2),MID(CELL("filename",PPA_emi!$B$2),FIND("]",CELL("filename",PPA_emi!$B$2))+1,256))</f>
        <v>PPA_emi</v>
      </c>
      <c r="D31" s="190" t="s">
        <v>19</v>
      </c>
    </row>
    <row r="32" spans="2:4" ht="5.0999999999999996" customHeight="1" x14ac:dyDescent="0.25">
      <c r="B32" s="187"/>
      <c r="D32" s="184"/>
    </row>
    <row r="33" spans="2:4" x14ac:dyDescent="0.25">
      <c r="B33" s="182" t="str">
        <f ca="1">HYPERLINK("#"&amp;CELL("address",FBT!$B$2),MID(CELL("filename",FBT!$B$2),FIND("]",CELL("filename",FBT!$B$2))+1,256))</f>
        <v>FBT</v>
      </c>
      <c r="D33" s="189" t="s">
        <v>24</v>
      </c>
    </row>
    <row r="34" spans="2:4" x14ac:dyDescent="0.25">
      <c r="B34" s="183" t="str">
        <f ca="1">HYPERLINK("#"&amp;CELL("address",FBT_fec!$B$2),MID(CELL("filename",FBT_fec!$B$2),FIND("]",CELL("filename",FBT_fec!$B$2))+1,256))</f>
        <v>FBT_fec</v>
      </c>
      <c r="D34" s="190" t="s">
        <v>17</v>
      </c>
    </row>
    <row r="35" spans="2:4" x14ac:dyDescent="0.25">
      <c r="B35" s="183" t="str">
        <f ca="1">HYPERLINK("#"&amp;CELL("address",FBT_ued!$B$2),MID(CELL("filename",FBT_ued!$B$2),FIND("]",CELL("filename",FBT_ued!$B$2))+1,256))</f>
        <v>FBT_ued</v>
      </c>
      <c r="D35" s="190" t="s">
        <v>18</v>
      </c>
    </row>
    <row r="36" spans="2:4" x14ac:dyDescent="0.25">
      <c r="B36" s="183" t="str">
        <f ca="1">HYPERLINK("#"&amp;CELL("address",FBT_emi!$B$2),MID(CELL("filename",FBT_emi!$B$2),FIND("]",CELL("filename",FBT_emi!$B$2))+1,256))</f>
        <v>FBT_emi</v>
      </c>
      <c r="D36" s="190" t="s">
        <v>19</v>
      </c>
    </row>
    <row r="37" spans="2:4" ht="5.0999999999999996" customHeight="1" x14ac:dyDescent="0.25">
      <c r="B37" s="187"/>
      <c r="D37" s="184"/>
    </row>
    <row r="38" spans="2:4" x14ac:dyDescent="0.25">
      <c r="B38" s="182" t="str">
        <f ca="1">HYPERLINK("#"&amp;CELL("address",TRE!$B$2),MID(CELL("filename",TRE!$B$2),FIND("]",CELL("filename",TRE!$B$2))+1,256))</f>
        <v>TRE</v>
      </c>
      <c r="D38" s="189" t="s">
        <v>25</v>
      </c>
    </row>
    <row r="39" spans="2:4" x14ac:dyDescent="0.25">
      <c r="B39" s="183" t="str">
        <f ca="1">HYPERLINK("#"&amp;CELL("address",TRE_fec!$B$2),MID(CELL("filename",TRE_fec!$B$2),FIND("]",CELL("filename",TRE_fec!$B$2))+1,256))</f>
        <v>TRE_fec</v>
      </c>
      <c r="D39" s="190" t="s">
        <v>17</v>
      </c>
    </row>
    <row r="40" spans="2:4" x14ac:dyDescent="0.25">
      <c r="B40" s="183" t="str">
        <f ca="1">HYPERLINK("#"&amp;CELL("address",TRE_ued!$B$2),MID(CELL("filename",TRE_ued!$B$2),FIND("]",CELL("filename",TRE_ued!$B$2))+1,256))</f>
        <v>TRE_ued</v>
      </c>
      <c r="D40" s="190" t="s">
        <v>18</v>
      </c>
    </row>
    <row r="41" spans="2:4" x14ac:dyDescent="0.25">
      <c r="B41" s="183" t="str">
        <f ca="1">HYPERLINK("#"&amp;CELL("address",TRE_emi!$B$2),MID(CELL("filename",TRE_emi!$B$2),FIND("]",CELL("filename",TRE_emi!$B$2))+1,256))</f>
        <v>TRE_emi</v>
      </c>
      <c r="D41" s="190" t="s">
        <v>19</v>
      </c>
    </row>
    <row r="42" spans="2:4" ht="5.0999999999999996" customHeight="1" x14ac:dyDescent="0.25">
      <c r="B42" s="187"/>
      <c r="D42" s="184"/>
    </row>
    <row r="43" spans="2:4" x14ac:dyDescent="0.25">
      <c r="B43" s="182" t="str">
        <f ca="1">HYPERLINK("#"&amp;CELL("address",MAE!$B$2),MID(CELL("filename",MAE!$B$2),FIND("]",CELL("filename",MAE!$B$2))+1,256))</f>
        <v>MAE</v>
      </c>
      <c r="D43" s="189" t="s">
        <v>26</v>
      </c>
    </row>
    <row r="44" spans="2:4" x14ac:dyDescent="0.25">
      <c r="B44" s="183" t="str">
        <f ca="1">HYPERLINK("#"&amp;CELL("address",MAE_fec!$B$2),MID(CELL("filename",MAE_fec!$B$2),FIND("]",CELL("filename",MAE_fec!$B$2))+1,256))</f>
        <v>MAE_fec</v>
      </c>
      <c r="D44" s="190" t="s">
        <v>17</v>
      </c>
    </row>
    <row r="45" spans="2:4" x14ac:dyDescent="0.25">
      <c r="B45" s="183" t="str">
        <f ca="1">HYPERLINK("#"&amp;CELL("address",MAE_ued!$B$2),MID(CELL("filename",MAE_ued!$B$2),FIND("]",CELL("filename",MAE_ued!$B$2))+1,256))</f>
        <v>MAE_ued</v>
      </c>
      <c r="D45" s="190" t="s">
        <v>18</v>
      </c>
    </row>
    <row r="46" spans="2:4" x14ac:dyDescent="0.25">
      <c r="B46" s="183" t="str">
        <f ca="1">HYPERLINK("#"&amp;CELL("address",MAE_emi!$B$2),MID(CELL("filename",MAE_emi!$B$2),FIND("]",CELL("filename",MAE_emi!$B$2))+1,256))</f>
        <v>MAE_emi</v>
      </c>
      <c r="D46" s="190" t="s">
        <v>19</v>
      </c>
    </row>
    <row r="47" spans="2:4" ht="5.0999999999999996" customHeight="1" x14ac:dyDescent="0.25">
      <c r="B47" s="187"/>
      <c r="D47" s="184"/>
    </row>
    <row r="48" spans="2:4" x14ac:dyDescent="0.25">
      <c r="B48" s="182" t="str">
        <f ca="1">HYPERLINK("#"&amp;CELL("address",TEL!$B$2),MID(CELL("filename",TEL!$B$2),FIND("]",CELL("filename",TEL!$B$2))+1,256))</f>
        <v>TEL</v>
      </c>
      <c r="D48" s="189" t="s">
        <v>27</v>
      </c>
    </row>
    <row r="49" spans="2:4" x14ac:dyDescent="0.25">
      <c r="B49" s="183" t="str">
        <f ca="1">HYPERLINK("#"&amp;CELL("address",TEL_fec!$B$2),MID(CELL("filename",TEL_fec!$B$2),FIND("]",CELL("filename",TEL_fec!$B$2))+1,256))</f>
        <v>TEL_fec</v>
      </c>
      <c r="D49" s="190" t="s">
        <v>17</v>
      </c>
    </row>
    <row r="50" spans="2:4" x14ac:dyDescent="0.25">
      <c r="B50" s="183" t="str">
        <f ca="1">HYPERLINK("#"&amp;CELL("address",TEL_ued!$B$2),MID(CELL("filename",TEL_ued!$B$2),FIND("]",CELL("filename",TEL_ued!$B$2))+1,256))</f>
        <v>TEL_ued</v>
      </c>
      <c r="D50" s="190" t="s">
        <v>18</v>
      </c>
    </row>
    <row r="51" spans="2:4" x14ac:dyDescent="0.25">
      <c r="B51" s="183" t="str">
        <f ca="1">HYPERLINK("#"&amp;CELL("address",TEL_emi!$B$2),MID(CELL("filename",TEL_emi!$B$2),FIND("]",CELL("filename",TEL_emi!$B$2))+1,256))</f>
        <v>TEL_emi</v>
      </c>
      <c r="D51" s="190" t="s">
        <v>19</v>
      </c>
    </row>
    <row r="52" spans="2:4" ht="5.0999999999999996" customHeight="1" x14ac:dyDescent="0.25">
      <c r="B52" s="187"/>
      <c r="D52" s="184"/>
    </row>
    <row r="53" spans="2:4" x14ac:dyDescent="0.25">
      <c r="B53" s="182" t="str">
        <f ca="1">HYPERLINK("#"&amp;CELL("address",WWP!$B$2),MID(CELL("filename",WWP!$B$2),FIND("]",CELL("filename",WWP!$B$2))+1,256))</f>
        <v>WWP</v>
      </c>
      <c r="D53" s="189" t="s">
        <v>28</v>
      </c>
    </row>
    <row r="54" spans="2:4" x14ac:dyDescent="0.25">
      <c r="B54" s="183" t="str">
        <f ca="1">HYPERLINK("#"&amp;CELL("address",WWP_fec!$B$2),MID(CELL("filename",WWP_fec!$B$2),FIND("]",CELL("filename",WWP_fec!$B$2))+1,256))</f>
        <v>WWP_fec</v>
      </c>
      <c r="D54" s="190" t="s">
        <v>17</v>
      </c>
    </row>
    <row r="55" spans="2:4" x14ac:dyDescent="0.25">
      <c r="B55" s="183" t="str">
        <f ca="1">HYPERLINK("#"&amp;CELL("address",WWP_ued!$B$2),MID(CELL("filename",WWP_ued!$B$2),FIND("]",CELL("filename",WWP_ued!$B$2))+1,256))</f>
        <v>WWP_ued</v>
      </c>
      <c r="D55" s="190" t="s">
        <v>18</v>
      </c>
    </row>
    <row r="56" spans="2:4" x14ac:dyDescent="0.25">
      <c r="B56" s="183" t="str">
        <f ca="1">HYPERLINK("#"&amp;CELL("address",WWP_emi!$B$2),MID(CELL("filename",WWP_emi!$B$2),FIND("]",CELL("filename",WWP_emi!$B$2))+1,256))</f>
        <v>WWP_emi</v>
      </c>
      <c r="D56" s="190" t="s">
        <v>19</v>
      </c>
    </row>
    <row r="57" spans="2:4" ht="5.0999999999999996" customHeight="1" x14ac:dyDescent="0.25">
      <c r="B57" s="187"/>
      <c r="D57" s="184"/>
    </row>
    <row r="58" spans="2:4" x14ac:dyDescent="0.25">
      <c r="B58" s="182" t="str">
        <f ca="1">HYPERLINK("#"&amp;CELL("address",OIS!$B$2),MID(CELL("filename",OIS!$B$2),FIND("]",CELL("filename",OIS!$B$2))+1,256))</f>
        <v>OIS</v>
      </c>
      <c r="D58" s="189" t="s">
        <v>29</v>
      </c>
    </row>
    <row r="59" spans="2:4" x14ac:dyDescent="0.25">
      <c r="B59" s="183" t="str">
        <f ca="1">HYPERLINK("#"&amp;CELL("address",OIS_fec!$B$2),MID(CELL("filename",OIS_fec!$B$2),FIND("]",CELL("filename",OIS_fec!$B$2))+1,256))</f>
        <v>OIS_fec</v>
      </c>
      <c r="D59" s="190" t="s">
        <v>17</v>
      </c>
    </row>
    <row r="60" spans="2:4" x14ac:dyDescent="0.25">
      <c r="B60" s="183" t="str">
        <f ca="1">HYPERLINK("#"&amp;CELL("address",OIS_ued!$B$2),MID(CELL("filename",OIS_ued!$B$2),FIND("]",CELL("filename",OIS_ued!$B$2))+1,256))</f>
        <v>OIS_ued</v>
      </c>
      <c r="D60" s="190" t="s">
        <v>18</v>
      </c>
    </row>
    <row r="61" spans="2:4" x14ac:dyDescent="0.25">
      <c r="B61" s="183" t="str">
        <f ca="1">HYPERLINK("#"&amp;CELL("address",OIS_emi!$B$2),MID(CELL("filename",OIS_emi!$B$2),FIND("]",CELL("filename",OIS_emi!$B$2))+1,256))</f>
        <v>OIS_emi</v>
      </c>
      <c r="D61" s="190" t="s">
        <v>19</v>
      </c>
    </row>
  </sheetData>
  <pageMargins left="0.39370078740157483" right="0.39370078740157483" top="0.39370078740157483" bottom="0.39370078740157483" header="0.31496062992125978" footer="0.31496062992125978"/>
  <pageSetup paperSize="9" scale="9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DA215"/>
  <sheetViews>
    <sheetView workbookViewId="0">
      <pane xSplit="1" ySplit="1" topLeftCell="B2" activePane="bottomRight" state="frozen"/>
      <selection activeCell="J11" sqref="J11"/>
      <selection pane="topRight" activeCell="J11" sqref="J11"/>
      <selection pane="bottomLeft" activeCell="J11" sqref="J1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final energy consumption"</f>
        <v>EL: Non-metallic mineral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1173.6416999999999</v>
      </c>
      <c r="C5" s="225">
        <v>1144.3389159284741</v>
      </c>
      <c r="D5" s="225">
        <v>1055.9448920467021</v>
      </c>
      <c r="E5" s="225">
        <v>1025.851434724826</v>
      </c>
      <c r="F5" s="225">
        <v>1065.2462942295031</v>
      </c>
      <c r="G5" s="225">
        <v>1025.3947866291251</v>
      </c>
      <c r="H5" s="225">
        <v>1023.923999713434</v>
      </c>
      <c r="I5" s="225">
        <v>1214.91572281102</v>
      </c>
      <c r="J5" s="225">
        <v>932.28398279984549</v>
      </c>
      <c r="K5" s="225">
        <v>642.91144367513584</v>
      </c>
      <c r="L5" s="225">
        <v>625.3153616769813</v>
      </c>
      <c r="M5" s="225">
        <v>390.73108741701373</v>
      </c>
      <c r="N5" s="225">
        <v>327.18185056988938</v>
      </c>
      <c r="O5" s="225">
        <v>343.1814559670853</v>
      </c>
      <c r="P5" s="225">
        <v>406.36964621247068</v>
      </c>
      <c r="Q5" s="225">
        <v>375.43316918273251</v>
      </c>
      <c r="R5" s="225">
        <v>494.56128180727262</v>
      </c>
      <c r="S5" s="225">
        <v>391.10850058617621</v>
      </c>
      <c r="T5" s="225">
        <v>456.82574658108092</v>
      </c>
      <c r="U5" s="225">
        <v>394.7020971602584</v>
      </c>
      <c r="V5" s="225">
        <v>374.42282866564187</v>
      </c>
      <c r="W5" s="225">
        <v>457.95271570337911</v>
      </c>
      <c r="DA5" s="89" t="s">
        <v>1441</v>
      </c>
    </row>
    <row r="6" spans="1:105" ht="12" customHeight="1" x14ac:dyDescent="0.25">
      <c r="A6" s="55" t="s">
        <v>92</v>
      </c>
      <c r="B6" s="261">
        <v>5.7510459557010112</v>
      </c>
      <c r="C6" s="261">
        <v>5.6074572796805704</v>
      </c>
      <c r="D6" s="261">
        <v>5.1743113770144493</v>
      </c>
      <c r="E6" s="261">
        <v>5.0268482662335527</v>
      </c>
      <c r="F6" s="261">
        <v>5.2198898456436016</v>
      </c>
      <c r="G6" s="261">
        <v>5.0246106121145111</v>
      </c>
      <c r="H6" s="261">
        <v>5.0174035035538056</v>
      </c>
      <c r="I6" s="261">
        <v>5.9532957581430086</v>
      </c>
      <c r="J6" s="261">
        <v>4.5683516773866586</v>
      </c>
      <c r="K6" s="261">
        <v>3.15037652293891</v>
      </c>
      <c r="L6" s="261">
        <v>3.0641526982305018</v>
      </c>
      <c r="M6" s="261">
        <v>1.914649453964703</v>
      </c>
      <c r="N6" s="261">
        <v>1.603247275976394</v>
      </c>
      <c r="O6" s="261">
        <v>1.6816480910736979</v>
      </c>
      <c r="P6" s="261">
        <v>1.9912810786870681</v>
      </c>
      <c r="Q6" s="261">
        <v>1.839687026511154</v>
      </c>
      <c r="R6" s="261">
        <v>2.423435243978191</v>
      </c>
      <c r="S6" s="261">
        <v>1.916498843330916</v>
      </c>
      <c r="T6" s="261">
        <v>2.2385246385979829</v>
      </c>
      <c r="U6" s="261">
        <v>1.9341080839075571</v>
      </c>
      <c r="V6" s="261">
        <v>1.83473618440816</v>
      </c>
      <c r="W6" s="261">
        <v>2.2440469809045931</v>
      </c>
      <c r="DA6" s="67" t="s">
        <v>1442</v>
      </c>
    </row>
    <row r="7" spans="1:105" ht="12" customHeight="1" x14ac:dyDescent="0.25">
      <c r="A7" s="202" t="s">
        <v>93</v>
      </c>
      <c r="B7" s="226">
        <v>2.2995031175752159</v>
      </c>
      <c r="C7" s="226">
        <v>2.2420904989488259</v>
      </c>
      <c r="D7" s="226">
        <v>2.068901071978881</v>
      </c>
      <c r="E7" s="226">
        <v>2.0099392960549971</v>
      </c>
      <c r="F7" s="226">
        <v>2.0871252057302629</v>
      </c>
      <c r="G7" s="226">
        <v>2.0090445905244838</v>
      </c>
      <c r="H7" s="226">
        <v>2.0061628940936602</v>
      </c>
      <c r="I7" s="226">
        <v>2.380370850997398</v>
      </c>
      <c r="J7" s="226">
        <v>1.8266136291115951</v>
      </c>
      <c r="K7" s="226">
        <v>1.259649234562717</v>
      </c>
      <c r="L7" s="226">
        <v>1.2251734269872809</v>
      </c>
      <c r="M7" s="226">
        <v>0.76555506987230382</v>
      </c>
      <c r="N7" s="226">
        <v>0.64104375756154308</v>
      </c>
      <c r="O7" s="226">
        <v>0.67239160630512196</v>
      </c>
      <c r="P7" s="226">
        <v>0.79619552402816973</v>
      </c>
      <c r="Q7" s="226">
        <v>0.73558202897535807</v>
      </c>
      <c r="R7" s="226">
        <v>0.96898841388065915</v>
      </c>
      <c r="S7" s="226">
        <v>0.76629453129305669</v>
      </c>
      <c r="T7" s="226">
        <v>0.89505359979297083</v>
      </c>
      <c r="U7" s="226">
        <v>0.77333542505673403</v>
      </c>
      <c r="V7" s="226">
        <v>0.73360248004840622</v>
      </c>
      <c r="W7" s="226">
        <v>0.89726165784852785</v>
      </c>
      <c r="DA7" s="174" t="s">
        <v>1443</v>
      </c>
    </row>
    <row r="8" spans="1:105" ht="12" customHeight="1" x14ac:dyDescent="0.25">
      <c r="A8" s="202" t="s">
        <v>94</v>
      </c>
      <c r="B8" s="226">
        <v>13.322638024385011</v>
      </c>
      <c r="C8" s="226">
        <v>11.430486580675961</v>
      </c>
      <c r="D8" s="226">
        <v>12.009527905144051</v>
      </c>
      <c r="E8" s="226">
        <v>13.784623883521769</v>
      </c>
      <c r="F8" s="226">
        <v>13.933375842586241</v>
      </c>
      <c r="G8" s="226">
        <v>16.094450994537649</v>
      </c>
      <c r="H8" s="226">
        <v>15.90226775943753</v>
      </c>
      <c r="I8" s="226">
        <v>14.277181739429039</v>
      </c>
      <c r="J8" s="226">
        <v>12.74301459128702</v>
      </c>
      <c r="K8" s="226">
        <v>8.7756197569661936</v>
      </c>
      <c r="L8" s="226">
        <v>6.5575500173011489</v>
      </c>
      <c r="M8" s="226">
        <v>3.024106305743564</v>
      </c>
      <c r="N8" s="226">
        <v>2.1921222796711382</v>
      </c>
      <c r="O8" s="226">
        <v>2.502428373444689</v>
      </c>
      <c r="P8" s="226">
        <v>2.970049238137896</v>
      </c>
      <c r="Q8" s="226">
        <v>2.3359572297516649</v>
      </c>
      <c r="R8" s="226">
        <v>2.8952991433048139</v>
      </c>
      <c r="S8" s="226">
        <v>2.935373738850954</v>
      </c>
      <c r="T8" s="226">
        <v>4.9487482306338944</v>
      </c>
      <c r="U8" s="226">
        <v>4.069644127231828</v>
      </c>
      <c r="V8" s="226">
        <v>4.5806789283296583</v>
      </c>
      <c r="W8" s="226">
        <v>5.5405376726892364</v>
      </c>
      <c r="DA8" s="174" t="s">
        <v>1444</v>
      </c>
    </row>
    <row r="9" spans="1:105" ht="12" customHeight="1" x14ac:dyDescent="0.25">
      <c r="A9" s="202" t="s">
        <v>95</v>
      </c>
      <c r="B9" s="226">
        <v>1.147463397024638</v>
      </c>
      <c r="C9" s="226">
        <v>1.1188142171659099</v>
      </c>
      <c r="D9" s="226">
        <v>1.0323918389221971</v>
      </c>
      <c r="E9" s="226">
        <v>1.002969621931437</v>
      </c>
      <c r="F9" s="226">
        <v>1.0414857715471899</v>
      </c>
      <c r="G9" s="226">
        <v>1.0025231594589441</v>
      </c>
      <c r="H9" s="226">
        <v>1.0010851787271791</v>
      </c>
      <c r="I9" s="226">
        <v>1.1878167948491849</v>
      </c>
      <c r="J9" s="226">
        <v>0.91148920994812843</v>
      </c>
      <c r="K9" s="226">
        <v>0.62857118074924356</v>
      </c>
      <c r="L9" s="226">
        <v>0.61136758273134073</v>
      </c>
      <c r="M9" s="226">
        <v>0.38201575565220952</v>
      </c>
      <c r="N9" s="226">
        <v>0.31988399670823492</v>
      </c>
      <c r="O9" s="226">
        <v>0.33552672784166859</v>
      </c>
      <c r="P9" s="226">
        <v>0.39730549339744098</v>
      </c>
      <c r="Q9" s="226">
        <v>0.36705906041492092</v>
      </c>
      <c r="R9" s="226">
        <v>0.48352999766378779</v>
      </c>
      <c r="S9" s="226">
        <v>0.38238475054825488</v>
      </c>
      <c r="T9" s="226">
        <v>0.44663616078092938</v>
      </c>
      <c r="U9" s="226">
        <v>0.3858981912626463</v>
      </c>
      <c r="V9" s="226">
        <v>0.36607125573705968</v>
      </c>
      <c r="W9" s="226">
        <v>0.4477379926409919</v>
      </c>
      <c r="DA9" s="174" t="s">
        <v>1445</v>
      </c>
    </row>
    <row r="10" spans="1:105" ht="12" customHeight="1" x14ac:dyDescent="0.25">
      <c r="A10" s="56" t="s">
        <v>96</v>
      </c>
      <c r="B10" s="262">
        <v>6.1048420574720286</v>
      </c>
      <c r="C10" s="262">
        <v>5.3383473030114574</v>
      </c>
      <c r="D10" s="262">
        <v>5.4040988311066513</v>
      </c>
      <c r="E10" s="262">
        <v>5.9934846965722777</v>
      </c>
      <c r="F10" s="262">
        <v>6.3800306562243749</v>
      </c>
      <c r="G10" s="262">
        <v>7.2417874953789463</v>
      </c>
      <c r="H10" s="262">
        <v>6.9291674207913916</v>
      </c>
      <c r="I10" s="262">
        <v>6.5805874571022951</v>
      </c>
      <c r="J10" s="262">
        <v>5.6801479916011521</v>
      </c>
      <c r="K10" s="262">
        <v>3.8359634611939422</v>
      </c>
      <c r="L10" s="262">
        <v>3.0406134452611471</v>
      </c>
      <c r="M10" s="262">
        <v>1.4715917207716891</v>
      </c>
      <c r="N10" s="262">
        <v>1.0514724748405371</v>
      </c>
      <c r="O10" s="262">
        <v>1.1824514861815849</v>
      </c>
      <c r="P10" s="262">
        <v>1.40447250004696</v>
      </c>
      <c r="Q10" s="262">
        <v>1.1253604504017789</v>
      </c>
      <c r="R10" s="262">
        <v>1.3813910847650019</v>
      </c>
      <c r="S10" s="262">
        <v>1.3780496883932649</v>
      </c>
      <c r="T10" s="262">
        <v>2.342791153177751</v>
      </c>
      <c r="U10" s="262">
        <v>1.9202233789502789</v>
      </c>
      <c r="V10" s="262">
        <v>2.058735966316493</v>
      </c>
      <c r="W10" s="262">
        <v>2.5171172016445542</v>
      </c>
      <c r="DA10" s="68" t="s">
        <v>1446</v>
      </c>
    </row>
    <row r="11" spans="1:105" ht="12" customHeight="1" x14ac:dyDescent="0.25">
      <c r="A11" s="37" t="s">
        <v>160</v>
      </c>
      <c r="B11" s="228">
        <v>0.67612276401836735</v>
      </c>
      <c r="C11" s="228">
        <v>0.67542072574543732</v>
      </c>
      <c r="D11" s="228">
        <v>0.48696456481342332</v>
      </c>
      <c r="E11" s="228">
        <v>0.45542759901776042</v>
      </c>
      <c r="F11" s="228">
        <v>3.1445154534410123E-2</v>
      </c>
      <c r="G11" s="228">
        <v>3.021524801018724E-2</v>
      </c>
      <c r="H11" s="228">
        <v>3.0129896707766671E-2</v>
      </c>
      <c r="I11" s="228">
        <v>4.4598570726580078E-2</v>
      </c>
      <c r="J11" s="228">
        <v>3.2458840185046592E-2</v>
      </c>
      <c r="K11" s="228">
        <v>2.5237177225481959E-2</v>
      </c>
      <c r="L11" s="228">
        <v>2.5732513103159091E-2</v>
      </c>
      <c r="M11" s="228">
        <v>9.0984430082659724E-3</v>
      </c>
      <c r="N11" s="228">
        <v>7.4590253945562804E-2</v>
      </c>
      <c r="O11" s="228">
        <v>8.4428700131930559E-2</v>
      </c>
      <c r="P11" s="228">
        <v>0.1240319864140145</v>
      </c>
      <c r="Q11" s="228">
        <v>5.8286282585606877E-2</v>
      </c>
      <c r="R11" s="228">
        <v>8.1747087691309991E-2</v>
      </c>
      <c r="S11" s="228">
        <v>4.0890144356250442E-2</v>
      </c>
      <c r="T11" s="228">
        <v>5.9767780303316607E-2</v>
      </c>
      <c r="U11" s="228">
        <v>4.0532920879723128E-2</v>
      </c>
      <c r="V11" s="228">
        <v>4.0207826178995487E-2</v>
      </c>
      <c r="W11" s="228">
        <v>5.1439803057054777E-2</v>
      </c>
      <c r="DA11" s="69" t="s">
        <v>1447</v>
      </c>
    </row>
    <row r="12" spans="1:105" ht="12" customHeight="1" x14ac:dyDescent="0.25">
      <c r="A12" s="37" t="s">
        <v>162</v>
      </c>
      <c r="B12" s="228">
        <v>0.52562925352085199</v>
      </c>
      <c r="C12" s="228">
        <v>0.88266387876891861</v>
      </c>
      <c r="D12" s="228">
        <v>0.76321209867776474</v>
      </c>
      <c r="E12" s="228">
        <v>0.55068377891916598</v>
      </c>
      <c r="F12" s="228">
        <v>0.67527620335575378</v>
      </c>
      <c r="G12" s="228">
        <v>0.50561686804338379</v>
      </c>
      <c r="H12" s="228">
        <v>0.68044768966366587</v>
      </c>
      <c r="I12" s="228">
        <v>0.90707843593557358</v>
      </c>
      <c r="J12" s="228">
        <v>0.65678300686372204</v>
      </c>
      <c r="K12" s="228">
        <v>0.47439740245677331</v>
      </c>
      <c r="L12" s="228">
        <v>0.50739586794666303</v>
      </c>
      <c r="M12" s="228">
        <v>0.4628818463502184</v>
      </c>
      <c r="N12" s="228">
        <v>0.2324204033708038</v>
      </c>
      <c r="O12" s="228">
        <v>0.1447425605407073</v>
      </c>
      <c r="P12" s="228">
        <v>0.18863888105354309</v>
      </c>
      <c r="Q12" s="228">
        <v>3.7951350015473728E-2</v>
      </c>
      <c r="R12" s="228">
        <v>0.17905970499364551</v>
      </c>
      <c r="S12" s="228">
        <v>9.2071212633686644E-2</v>
      </c>
      <c r="T12" s="228">
        <v>0.15577535699185779</v>
      </c>
      <c r="U12" s="228">
        <v>0.1080099059786627</v>
      </c>
      <c r="V12" s="228">
        <v>0.23157160291193979</v>
      </c>
      <c r="W12" s="228">
        <v>0.2837296715903545</v>
      </c>
      <c r="DA12" s="69" t="s">
        <v>1448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1449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1450</v>
      </c>
    </row>
    <row r="15" spans="1:105" ht="12" customHeight="1" x14ac:dyDescent="0.25">
      <c r="A15" s="37" t="s">
        <v>38</v>
      </c>
      <c r="B15" s="228">
        <v>4.9030900399328088</v>
      </c>
      <c r="C15" s="228">
        <v>3.7802626984971011</v>
      </c>
      <c r="D15" s="228">
        <v>4.1539221676154634</v>
      </c>
      <c r="E15" s="228">
        <v>4.9873733186353517</v>
      </c>
      <c r="F15" s="228">
        <v>5.6733092983342113</v>
      </c>
      <c r="G15" s="228">
        <v>6.705955379325375</v>
      </c>
      <c r="H15" s="228">
        <v>6.2185898344199586</v>
      </c>
      <c r="I15" s="228">
        <v>5.6289104504401406</v>
      </c>
      <c r="J15" s="228">
        <v>4.9909061445523832</v>
      </c>
      <c r="K15" s="228">
        <v>3.3363288815116872</v>
      </c>
      <c r="L15" s="228">
        <v>2.5074850642113251</v>
      </c>
      <c r="M15" s="228">
        <v>0.99961143141320419</v>
      </c>
      <c r="N15" s="228">
        <v>0.74446181752416996</v>
      </c>
      <c r="O15" s="228">
        <v>0.9532802255089472</v>
      </c>
      <c r="P15" s="228">
        <v>1.091801632579402</v>
      </c>
      <c r="Q15" s="228">
        <v>1.029122817800699</v>
      </c>
      <c r="R15" s="228">
        <v>1.120584292080046</v>
      </c>
      <c r="S15" s="228">
        <v>1.2450883314033281</v>
      </c>
      <c r="T15" s="228">
        <v>2.1272480158825759</v>
      </c>
      <c r="U15" s="228">
        <v>1.771680552091893</v>
      </c>
      <c r="V15" s="228">
        <v>1.7869565372255569</v>
      </c>
      <c r="W15" s="228">
        <v>2.1819477269971448</v>
      </c>
      <c r="DA15" s="69" t="s">
        <v>1451</v>
      </c>
    </row>
    <row r="16" spans="1:105" ht="12" customHeight="1" x14ac:dyDescent="0.25">
      <c r="A16" s="57" t="s">
        <v>1452</v>
      </c>
      <c r="B16" s="263">
        <v>52.789227587277828</v>
      </c>
      <c r="C16" s="263">
        <v>45.291822568187108</v>
      </c>
      <c r="D16" s="263">
        <v>47.586198817383163</v>
      </c>
      <c r="E16" s="263">
        <v>54.619786716441048</v>
      </c>
      <c r="F16" s="263">
        <v>55.209197087475268</v>
      </c>
      <c r="G16" s="263">
        <v>63.772177468745532</v>
      </c>
      <c r="H16" s="263">
        <v>63.010676291757157</v>
      </c>
      <c r="I16" s="263">
        <v>56.571483423039112</v>
      </c>
      <c r="J16" s="263">
        <v>50.492544808032157</v>
      </c>
      <c r="K16" s="263">
        <v>34.772256644816039</v>
      </c>
      <c r="L16" s="263">
        <v>25.983442591824659</v>
      </c>
      <c r="M16" s="263">
        <v>11.98262954602704</v>
      </c>
      <c r="N16" s="263">
        <v>8.686000603551177</v>
      </c>
      <c r="O16" s="263">
        <v>9.915548308438801</v>
      </c>
      <c r="P16" s="263">
        <v>11.768435417258139</v>
      </c>
      <c r="Q16" s="263">
        <v>9.2559279633509384</v>
      </c>
      <c r="R16" s="263">
        <v>11.47224784831784</v>
      </c>
      <c r="S16" s="263">
        <v>11.631038242598709</v>
      </c>
      <c r="T16" s="263">
        <v>19.60877388854303</v>
      </c>
      <c r="U16" s="263">
        <v>16.125437742769169</v>
      </c>
      <c r="V16" s="263">
        <v>18.150346951500591</v>
      </c>
      <c r="W16" s="263">
        <v>21.953662902507642</v>
      </c>
      <c r="DA16" s="70" t="s">
        <v>1453</v>
      </c>
    </row>
    <row r="17" spans="1:105" ht="12" customHeight="1" x14ac:dyDescent="0.25">
      <c r="A17" s="57" t="s">
        <v>1454</v>
      </c>
      <c r="B17" s="263">
        <v>522.42296573229123</v>
      </c>
      <c r="C17" s="263">
        <v>517.43617696466777</v>
      </c>
      <c r="D17" s="263">
        <v>469.96371521066902</v>
      </c>
      <c r="E17" s="263">
        <v>445.67744136608871</v>
      </c>
      <c r="F17" s="263">
        <v>464.60306260417769</v>
      </c>
      <c r="G17" s="263">
        <v>433.34209904123497</v>
      </c>
      <c r="H17" s="263">
        <v>433.71385978241727</v>
      </c>
      <c r="I17" s="263">
        <v>538.24899382310525</v>
      </c>
      <c r="J17" s="263">
        <v>403.83775249115541</v>
      </c>
      <c r="K17" s="263">
        <v>278.59135571176131</v>
      </c>
      <c r="L17" s="263">
        <v>281.13965591173888</v>
      </c>
      <c r="M17" s="263">
        <v>181.21967095598751</v>
      </c>
      <c r="N17" s="263">
        <v>153.5267786976309</v>
      </c>
      <c r="O17" s="263">
        <v>159.9853479927757</v>
      </c>
      <c r="P17" s="263">
        <v>189.40634250313869</v>
      </c>
      <c r="Q17" s="263">
        <v>177.10063522624191</v>
      </c>
      <c r="R17" s="263">
        <v>234.25072958865329</v>
      </c>
      <c r="S17" s="263">
        <v>181.8981281602382</v>
      </c>
      <c r="T17" s="263">
        <v>204.54037465009131</v>
      </c>
      <c r="U17" s="263">
        <v>177.8014333819076</v>
      </c>
      <c r="V17" s="263">
        <v>164.96949443587329</v>
      </c>
      <c r="W17" s="263">
        <v>202.08106717299449</v>
      </c>
      <c r="DA17" s="70" t="s">
        <v>1455</v>
      </c>
    </row>
    <row r="18" spans="1:105" ht="12" customHeight="1" x14ac:dyDescent="0.25">
      <c r="A18" s="18" t="s">
        <v>30</v>
      </c>
      <c r="B18" s="232">
        <v>315.20687742684811</v>
      </c>
      <c r="C18" s="232">
        <v>298.74545989653382</v>
      </c>
      <c r="D18" s="232">
        <v>222.50876114394831</v>
      </c>
      <c r="E18" s="232">
        <v>189.55195695540891</v>
      </c>
      <c r="F18" s="232">
        <v>168.58168640882781</v>
      </c>
      <c r="G18" s="232">
        <v>119.5442201794904</v>
      </c>
      <c r="H18" s="232">
        <v>106.0731673236486</v>
      </c>
      <c r="I18" s="232">
        <v>139.97710715335509</v>
      </c>
      <c r="J18" s="232">
        <v>96.731288376633998</v>
      </c>
      <c r="K18" s="232">
        <v>28.07653347986701</v>
      </c>
      <c r="L18" s="232">
        <v>49.209289427424892</v>
      </c>
      <c r="M18" s="232">
        <v>13.58624372575213</v>
      </c>
      <c r="N18" s="232">
        <v>7.5411471857180974</v>
      </c>
      <c r="O18" s="232">
        <v>7.1218160934783441</v>
      </c>
      <c r="P18" s="232">
        <v>9.4883483941870548</v>
      </c>
      <c r="Q18" s="232">
        <v>3.5746702669238539</v>
      </c>
      <c r="R18" s="232">
        <v>3.3035409947468142</v>
      </c>
      <c r="S18" s="232">
        <v>3.5823343341625189</v>
      </c>
      <c r="T18" s="232">
        <v>32.2262074768948</v>
      </c>
      <c r="U18" s="232">
        <v>12.70486834985828</v>
      </c>
      <c r="V18" s="232">
        <v>28.576558735235611</v>
      </c>
      <c r="W18" s="232">
        <v>43.171224547179897</v>
      </c>
      <c r="DA18" s="71" t="s">
        <v>1456</v>
      </c>
    </row>
    <row r="19" spans="1:105" ht="12" customHeight="1" x14ac:dyDescent="0.25">
      <c r="A19" s="18" t="s">
        <v>33</v>
      </c>
      <c r="B19" s="232">
        <v>7.8538417620983294</v>
      </c>
      <c r="C19" s="232">
        <v>7.1767530567981463</v>
      </c>
      <c r="D19" s="232">
        <v>5.8622509112436409</v>
      </c>
      <c r="E19" s="232">
        <v>6.7905305934566629</v>
      </c>
      <c r="F19" s="232">
        <v>7.4650345547258494</v>
      </c>
      <c r="G19" s="232">
        <v>7.2030121857147398</v>
      </c>
      <c r="H19" s="232">
        <v>7.339151294023937</v>
      </c>
      <c r="I19" s="232">
        <v>5.855545423882579</v>
      </c>
      <c r="J19" s="232">
        <v>5.9630186756924912</v>
      </c>
      <c r="K19" s="232">
        <v>4.9673827820692207</v>
      </c>
      <c r="L19" s="232">
        <v>2.5307188935119131</v>
      </c>
      <c r="M19" s="232">
        <v>1.126747734390374</v>
      </c>
      <c r="N19" s="232">
        <v>0.26554447403854109</v>
      </c>
      <c r="O19" s="232">
        <v>0.37615820148713802</v>
      </c>
      <c r="P19" s="232">
        <v>0.45189291615131361</v>
      </c>
      <c r="Q19" s="232">
        <v>0.1566369524890239</v>
      </c>
      <c r="R19" s="232">
        <v>0.33052654960882621</v>
      </c>
      <c r="S19" s="232">
        <v>0.24473444451770879</v>
      </c>
      <c r="T19" s="232">
        <v>0.8242100442759478</v>
      </c>
      <c r="U19" s="232">
        <v>0.63924384779849319</v>
      </c>
      <c r="V19" s="232">
        <v>1.092191825116577</v>
      </c>
      <c r="W19" s="232">
        <v>1.444654579566599</v>
      </c>
      <c r="DA19" s="71" t="s">
        <v>1457</v>
      </c>
    </row>
    <row r="20" spans="1:105" ht="12" customHeight="1" x14ac:dyDescent="0.25">
      <c r="A20" s="18" t="s">
        <v>160</v>
      </c>
      <c r="B20" s="297">
        <v>22.951224163658591</v>
      </c>
      <c r="C20" s="297">
        <v>20.479889778457942</v>
      </c>
      <c r="D20" s="297">
        <v>18.374455467605699</v>
      </c>
      <c r="E20" s="297">
        <v>22.546586707487322</v>
      </c>
      <c r="F20" s="297">
        <v>1.339803585540295</v>
      </c>
      <c r="G20" s="297">
        <v>1.8546559916199781</v>
      </c>
      <c r="H20" s="297">
        <v>1.8901896874212609</v>
      </c>
      <c r="I20" s="297">
        <v>1.612438997106429</v>
      </c>
      <c r="J20" s="297">
        <v>1.649518632566412</v>
      </c>
      <c r="K20" s="297">
        <v>1.401174153015277</v>
      </c>
      <c r="L20" s="297">
        <v>0.86348391547413783</v>
      </c>
      <c r="M20" s="297">
        <v>0.2035233891207805</v>
      </c>
      <c r="N20" s="297">
        <v>1.305951044575153</v>
      </c>
      <c r="O20" s="297">
        <v>1.576942579715138</v>
      </c>
      <c r="P20" s="297">
        <v>2.30359060096949</v>
      </c>
      <c r="Q20" s="297">
        <v>0.70202852901784885</v>
      </c>
      <c r="R20" s="297">
        <v>0.8853956414807802</v>
      </c>
      <c r="S20" s="297">
        <v>0.70015394237170248</v>
      </c>
      <c r="T20" s="297">
        <v>1.879749134930278</v>
      </c>
      <c r="U20" s="297">
        <v>1.2045369091121541</v>
      </c>
      <c r="V20" s="297">
        <v>1.795148599522109</v>
      </c>
      <c r="W20" s="297">
        <v>2.1412650154511539</v>
      </c>
      <c r="DA20" s="122" t="s">
        <v>1458</v>
      </c>
    </row>
    <row r="21" spans="1:105" ht="12" customHeight="1" x14ac:dyDescent="0.25">
      <c r="A21" s="18" t="s">
        <v>70</v>
      </c>
      <c r="B21" s="297">
        <v>39.801730070402037</v>
      </c>
      <c r="C21" s="297">
        <v>35.144397636526307</v>
      </c>
      <c r="D21" s="297">
        <v>35.884001339540063</v>
      </c>
      <c r="E21" s="297">
        <v>34.799570951618783</v>
      </c>
      <c r="F21" s="297">
        <v>56.109365252486029</v>
      </c>
      <c r="G21" s="297">
        <v>60.643822427555612</v>
      </c>
      <c r="H21" s="297">
        <v>70.297318391883081</v>
      </c>
      <c r="I21" s="297">
        <v>58.861933964886383</v>
      </c>
      <c r="J21" s="297">
        <v>50.931362790313777</v>
      </c>
      <c r="K21" s="297">
        <v>30.568523229962871</v>
      </c>
      <c r="L21" s="297">
        <v>22.281377826306681</v>
      </c>
      <c r="M21" s="297">
        <v>15.088603431640671</v>
      </c>
      <c r="N21" s="297">
        <v>0.57726517450638581</v>
      </c>
      <c r="O21" s="297">
        <v>1.090322018246352</v>
      </c>
      <c r="P21" s="297">
        <v>0.26196656621486691</v>
      </c>
      <c r="Q21" s="297">
        <v>0.34051191628111649</v>
      </c>
      <c r="R21" s="297">
        <v>0.3832186880968011</v>
      </c>
      <c r="S21" s="297">
        <v>0.4681228487590407</v>
      </c>
      <c r="T21" s="297">
        <v>1.2342646726606019</v>
      </c>
      <c r="U21" s="297">
        <v>1.026845861856476</v>
      </c>
      <c r="V21" s="297">
        <v>1.425851093388615</v>
      </c>
      <c r="W21" s="297">
        <v>2.920583829470154</v>
      </c>
      <c r="DA21" s="122" t="s">
        <v>1459</v>
      </c>
    </row>
    <row r="22" spans="1:105" ht="12" customHeight="1" x14ac:dyDescent="0.25">
      <c r="A22" s="18" t="s">
        <v>34</v>
      </c>
      <c r="B22" s="297">
        <v>118.7666230980966</v>
      </c>
      <c r="C22" s="297">
        <v>127.41272770836849</v>
      </c>
      <c r="D22" s="297">
        <v>156.8304757933002</v>
      </c>
      <c r="E22" s="297">
        <v>163.7189118911173</v>
      </c>
      <c r="F22" s="297">
        <v>201.62074779999469</v>
      </c>
      <c r="G22" s="297">
        <v>212.68957534369369</v>
      </c>
      <c r="H22" s="297">
        <v>204.67717391927681</v>
      </c>
      <c r="I22" s="297">
        <v>298.47266843065108</v>
      </c>
      <c r="J22" s="297">
        <v>213.85228182671369</v>
      </c>
      <c r="K22" s="297">
        <v>186.59795888834211</v>
      </c>
      <c r="L22" s="297">
        <v>188.660607991517</v>
      </c>
      <c r="M22" s="297">
        <v>135.21113907367669</v>
      </c>
      <c r="N22" s="297">
        <v>136.61850955336519</v>
      </c>
      <c r="O22" s="297">
        <v>143.22895944715449</v>
      </c>
      <c r="P22" s="297">
        <v>165.6077291669977</v>
      </c>
      <c r="Q22" s="297">
        <v>167.1699850972357</v>
      </c>
      <c r="R22" s="297">
        <v>223.7976346101878</v>
      </c>
      <c r="S22" s="297">
        <v>174.2347693044957</v>
      </c>
      <c r="T22" s="297">
        <v>161.9653805559831</v>
      </c>
      <c r="U22" s="297">
        <v>156.44230499523951</v>
      </c>
      <c r="V22" s="297">
        <v>120.0032011276359</v>
      </c>
      <c r="W22" s="297">
        <v>133.4923176580964</v>
      </c>
      <c r="DA22" s="122" t="s">
        <v>1460</v>
      </c>
    </row>
    <row r="23" spans="1:105" ht="12" customHeight="1" x14ac:dyDescent="0.25">
      <c r="A23" s="18" t="s">
        <v>162</v>
      </c>
      <c r="B23" s="297">
        <v>17.842669211187641</v>
      </c>
      <c r="C23" s="297">
        <v>26.763849937626421</v>
      </c>
      <c r="D23" s="297">
        <v>28.79800242727212</v>
      </c>
      <c r="E23" s="297">
        <v>27.262378469346061</v>
      </c>
      <c r="F23" s="297">
        <v>28.7719202491446</v>
      </c>
      <c r="G23" s="297">
        <v>31.035500799616909</v>
      </c>
      <c r="H23" s="297">
        <v>42.687673917592349</v>
      </c>
      <c r="I23" s="297">
        <v>32.794966737916809</v>
      </c>
      <c r="J23" s="297">
        <v>33.376910610435232</v>
      </c>
      <c r="K23" s="297">
        <v>26.338657950575239</v>
      </c>
      <c r="L23" s="297">
        <v>17.02624881579078</v>
      </c>
      <c r="M23" s="297">
        <v>10.354220172186951</v>
      </c>
      <c r="N23" s="297">
        <v>4.0692939426671026</v>
      </c>
      <c r="O23" s="297">
        <v>2.703472947670245</v>
      </c>
      <c r="P23" s="297">
        <v>3.5035055547835992</v>
      </c>
      <c r="Q23" s="297">
        <v>0.45710464355782571</v>
      </c>
      <c r="R23" s="297">
        <v>1.9393801888683211</v>
      </c>
      <c r="S23" s="297">
        <v>1.5765173618068939</v>
      </c>
      <c r="T23" s="297">
        <v>4.899271665483802</v>
      </c>
      <c r="U23" s="297">
        <v>3.2097839355593298</v>
      </c>
      <c r="V23" s="297">
        <v>10.33891851814716</v>
      </c>
      <c r="W23" s="297">
        <v>11.810706564098121</v>
      </c>
      <c r="DA23" s="122" t="s">
        <v>1461</v>
      </c>
    </row>
    <row r="24" spans="1:105" ht="12" customHeight="1" x14ac:dyDescent="0.25">
      <c r="A24" s="18" t="s">
        <v>73</v>
      </c>
      <c r="B24" s="297">
        <v>0</v>
      </c>
      <c r="C24" s="297">
        <v>1.71309895035669</v>
      </c>
      <c r="D24" s="297">
        <v>1.7057681277588539</v>
      </c>
      <c r="E24" s="297">
        <v>1.0075057976536761</v>
      </c>
      <c r="F24" s="297">
        <v>0.71450475345843145</v>
      </c>
      <c r="G24" s="297">
        <v>0.37131211354357879</v>
      </c>
      <c r="H24" s="297">
        <v>0.74918524857130386</v>
      </c>
      <c r="I24" s="297">
        <v>0.67433311530682305</v>
      </c>
      <c r="J24" s="297">
        <v>1.333371578799778</v>
      </c>
      <c r="K24" s="297">
        <v>0.64112522792952775</v>
      </c>
      <c r="L24" s="297">
        <v>0.5679290417135141</v>
      </c>
      <c r="M24" s="297">
        <v>5.6491934292198547</v>
      </c>
      <c r="N24" s="297">
        <v>3.149067322760446</v>
      </c>
      <c r="O24" s="297">
        <v>3.887676705024028</v>
      </c>
      <c r="P24" s="297">
        <v>7.7893093038346759</v>
      </c>
      <c r="Q24" s="297">
        <v>4.6996978207365538</v>
      </c>
      <c r="R24" s="297">
        <v>3.611032915663972</v>
      </c>
      <c r="S24" s="297">
        <v>1.0914959241245781</v>
      </c>
      <c r="T24" s="297">
        <v>1.5112910998627711</v>
      </c>
      <c r="U24" s="297">
        <v>2.573849482483364</v>
      </c>
      <c r="V24" s="297">
        <v>1.73762453682734</v>
      </c>
      <c r="W24" s="297">
        <v>7.100314979132154</v>
      </c>
      <c r="DA24" s="122" t="s">
        <v>1462</v>
      </c>
    </row>
    <row r="25" spans="1:105" ht="12" customHeight="1" x14ac:dyDescent="0.25">
      <c r="A25" s="57" t="s">
        <v>1463</v>
      </c>
      <c r="B25" s="263">
        <v>504.57558164624828</v>
      </c>
      <c r="C25" s="263">
        <v>499.7591550953145</v>
      </c>
      <c r="D25" s="263">
        <v>453.90848126797368</v>
      </c>
      <c r="E25" s="263">
        <v>430.45189234491221</v>
      </c>
      <c r="F25" s="263">
        <v>448.73096307994331</v>
      </c>
      <c r="G25" s="263">
        <v>418.53795873817597</v>
      </c>
      <c r="H25" s="263">
        <v>418.89701912510287</v>
      </c>
      <c r="I25" s="263">
        <v>519.86094973468801</v>
      </c>
      <c r="J25" s="263">
        <v>390.04156061231788</v>
      </c>
      <c r="K25" s="263">
        <v>269.07392011918608</v>
      </c>
      <c r="L25" s="263">
        <v>271.53516347936392</v>
      </c>
      <c r="M25" s="263">
        <v>175.02871595659491</v>
      </c>
      <c r="N25" s="263">
        <v>148.28188793547091</v>
      </c>
      <c r="O25" s="263">
        <v>154.51981500311479</v>
      </c>
      <c r="P25" s="263">
        <v>182.9357086207869</v>
      </c>
      <c r="Q25" s="263">
        <v>171.0503976484693</v>
      </c>
      <c r="R25" s="263">
        <v>226.2480899314472</v>
      </c>
      <c r="S25" s="263">
        <v>175.68399522437559</v>
      </c>
      <c r="T25" s="263">
        <v>197.5527212218652</v>
      </c>
      <c r="U25" s="263">
        <v>171.72725464022881</v>
      </c>
      <c r="V25" s="263">
        <v>159.33368949848841</v>
      </c>
      <c r="W25" s="263">
        <v>195.1774303520167</v>
      </c>
      <c r="DA25" s="70" t="s">
        <v>1464</v>
      </c>
    </row>
    <row r="26" spans="1:105" ht="12" customHeight="1" x14ac:dyDescent="0.25">
      <c r="A26" s="18" t="s">
        <v>30</v>
      </c>
      <c r="B26" s="232">
        <v>304.43855639771101</v>
      </c>
      <c r="C26" s="232">
        <v>288.53950549469931</v>
      </c>
      <c r="D26" s="232">
        <v>214.90725894528609</v>
      </c>
      <c r="E26" s="232">
        <v>183.07634848880511</v>
      </c>
      <c r="F26" s="232">
        <v>162.82247920591749</v>
      </c>
      <c r="G26" s="232">
        <v>115.4602656967099</v>
      </c>
      <c r="H26" s="232">
        <v>102.4494205080877</v>
      </c>
      <c r="I26" s="232">
        <v>135.19510988583971</v>
      </c>
      <c r="J26" s="232">
        <v>93.426685459004503</v>
      </c>
      <c r="K26" s="232">
        <v>27.11736301897918</v>
      </c>
      <c r="L26" s="232">
        <v>47.528166761269837</v>
      </c>
      <c r="M26" s="232">
        <v>13.122100826290961</v>
      </c>
      <c r="N26" s="232">
        <v>7.2835211640820923</v>
      </c>
      <c r="O26" s="232">
        <v>6.8785155581883206</v>
      </c>
      <c r="P26" s="232">
        <v>9.1642007030611996</v>
      </c>
      <c r="Q26" s="232">
        <v>3.4525498445467102</v>
      </c>
      <c r="R26" s="232">
        <v>3.1906830829691608</v>
      </c>
      <c r="S26" s="232">
        <v>3.4599520864816622</v>
      </c>
      <c r="T26" s="232">
        <v>31.12527290815806</v>
      </c>
      <c r="U26" s="232">
        <v>12.27083562144503</v>
      </c>
      <c r="V26" s="232">
        <v>27.600306056737441</v>
      </c>
      <c r="W26" s="232">
        <v>41.696378538298362</v>
      </c>
      <c r="DA26" s="71" t="s">
        <v>1465</v>
      </c>
    </row>
    <row r="27" spans="1:105" ht="12" customHeight="1" x14ac:dyDescent="0.25">
      <c r="A27" s="18" t="s">
        <v>33</v>
      </c>
      <c r="B27" s="297">
        <v>7.5855332464443643</v>
      </c>
      <c r="C27" s="297">
        <v>6.9315757259818831</v>
      </c>
      <c r="D27" s="297">
        <v>5.6619805355432451</v>
      </c>
      <c r="E27" s="297">
        <v>6.5585476685108439</v>
      </c>
      <c r="F27" s="297">
        <v>7.2100087468021457</v>
      </c>
      <c r="G27" s="297">
        <v>6.9569377719019769</v>
      </c>
      <c r="H27" s="297">
        <v>7.0884259993837579</v>
      </c>
      <c r="I27" s="297">
        <v>5.6555041257998777</v>
      </c>
      <c r="J27" s="297">
        <v>5.7593058001144533</v>
      </c>
      <c r="K27" s="297">
        <v>4.7976835264292701</v>
      </c>
      <c r="L27" s="297">
        <v>2.4442626787798489</v>
      </c>
      <c r="M27" s="297">
        <v>1.088254978706183</v>
      </c>
      <c r="N27" s="297">
        <v>0.25647275527623709</v>
      </c>
      <c r="O27" s="297">
        <v>0.36330761807213507</v>
      </c>
      <c r="P27" s="297">
        <v>0.43645502966979288</v>
      </c>
      <c r="Q27" s="297">
        <v>0.1512858097627077</v>
      </c>
      <c r="R27" s="297">
        <v>0.31923486706720122</v>
      </c>
      <c r="S27" s="297">
        <v>0.23637365275146369</v>
      </c>
      <c r="T27" s="297">
        <v>0.79605279585340194</v>
      </c>
      <c r="U27" s="297">
        <v>0.61740554583887763</v>
      </c>
      <c r="V27" s="297">
        <v>1.0548795929271511</v>
      </c>
      <c r="W27" s="297">
        <v>1.395301264639019</v>
      </c>
      <c r="DA27" s="122" t="s">
        <v>1466</v>
      </c>
    </row>
    <row r="28" spans="1:105" ht="12" customHeight="1" x14ac:dyDescent="0.25">
      <c r="A28" s="18" t="s">
        <v>160</v>
      </c>
      <c r="B28" s="297">
        <v>22.167148156740492</v>
      </c>
      <c r="C28" s="297">
        <v>19.78024125055753</v>
      </c>
      <c r="D28" s="297">
        <v>17.746734280726841</v>
      </c>
      <c r="E28" s="297">
        <v>21.776334212492682</v>
      </c>
      <c r="F28" s="297">
        <v>1.2940322646767921</v>
      </c>
      <c r="G28" s="297">
        <v>1.791295917501635</v>
      </c>
      <c r="H28" s="297">
        <v>1.8256156859709269</v>
      </c>
      <c r="I28" s="297">
        <v>1.5573537118408141</v>
      </c>
      <c r="J28" s="297">
        <v>1.593166606481129</v>
      </c>
      <c r="K28" s="297">
        <v>1.3533062472748649</v>
      </c>
      <c r="L28" s="297">
        <v>0.83398496519352505</v>
      </c>
      <c r="M28" s="297">
        <v>0.19657047867389729</v>
      </c>
      <c r="N28" s="297">
        <v>1.261336218239119</v>
      </c>
      <c r="O28" s="297">
        <v>1.523069948250017</v>
      </c>
      <c r="P28" s="297">
        <v>2.2248937041459151</v>
      </c>
      <c r="Q28" s="297">
        <v>0.67804533222408114</v>
      </c>
      <c r="R28" s="297">
        <v>0.85514812726695577</v>
      </c>
      <c r="S28" s="297">
        <v>0.6762347865372168</v>
      </c>
      <c r="T28" s="297">
        <v>1.815531811043144</v>
      </c>
      <c r="U28" s="297">
        <v>1.1633866644390369</v>
      </c>
      <c r="V28" s="297">
        <v>1.7338214591612651</v>
      </c>
      <c r="W28" s="297">
        <v>2.068113600472306</v>
      </c>
      <c r="DA28" s="122" t="s">
        <v>1467</v>
      </c>
    </row>
    <row r="29" spans="1:105" ht="12" customHeight="1" x14ac:dyDescent="0.25">
      <c r="A29" s="18" t="s">
        <v>70</v>
      </c>
      <c r="B29" s="297">
        <v>38.441995122954332</v>
      </c>
      <c r="C29" s="297">
        <v>33.943769784700358</v>
      </c>
      <c r="D29" s="297">
        <v>34.658106621161537</v>
      </c>
      <c r="E29" s="297">
        <v>33.610723313704447</v>
      </c>
      <c r="F29" s="297">
        <v>54.192517299445718</v>
      </c>
      <c r="G29" s="297">
        <v>58.572065130681708</v>
      </c>
      <c r="H29" s="297">
        <v>67.895771515397357</v>
      </c>
      <c r="I29" s="297">
        <v>56.851050806168317</v>
      </c>
      <c r="J29" s="297">
        <v>49.191409431888623</v>
      </c>
      <c r="K29" s="297">
        <v>29.52421964682399</v>
      </c>
      <c r="L29" s="297">
        <v>21.520185585312991</v>
      </c>
      <c r="M29" s="297">
        <v>14.57313585377681</v>
      </c>
      <c r="N29" s="297">
        <v>0.55754423196613856</v>
      </c>
      <c r="O29" s="297">
        <v>1.0530736637261111</v>
      </c>
      <c r="P29" s="297">
        <v>0.25301707847865129</v>
      </c>
      <c r="Q29" s="297">
        <v>0.3288791065572465</v>
      </c>
      <c r="R29" s="297">
        <v>0.37012689932785581</v>
      </c>
      <c r="S29" s="297">
        <v>0.45213050380241332</v>
      </c>
      <c r="T29" s="297">
        <v>1.192098847033219</v>
      </c>
      <c r="U29" s="297">
        <v>0.99176602483585918</v>
      </c>
      <c r="V29" s="297">
        <v>1.3771401564994989</v>
      </c>
      <c r="W29" s="297">
        <v>2.8208087721332782</v>
      </c>
      <c r="DA29" s="122" t="s">
        <v>1468</v>
      </c>
    </row>
    <row r="30" spans="1:105" ht="12" customHeight="1" x14ac:dyDescent="0.25">
      <c r="A30" s="18" t="s">
        <v>34</v>
      </c>
      <c r="B30" s="297">
        <v>114.70923343862241</v>
      </c>
      <c r="C30" s="297">
        <v>123.05996368760189</v>
      </c>
      <c r="D30" s="297">
        <v>151.47272178653199</v>
      </c>
      <c r="E30" s="297">
        <v>158.12583024208601</v>
      </c>
      <c r="F30" s="297">
        <v>194.732836736097</v>
      </c>
      <c r="G30" s="297">
        <v>205.423523138398</v>
      </c>
      <c r="H30" s="297">
        <v>197.68484705733891</v>
      </c>
      <c r="I30" s="297">
        <v>288.27603332445699</v>
      </c>
      <c r="J30" s="297">
        <v>206.54650841744541</v>
      </c>
      <c r="K30" s="297">
        <v>180.223266999972</v>
      </c>
      <c r="L30" s="297">
        <v>182.21545042075201</v>
      </c>
      <c r="M30" s="297">
        <v>130.59196018980691</v>
      </c>
      <c r="N30" s="297">
        <v>131.9512510804459</v>
      </c>
      <c r="O30" s="297">
        <v>138.33587009394341</v>
      </c>
      <c r="P30" s="297">
        <v>159.95012040181311</v>
      </c>
      <c r="Q30" s="297">
        <v>161.45900543632749</v>
      </c>
      <c r="R30" s="297">
        <v>216.15210100153959</v>
      </c>
      <c r="S30" s="297">
        <v>168.2824374720665</v>
      </c>
      <c r="T30" s="297">
        <v>156.43220428879351</v>
      </c>
      <c r="U30" s="297">
        <v>151.09781195473511</v>
      </c>
      <c r="V30" s="297">
        <v>115.903566611995</v>
      </c>
      <c r="W30" s="297">
        <v>128.93185837116499</v>
      </c>
      <c r="DA30" s="122" t="s">
        <v>1469</v>
      </c>
    </row>
    <row r="31" spans="1:105" ht="12" customHeight="1" x14ac:dyDescent="0.25">
      <c r="A31" s="18" t="s">
        <v>162</v>
      </c>
      <c r="B31" s="297">
        <v>17.23311528377576</v>
      </c>
      <c r="C31" s="297">
        <v>25.849524303437491</v>
      </c>
      <c r="D31" s="297">
        <v>27.814184632221931</v>
      </c>
      <c r="E31" s="297">
        <v>26.331021749682211</v>
      </c>
      <c r="F31" s="297">
        <v>27.788993491972491</v>
      </c>
      <c r="G31" s="297">
        <v>29.97524399735892</v>
      </c>
      <c r="H31" s="297">
        <v>41.229347308464227</v>
      </c>
      <c r="I31" s="297">
        <v>31.674601811692391</v>
      </c>
      <c r="J31" s="297">
        <v>32.236664904668892</v>
      </c>
      <c r="K31" s="297">
        <v>25.43885802677995</v>
      </c>
      <c r="L31" s="297">
        <v>16.444586021288622</v>
      </c>
      <c r="M31" s="297">
        <v>10.00049195492636</v>
      </c>
      <c r="N31" s="297">
        <v>3.9302758352759271</v>
      </c>
      <c r="O31" s="297">
        <v>2.6111149863473448</v>
      </c>
      <c r="P31" s="297">
        <v>3.3838163118037081</v>
      </c>
      <c r="Q31" s="297">
        <v>0.44148871034620868</v>
      </c>
      <c r="R31" s="297">
        <v>1.8731257066001501</v>
      </c>
      <c r="S31" s="297">
        <v>1.5226592569377051</v>
      </c>
      <c r="T31" s="297">
        <v>4.7318992701428124</v>
      </c>
      <c r="U31" s="297">
        <v>3.1001290189711241</v>
      </c>
      <c r="V31" s="297">
        <v>9.9857130468504973</v>
      </c>
      <c r="W31" s="297">
        <v>11.407220825140341</v>
      </c>
      <c r="DA31" s="122" t="s">
        <v>1470</v>
      </c>
    </row>
    <row r="32" spans="1:105" ht="12" customHeight="1" x14ac:dyDescent="0.25">
      <c r="A32" s="18" t="s">
        <v>73</v>
      </c>
      <c r="B32" s="297">
        <v>0</v>
      </c>
      <c r="C32" s="297">
        <v>1.6545748483361049</v>
      </c>
      <c r="D32" s="297">
        <v>1.647494466502081</v>
      </c>
      <c r="E32" s="297">
        <v>0.97308666963078094</v>
      </c>
      <c r="F32" s="297">
        <v>0.69009533503173348</v>
      </c>
      <c r="G32" s="297">
        <v>0.35862708562386719</v>
      </c>
      <c r="H32" s="297">
        <v>0.72359105045999506</v>
      </c>
      <c r="I32" s="297">
        <v>0.6512960688899434</v>
      </c>
      <c r="J32" s="297">
        <v>1.287819992714935</v>
      </c>
      <c r="K32" s="297">
        <v>0.61922265292677892</v>
      </c>
      <c r="L32" s="297">
        <v>0.54852704676700292</v>
      </c>
      <c r="M32" s="297">
        <v>5.4562016744138422</v>
      </c>
      <c r="N32" s="297">
        <v>3.0414866501854338</v>
      </c>
      <c r="O32" s="297">
        <v>3.7548631345875378</v>
      </c>
      <c r="P32" s="297">
        <v>7.5232053918145381</v>
      </c>
      <c r="Q32" s="297">
        <v>4.5391434087048168</v>
      </c>
      <c r="R32" s="297">
        <v>3.4876702466762839</v>
      </c>
      <c r="S32" s="297">
        <v>1.054207465798678</v>
      </c>
      <c r="T32" s="297">
        <v>1.459661300841089</v>
      </c>
      <c r="U32" s="297">
        <v>2.4859198099637938</v>
      </c>
      <c r="V32" s="297">
        <v>1.6782625743174799</v>
      </c>
      <c r="W32" s="297">
        <v>6.8577489801684086</v>
      </c>
      <c r="DA32" s="122" t="s">
        <v>1471</v>
      </c>
    </row>
    <row r="33" spans="1:105" ht="12" customHeight="1" x14ac:dyDescent="0.25">
      <c r="A33" s="57" t="s">
        <v>1472</v>
      </c>
      <c r="B33" s="263">
        <f t="shared" ref="B33:W33" si="0">B34+B35</f>
        <v>65.22843248202463</v>
      </c>
      <c r="C33" s="263">
        <f t="shared" si="0"/>
        <v>56.114565420821521</v>
      </c>
      <c r="D33" s="263">
        <f t="shared" si="0"/>
        <v>58.79726572651002</v>
      </c>
      <c r="E33" s="263">
        <f t="shared" si="0"/>
        <v>67.284448533070147</v>
      </c>
      <c r="F33" s="263">
        <f t="shared" si="0"/>
        <v>68.041164136174757</v>
      </c>
      <c r="G33" s="263">
        <f t="shared" si="0"/>
        <v>78.370134528953557</v>
      </c>
      <c r="H33" s="263">
        <f t="shared" si="0"/>
        <v>77.446357757552661</v>
      </c>
      <c r="I33" s="263">
        <f t="shared" si="0"/>
        <v>69.855043229666208</v>
      </c>
      <c r="J33" s="263">
        <f t="shared" si="0"/>
        <v>62.182507789005498</v>
      </c>
      <c r="K33" s="263">
        <f t="shared" si="0"/>
        <v>42.823731042961477</v>
      </c>
      <c r="L33" s="263">
        <f t="shared" si="0"/>
        <v>32.158242523542469</v>
      </c>
      <c r="M33" s="263">
        <f t="shared" si="0"/>
        <v>14.942152652399757</v>
      </c>
      <c r="N33" s="263">
        <f t="shared" si="0"/>
        <v>10.87941354847861</v>
      </c>
      <c r="O33" s="263">
        <f t="shared" si="0"/>
        <v>12.386298377909208</v>
      </c>
      <c r="P33" s="263">
        <f t="shared" si="0"/>
        <v>14.699855836989423</v>
      </c>
      <c r="Q33" s="263">
        <f t="shared" si="0"/>
        <v>11.622562548615422</v>
      </c>
      <c r="R33" s="263">
        <f t="shared" si="0"/>
        <v>14.437570555261706</v>
      </c>
      <c r="S33" s="263">
        <f t="shared" si="0"/>
        <v>14.51673740654719</v>
      </c>
      <c r="T33" s="263">
        <f t="shared" si="0"/>
        <v>24.252123037597894</v>
      </c>
      <c r="U33" s="263">
        <f t="shared" si="0"/>
        <v>19.964762188943727</v>
      </c>
      <c r="V33" s="263">
        <f t="shared" si="0"/>
        <v>22.395472964939767</v>
      </c>
      <c r="W33" s="263">
        <f t="shared" si="0"/>
        <v>27.093853770132306</v>
      </c>
      <c r="DA33" s="70"/>
    </row>
    <row r="34" spans="1:105" ht="12" customHeight="1" x14ac:dyDescent="0.25">
      <c r="A34" s="60" t="s">
        <v>1473</v>
      </c>
      <c r="B34" s="264">
        <v>64.094526934381165</v>
      </c>
      <c r="C34" s="264">
        <v>54.991483569338897</v>
      </c>
      <c r="D34" s="264">
        <v>57.777221626569762</v>
      </c>
      <c r="E34" s="264">
        <v>66.317117162949032</v>
      </c>
      <c r="F34" s="264">
        <v>67.032755194196923</v>
      </c>
      <c r="G34" s="264">
        <v>77.429576700601658</v>
      </c>
      <c r="H34" s="264">
        <v>76.504993032118378</v>
      </c>
      <c r="I34" s="264">
        <v>68.68678769699828</v>
      </c>
      <c r="J34" s="264">
        <v>61.305988382444333</v>
      </c>
      <c r="K34" s="264">
        <v>42.219055704226541</v>
      </c>
      <c r="L34" s="264">
        <v>31.548036165071899</v>
      </c>
      <c r="M34" s="264">
        <v>14.54882003933003</v>
      </c>
      <c r="N34" s="264">
        <v>10.54618764246765</v>
      </c>
      <c r="O34" s="264">
        <v>12.03905431413342</v>
      </c>
      <c r="P34" s="264">
        <v>14.28875426487128</v>
      </c>
      <c r="Q34" s="264">
        <v>11.238170196160681</v>
      </c>
      <c r="R34" s="264">
        <v>13.929135399759341</v>
      </c>
      <c r="S34" s="264">
        <v>14.121932219647061</v>
      </c>
      <c r="T34" s="264">
        <v>23.808173439770179</v>
      </c>
      <c r="U34" s="264">
        <v>19.578848772200828</v>
      </c>
      <c r="V34" s="264">
        <v>22.037410940100241</v>
      </c>
      <c r="W34" s="264">
        <v>26.655242035634799</v>
      </c>
      <c r="DA34" s="72" t="s">
        <v>1474</v>
      </c>
    </row>
    <row r="35" spans="1:105" ht="12" customHeight="1" x14ac:dyDescent="0.25">
      <c r="A35" s="60" t="s">
        <v>1475</v>
      </c>
      <c r="B35" s="264">
        <v>1.1339055476434701</v>
      </c>
      <c r="C35" s="264">
        <v>1.123081851482624</v>
      </c>
      <c r="D35" s="264">
        <v>1.020044099940254</v>
      </c>
      <c r="E35" s="264">
        <v>0.96733137012111869</v>
      </c>
      <c r="F35" s="264">
        <v>1.008408941977837</v>
      </c>
      <c r="G35" s="264">
        <v>0.94055782835189938</v>
      </c>
      <c r="H35" s="264">
        <v>0.94136472543428884</v>
      </c>
      <c r="I35" s="264">
        <v>1.1682555326679249</v>
      </c>
      <c r="J35" s="264">
        <v>0.87651940656116512</v>
      </c>
      <c r="K35" s="264">
        <v>0.60467533873493318</v>
      </c>
      <c r="L35" s="264">
        <v>0.61020635847057114</v>
      </c>
      <c r="M35" s="264">
        <v>0.39333261306972722</v>
      </c>
      <c r="N35" s="264">
        <v>0.33322590601095931</v>
      </c>
      <c r="O35" s="264">
        <v>0.34724406377578731</v>
      </c>
      <c r="P35" s="264">
        <v>0.41110157211814419</v>
      </c>
      <c r="Q35" s="264">
        <v>0.38439235245474179</v>
      </c>
      <c r="R35" s="264">
        <v>0.50843515550236584</v>
      </c>
      <c r="S35" s="264">
        <v>0.39480518690012928</v>
      </c>
      <c r="T35" s="264">
        <v>0.44394959782771448</v>
      </c>
      <c r="U35" s="264">
        <v>0.38591341674289709</v>
      </c>
      <c r="V35" s="264">
        <v>0.35806202483952781</v>
      </c>
      <c r="W35" s="264">
        <v>0.43861173449750612</v>
      </c>
      <c r="DA35" s="72" t="s">
        <v>1476</v>
      </c>
    </row>
    <row r="36" spans="1:105" ht="12" customHeight="1" x14ac:dyDescent="0.25">
      <c r="A36" s="64" t="s">
        <v>30</v>
      </c>
      <c r="B36" s="231">
        <v>0.68414838246760934</v>
      </c>
      <c r="C36" s="231">
        <v>0.64841930108326651</v>
      </c>
      <c r="D36" s="231">
        <v>0.4829495164071495</v>
      </c>
      <c r="E36" s="231">
        <v>0.41141762452409969</v>
      </c>
      <c r="F36" s="231">
        <v>0.36590219417730768</v>
      </c>
      <c r="G36" s="231">
        <v>0.25946764086113788</v>
      </c>
      <c r="H36" s="231">
        <v>0.23022906873131921</v>
      </c>
      <c r="I36" s="231">
        <v>0.30381669404941192</v>
      </c>
      <c r="J36" s="231">
        <v>0.20995276187221029</v>
      </c>
      <c r="K36" s="231">
        <v>6.0939390416716192E-2</v>
      </c>
      <c r="L36" s="231">
        <v>0.1068074911276844</v>
      </c>
      <c r="M36" s="231">
        <v>2.948859093641186E-2</v>
      </c>
      <c r="N36" s="231">
        <v>1.6367865102361361E-2</v>
      </c>
      <c r="O36" s="231">
        <v>1.545771780222582E-2</v>
      </c>
      <c r="P36" s="231">
        <v>2.0594215009406721E-2</v>
      </c>
      <c r="Q36" s="231">
        <v>7.7587294444061714E-3</v>
      </c>
      <c r="R36" s="231">
        <v>7.1702503651621284E-3</v>
      </c>
      <c r="S36" s="231">
        <v>7.7753641043071852E-3</v>
      </c>
      <c r="T36" s="231">
        <v>6.9946150599140625E-2</v>
      </c>
      <c r="U36" s="231">
        <v>2.7575588457890422E-2</v>
      </c>
      <c r="V36" s="231">
        <v>6.2024682312775081E-2</v>
      </c>
      <c r="W36" s="231">
        <v>9.3702027329507095E-2</v>
      </c>
      <c r="DA36" s="73" t="s">
        <v>1477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1478</v>
      </c>
    </row>
    <row r="38" spans="1:105" ht="12" customHeight="1" x14ac:dyDescent="0.25">
      <c r="A38" s="64" t="s">
        <v>33</v>
      </c>
      <c r="B38" s="231">
        <v>1.7046560600325479E-2</v>
      </c>
      <c r="C38" s="231">
        <v>1.557695706153305E-2</v>
      </c>
      <c r="D38" s="231">
        <v>1.2723864121516141E-2</v>
      </c>
      <c r="E38" s="231">
        <v>1.473867118488985E-2</v>
      </c>
      <c r="F38" s="231">
        <v>1.620266460355313E-2</v>
      </c>
      <c r="G38" s="231">
        <v>1.563395182230716E-2</v>
      </c>
      <c r="H38" s="231">
        <v>1.5929438239039719E-2</v>
      </c>
      <c r="I38" s="231">
        <v>1.270931003446964E-2</v>
      </c>
      <c r="J38" s="231">
        <v>1.2942577950400019E-2</v>
      </c>
      <c r="K38" s="231">
        <v>1.078157597065376E-2</v>
      </c>
      <c r="L38" s="231">
        <v>5.4928599642569912E-3</v>
      </c>
      <c r="M38" s="231">
        <v>2.4455768421839628E-3</v>
      </c>
      <c r="N38" s="231">
        <v>5.7635741919635536E-4</v>
      </c>
      <c r="O38" s="231">
        <v>8.164416563502014E-4</v>
      </c>
      <c r="P38" s="231">
        <v>9.8082189753375998E-4</v>
      </c>
      <c r="Q38" s="231">
        <v>3.399764578578761E-4</v>
      </c>
      <c r="R38" s="231">
        <v>7.1739933507623994E-4</v>
      </c>
      <c r="S38" s="231">
        <v>5.3118978785530156E-4</v>
      </c>
      <c r="T38" s="231">
        <v>1.7889266034044899E-3</v>
      </c>
      <c r="U38" s="231">
        <v>1.387462253501133E-3</v>
      </c>
      <c r="V38" s="231">
        <v>2.370574134034447E-3</v>
      </c>
      <c r="W38" s="231">
        <v>3.1355854348840721E-3</v>
      </c>
      <c r="DA38" s="73" t="s">
        <v>1479</v>
      </c>
    </row>
    <row r="39" spans="1:105" ht="12" customHeight="1" x14ac:dyDescent="0.25">
      <c r="A39" s="64" t="s">
        <v>160</v>
      </c>
      <c r="B39" s="231">
        <v>4.981503898455579E-2</v>
      </c>
      <c r="C39" s="231">
        <v>4.4451071561084847E-2</v>
      </c>
      <c r="D39" s="231">
        <v>3.9881280794080889E-2</v>
      </c>
      <c r="E39" s="231">
        <v>4.8936783841821388E-2</v>
      </c>
      <c r="F39" s="231">
        <v>2.9080090617135171E-3</v>
      </c>
      <c r="G39" s="231">
        <v>4.0254829052552643E-3</v>
      </c>
      <c r="H39" s="231">
        <v>4.1026078737965554E-3</v>
      </c>
      <c r="I39" s="231">
        <v>3.4997571775827511E-3</v>
      </c>
      <c r="J39" s="231">
        <v>3.5802375682059641E-3</v>
      </c>
      <c r="K39" s="231">
        <v>3.0412122925943929E-3</v>
      </c>
      <c r="L39" s="231">
        <v>1.87416952599814E-3</v>
      </c>
      <c r="M39" s="231">
        <v>4.4174225701538582E-4</v>
      </c>
      <c r="N39" s="231">
        <v>2.8345329963028092E-3</v>
      </c>
      <c r="O39" s="231">
        <v>3.4227131208670711E-3</v>
      </c>
      <c r="P39" s="231">
        <v>4.9998838743187564E-3</v>
      </c>
      <c r="Q39" s="231">
        <v>1.523734781723285E-3</v>
      </c>
      <c r="R39" s="231">
        <v>1.9217283610936621E-3</v>
      </c>
      <c r="S39" s="231">
        <v>1.519666039847391E-3</v>
      </c>
      <c r="T39" s="231">
        <v>4.0799469244001321E-3</v>
      </c>
      <c r="U39" s="231">
        <v>2.6144162358350321E-3</v>
      </c>
      <c r="V39" s="231">
        <v>3.8963236483857159E-3</v>
      </c>
      <c r="W39" s="231">
        <v>4.6475603854657854E-3</v>
      </c>
      <c r="DA39" s="73" t="s">
        <v>1480</v>
      </c>
    </row>
    <row r="40" spans="1:105" ht="12" customHeight="1" x14ac:dyDescent="0.25">
      <c r="A40" s="64" t="s">
        <v>70</v>
      </c>
      <c r="B40" s="231">
        <v>8.638862663584318E-2</v>
      </c>
      <c r="C40" s="231">
        <v>7.6280006934201422E-2</v>
      </c>
      <c r="D40" s="231">
        <v>7.7885297660135355E-2</v>
      </c>
      <c r="E40" s="231">
        <v>7.5531569524976777E-2</v>
      </c>
      <c r="F40" s="231">
        <v>0.1217839274071085</v>
      </c>
      <c r="G40" s="231">
        <v>0.13162584953462439</v>
      </c>
      <c r="H40" s="231">
        <v>0.15257851307758591</v>
      </c>
      <c r="I40" s="231">
        <v>0.1277583066706342</v>
      </c>
      <c r="J40" s="231">
        <v>0.11054520686323149</v>
      </c>
      <c r="K40" s="231">
        <v>6.634818977595483E-2</v>
      </c>
      <c r="L40" s="231">
        <v>4.836115481825138E-2</v>
      </c>
      <c r="M40" s="231">
        <v>3.2749423856869603E-2</v>
      </c>
      <c r="N40" s="231">
        <v>1.2529391446577209E-3</v>
      </c>
      <c r="O40" s="231">
        <v>2.3665157665386811E-3</v>
      </c>
      <c r="P40" s="231">
        <v>5.685916627186816E-4</v>
      </c>
      <c r="Q40" s="231">
        <v>7.3907231541525133E-4</v>
      </c>
      <c r="R40" s="231">
        <v>8.317662600925682E-4</v>
      </c>
      <c r="S40" s="231">
        <v>1.016048546875229E-3</v>
      </c>
      <c r="T40" s="231">
        <v>2.6789395784475988E-3</v>
      </c>
      <c r="U40" s="231">
        <v>2.2287424093267241E-3</v>
      </c>
      <c r="V40" s="231">
        <v>3.0947729540193218E-3</v>
      </c>
      <c r="W40" s="231">
        <v>6.3390517335928922E-3</v>
      </c>
      <c r="DA40" s="73" t="s">
        <v>1481</v>
      </c>
    </row>
    <row r="41" spans="1:105" ht="12" customHeight="1" x14ac:dyDescent="0.25">
      <c r="A41" s="64" t="s">
        <v>34</v>
      </c>
      <c r="B41" s="231">
        <v>0.25777988648918387</v>
      </c>
      <c r="C41" s="231">
        <v>0.27654603312929332</v>
      </c>
      <c r="D41" s="231">
        <v>0.34039649518913978</v>
      </c>
      <c r="E41" s="231">
        <v>0.35534766774135312</v>
      </c>
      <c r="F41" s="231">
        <v>0.43761262319312322</v>
      </c>
      <c r="G41" s="231">
        <v>0.46163722735675561</v>
      </c>
      <c r="H41" s="231">
        <v>0.44424651710656998</v>
      </c>
      <c r="I41" s="231">
        <v>0.6478272142555358</v>
      </c>
      <c r="J41" s="231">
        <v>0.46416085173366117</v>
      </c>
      <c r="K41" s="231">
        <v>0.40500604805123191</v>
      </c>
      <c r="L41" s="231">
        <v>0.40948297463054778</v>
      </c>
      <c r="M41" s="231">
        <v>0.29347228348571508</v>
      </c>
      <c r="N41" s="231">
        <v>0.2965269447452395</v>
      </c>
      <c r="O41" s="231">
        <v>0.31087475542481052</v>
      </c>
      <c r="P41" s="231">
        <v>0.35944729683136362</v>
      </c>
      <c r="Q41" s="231">
        <v>0.36283813295904538</v>
      </c>
      <c r="R41" s="231">
        <v>0.48574698296096191</v>
      </c>
      <c r="S41" s="231">
        <v>0.37817206452594582</v>
      </c>
      <c r="T41" s="231">
        <v>0.35154167328992592</v>
      </c>
      <c r="U41" s="231">
        <v>0.33955398050233387</v>
      </c>
      <c r="V41" s="231">
        <v>0.26046384714895943</v>
      </c>
      <c r="W41" s="231">
        <v>0.28974162601777048</v>
      </c>
      <c r="DA41" s="73" t="s">
        <v>1482</v>
      </c>
    </row>
    <row r="42" spans="1:105" ht="12" customHeight="1" x14ac:dyDescent="0.25">
      <c r="A42" s="64" t="s">
        <v>162</v>
      </c>
      <c r="B42" s="231">
        <v>3.8727052465952608E-2</v>
      </c>
      <c r="C42" s="231">
        <v>5.8090244708199151E-2</v>
      </c>
      <c r="D42" s="231">
        <v>6.2505320124206037E-2</v>
      </c>
      <c r="E42" s="231">
        <v>5.9172288004253518E-2</v>
      </c>
      <c r="F42" s="231">
        <v>6.24487094305472E-2</v>
      </c>
      <c r="G42" s="231">
        <v>6.7361752524126822E-2</v>
      </c>
      <c r="H42" s="231">
        <v>9.2652493182999396E-2</v>
      </c>
      <c r="I42" s="231">
        <v>7.1180627878374397E-2</v>
      </c>
      <c r="J42" s="231">
        <v>7.2443722016169054E-2</v>
      </c>
      <c r="K42" s="231">
        <v>5.7167376487321717E-2</v>
      </c>
      <c r="L42" s="231">
        <v>3.6955033094154648E-2</v>
      </c>
      <c r="M42" s="231">
        <v>2.2473567329314319E-2</v>
      </c>
      <c r="N42" s="231">
        <v>8.8322973514657517E-3</v>
      </c>
      <c r="O42" s="231">
        <v>5.8678181748200624E-3</v>
      </c>
      <c r="P42" s="231">
        <v>7.6042682756113141E-3</v>
      </c>
      <c r="Q42" s="231">
        <v>9.9213381719786935E-4</v>
      </c>
      <c r="R42" s="231">
        <v>4.2093745860983436E-3</v>
      </c>
      <c r="S42" s="231">
        <v>3.421790196384914E-3</v>
      </c>
      <c r="T42" s="231">
        <v>1.063374255210537E-2</v>
      </c>
      <c r="U42" s="231">
        <v>6.9667530908904887E-3</v>
      </c>
      <c r="V42" s="231">
        <v>2.244035548461772E-2</v>
      </c>
      <c r="W42" s="231">
        <v>2.56348334071567E-2</v>
      </c>
      <c r="DA42" s="73" t="s">
        <v>1483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1484</v>
      </c>
    </row>
    <row r="44" spans="1:105" ht="12" customHeight="1" x14ac:dyDescent="0.25">
      <c r="A44" s="64" t="s">
        <v>73</v>
      </c>
      <c r="B44" s="231">
        <v>0</v>
      </c>
      <c r="C44" s="231">
        <v>3.7182370050459481E-3</v>
      </c>
      <c r="D44" s="231">
        <v>3.7023256440267718E-3</v>
      </c>
      <c r="E44" s="231">
        <v>2.1867652997243602E-3</v>
      </c>
      <c r="F44" s="231">
        <v>1.5508141044842821E-3</v>
      </c>
      <c r="G44" s="231">
        <v>8.0592334769225861E-4</v>
      </c>
      <c r="H44" s="231">
        <v>1.6260872229781941E-3</v>
      </c>
      <c r="I44" s="231">
        <v>1.4636226019166529E-3</v>
      </c>
      <c r="J44" s="231">
        <v>2.894048557287129E-3</v>
      </c>
      <c r="K44" s="231">
        <v>1.391545740460432E-3</v>
      </c>
      <c r="L44" s="231">
        <v>1.232675309677699E-3</v>
      </c>
      <c r="M44" s="231">
        <v>1.2261428362217009E-2</v>
      </c>
      <c r="N44" s="231">
        <v>6.8349692517358099E-3</v>
      </c>
      <c r="O44" s="231">
        <v>8.4381018301748784E-3</v>
      </c>
      <c r="P44" s="231">
        <v>1.6906494567191479E-2</v>
      </c>
      <c r="Q44" s="231">
        <v>1.0200572679095981E-2</v>
      </c>
      <c r="R44" s="231">
        <v>7.8376536338809494E-3</v>
      </c>
      <c r="S44" s="231">
        <v>2.3690636989134868E-3</v>
      </c>
      <c r="T44" s="231">
        <v>3.2802182802904229E-3</v>
      </c>
      <c r="U44" s="231">
        <v>5.586473793119405E-3</v>
      </c>
      <c r="V44" s="231">
        <v>3.771469156736098E-3</v>
      </c>
      <c r="W44" s="231">
        <v>1.541105018912905E-2</v>
      </c>
      <c r="DA44" s="73" t="s">
        <v>1485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1486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62.207155345848683</v>
      </c>
      <c r="C48" s="225">
        <v>174.18393963865429</v>
      </c>
      <c r="D48" s="225">
        <v>125.8607135661845</v>
      </c>
      <c r="E48" s="225">
        <v>54.937277467743563</v>
      </c>
      <c r="F48" s="225">
        <v>110.8085858777097</v>
      </c>
      <c r="G48" s="225">
        <v>71.422218723875034</v>
      </c>
      <c r="H48" s="225">
        <v>57.037178373197072</v>
      </c>
      <c r="I48" s="225">
        <v>237.93055590332881</v>
      </c>
      <c r="J48" s="225">
        <v>165.7965147048121</v>
      </c>
      <c r="K48" s="225">
        <v>182.91939309944411</v>
      </c>
      <c r="L48" s="225">
        <v>310.24020151365102</v>
      </c>
      <c r="M48" s="225">
        <v>310.6036298029419</v>
      </c>
      <c r="N48" s="225">
        <v>334.97294046993221</v>
      </c>
      <c r="O48" s="225">
        <v>360.4902351336948</v>
      </c>
      <c r="P48" s="225">
        <v>327.19890255769059</v>
      </c>
      <c r="Q48" s="225">
        <v>334.53925487906412</v>
      </c>
      <c r="R48" s="225">
        <v>255.4383204042102</v>
      </c>
      <c r="S48" s="225">
        <v>264.65506751336932</v>
      </c>
      <c r="T48" s="225">
        <v>163.877866059507</v>
      </c>
      <c r="U48" s="225">
        <v>228.946734715475</v>
      </c>
      <c r="V48" s="225">
        <v>163.00257934619151</v>
      </c>
      <c r="W48" s="225">
        <v>166.74607386956649</v>
      </c>
      <c r="DA48" s="89" t="s">
        <v>1487</v>
      </c>
    </row>
    <row r="49" spans="1:105" ht="12" customHeight="1" x14ac:dyDescent="0.25">
      <c r="A49" s="55" t="s">
        <v>92</v>
      </c>
      <c r="B49" s="261">
        <v>0.44761471085509458</v>
      </c>
      <c r="C49" s="261">
        <v>1.2533492866455529</v>
      </c>
      <c r="D49" s="261">
        <v>0.90563708624401562</v>
      </c>
      <c r="E49" s="261">
        <v>0.39530393942901892</v>
      </c>
      <c r="F49" s="261">
        <v>0.79732874541782306</v>
      </c>
      <c r="G49" s="261">
        <v>0.51392216224931164</v>
      </c>
      <c r="H49" s="261">
        <v>0.41041388186888311</v>
      </c>
      <c r="I49" s="261">
        <v>1.7120412658667279</v>
      </c>
      <c r="J49" s="261">
        <v>1.1929971492472979</v>
      </c>
      <c r="K49" s="261">
        <v>1.316205680790115</v>
      </c>
      <c r="L49" s="261">
        <v>2.2323489528513871</v>
      </c>
      <c r="M49" s="261">
        <v>2.234964019362315</v>
      </c>
      <c r="N49" s="261">
        <v>2.4103146182975599</v>
      </c>
      <c r="O49" s="261">
        <v>2.593925593742969</v>
      </c>
      <c r="P49" s="261">
        <v>2.3543761380229511</v>
      </c>
      <c r="Q49" s="261">
        <v>2.4071940118453439</v>
      </c>
      <c r="R49" s="261">
        <v>1.838019264720214</v>
      </c>
      <c r="S49" s="261">
        <v>1.904338831486414</v>
      </c>
      <c r="T49" s="261">
        <v>1.179191416549215</v>
      </c>
      <c r="U49" s="261">
        <v>1.6473977292665329</v>
      </c>
      <c r="V49" s="261">
        <v>1.172893247039315</v>
      </c>
      <c r="W49" s="261">
        <v>1.199829749911925</v>
      </c>
      <c r="DA49" s="67" t="s">
        <v>1488</v>
      </c>
    </row>
    <row r="50" spans="1:105" ht="12" customHeight="1" x14ac:dyDescent="0.25">
      <c r="A50" s="202" t="s">
        <v>93</v>
      </c>
      <c r="B50" s="226">
        <v>0.50116823138441613</v>
      </c>
      <c r="C50" s="226">
        <v>1.403302505619431</v>
      </c>
      <c r="D50" s="226">
        <v>1.013989321132883</v>
      </c>
      <c r="E50" s="226">
        <v>0.44259889449225193</v>
      </c>
      <c r="F50" s="226">
        <v>0.892722753480652</v>
      </c>
      <c r="G50" s="226">
        <v>0.57540883906990814</v>
      </c>
      <c r="H50" s="226">
        <v>0.45951662070916022</v>
      </c>
      <c r="I50" s="226">
        <v>1.916873311943786</v>
      </c>
      <c r="J50" s="226">
        <v>1.335729717624212</v>
      </c>
      <c r="K50" s="226">
        <v>1.473679164653835</v>
      </c>
      <c r="L50" s="226">
        <v>2.4994316527178762</v>
      </c>
      <c r="M50" s="226">
        <v>2.5023595910238612</v>
      </c>
      <c r="N50" s="226">
        <v>2.6986894868235178</v>
      </c>
      <c r="O50" s="226">
        <v>2.9042680471236331</v>
      </c>
      <c r="P50" s="226">
        <v>2.6360584147302828</v>
      </c>
      <c r="Q50" s="226">
        <v>2.69519552476513</v>
      </c>
      <c r="R50" s="226">
        <v>2.0579235709000629</v>
      </c>
      <c r="S50" s="226">
        <v>2.1321777434649061</v>
      </c>
      <c r="T50" s="226">
        <v>1.320272239414779</v>
      </c>
      <c r="U50" s="226">
        <v>1.84449569315091</v>
      </c>
      <c r="V50" s="226">
        <v>1.3132205442901801</v>
      </c>
      <c r="W50" s="226">
        <v>1.3433797843172961</v>
      </c>
      <c r="DA50" s="174" t="s">
        <v>1489</v>
      </c>
    </row>
    <row r="51" spans="1:105" ht="12" customHeight="1" x14ac:dyDescent="0.25">
      <c r="A51" s="202" t="s">
        <v>94</v>
      </c>
      <c r="B51" s="226">
        <v>0.835980557720162</v>
      </c>
      <c r="C51" s="226">
        <v>2.0850639020757549</v>
      </c>
      <c r="D51" s="226">
        <v>1.696875515641842</v>
      </c>
      <c r="E51" s="226">
        <v>0.85979750575231895</v>
      </c>
      <c r="F51" s="226">
        <v>1.6941854603359361</v>
      </c>
      <c r="G51" s="226">
        <v>1.2824305299212879</v>
      </c>
      <c r="H51" s="226">
        <v>1.014475970643812</v>
      </c>
      <c r="I51" s="226">
        <v>3.3145796133621022</v>
      </c>
      <c r="J51" s="226">
        <v>2.642591239041256</v>
      </c>
      <c r="K51" s="226">
        <v>2.9312406085879639</v>
      </c>
      <c r="L51" s="226">
        <v>3.9385145193589031</v>
      </c>
      <c r="M51" s="226">
        <v>3.025825964760402</v>
      </c>
      <c r="N51" s="226">
        <v>2.9530274746988932</v>
      </c>
      <c r="O51" s="226">
        <v>3.4505824061436781</v>
      </c>
      <c r="P51" s="226">
        <v>3.123710480607031</v>
      </c>
      <c r="Q51" s="226">
        <v>2.8642604149932032</v>
      </c>
      <c r="R51" s="226">
        <v>2.050005822641551</v>
      </c>
      <c r="S51" s="226">
        <v>2.6643786229823898</v>
      </c>
      <c r="T51" s="226">
        <v>2.1627043957926411</v>
      </c>
      <c r="U51" s="226">
        <v>2.9496699859199769</v>
      </c>
      <c r="V51" s="226">
        <v>2.3836888639696721</v>
      </c>
      <c r="W51" s="226">
        <v>2.4030385164592709</v>
      </c>
      <c r="DA51" s="174" t="s">
        <v>1490</v>
      </c>
    </row>
    <row r="52" spans="1:105" ht="12" customHeight="1" x14ac:dyDescent="0.25">
      <c r="A52" s="202" t="s">
        <v>95</v>
      </c>
      <c r="B52" s="226">
        <v>0.36861712126033258</v>
      </c>
      <c r="C52" s="226">
        <v>1.0321510771940181</v>
      </c>
      <c r="D52" s="226">
        <v>0.74580510323293603</v>
      </c>
      <c r="E52" s="226">
        <v>0.32553845224797828</v>
      </c>
      <c r="F52" s="226">
        <v>0.65661163430613245</v>
      </c>
      <c r="G52" s="226">
        <v>0.42322225656599127</v>
      </c>
      <c r="H52" s="226">
        <v>0.33798170612127459</v>
      </c>
      <c r="I52" s="226">
        <v>1.409890487506765</v>
      </c>
      <c r="J52" s="226">
        <v>0.98245022820459682</v>
      </c>
      <c r="K52" s="226">
        <v>1.0839142174583569</v>
      </c>
      <c r="L52" s="226">
        <v>1.838371315090638</v>
      </c>
      <c r="M52" s="226">
        <v>1.840524859792781</v>
      </c>
      <c r="N52" s="226">
        <v>1.984928587872463</v>
      </c>
      <c r="O52" s="226">
        <v>2.1361348542420209</v>
      </c>
      <c r="P52" s="226">
        <v>1.9388624486986339</v>
      </c>
      <c r="Q52" s="226">
        <v>1.982358723792695</v>
      </c>
      <c r="R52" s="226">
        <v>1.5136351727312469</v>
      </c>
      <c r="S52" s="226">
        <v>1.568250285219146</v>
      </c>
      <c r="T52" s="226">
        <v>0.97108100972128253</v>
      </c>
      <c r="U52" s="226">
        <v>1.3566556098501981</v>
      </c>
      <c r="V52" s="226">
        <v>0.96589437698190339</v>
      </c>
      <c r="W52" s="226">
        <v>0.98807697264940009</v>
      </c>
      <c r="DA52" s="174" t="s">
        <v>1491</v>
      </c>
    </row>
    <row r="53" spans="1:105" ht="12" customHeight="1" x14ac:dyDescent="0.25">
      <c r="A53" s="56" t="s">
        <v>96</v>
      </c>
      <c r="B53" s="262">
        <v>0.62155822377108649</v>
      </c>
      <c r="C53" s="262">
        <v>1.580021191052654</v>
      </c>
      <c r="D53" s="262">
        <v>1.238935696154978</v>
      </c>
      <c r="E53" s="262">
        <v>0.60657163327050467</v>
      </c>
      <c r="F53" s="262">
        <v>1.2587190331491269</v>
      </c>
      <c r="G53" s="262">
        <v>0.93627816153556598</v>
      </c>
      <c r="H53" s="262">
        <v>0.71724114154984664</v>
      </c>
      <c r="I53" s="262">
        <v>2.4788603897751571</v>
      </c>
      <c r="J53" s="262">
        <v>1.9112561548427329</v>
      </c>
      <c r="K53" s="262">
        <v>2.078976444298045</v>
      </c>
      <c r="L53" s="262">
        <v>2.9631489715610861</v>
      </c>
      <c r="M53" s="262">
        <v>2.3891073413041921</v>
      </c>
      <c r="N53" s="262">
        <v>2.2982753304480461</v>
      </c>
      <c r="O53" s="262">
        <v>2.64554720395902</v>
      </c>
      <c r="P53" s="262">
        <v>2.396744839897766</v>
      </c>
      <c r="Q53" s="262">
        <v>2.238930939864447</v>
      </c>
      <c r="R53" s="262">
        <v>1.5870102694753689</v>
      </c>
      <c r="S53" s="262">
        <v>2.0295457645258881</v>
      </c>
      <c r="T53" s="262">
        <v>1.661256963369026</v>
      </c>
      <c r="U53" s="262">
        <v>2.25824045806357</v>
      </c>
      <c r="V53" s="262">
        <v>1.73828828296414</v>
      </c>
      <c r="W53" s="262">
        <v>1.771387977226156</v>
      </c>
      <c r="DA53" s="68" t="s">
        <v>1492</v>
      </c>
    </row>
    <row r="54" spans="1:105" ht="12" customHeight="1" x14ac:dyDescent="0.25">
      <c r="A54" s="37" t="s">
        <v>160</v>
      </c>
      <c r="B54" s="228">
        <v>6.8838744769832122E-2</v>
      </c>
      <c r="C54" s="228">
        <v>0.1999081361664011</v>
      </c>
      <c r="D54" s="228">
        <v>0.1116407750793072</v>
      </c>
      <c r="E54" s="228">
        <v>4.6091627251614857E-2</v>
      </c>
      <c r="F54" s="228">
        <v>6.2038282643928407E-3</v>
      </c>
      <c r="G54" s="228">
        <v>3.9064770783969168E-3</v>
      </c>
      <c r="H54" s="228">
        <v>3.1187587479289641E-3</v>
      </c>
      <c r="I54" s="228">
        <v>1.6799963701627719E-2</v>
      </c>
      <c r="J54" s="228">
        <v>1.0921750309051291E-2</v>
      </c>
      <c r="K54" s="228">
        <v>1.3677788514706451E-2</v>
      </c>
      <c r="L54" s="228">
        <v>2.5076936318933929E-2</v>
      </c>
      <c r="M54" s="228">
        <v>1.4771187333187269E-2</v>
      </c>
      <c r="N54" s="228">
        <v>0.16303702154537189</v>
      </c>
      <c r="O54" s="228">
        <v>0.18889579333965401</v>
      </c>
      <c r="P54" s="228">
        <v>0.21166169035714091</v>
      </c>
      <c r="Q54" s="228">
        <v>0.1159619226035591</v>
      </c>
      <c r="R54" s="228">
        <v>9.3915089721230124E-2</v>
      </c>
      <c r="S54" s="228">
        <v>6.0221645117775412E-2</v>
      </c>
      <c r="T54" s="228">
        <v>4.2380918623206712E-2</v>
      </c>
      <c r="U54" s="228">
        <v>4.7667934271333798E-2</v>
      </c>
      <c r="V54" s="228">
        <v>3.3949371980642788E-2</v>
      </c>
      <c r="W54" s="228">
        <v>3.6200081834336158E-2</v>
      </c>
      <c r="DA54" s="69" t="s">
        <v>1493</v>
      </c>
    </row>
    <row r="55" spans="1:105" ht="12" customHeight="1" x14ac:dyDescent="0.25">
      <c r="A55" s="37" t="s">
        <v>162</v>
      </c>
      <c r="B55" s="228">
        <v>5.3516402571081562E-2</v>
      </c>
      <c r="C55" s="228">
        <v>0.26124707776972261</v>
      </c>
      <c r="D55" s="228">
        <v>0.1749728756525358</v>
      </c>
      <c r="E55" s="228">
        <v>5.5732045063134318E-2</v>
      </c>
      <c r="F55" s="228">
        <v>0.13322553692862299</v>
      </c>
      <c r="G55" s="228">
        <v>6.5370329073465641E-2</v>
      </c>
      <c r="H55" s="228">
        <v>7.0433437101680388E-2</v>
      </c>
      <c r="I55" s="228">
        <v>0.34168998131513512</v>
      </c>
      <c r="J55" s="228">
        <v>0.22099434136584181</v>
      </c>
      <c r="K55" s="228">
        <v>0.2571090770079541</v>
      </c>
      <c r="L55" s="228">
        <v>0.49446914951445609</v>
      </c>
      <c r="M55" s="228">
        <v>0.75148181500493627</v>
      </c>
      <c r="N55" s="228">
        <v>0.5080171779493442</v>
      </c>
      <c r="O55" s="228">
        <v>0.32383846678470252</v>
      </c>
      <c r="P55" s="228">
        <v>0.32191393192394357</v>
      </c>
      <c r="Q55" s="228">
        <v>7.5505098592129116E-2</v>
      </c>
      <c r="R55" s="228">
        <v>0.20571262823987871</v>
      </c>
      <c r="S55" s="228">
        <v>0.1355994208404295</v>
      </c>
      <c r="T55" s="228">
        <v>0.1104592256006293</v>
      </c>
      <c r="U55" s="228">
        <v>0.12702289859943119</v>
      </c>
      <c r="V55" s="228">
        <v>0.19552687211720221</v>
      </c>
      <c r="W55" s="228">
        <v>0.19967100805203261</v>
      </c>
      <c r="DA55" s="69" t="s">
        <v>1494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1495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1496</v>
      </c>
    </row>
    <row r="58" spans="1:105" ht="12" customHeight="1" x14ac:dyDescent="0.25">
      <c r="A58" s="37" t="s">
        <v>38</v>
      </c>
      <c r="B58" s="228">
        <v>0.49920307643017281</v>
      </c>
      <c r="C58" s="228">
        <v>1.118865977116531</v>
      </c>
      <c r="D58" s="228">
        <v>0.95232204542313548</v>
      </c>
      <c r="E58" s="228">
        <v>0.50474796095575547</v>
      </c>
      <c r="F58" s="228">
        <v>1.1192896679561111</v>
      </c>
      <c r="G58" s="228">
        <v>0.86700135538370338</v>
      </c>
      <c r="H58" s="228">
        <v>0.64368894570023727</v>
      </c>
      <c r="I58" s="228">
        <v>2.120370444758394</v>
      </c>
      <c r="J58" s="228">
        <v>1.6793400631678399</v>
      </c>
      <c r="K58" s="228">
        <v>1.808189578775385</v>
      </c>
      <c r="L58" s="228">
        <v>2.4436028857276959</v>
      </c>
      <c r="M58" s="228">
        <v>1.6228543389660679</v>
      </c>
      <c r="N58" s="228">
        <v>1.62722113095333</v>
      </c>
      <c r="O58" s="228">
        <v>2.1328129438346641</v>
      </c>
      <c r="P58" s="228">
        <v>1.8631692176166821</v>
      </c>
      <c r="Q58" s="228">
        <v>2.047463918668758</v>
      </c>
      <c r="R58" s="228">
        <v>1.287382551514261</v>
      </c>
      <c r="S58" s="228">
        <v>1.8337246985676829</v>
      </c>
      <c r="T58" s="228">
        <v>1.5084168191451901</v>
      </c>
      <c r="U58" s="228">
        <v>2.0835496251928061</v>
      </c>
      <c r="V58" s="228">
        <v>1.5088120388662949</v>
      </c>
      <c r="W58" s="228">
        <v>1.5355168873397871</v>
      </c>
      <c r="DA58" s="69" t="s">
        <v>1497</v>
      </c>
    </row>
    <row r="59" spans="1:105" ht="12" customHeight="1" x14ac:dyDescent="0.25">
      <c r="A59" s="57" t="s">
        <v>1498</v>
      </c>
      <c r="B59" s="263">
        <v>3.564930776723187</v>
      </c>
      <c r="C59" s="263">
        <v>8.8914848644513285</v>
      </c>
      <c r="D59" s="263">
        <v>7.2361057851354573</v>
      </c>
      <c r="E59" s="263">
        <v>3.6664950658246021</v>
      </c>
      <c r="F59" s="263">
        <v>7.224634392813523</v>
      </c>
      <c r="G59" s="263">
        <v>5.4687588400305733</v>
      </c>
      <c r="H59" s="263">
        <v>4.3261013388362324</v>
      </c>
      <c r="I59" s="263">
        <v>14.1345953161858</v>
      </c>
      <c r="J59" s="263">
        <v>11.268987958342841</v>
      </c>
      <c r="K59" s="263">
        <v>12.499895796660359</v>
      </c>
      <c r="L59" s="263">
        <v>16.79528488428512</v>
      </c>
      <c r="M59" s="263">
        <v>12.903242793348911</v>
      </c>
      <c r="N59" s="263">
        <v>12.592803064431051</v>
      </c>
      <c r="O59" s="263">
        <v>14.7145616051502</v>
      </c>
      <c r="P59" s="263">
        <v>13.320658629020899</v>
      </c>
      <c r="Q59" s="263">
        <v>12.2142674391923</v>
      </c>
      <c r="R59" s="263">
        <v>8.7419842269142105</v>
      </c>
      <c r="S59" s="263">
        <v>11.36189743433334</v>
      </c>
      <c r="T59" s="263">
        <v>9.2225726906157703</v>
      </c>
      <c r="U59" s="263">
        <v>12.578485488537771</v>
      </c>
      <c r="V59" s="263">
        <v>10.164932323871509</v>
      </c>
      <c r="W59" s="263">
        <v>10.24744640992537</v>
      </c>
      <c r="DA59" s="70" t="s">
        <v>1499</v>
      </c>
    </row>
    <row r="60" spans="1:105" ht="12" customHeight="1" x14ac:dyDescent="0.25">
      <c r="A60" s="57" t="s">
        <v>1500</v>
      </c>
      <c r="B60" s="263">
        <f t="shared" ref="B60:W60" si="1">B61+B67+B78</f>
        <v>8.9141587878743884</v>
      </c>
      <c r="C60" s="263">
        <f t="shared" si="1"/>
        <v>25.585896147034855</v>
      </c>
      <c r="D60" s="263">
        <f t="shared" si="1"/>
        <v>17.943672374951582</v>
      </c>
      <c r="E60" s="263">
        <f t="shared" si="1"/>
        <v>7.5302033590742781</v>
      </c>
      <c r="F60" s="263">
        <f t="shared" si="1"/>
        <v>15.235974445950532</v>
      </c>
      <c r="G60" s="263">
        <f t="shared" si="1"/>
        <v>9.3155135643759053</v>
      </c>
      <c r="H60" s="263">
        <f t="shared" si="1"/>
        <v>7.48193954794099</v>
      </c>
      <c r="I60" s="263">
        <f t="shared" si="1"/>
        <v>33.257524390665978</v>
      </c>
      <c r="J60" s="263">
        <f t="shared" si="1"/>
        <v>22.340858253170598</v>
      </c>
      <c r="K60" s="263">
        <f t="shared" si="1"/>
        <v>24.065189520022848</v>
      </c>
      <c r="L60" s="263">
        <f t="shared" si="1"/>
        <v>42.912821025050903</v>
      </c>
      <c r="M60" s="263">
        <f t="shared" si="1"/>
        <v>43.153005412101678</v>
      </c>
      <c r="N60" s="263">
        <f t="shared" si="1"/>
        <v>41.705982388859134</v>
      </c>
      <c r="O60" s="263">
        <f t="shared" si="1"/>
        <v>43.659784497148351</v>
      </c>
      <c r="P60" s="263">
        <f t="shared" si="1"/>
        <v>40.417886362933686</v>
      </c>
      <c r="Q60" s="263">
        <f t="shared" si="1"/>
        <v>35.086592780681784</v>
      </c>
      <c r="R60" s="263">
        <f t="shared" si="1"/>
        <v>28.080982402430177</v>
      </c>
      <c r="S60" s="263">
        <f t="shared" si="1"/>
        <v>28.612859292072603</v>
      </c>
      <c r="T60" s="263">
        <f t="shared" si="1"/>
        <v>21.721347786368973</v>
      </c>
      <c r="U60" s="263">
        <f t="shared" si="1"/>
        <v>28.265106653351449</v>
      </c>
      <c r="V60" s="263">
        <f t="shared" si="1"/>
        <v>21.564482759809781</v>
      </c>
      <c r="W60" s="263">
        <f t="shared" si="1"/>
        <v>22.505666064541156</v>
      </c>
      <c r="DA60" s="70"/>
    </row>
    <row r="61" spans="1:105" ht="12" customHeight="1" x14ac:dyDescent="0.25">
      <c r="A61" s="60" t="s">
        <v>1501</v>
      </c>
      <c r="B61" s="264">
        <v>7.4455328041473976</v>
      </c>
      <c r="C61" s="264">
        <v>21.35731723715292</v>
      </c>
      <c r="D61" s="264">
        <v>14.968779205697651</v>
      </c>
      <c r="E61" s="264">
        <v>6.284814687938086</v>
      </c>
      <c r="F61" s="264">
        <v>12.705105453456939</v>
      </c>
      <c r="G61" s="264">
        <v>7.7685803558766819</v>
      </c>
      <c r="H61" s="264">
        <v>6.2423754130618301</v>
      </c>
      <c r="I61" s="264">
        <v>27.65927563624351</v>
      </c>
      <c r="J61" s="264">
        <v>18.58898874364888</v>
      </c>
      <c r="K61" s="264">
        <v>19.896262364797948</v>
      </c>
      <c r="L61" s="264">
        <v>35.348047223922173</v>
      </c>
      <c r="M61" s="264">
        <v>35.029654252569621</v>
      </c>
      <c r="N61" s="264">
        <v>32.440461325169082</v>
      </c>
      <c r="O61" s="264">
        <v>33.776667040854143</v>
      </c>
      <c r="P61" s="264">
        <v>31.493370993774921</v>
      </c>
      <c r="Q61" s="264">
        <v>25.35798417420423</v>
      </c>
      <c r="R61" s="264">
        <v>20.650352970489021</v>
      </c>
      <c r="S61" s="264">
        <v>21.216061193819961</v>
      </c>
      <c r="T61" s="264">
        <v>17.71670439209252</v>
      </c>
      <c r="U61" s="264">
        <v>22.491658745403051</v>
      </c>
      <c r="V61" s="264">
        <v>17.718508639807901</v>
      </c>
      <c r="W61" s="264">
        <v>18.57905898912831</v>
      </c>
      <c r="DA61" s="72" t="s">
        <v>1502</v>
      </c>
    </row>
    <row r="62" spans="1:105" ht="12" customHeight="1" x14ac:dyDescent="0.25">
      <c r="A62" s="59" t="s">
        <v>30</v>
      </c>
      <c r="B62" s="232">
        <v>5.8140623547721146</v>
      </c>
      <c r="C62" s="232">
        <v>16.431191069572101</v>
      </c>
      <c r="D62" s="232">
        <v>10.69489632081857</v>
      </c>
      <c r="E62" s="232">
        <v>4.2402369908038171</v>
      </c>
      <c r="F62" s="232">
        <v>8.1666450142376092</v>
      </c>
      <c r="G62" s="232">
        <v>4.2159241537985563</v>
      </c>
      <c r="H62" s="232">
        <v>2.9005027866360522</v>
      </c>
      <c r="I62" s="232">
        <v>16.192526681379249</v>
      </c>
      <c r="J62" s="232">
        <v>9.5314965457956937</v>
      </c>
      <c r="K62" s="232">
        <v>6.1149883484347702</v>
      </c>
      <c r="L62" s="232">
        <v>18.92537385858116</v>
      </c>
      <c r="M62" s="232">
        <v>11.792101618746729</v>
      </c>
      <c r="N62" s="232">
        <v>17.779977123624441</v>
      </c>
      <c r="O62" s="232">
        <v>18.69271873481091</v>
      </c>
      <c r="P62" s="232">
        <v>18.665400787773851</v>
      </c>
      <c r="Q62" s="232">
        <v>17.32885844004916</v>
      </c>
      <c r="R62" s="232">
        <v>9.9705742169297338</v>
      </c>
      <c r="S62" s="232">
        <v>11.56491321275988</v>
      </c>
      <c r="T62" s="232">
        <v>13.90381650740065</v>
      </c>
      <c r="U62" s="232">
        <v>15.211568845359441</v>
      </c>
      <c r="V62" s="232">
        <v>11.7129214763403</v>
      </c>
      <c r="W62" s="232">
        <v>13.044416133710699</v>
      </c>
      <c r="DA62" s="71" t="s">
        <v>1503</v>
      </c>
    </row>
    <row r="63" spans="1:105" ht="12" customHeight="1" x14ac:dyDescent="0.25">
      <c r="A63" s="59" t="s">
        <v>33</v>
      </c>
      <c r="B63" s="297">
        <v>0.14486589284508941</v>
      </c>
      <c r="C63" s="297">
        <v>0.3947260011122069</v>
      </c>
      <c r="D63" s="297">
        <v>0.28176942507811942</v>
      </c>
      <c r="E63" s="297">
        <v>0.15190272615509559</v>
      </c>
      <c r="F63" s="297">
        <v>0.36163054556008378</v>
      </c>
      <c r="G63" s="297">
        <v>0.25402610856689573</v>
      </c>
      <c r="H63" s="297">
        <v>0.20068438905862779</v>
      </c>
      <c r="I63" s="297">
        <v>0.67736844572997834</v>
      </c>
      <c r="J63" s="297">
        <v>0.58757091799066075</v>
      </c>
      <c r="K63" s="297">
        <v>1.0818817022532461</v>
      </c>
      <c r="L63" s="297">
        <v>0.9732878029324985</v>
      </c>
      <c r="M63" s="297">
        <v>0.97795417562247455</v>
      </c>
      <c r="N63" s="297">
        <v>0.62608175618847284</v>
      </c>
      <c r="O63" s="297">
        <v>0.98730708121349553</v>
      </c>
      <c r="P63" s="297">
        <v>0.88896002156577902</v>
      </c>
      <c r="Q63" s="297">
        <v>0.75932586042370864</v>
      </c>
      <c r="R63" s="297">
        <v>0.99757790164583127</v>
      </c>
      <c r="S63" s="297">
        <v>0.7900805304600298</v>
      </c>
      <c r="T63" s="297">
        <v>0.35560080184382747</v>
      </c>
      <c r="U63" s="297">
        <v>0.76536816690963327</v>
      </c>
      <c r="V63" s="297">
        <v>0.44766611694631631</v>
      </c>
      <c r="W63" s="297">
        <v>0.43651009909953081</v>
      </c>
      <c r="DA63" s="122" t="s">
        <v>1504</v>
      </c>
    </row>
    <row r="64" spans="1:105" ht="12" customHeight="1" x14ac:dyDescent="0.25">
      <c r="A64" s="59" t="s">
        <v>160</v>
      </c>
      <c r="B64" s="297">
        <v>0.4233405358892644</v>
      </c>
      <c r="C64" s="297">
        <v>1.126407016026834</v>
      </c>
      <c r="D64" s="297">
        <v>0.88316925215546971</v>
      </c>
      <c r="E64" s="297">
        <v>0.50436235272392083</v>
      </c>
      <c r="F64" s="297">
        <v>6.4904441905840105E-2</v>
      </c>
      <c r="G64" s="297">
        <v>6.5407503435279943E-2</v>
      </c>
      <c r="H64" s="297">
        <v>5.1686025730786241E-2</v>
      </c>
      <c r="I64" s="297">
        <v>0.18652665434882459</v>
      </c>
      <c r="J64" s="297">
        <v>0.16253666639190781</v>
      </c>
      <c r="K64" s="297">
        <v>0.30517170597147958</v>
      </c>
      <c r="L64" s="297">
        <v>0.33208680944927682</v>
      </c>
      <c r="M64" s="297">
        <v>0.17664694780610629</v>
      </c>
      <c r="N64" s="297">
        <v>3.0790779075489678</v>
      </c>
      <c r="O64" s="297">
        <v>4.1390206818953779</v>
      </c>
      <c r="P64" s="297">
        <v>4.5316044512432008</v>
      </c>
      <c r="Q64" s="297">
        <v>3.403209832467994</v>
      </c>
      <c r="R64" s="297">
        <v>2.672254701475806</v>
      </c>
      <c r="S64" s="297">
        <v>2.260319340348055</v>
      </c>
      <c r="T64" s="297">
        <v>0.81100722356964194</v>
      </c>
      <c r="U64" s="297">
        <v>1.442194882715206</v>
      </c>
      <c r="V64" s="297">
        <v>0.73579309459114817</v>
      </c>
      <c r="W64" s="297">
        <v>0.64699466385476678</v>
      </c>
      <c r="DA64" s="122" t="s">
        <v>1505</v>
      </c>
    </row>
    <row r="65" spans="1:105" ht="12" customHeight="1" x14ac:dyDescent="0.25">
      <c r="A65" s="59" t="s">
        <v>70</v>
      </c>
      <c r="B65" s="297">
        <v>0.73415193966010595</v>
      </c>
      <c r="C65" s="297">
        <v>1.9329643127991909</v>
      </c>
      <c r="D65" s="297">
        <v>1.7247665751651831</v>
      </c>
      <c r="E65" s="297">
        <v>0.77845900608595853</v>
      </c>
      <c r="F65" s="297">
        <v>2.7181200861878261</v>
      </c>
      <c r="G65" s="297">
        <v>2.13870445068047</v>
      </c>
      <c r="H65" s="297">
        <v>1.922235123483869</v>
      </c>
      <c r="I65" s="297">
        <v>6.8091379771107121</v>
      </c>
      <c r="J65" s="297">
        <v>5.0185634519658384</v>
      </c>
      <c r="K65" s="297">
        <v>6.6577365583297787</v>
      </c>
      <c r="L65" s="297">
        <v>8.5691829805643511</v>
      </c>
      <c r="M65" s="297">
        <v>13.09606603138039</v>
      </c>
      <c r="N65" s="297">
        <v>1.361034514274801</v>
      </c>
      <c r="O65" s="297">
        <v>2.8617816789897139</v>
      </c>
      <c r="P65" s="297">
        <v>0.51533847074934747</v>
      </c>
      <c r="Q65" s="297">
        <v>1.650692890190153</v>
      </c>
      <c r="R65" s="297">
        <v>1.1566105512416811</v>
      </c>
      <c r="S65" s="297">
        <v>1.5112492620189419</v>
      </c>
      <c r="T65" s="297">
        <v>0.53251657187845747</v>
      </c>
      <c r="U65" s="297">
        <v>1.2294449726727379</v>
      </c>
      <c r="V65" s="297">
        <v>0.58442592925726189</v>
      </c>
      <c r="W65" s="297">
        <v>0.88247000692232413</v>
      </c>
      <c r="DA65" s="122" t="s">
        <v>1506</v>
      </c>
    </row>
    <row r="66" spans="1:105" ht="12" customHeight="1" x14ac:dyDescent="0.25">
      <c r="A66" s="59" t="s">
        <v>162</v>
      </c>
      <c r="B66" s="297">
        <v>0.32911208098082412</v>
      </c>
      <c r="C66" s="297">
        <v>1.4720288376425881</v>
      </c>
      <c r="D66" s="297">
        <v>1.3841776324803079</v>
      </c>
      <c r="E66" s="297">
        <v>0.60985361216929446</v>
      </c>
      <c r="F66" s="297">
        <v>1.3938053655655851</v>
      </c>
      <c r="G66" s="297">
        <v>1.0945181393954799</v>
      </c>
      <c r="H66" s="297">
        <v>1.1672670881524949</v>
      </c>
      <c r="I66" s="297">
        <v>3.793715877674749</v>
      </c>
      <c r="J66" s="297">
        <v>3.2888211615047771</v>
      </c>
      <c r="K66" s="297">
        <v>5.7364840498086771</v>
      </c>
      <c r="L66" s="297">
        <v>6.5481157723948744</v>
      </c>
      <c r="M66" s="297">
        <v>8.9868854790139139</v>
      </c>
      <c r="N66" s="297">
        <v>9.5942900235324036</v>
      </c>
      <c r="O66" s="297">
        <v>7.0958388639446444</v>
      </c>
      <c r="P66" s="297">
        <v>6.8920672624427493</v>
      </c>
      <c r="Q66" s="297">
        <v>2.2158971510732139</v>
      </c>
      <c r="R66" s="297">
        <v>5.8533355991959723</v>
      </c>
      <c r="S66" s="297">
        <v>5.0894988482330623</v>
      </c>
      <c r="T66" s="297">
        <v>2.1137632873999479</v>
      </c>
      <c r="U66" s="297">
        <v>3.8430818777460338</v>
      </c>
      <c r="V66" s="297">
        <v>4.2377020226728774</v>
      </c>
      <c r="W66" s="297">
        <v>3.568668085540982</v>
      </c>
      <c r="DA66" s="122" t="s">
        <v>1507</v>
      </c>
    </row>
    <row r="67" spans="1:105" ht="12" customHeight="1" x14ac:dyDescent="0.25">
      <c r="A67" s="60" t="s">
        <v>1508</v>
      </c>
      <c r="B67" s="264">
        <v>1.468625983726991</v>
      </c>
      <c r="C67" s="264">
        <v>4.2285789098819366</v>
      </c>
      <c r="D67" s="264">
        <v>2.9748931692539329</v>
      </c>
      <c r="E67" s="264">
        <v>1.2453886711361919</v>
      </c>
      <c r="F67" s="264">
        <v>2.530868992493593</v>
      </c>
      <c r="G67" s="264">
        <v>1.546933208499224</v>
      </c>
      <c r="H67" s="264">
        <v>1.23956413487916</v>
      </c>
      <c r="I67" s="264">
        <v>5.5982487544224702</v>
      </c>
      <c r="J67" s="264">
        <v>3.7518695095217169</v>
      </c>
      <c r="K67" s="264">
        <v>4.1689271552248988</v>
      </c>
      <c r="L67" s="264">
        <v>7.5647738011287284</v>
      </c>
      <c r="M67" s="264">
        <v>8.1233511595320529</v>
      </c>
      <c r="N67" s="264">
        <v>9.2655210636900538</v>
      </c>
      <c r="O67" s="264">
        <v>9.8831174562942063</v>
      </c>
      <c r="P67" s="264">
        <v>8.9245153691587618</v>
      </c>
      <c r="Q67" s="264">
        <v>9.7286086064775539</v>
      </c>
      <c r="R67" s="264">
        <v>7.4306294319411554</v>
      </c>
      <c r="S67" s="264">
        <v>7.3967980982526411</v>
      </c>
      <c r="T67" s="264">
        <v>4.0046433942764521</v>
      </c>
      <c r="U67" s="264">
        <v>5.7734479079483974</v>
      </c>
      <c r="V67" s="264">
        <v>3.8459741200018791</v>
      </c>
      <c r="W67" s="264">
        <v>3.926607075412845</v>
      </c>
      <c r="DA67" s="72" t="s">
        <v>1509</v>
      </c>
    </row>
    <row r="68" spans="1:105" ht="12" customHeight="1" x14ac:dyDescent="0.25">
      <c r="A68" s="147" t="s">
        <v>30</v>
      </c>
      <c r="B68" s="231">
        <v>0.88610386756185544</v>
      </c>
      <c r="C68" s="231">
        <v>2.4414001327698491</v>
      </c>
      <c r="D68" s="231">
        <v>1.408491277522482</v>
      </c>
      <c r="E68" s="231">
        <v>0.5296787269743185</v>
      </c>
      <c r="F68" s="231">
        <v>0.91832834773600236</v>
      </c>
      <c r="G68" s="231">
        <v>0.42674580773237969</v>
      </c>
      <c r="H68" s="231">
        <v>0.30315953922568473</v>
      </c>
      <c r="I68" s="231">
        <v>1.4558813388631591</v>
      </c>
      <c r="J68" s="231">
        <v>0.89868559647601054</v>
      </c>
      <c r="K68" s="231">
        <v>0.4201459250225299</v>
      </c>
      <c r="L68" s="231">
        <v>1.324100444761201</v>
      </c>
      <c r="M68" s="231">
        <v>0.60901682549726066</v>
      </c>
      <c r="N68" s="231">
        <v>0.45511707264614287</v>
      </c>
      <c r="O68" s="231">
        <v>0.43995119451283238</v>
      </c>
      <c r="P68" s="231">
        <v>0.44707537220118171</v>
      </c>
      <c r="Q68" s="231">
        <v>0.19636613883224391</v>
      </c>
      <c r="R68" s="231">
        <v>0.1047910885413048</v>
      </c>
      <c r="S68" s="231">
        <v>0.14567386733576471</v>
      </c>
      <c r="T68" s="231">
        <v>0.63094862867882984</v>
      </c>
      <c r="U68" s="231">
        <v>0.41254389348872922</v>
      </c>
      <c r="V68" s="231">
        <v>0.66621229403810645</v>
      </c>
      <c r="W68" s="231">
        <v>0.83885362509530015</v>
      </c>
      <c r="DA68" s="73" t="s">
        <v>1510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1511</v>
      </c>
    </row>
    <row r="70" spans="1:105" ht="12" customHeight="1" x14ac:dyDescent="0.25">
      <c r="A70" s="147" t="s">
        <v>33</v>
      </c>
      <c r="B70" s="231">
        <v>2.207857778175934E-2</v>
      </c>
      <c r="C70" s="231">
        <v>5.8649680807841137E-2</v>
      </c>
      <c r="D70" s="231">
        <v>3.7108333319932553E-2</v>
      </c>
      <c r="E70" s="231">
        <v>1.897527020028824E-2</v>
      </c>
      <c r="F70" s="231">
        <v>4.0664872884286017E-2</v>
      </c>
      <c r="G70" s="231">
        <v>2.571312313287712E-2</v>
      </c>
      <c r="H70" s="231">
        <v>2.097546232229688E-2</v>
      </c>
      <c r="I70" s="231">
        <v>6.0902668192424361E-2</v>
      </c>
      <c r="J70" s="231">
        <v>5.5399644575154512E-2</v>
      </c>
      <c r="K70" s="231">
        <v>7.4333451293408973E-2</v>
      </c>
      <c r="L70" s="231">
        <v>6.809539522830807E-2</v>
      </c>
      <c r="M70" s="231">
        <v>5.050758268335629E-2</v>
      </c>
      <c r="N70" s="231">
        <v>1.6025920288449111E-2</v>
      </c>
      <c r="O70" s="231">
        <v>2.323722599655588E-2</v>
      </c>
      <c r="P70" s="231">
        <v>2.1292451045241741E-2</v>
      </c>
      <c r="Q70" s="231">
        <v>8.6044841235630703E-3</v>
      </c>
      <c r="R70" s="231">
        <v>1.04845791168894E-2</v>
      </c>
      <c r="S70" s="231">
        <v>9.9520060601767935E-3</v>
      </c>
      <c r="T70" s="231">
        <v>1.6136996497402769E-2</v>
      </c>
      <c r="U70" s="231">
        <v>2.0757093942059521E-2</v>
      </c>
      <c r="V70" s="231">
        <v>2.5462534802813502E-2</v>
      </c>
      <c r="W70" s="231">
        <v>2.8070867662222269E-2</v>
      </c>
      <c r="DA70" s="73" t="s">
        <v>1512</v>
      </c>
    </row>
    <row r="71" spans="1:105" ht="12" customHeight="1" x14ac:dyDescent="0.25">
      <c r="A71" s="147" t="s">
        <v>160</v>
      </c>
      <c r="B71" s="231">
        <v>6.452006587774009E-2</v>
      </c>
      <c r="C71" s="231">
        <v>0.16736524009956749</v>
      </c>
      <c r="D71" s="231">
        <v>0.1163111965672449</v>
      </c>
      <c r="E71" s="231">
        <v>6.300355605216662E-2</v>
      </c>
      <c r="F71" s="231">
        <v>7.2984179907667661E-3</v>
      </c>
      <c r="G71" s="231">
        <v>6.6207020968576547E-3</v>
      </c>
      <c r="H71" s="231">
        <v>5.4022053752703922E-3</v>
      </c>
      <c r="I71" s="231">
        <v>1.677074125678707E-2</v>
      </c>
      <c r="J71" s="231">
        <v>1.5324913593979609E-2</v>
      </c>
      <c r="K71" s="231">
        <v>2.096760310735668E-2</v>
      </c>
      <c r="L71" s="231">
        <v>2.3234219592007641E-2</v>
      </c>
      <c r="M71" s="231">
        <v>9.1231374071290387E-3</v>
      </c>
      <c r="N71" s="231">
        <v>7.8815676420141201E-2</v>
      </c>
      <c r="O71" s="231">
        <v>9.7415850468132004E-2</v>
      </c>
      <c r="P71" s="231">
        <v>0.1085414007308716</v>
      </c>
      <c r="Q71" s="231">
        <v>3.8564293011546569E-2</v>
      </c>
      <c r="R71" s="231">
        <v>2.8085491661231431E-2</v>
      </c>
      <c r="S71" s="231">
        <v>2.8471416401035701E-2</v>
      </c>
      <c r="T71" s="231">
        <v>3.680312490369269E-2</v>
      </c>
      <c r="U71" s="231">
        <v>3.9112907954024639E-2</v>
      </c>
      <c r="V71" s="231">
        <v>4.1850737792030988E-2</v>
      </c>
      <c r="W71" s="231">
        <v>4.1606601140950918E-2</v>
      </c>
      <c r="DA71" s="73" t="s">
        <v>1513</v>
      </c>
    </row>
    <row r="72" spans="1:105" ht="12" customHeight="1" x14ac:dyDescent="0.25">
      <c r="A72" s="147" t="s">
        <v>70</v>
      </c>
      <c r="B72" s="231">
        <v>0.1118899030343055</v>
      </c>
      <c r="C72" s="231">
        <v>0.28720616234853519</v>
      </c>
      <c r="D72" s="231">
        <v>0.22714747333768909</v>
      </c>
      <c r="E72" s="231">
        <v>9.7242955108303594E-2</v>
      </c>
      <c r="F72" s="231">
        <v>0.30564898111099409</v>
      </c>
      <c r="G72" s="231">
        <v>0.21648471960391971</v>
      </c>
      <c r="H72" s="231">
        <v>0.20091134440682659</v>
      </c>
      <c r="I72" s="231">
        <v>0.612214332555019</v>
      </c>
      <c r="J72" s="231">
        <v>0.47317970138404108</v>
      </c>
      <c r="K72" s="231">
        <v>0.45743682987912371</v>
      </c>
      <c r="L72" s="231">
        <v>0.59953684828586085</v>
      </c>
      <c r="M72" s="231">
        <v>0.67636158666189106</v>
      </c>
      <c r="N72" s="231">
        <v>3.4838629971242707E-2</v>
      </c>
      <c r="O72" s="231">
        <v>6.7354796590491789E-2</v>
      </c>
      <c r="P72" s="231">
        <v>1.2343433781007541E-2</v>
      </c>
      <c r="Q72" s="231">
        <v>1.8705224603563549E-2</v>
      </c>
      <c r="R72" s="231">
        <v>1.215601790287827E-2</v>
      </c>
      <c r="S72" s="231">
        <v>1.903598587006454E-2</v>
      </c>
      <c r="T72" s="231">
        <v>2.4165350614101161E-2</v>
      </c>
      <c r="U72" s="231">
        <v>3.3343044429719422E-2</v>
      </c>
      <c r="V72" s="231">
        <v>3.3241214825209038E-2</v>
      </c>
      <c r="W72" s="231">
        <v>5.6749428779077578E-2</v>
      </c>
      <c r="DA72" s="73" t="s">
        <v>1514</v>
      </c>
    </row>
    <row r="73" spans="1:105" ht="12" customHeight="1" x14ac:dyDescent="0.25">
      <c r="A73" s="147" t="s">
        <v>34</v>
      </c>
      <c r="B73" s="231">
        <v>0.33387458079466598</v>
      </c>
      <c r="C73" s="231">
        <v>1.0412390884584899</v>
      </c>
      <c r="D73" s="231">
        <v>0.99274453764838544</v>
      </c>
      <c r="E73" s="231">
        <v>0.45749158291469261</v>
      </c>
      <c r="F73" s="231">
        <v>1.098304638781753</v>
      </c>
      <c r="G73" s="231">
        <v>0.75925364262716077</v>
      </c>
      <c r="H73" s="231">
        <v>0.58497204619202003</v>
      </c>
      <c r="I73" s="231">
        <v>3.104370400031236</v>
      </c>
      <c r="J73" s="231">
        <v>1.98680249872098</v>
      </c>
      <c r="K73" s="231">
        <v>2.7923095313983839</v>
      </c>
      <c r="L73" s="231">
        <v>5.0763910200106848</v>
      </c>
      <c r="M73" s="231">
        <v>6.0609731690913424</v>
      </c>
      <c r="N73" s="231">
        <v>8.2450872003880544</v>
      </c>
      <c r="O73" s="231">
        <v>8.8479891885033606</v>
      </c>
      <c r="P73" s="231">
        <v>7.8031638469438329</v>
      </c>
      <c r="Q73" s="231">
        <v>9.1830916003440155</v>
      </c>
      <c r="R73" s="231">
        <v>7.0990485000983519</v>
      </c>
      <c r="S73" s="231">
        <v>7.0851713718882632</v>
      </c>
      <c r="T73" s="231">
        <v>3.1710785337837448</v>
      </c>
      <c r="U73" s="231">
        <v>5.0798887349200514</v>
      </c>
      <c r="V73" s="231">
        <v>2.79766394043035</v>
      </c>
      <c r="W73" s="231">
        <v>2.5938693137483062</v>
      </c>
      <c r="DA73" s="73" t="s">
        <v>1515</v>
      </c>
    </row>
    <row r="74" spans="1:105" ht="12" customHeight="1" x14ac:dyDescent="0.25">
      <c r="A74" s="147" t="s">
        <v>162</v>
      </c>
      <c r="B74" s="231">
        <v>5.0158988676665003E-2</v>
      </c>
      <c r="C74" s="231">
        <v>0.21871886124657239</v>
      </c>
      <c r="D74" s="231">
        <v>0.18229275566656589</v>
      </c>
      <c r="E74" s="231">
        <v>7.6181233651585578E-2</v>
      </c>
      <c r="F74" s="231">
        <v>0.15673155576052769</v>
      </c>
      <c r="G74" s="231">
        <v>0.1107897131055416</v>
      </c>
      <c r="H74" s="231">
        <v>0.1220023487748573</v>
      </c>
      <c r="I74" s="231">
        <v>0.34109563380290697</v>
      </c>
      <c r="J74" s="231">
        <v>0.31008941702166992</v>
      </c>
      <c r="K74" s="231">
        <v>0.39413981845129342</v>
      </c>
      <c r="L74" s="231">
        <v>0.45813430537038341</v>
      </c>
      <c r="M74" s="231">
        <v>0.46413816997942181</v>
      </c>
      <c r="N74" s="231">
        <v>0.24558665960409551</v>
      </c>
      <c r="O74" s="231">
        <v>0.1670074229731679</v>
      </c>
      <c r="P74" s="231">
        <v>0.16507942002565831</v>
      </c>
      <c r="Q74" s="231">
        <v>2.5109973003183121E-2</v>
      </c>
      <c r="R74" s="231">
        <v>6.1518764686172303E-2</v>
      </c>
      <c r="S74" s="231">
        <v>6.4108304695708065E-2</v>
      </c>
      <c r="T74" s="231">
        <v>9.5921580008393389E-2</v>
      </c>
      <c r="U74" s="231">
        <v>0.1042259333641968</v>
      </c>
      <c r="V74" s="231">
        <v>0.24103373284603741</v>
      </c>
      <c r="W74" s="231">
        <v>0.22949207765471541</v>
      </c>
      <c r="DA74" s="73" t="s">
        <v>1516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1517</v>
      </c>
    </row>
    <row r="76" spans="1:105" ht="12" customHeight="1" x14ac:dyDescent="0.25">
      <c r="A76" s="147" t="s">
        <v>73</v>
      </c>
      <c r="B76" s="231">
        <v>0</v>
      </c>
      <c r="C76" s="231">
        <v>1.3999744151081701E-2</v>
      </c>
      <c r="D76" s="231">
        <v>1.07975951916334E-2</v>
      </c>
      <c r="E76" s="231">
        <v>2.8153462348372588E-3</v>
      </c>
      <c r="F76" s="231">
        <v>3.892178229263707E-3</v>
      </c>
      <c r="G76" s="231">
        <v>1.3255002004869589E-3</v>
      </c>
      <c r="H76" s="231">
        <v>2.1411885822034868E-3</v>
      </c>
      <c r="I76" s="231">
        <v>7.0136397209372599E-3</v>
      </c>
      <c r="J76" s="231">
        <v>1.2387737749880841E-2</v>
      </c>
      <c r="K76" s="231">
        <v>9.5939960728017807E-3</v>
      </c>
      <c r="L76" s="231">
        <v>1.528156788028261E-2</v>
      </c>
      <c r="M76" s="231">
        <v>0.25323068821165268</v>
      </c>
      <c r="N76" s="231">
        <v>0.19004990437192831</v>
      </c>
      <c r="O76" s="231">
        <v>0.240161777249666</v>
      </c>
      <c r="P76" s="231">
        <v>0.36701944443096962</v>
      </c>
      <c r="Q76" s="231">
        <v>0.25816689255943809</v>
      </c>
      <c r="R76" s="231">
        <v>0.1145449899343267</v>
      </c>
      <c r="S76" s="231">
        <v>4.4385146001628947E-2</v>
      </c>
      <c r="T76" s="231">
        <v>2.9589179790287121E-2</v>
      </c>
      <c r="U76" s="231">
        <v>8.3576299849614927E-2</v>
      </c>
      <c r="V76" s="231">
        <v>4.0509665267331893E-2</v>
      </c>
      <c r="W76" s="231">
        <v>0.1379651613322731</v>
      </c>
      <c r="DA76" s="73" t="s">
        <v>1518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1519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1521</v>
      </c>
    </row>
    <row r="79" spans="1:105" ht="12" customHeight="1" x14ac:dyDescent="0.25">
      <c r="A79" s="57" t="s">
        <v>1522</v>
      </c>
      <c r="B79" s="263">
        <f t="shared" ref="B79:W79" si="2">B80+B88</f>
        <v>39.255586748987348</v>
      </c>
      <c r="C79" s="263">
        <f t="shared" si="2"/>
        <v>111.66896951183942</v>
      </c>
      <c r="D79" s="263">
        <f t="shared" si="2"/>
        <v>79.532022571897841</v>
      </c>
      <c r="E79" s="263">
        <f t="shared" si="2"/>
        <v>33.92534258487305</v>
      </c>
      <c r="F79" s="263">
        <f t="shared" si="2"/>
        <v>68.718774530273677</v>
      </c>
      <c r="G79" s="263">
        <f t="shared" si="2"/>
        <v>43.044654103486593</v>
      </c>
      <c r="H79" s="263">
        <f t="shared" si="2"/>
        <v>34.436407111013288</v>
      </c>
      <c r="I79" s="263">
        <f t="shared" si="2"/>
        <v>150.17798385633293</v>
      </c>
      <c r="J79" s="263">
        <f t="shared" si="2"/>
        <v>102.4247562672179</v>
      </c>
      <c r="K79" s="263">
        <f t="shared" si="2"/>
        <v>113.78876099382988</v>
      </c>
      <c r="L79" s="263">
        <f t="shared" si="2"/>
        <v>200.65123996884662</v>
      </c>
      <c r="M79" s="263">
        <f t="shared" si="2"/>
        <v>210.38825892826137</v>
      </c>
      <c r="N79" s="263">
        <f t="shared" si="2"/>
        <v>237.86691639034203</v>
      </c>
      <c r="O79" s="263">
        <f t="shared" si="2"/>
        <v>254.99108492736019</v>
      </c>
      <c r="P79" s="263">
        <f t="shared" si="2"/>
        <v>230.29147948314923</v>
      </c>
      <c r="Q79" s="263">
        <f t="shared" si="2"/>
        <v>248.75796530954634</v>
      </c>
      <c r="R79" s="263">
        <f t="shared" si="2"/>
        <v>189.41816603316727</v>
      </c>
      <c r="S79" s="263">
        <f t="shared" si="2"/>
        <v>191.18786068858569</v>
      </c>
      <c r="T79" s="263">
        <f t="shared" si="2"/>
        <v>106.54888106755618</v>
      </c>
      <c r="U79" s="263">
        <f t="shared" si="2"/>
        <v>152.90014337016416</v>
      </c>
      <c r="V79" s="263">
        <f t="shared" si="2"/>
        <v>103.62146888400071</v>
      </c>
      <c r="W79" s="263">
        <f t="shared" si="2"/>
        <v>105.66470609777321</v>
      </c>
      <c r="DA79" s="70"/>
    </row>
    <row r="80" spans="1:105" ht="12" customHeight="1" x14ac:dyDescent="0.25">
      <c r="A80" s="60" t="s">
        <v>1523</v>
      </c>
      <c r="B80" s="264">
        <v>35.72765980082923</v>
      </c>
      <c r="C80" s="264">
        <v>102.8697778789317</v>
      </c>
      <c r="D80" s="264">
        <v>72.371027254460714</v>
      </c>
      <c r="E80" s="264">
        <v>30.296905580578368</v>
      </c>
      <c r="F80" s="264">
        <v>61.569131532598178</v>
      </c>
      <c r="G80" s="264">
        <v>37.632660745664403</v>
      </c>
      <c r="H80" s="264">
        <v>30.155210518530801</v>
      </c>
      <c r="I80" s="264">
        <v>136.19010503330651</v>
      </c>
      <c r="J80" s="264">
        <v>91.272739920563879</v>
      </c>
      <c r="K80" s="264">
        <v>101.4186135794273</v>
      </c>
      <c r="L80" s="264">
        <v>184.03028942132269</v>
      </c>
      <c r="M80" s="264">
        <v>197.61895124169661</v>
      </c>
      <c r="N80" s="264">
        <v>225.4048260816235</v>
      </c>
      <c r="O80" s="264">
        <v>240.4292598405745</v>
      </c>
      <c r="P80" s="264">
        <v>217.10908871938409</v>
      </c>
      <c r="Q80" s="264">
        <v>236.67048144251169</v>
      </c>
      <c r="R80" s="264">
        <v>180.76692322759101</v>
      </c>
      <c r="S80" s="264">
        <v>179.9438992623171</v>
      </c>
      <c r="T80" s="264">
        <v>97.422038285919484</v>
      </c>
      <c r="U80" s="264">
        <v>140.45222202151521</v>
      </c>
      <c r="V80" s="264">
        <v>93.562048121684342</v>
      </c>
      <c r="W80" s="264">
        <v>95.523627742077252</v>
      </c>
      <c r="DA80" s="72" t="s">
        <v>1524</v>
      </c>
    </row>
    <row r="81" spans="1:105" ht="12" customHeight="1" x14ac:dyDescent="0.25">
      <c r="A81" s="59" t="s">
        <v>30</v>
      </c>
      <c r="B81" s="232">
        <v>21.556487410162909</v>
      </c>
      <c r="C81" s="232">
        <v>59.392598488516988</v>
      </c>
      <c r="D81" s="232">
        <v>34.264746608972693</v>
      </c>
      <c r="E81" s="232">
        <v>12.88563703132237</v>
      </c>
      <c r="F81" s="232">
        <v>22.34042101727421</v>
      </c>
      <c r="G81" s="232">
        <v>10.381560185528359</v>
      </c>
      <c r="H81" s="232">
        <v>7.3750437503118969</v>
      </c>
      <c r="I81" s="232">
        <v>35.417617393148383</v>
      </c>
      <c r="J81" s="232">
        <v>21.86256651766341</v>
      </c>
      <c r="K81" s="232">
        <v>10.22100306152562</v>
      </c>
      <c r="L81" s="232">
        <v>32.211748094298308</v>
      </c>
      <c r="M81" s="232">
        <v>14.81571631950095</v>
      </c>
      <c r="N81" s="232">
        <v>11.071755587345899</v>
      </c>
      <c r="O81" s="232">
        <v>10.70281118589066</v>
      </c>
      <c r="P81" s="232">
        <v>10.87612297502575</v>
      </c>
      <c r="Q81" s="232">
        <v>4.7770519399342124</v>
      </c>
      <c r="R81" s="232">
        <v>2.5492810307367462</v>
      </c>
      <c r="S81" s="232">
        <v>3.5438474000272309</v>
      </c>
      <c r="T81" s="232">
        <v>15.34925720163986</v>
      </c>
      <c r="U81" s="232">
        <v>10.036066393208239</v>
      </c>
      <c r="V81" s="232">
        <v>16.207125885189409</v>
      </c>
      <c r="W81" s="232">
        <v>20.4070180373906</v>
      </c>
      <c r="DA81" s="71" t="s">
        <v>1525</v>
      </c>
    </row>
    <row r="82" spans="1:105" ht="12" customHeight="1" x14ac:dyDescent="0.25">
      <c r="A82" s="59" t="s">
        <v>33</v>
      </c>
      <c r="B82" s="297">
        <v>0.53711150736352542</v>
      </c>
      <c r="C82" s="297">
        <v>1.4267865791208121</v>
      </c>
      <c r="D82" s="297">
        <v>0.90274441778961712</v>
      </c>
      <c r="E82" s="297">
        <v>0.46161650812160532</v>
      </c>
      <c r="F82" s="297">
        <v>0.9892653135325532</v>
      </c>
      <c r="G82" s="297">
        <v>0.62553007088770229</v>
      </c>
      <c r="H82" s="297">
        <v>0.51027572051690184</v>
      </c>
      <c r="I82" s="297">
        <v>1.481595609945445</v>
      </c>
      <c r="J82" s="297">
        <v>1.3477220724673731</v>
      </c>
      <c r="K82" s="297">
        <v>1.8083298872956051</v>
      </c>
      <c r="L82" s="297">
        <v>1.656575017518048</v>
      </c>
      <c r="M82" s="297">
        <v>1.228711565414232</v>
      </c>
      <c r="N82" s="297">
        <v>0.38986687856896451</v>
      </c>
      <c r="O82" s="297">
        <v>0.56529825450389481</v>
      </c>
      <c r="P82" s="297">
        <v>0.51798719054369025</v>
      </c>
      <c r="Q82" s="297">
        <v>0.20932360242473069</v>
      </c>
      <c r="R82" s="297">
        <v>0.25506117962892921</v>
      </c>
      <c r="S82" s="297">
        <v>0.24210513145863299</v>
      </c>
      <c r="T82" s="297">
        <v>0.39256905941652898</v>
      </c>
      <c r="U82" s="297">
        <v>0.50496341412519608</v>
      </c>
      <c r="V82" s="297">
        <v>0.61943394109987804</v>
      </c>
      <c r="W82" s="297">
        <v>0.68288755698360948</v>
      </c>
      <c r="DA82" s="122" t="s">
        <v>1526</v>
      </c>
    </row>
    <row r="83" spans="1:105" ht="12" customHeight="1" x14ac:dyDescent="0.25">
      <c r="A83" s="59" t="s">
        <v>160</v>
      </c>
      <c r="B83" s="297">
        <v>1.569597017585862</v>
      </c>
      <c r="C83" s="297">
        <v>4.0715392666462682</v>
      </c>
      <c r="D83" s="297">
        <v>2.8295338009996631</v>
      </c>
      <c r="E83" s="297">
        <v>1.53270447466952</v>
      </c>
      <c r="F83" s="297">
        <v>0.17755057989416559</v>
      </c>
      <c r="G83" s="297">
        <v>0.16106360283704399</v>
      </c>
      <c r="H83" s="297">
        <v>0.1314209049550295</v>
      </c>
      <c r="I83" s="297">
        <v>0.40798633884282648</v>
      </c>
      <c r="J83" s="297">
        <v>0.37281329993449702</v>
      </c>
      <c r="K83" s="297">
        <v>0.51008452727859888</v>
      </c>
      <c r="L83" s="297">
        <v>0.56522511689083765</v>
      </c>
      <c r="M83" s="297">
        <v>0.2219410205251533</v>
      </c>
      <c r="N83" s="297">
        <v>1.9173701849976961</v>
      </c>
      <c r="O83" s="297">
        <v>2.3698616280105691</v>
      </c>
      <c r="P83" s="297">
        <v>2.6405158853153861</v>
      </c>
      <c r="Q83" s="297">
        <v>0.93816394129123548</v>
      </c>
      <c r="R83" s="297">
        <v>0.68324331894568591</v>
      </c>
      <c r="S83" s="297">
        <v>0.69263181401878837</v>
      </c>
      <c r="T83" s="297">
        <v>0.89531953045642776</v>
      </c>
      <c r="U83" s="297">
        <v>0.95151024473655987</v>
      </c>
      <c r="V83" s="297">
        <v>1.018114168491618</v>
      </c>
      <c r="W83" s="297">
        <v>1.0121749904358359</v>
      </c>
      <c r="DA83" s="122" t="s">
        <v>1527</v>
      </c>
    </row>
    <row r="84" spans="1:105" ht="12" customHeight="1" x14ac:dyDescent="0.25">
      <c r="A84" s="59" t="s">
        <v>70</v>
      </c>
      <c r="B84" s="297">
        <v>2.7219758025883869</v>
      </c>
      <c r="C84" s="297">
        <v>6.9869416548452481</v>
      </c>
      <c r="D84" s="297">
        <v>5.525877753730045</v>
      </c>
      <c r="E84" s="297">
        <v>2.365655556032042</v>
      </c>
      <c r="F84" s="297">
        <v>7.4356050734518826</v>
      </c>
      <c r="G84" s="297">
        <v>5.2664820722146164</v>
      </c>
      <c r="H84" s="297">
        <v>4.8876243799515278</v>
      </c>
      <c r="I84" s="297">
        <v>14.893502934770019</v>
      </c>
      <c r="J84" s="297">
        <v>11.51117002084149</v>
      </c>
      <c r="K84" s="297">
        <v>11.12818894625333</v>
      </c>
      <c r="L84" s="297">
        <v>14.585094360961859</v>
      </c>
      <c r="M84" s="297">
        <v>16.45403046000936</v>
      </c>
      <c r="N84" s="297">
        <v>0.84752873320462496</v>
      </c>
      <c r="O84" s="297">
        <v>1.6385582750158421</v>
      </c>
      <c r="P84" s="297">
        <v>0.30028203762455041</v>
      </c>
      <c r="Q84" s="297">
        <v>0.45504703616795811</v>
      </c>
      <c r="R84" s="297">
        <v>0.29572272108700431</v>
      </c>
      <c r="S84" s="297">
        <v>0.46309355457072371</v>
      </c>
      <c r="T84" s="297">
        <v>0.58787699201491295</v>
      </c>
      <c r="U84" s="297">
        <v>0.81114522098119124</v>
      </c>
      <c r="V84" s="297">
        <v>0.8086679847699908</v>
      </c>
      <c r="W84" s="297">
        <v>1.380558636287329</v>
      </c>
      <c r="DA84" s="122" t="s">
        <v>1528</v>
      </c>
    </row>
    <row r="85" spans="1:105" ht="12" customHeight="1" x14ac:dyDescent="0.25">
      <c r="A85" s="59" t="s">
        <v>34</v>
      </c>
      <c r="B85" s="297">
        <v>8.1222568379899691</v>
      </c>
      <c r="C85" s="297">
        <v>25.330503706167519</v>
      </c>
      <c r="D85" s="297">
        <v>24.15076370923477</v>
      </c>
      <c r="E85" s="297">
        <v>11.12952093809437</v>
      </c>
      <c r="F85" s="297">
        <v>26.718752716390409</v>
      </c>
      <c r="G85" s="297">
        <v>18.470567827952991</v>
      </c>
      <c r="H85" s="297">
        <v>14.23077249818602</v>
      </c>
      <c r="I85" s="297">
        <v>75.520854715245179</v>
      </c>
      <c r="J85" s="297">
        <v>48.333479423809592</v>
      </c>
      <c r="K85" s="297">
        <v>67.929265927355189</v>
      </c>
      <c r="L85" s="297">
        <v>123.49473139421271</v>
      </c>
      <c r="M85" s="297">
        <v>147.44692647866401</v>
      </c>
      <c r="N85" s="297">
        <v>200.58045669059609</v>
      </c>
      <c r="O85" s="297">
        <v>215.24741571440671</v>
      </c>
      <c r="P85" s="297">
        <v>189.8296682632876</v>
      </c>
      <c r="Q85" s="297">
        <v>223.3995423289021</v>
      </c>
      <c r="R85" s="297">
        <v>172.70046460532291</v>
      </c>
      <c r="S85" s="297">
        <v>172.36287197030489</v>
      </c>
      <c r="T85" s="297">
        <v>77.143681449257883</v>
      </c>
      <c r="U85" s="297">
        <v>123.57982124673261</v>
      </c>
      <c r="V85" s="297">
        <v>68.059524077795288</v>
      </c>
      <c r="W85" s="297">
        <v>63.101757313478913</v>
      </c>
      <c r="DA85" s="122" t="s">
        <v>1529</v>
      </c>
    </row>
    <row r="86" spans="1:105" ht="12" customHeight="1" x14ac:dyDescent="0.25">
      <c r="A86" s="59" t="s">
        <v>162</v>
      </c>
      <c r="B86" s="297">
        <v>1.2202312251385761</v>
      </c>
      <c r="C86" s="297">
        <v>5.3208326376002253</v>
      </c>
      <c r="D86" s="297">
        <v>4.4346849577608056</v>
      </c>
      <c r="E86" s="297">
        <v>1.853281386322861</v>
      </c>
      <c r="F86" s="297">
        <v>3.812850764124688</v>
      </c>
      <c r="G86" s="297">
        <v>2.6952111859149022</v>
      </c>
      <c r="H86" s="297">
        <v>2.967983993357223</v>
      </c>
      <c r="I86" s="297">
        <v>8.2979253391201713</v>
      </c>
      <c r="J86" s="297">
        <v>7.5436287536413129</v>
      </c>
      <c r="K86" s="297">
        <v>9.5883455036337644</v>
      </c>
      <c r="L86" s="297">
        <v>11.145156620356371</v>
      </c>
      <c r="M86" s="297">
        <v>11.291214251515539</v>
      </c>
      <c r="N86" s="297">
        <v>5.9744528036269946</v>
      </c>
      <c r="O86" s="297">
        <v>4.0628345530537224</v>
      </c>
      <c r="P86" s="297">
        <v>4.0159315061466998</v>
      </c>
      <c r="Q86" s="297">
        <v>0.61085707525688315</v>
      </c>
      <c r="R86" s="297">
        <v>1.496583555261003</v>
      </c>
      <c r="S86" s="297">
        <v>1.5595799924250431</v>
      </c>
      <c r="T86" s="297">
        <v>2.333510108135858</v>
      </c>
      <c r="U86" s="297">
        <v>2.535532348549367</v>
      </c>
      <c r="V86" s="297">
        <v>5.8636925282999934</v>
      </c>
      <c r="W86" s="297">
        <v>5.5829155743422669</v>
      </c>
      <c r="DA86" s="122" t="s">
        <v>1530</v>
      </c>
    </row>
    <row r="87" spans="1:105" ht="12" customHeight="1" x14ac:dyDescent="0.25">
      <c r="A87" s="59" t="s">
        <v>73</v>
      </c>
      <c r="B87" s="297">
        <v>0</v>
      </c>
      <c r="C87" s="297">
        <v>0.34057554603465051</v>
      </c>
      <c r="D87" s="297">
        <v>0.26267600597311819</v>
      </c>
      <c r="E87" s="297">
        <v>6.8489686015598461E-2</v>
      </c>
      <c r="F87" s="297">
        <v>9.468606793026603E-2</v>
      </c>
      <c r="G87" s="297">
        <v>3.2245800328787037E-2</v>
      </c>
      <c r="H87" s="297">
        <v>5.208927125220119E-2</v>
      </c>
      <c r="I87" s="297">
        <v>0.17062270223445181</v>
      </c>
      <c r="J87" s="297">
        <v>0.30135983220620072</v>
      </c>
      <c r="K87" s="297">
        <v>0.23339572608520109</v>
      </c>
      <c r="L87" s="297">
        <v>0.37175881708457481</v>
      </c>
      <c r="M87" s="297">
        <v>6.1604111460672826</v>
      </c>
      <c r="N87" s="297">
        <v>4.6233952032831596</v>
      </c>
      <c r="O87" s="297">
        <v>5.8424802296931473</v>
      </c>
      <c r="P87" s="297">
        <v>8.9285808614404907</v>
      </c>
      <c r="Q87" s="297">
        <v>6.2804955185345994</v>
      </c>
      <c r="R87" s="297">
        <v>2.7865668166087612</v>
      </c>
      <c r="S87" s="297">
        <v>1.0797693995118109</v>
      </c>
      <c r="T87" s="297">
        <v>0.7198239449980125</v>
      </c>
      <c r="U87" s="297">
        <v>2.033183153182053</v>
      </c>
      <c r="V87" s="297">
        <v>0.98548953603816236</v>
      </c>
      <c r="W87" s="297">
        <v>3.3563156331587001</v>
      </c>
      <c r="DA87" s="122" t="s">
        <v>1531</v>
      </c>
    </row>
    <row r="88" spans="1:105" ht="12" customHeight="1" x14ac:dyDescent="0.25">
      <c r="A88" s="60" t="s">
        <v>1532</v>
      </c>
      <c r="B88" s="264">
        <v>3.5279269481581168</v>
      </c>
      <c r="C88" s="264">
        <v>8.799191632907716</v>
      </c>
      <c r="D88" s="264">
        <v>7.1609953174371261</v>
      </c>
      <c r="E88" s="264">
        <v>3.628437004294681</v>
      </c>
      <c r="F88" s="264">
        <v>7.1496429976754969</v>
      </c>
      <c r="G88" s="264">
        <v>5.4119933578221904</v>
      </c>
      <c r="H88" s="264">
        <v>4.2811965924824884</v>
      </c>
      <c r="I88" s="264">
        <v>13.987878823026429</v>
      </c>
      <c r="J88" s="264">
        <v>11.15201634665403</v>
      </c>
      <c r="K88" s="264">
        <v>12.370147414402579</v>
      </c>
      <c r="L88" s="264">
        <v>16.62095054752394</v>
      </c>
      <c r="M88" s="264">
        <v>12.76930768656476</v>
      </c>
      <c r="N88" s="264">
        <v>12.46209030871853</v>
      </c>
      <c r="O88" s="264">
        <v>14.561825086785699</v>
      </c>
      <c r="P88" s="264">
        <v>13.18239076376514</v>
      </c>
      <c r="Q88" s="264">
        <v>12.08748386703464</v>
      </c>
      <c r="R88" s="264">
        <v>8.6512428055762616</v>
      </c>
      <c r="S88" s="264">
        <v>11.24396142626858</v>
      </c>
      <c r="T88" s="264">
        <v>9.1268427816366948</v>
      </c>
      <c r="U88" s="264">
        <v>12.447921348648959</v>
      </c>
      <c r="V88" s="264">
        <v>10.059420762316369</v>
      </c>
      <c r="W88" s="264">
        <v>10.14107835569596</v>
      </c>
      <c r="DA88" s="72" t="s">
        <v>1533</v>
      </c>
    </row>
    <row r="89" spans="1:105" ht="12" customHeight="1" x14ac:dyDescent="0.25">
      <c r="A89" s="57" t="s">
        <v>1534</v>
      </c>
      <c r="B89" s="263">
        <f t="shared" ref="B89:W89" si="3">B90+B96</f>
        <v>7.6975401872726383</v>
      </c>
      <c r="C89" s="263">
        <f t="shared" si="3"/>
        <v>20.683701152741236</v>
      </c>
      <c r="D89" s="263">
        <f t="shared" si="3"/>
        <v>15.547670111792943</v>
      </c>
      <c r="E89" s="263">
        <f t="shared" si="3"/>
        <v>7.1854260327795592</v>
      </c>
      <c r="F89" s="263">
        <f t="shared" si="3"/>
        <v>14.329634881982336</v>
      </c>
      <c r="G89" s="263">
        <f t="shared" si="3"/>
        <v>9.8620302666398967</v>
      </c>
      <c r="H89" s="263">
        <f t="shared" si="3"/>
        <v>7.8531010545135835</v>
      </c>
      <c r="I89" s="263">
        <f t="shared" si="3"/>
        <v>29.528207271689531</v>
      </c>
      <c r="J89" s="263">
        <f t="shared" si="3"/>
        <v>21.696887737120679</v>
      </c>
      <c r="K89" s="263">
        <f t="shared" si="3"/>
        <v>23.681530673142639</v>
      </c>
      <c r="L89" s="263">
        <f t="shared" si="3"/>
        <v>36.409040223888397</v>
      </c>
      <c r="M89" s="263">
        <f t="shared" si="3"/>
        <v>32.166340892986419</v>
      </c>
      <c r="N89" s="263">
        <f t="shared" si="3"/>
        <v>30.462003128159601</v>
      </c>
      <c r="O89" s="263">
        <f t="shared" si="3"/>
        <v>33.394345998824768</v>
      </c>
      <c r="P89" s="263">
        <f t="shared" si="3"/>
        <v>30.719125760630057</v>
      </c>
      <c r="Q89" s="263">
        <f t="shared" si="3"/>
        <v>26.292489734382819</v>
      </c>
      <c r="R89" s="263">
        <f t="shared" si="3"/>
        <v>20.150593641230095</v>
      </c>
      <c r="S89" s="263">
        <f t="shared" si="3"/>
        <v>23.193758850698877</v>
      </c>
      <c r="T89" s="263">
        <f t="shared" si="3"/>
        <v>19.090558490119115</v>
      </c>
      <c r="U89" s="263">
        <f t="shared" si="3"/>
        <v>25.146539727170421</v>
      </c>
      <c r="V89" s="263">
        <f t="shared" si="3"/>
        <v>20.077710063264334</v>
      </c>
      <c r="W89" s="263">
        <f t="shared" si="3"/>
        <v>20.622542296762742</v>
      </c>
      <c r="DA89" s="70"/>
    </row>
    <row r="90" spans="1:105" ht="12" customHeight="1" x14ac:dyDescent="0.25">
      <c r="A90" s="60" t="s">
        <v>1535</v>
      </c>
      <c r="B90" s="264">
        <v>3.9667986767483652</v>
      </c>
      <c r="C90" s="264">
        <v>11.378658852734009</v>
      </c>
      <c r="D90" s="264">
        <v>7.9750012668837282</v>
      </c>
      <c r="E90" s="264">
        <v>3.3483963127305492</v>
      </c>
      <c r="F90" s="264">
        <v>6.7689709825263034</v>
      </c>
      <c r="G90" s="264">
        <v>4.1389105503288173</v>
      </c>
      <c r="H90" s="264">
        <v>3.3257856999175179</v>
      </c>
      <c r="I90" s="264">
        <v>14.736188917541559</v>
      </c>
      <c r="J90" s="264">
        <v>9.9037608039711795</v>
      </c>
      <c r="K90" s="264">
        <v>10.600244374311989</v>
      </c>
      <c r="L90" s="264">
        <v>18.8325792984737</v>
      </c>
      <c r="M90" s="264">
        <v>18.662947272039851</v>
      </c>
      <c r="N90" s="264">
        <v>17.283488293289871</v>
      </c>
      <c r="O90" s="264">
        <v>17.99538617948151</v>
      </c>
      <c r="P90" s="264">
        <v>16.778901613980249</v>
      </c>
      <c r="Q90" s="264">
        <v>13.510116832902479</v>
      </c>
      <c r="R90" s="264">
        <v>11.002005496784969</v>
      </c>
      <c r="S90" s="264">
        <v>11.30340107058257</v>
      </c>
      <c r="T90" s="264">
        <v>9.4390289301723502</v>
      </c>
      <c r="U90" s="264">
        <v>11.98300840195644</v>
      </c>
      <c r="V90" s="264">
        <v>9.4399901894452825</v>
      </c>
      <c r="W90" s="264">
        <v>9.8984704724222112</v>
      </c>
      <c r="DA90" s="72" t="s">
        <v>1536</v>
      </c>
    </row>
    <row r="91" spans="1:105" ht="12" customHeight="1" x14ac:dyDescent="0.25">
      <c r="A91" s="59" t="s">
        <v>30</v>
      </c>
      <c r="B91" s="232">
        <v>3.0975909262793881</v>
      </c>
      <c r="C91" s="232">
        <v>8.7541387173623448</v>
      </c>
      <c r="D91" s="232">
        <v>5.6979804789460129</v>
      </c>
      <c r="E91" s="232">
        <v>2.2590950744116909</v>
      </c>
      <c r="F91" s="232">
        <v>4.3509897126376362</v>
      </c>
      <c r="G91" s="232">
        <v>2.2461417865547442</v>
      </c>
      <c r="H91" s="232">
        <v>1.545317295428984</v>
      </c>
      <c r="I91" s="232">
        <v>8.6269841396881937</v>
      </c>
      <c r="J91" s="232">
        <v>5.0781493923756358</v>
      </c>
      <c r="K91" s="232">
        <v>3.257916972092425</v>
      </c>
      <c r="L91" s="232">
        <v>10.082978606631039</v>
      </c>
      <c r="M91" s="232">
        <v>6.2825447590897161</v>
      </c>
      <c r="N91" s="232">
        <v>9.4727391016694469</v>
      </c>
      <c r="O91" s="232">
        <v>9.9590256187942963</v>
      </c>
      <c r="P91" s="232">
        <v>9.9444712814475125</v>
      </c>
      <c r="Q91" s="232">
        <v>9.2323940458977436</v>
      </c>
      <c r="R91" s="232">
        <v>5.3120792897597484</v>
      </c>
      <c r="S91" s="232">
        <v>6.1615043054449163</v>
      </c>
      <c r="T91" s="232">
        <v>7.4076150591380943</v>
      </c>
      <c r="U91" s="232">
        <v>8.1043536781446299</v>
      </c>
      <c r="V91" s="232">
        <v>6.240359506215988</v>
      </c>
      <c r="W91" s="232">
        <v>6.9497474551902121</v>
      </c>
      <c r="DA91" s="71" t="s">
        <v>1537</v>
      </c>
    </row>
    <row r="92" spans="1:105" ht="12" customHeight="1" x14ac:dyDescent="0.25">
      <c r="A92" s="59" t="s">
        <v>33</v>
      </c>
      <c r="B92" s="297">
        <v>7.7181022118896617E-2</v>
      </c>
      <c r="C92" s="297">
        <v>0.21030040697932001</v>
      </c>
      <c r="D92" s="297">
        <v>0.15011989228298411</v>
      </c>
      <c r="E92" s="297">
        <v>8.0930075651651598E-2</v>
      </c>
      <c r="F92" s="297">
        <v>0.1926679537024481</v>
      </c>
      <c r="G92" s="297">
        <v>0.13533892843254869</v>
      </c>
      <c r="H92" s="297">
        <v>0.1069197584514542</v>
      </c>
      <c r="I92" s="297">
        <v>0.36088542282642799</v>
      </c>
      <c r="J92" s="297">
        <v>0.31304348544174831</v>
      </c>
      <c r="K92" s="297">
        <v>0.57640024129715539</v>
      </c>
      <c r="L92" s="297">
        <v>0.51854405457959285</v>
      </c>
      <c r="M92" s="297">
        <v>0.52103018438369519</v>
      </c>
      <c r="N92" s="297">
        <v>0.33356112279853439</v>
      </c>
      <c r="O92" s="297">
        <v>0.52601318486171966</v>
      </c>
      <c r="P92" s="297">
        <v>0.47361626494547898</v>
      </c>
      <c r="Q92" s="297">
        <v>0.40455033878458618</v>
      </c>
      <c r="R92" s="297">
        <v>0.53148522802798104</v>
      </c>
      <c r="S92" s="297">
        <v>0.42093567850613778</v>
      </c>
      <c r="T92" s="297">
        <v>0.189455452995789</v>
      </c>
      <c r="U92" s="297">
        <v>0.40776953262918558</v>
      </c>
      <c r="V92" s="297">
        <v>0.2385056122966174</v>
      </c>
      <c r="W92" s="297">
        <v>0.23256195749091171</v>
      </c>
      <c r="DA92" s="122" t="s">
        <v>1538</v>
      </c>
    </row>
    <row r="93" spans="1:105" ht="12" customHeight="1" x14ac:dyDescent="0.25">
      <c r="A93" s="59" t="s">
        <v>160</v>
      </c>
      <c r="B93" s="297">
        <v>0.2255455347190265</v>
      </c>
      <c r="C93" s="297">
        <v>0.60012224486693211</v>
      </c>
      <c r="D93" s="297">
        <v>0.47053108393313109</v>
      </c>
      <c r="E93" s="297">
        <v>0.2687119869074362</v>
      </c>
      <c r="F93" s="297">
        <v>3.4579507073525029E-2</v>
      </c>
      <c r="G93" s="297">
        <v>3.4847526013444742E-2</v>
      </c>
      <c r="H93" s="297">
        <v>2.753705663093145E-2</v>
      </c>
      <c r="I93" s="297">
        <v>9.9376861953661799E-2</v>
      </c>
      <c r="J93" s="297">
        <v>8.6595580212522075E-2</v>
      </c>
      <c r="K93" s="297">
        <v>0.16258805800363799</v>
      </c>
      <c r="L93" s="297">
        <v>0.1769277701060141</v>
      </c>
      <c r="M93" s="297">
        <v>9.4113194749283077E-2</v>
      </c>
      <c r="N93" s="297">
        <v>1.64045777388379</v>
      </c>
      <c r="O93" s="297">
        <v>2.205169488318012</v>
      </c>
      <c r="P93" s="297">
        <v>2.4143285663485821</v>
      </c>
      <c r="Q93" s="297">
        <v>1.8131473751094369</v>
      </c>
      <c r="R93" s="297">
        <v>1.423712270509925</v>
      </c>
      <c r="S93" s="297">
        <v>1.2042431353370611</v>
      </c>
      <c r="T93" s="297">
        <v>0.43208491130378079</v>
      </c>
      <c r="U93" s="297">
        <v>0.76836633493592588</v>
      </c>
      <c r="V93" s="297">
        <v>0.39201265386392747</v>
      </c>
      <c r="W93" s="297">
        <v>0.34470301104747281</v>
      </c>
      <c r="DA93" s="122" t="s">
        <v>1539</v>
      </c>
    </row>
    <row r="94" spans="1:105" ht="12" customHeight="1" x14ac:dyDescent="0.25">
      <c r="A94" s="59" t="s">
        <v>70</v>
      </c>
      <c r="B94" s="297">
        <v>0.39113828645731669</v>
      </c>
      <c r="C94" s="297">
        <v>1.029836343470611</v>
      </c>
      <c r="D94" s="297">
        <v>0.91891365574992234</v>
      </c>
      <c r="E94" s="297">
        <v>0.41474401315168752</v>
      </c>
      <c r="F94" s="297">
        <v>1.448148231262506</v>
      </c>
      <c r="G94" s="297">
        <v>1.139449681853443</v>
      </c>
      <c r="H94" s="297">
        <v>1.024120092518779</v>
      </c>
      <c r="I94" s="297">
        <v>3.6277430007902329</v>
      </c>
      <c r="J94" s="297">
        <v>2.6737684708536391</v>
      </c>
      <c r="K94" s="297">
        <v>3.547080009507261</v>
      </c>
      <c r="L94" s="297">
        <v>4.5654521445641238</v>
      </c>
      <c r="M94" s="297">
        <v>6.9772652636694383</v>
      </c>
      <c r="N94" s="297">
        <v>0.72512606582389183</v>
      </c>
      <c r="O94" s="297">
        <v>1.524687631627333</v>
      </c>
      <c r="P94" s="297">
        <v>0.27455979546652842</v>
      </c>
      <c r="Q94" s="297">
        <v>0.87944899912022489</v>
      </c>
      <c r="R94" s="297">
        <v>0.61621395336852325</v>
      </c>
      <c r="S94" s="297">
        <v>0.80515682765837449</v>
      </c>
      <c r="T94" s="297">
        <v>0.28371186968612572</v>
      </c>
      <c r="U94" s="297">
        <v>0.65501836054184381</v>
      </c>
      <c r="V94" s="297">
        <v>0.31136791198391778</v>
      </c>
      <c r="W94" s="297">
        <v>0.47015854309038307</v>
      </c>
      <c r="DA94" s="122" t="s">
        <v>1540</v>
      </c>
    </row>
    <row r="95" spans="1:105" ht="12" customHeight="1" x14ac:dyDescent="0.25">
      <c r="A95" s="59" t="s">
        <v>162</v>
      </c>
      <c r="B95" s="297">
        <v>0.17534290717373741</v>
      </c>
      <c r="C95" s="297">
        <v>0.78426114005480008</v>
      </c>
      <c r="D95" s="297">
        <v>0.73745615597167813</v>
      </c>
      <c r="E95" s="297">
        <v>0.32491516260808301</v>
      </c>
      <c r="F95" s="297">
        <v>0.74258557785018853</v>
      </c>
      <c r="G95" s="297">
        <v>0.58313262747463679</v>
      </c>
      <c r="H95" s="297">
        <v>0.621891496887369</v>
      </c>
      <c r="I95" s="297">
        <v>2.0211994922830412</v>
      </c>
      <c r="J95" s="297">
        <v>1.7522038750876341</v>
      </c>
      <c r="K95" s="297">
        <v>3.0562590934115068</v>
      </c>
      <c r="L95" s="297">
        <v>3.4886767225929289</v>
      </c>
      <c r="M95" s="297">
        <v>4.7879938701477167</v>
      </c>
      <c r="N95" s="297">
        <v>5.1116042291142039</v>
      </c>
      <c r="O95" s="297">
        <v>3.7804902558801481</v>
      </c>
      <c r="P95" s="297">
        <v>3.6719257057721491</v>
      </c>
      <c r="Q95" s="297">
        <v>1.180576073990484</v>
      </c>
      <c r="R95" s="297">
        <v>3.1185147551187939</v>
      </c>
      <c r="S95" s="297">
        <v>2.7115611236360828</v>
      </c>
      <c r="T95" s="297">
        <v>1.1261616370485601</v>
      </c>
      <c r="U95" s="297">
        <v>2.0475004957048588</v>
      </c>
      <c r="V95" s="297">
        <v>2.257744505084831</v>
      </c>
      <c r="W95" s="297">
        <v>1.90129950560323</v>
      </c>
      <c r="DA95" s="122" t="s">
        <v>1541</v>
      </c>
    </row>
    <row r="96" spans="1:105" ht="12" customHeight="1" x14ac:dyDescent="0.25">
      <c r="A96" s="61" t="s">
        <v>1542</v>
      </c>
      <c r="B96" s="265">
        <v>3.7307415105242732</v>
      </c>
      <c r="C96" s="265">
        <v>9.3050423000072247</v>
      </c>
      <c r="D96" s="265">
        <v>7.5726688449092157</v>
      </c>
      <c r="E96" s="265">
        <v>3.83702972004901</v>
      </c>
      <c r="F96" s="265">
        <v>7.5606638994560322</v>
      </c>
      <c r="G96" s="265">
        <v>5.7231197163110794</v>
      </c>
      <c r="H96" s="265">
        <v>4.527315354596066</v>
      </c>
      <c r="I96" s="265">
        <v>14.79201835414797</v>
      </c>
      <c r="J96" s="265">
        <v>11.7931269331495</v>
      </c>
      <c r="K96" s="265">
        <v>13.08128629883065</v>
      </c>
      <c r="L96" s="265">
        <v>17.5764609254147</v>
      </c>
      <c r="M96" s="265">
        <v>13.50339362094657</v>
      </c>
      <c r="N96" s="265">
        <v>13.178514834869731</v>
      </c>
      <c r="O96" s="265">
        <v>15.39895981934326</v>
      </c>
      <c r="P96" s="265">
        <v>13.940224146649809</v>
      </c>
      <c r="Q96" s="265">
        <v>12.78237290148034</v>
      </c>
      <c r="R96" s="265">
        <v>9.148588144445128</v>
      </c>
      <c r="S96" s="265">
        <v>11.890357780116309</v>
      </c>
      <c r="T96" s="265">
        <v>9.6515295599467628</v>
      </c>
      <c r="U96" s="265">
        <v>13.163531325213979</v>
      </c>
      <c r="V96" s="265">
        <v>10.63771987381905</v>
      </c>
      <c r="W96" s="265">
        <v>10.72407182434053</v>
      </c>
      <c r="DA96" s="74" t="s">
        <v>1543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56.546673458966197</v>
      </c>
      <c r="C99" s="225">
        <v>58.774564897188071</v>
      </c>
      <c r="D99" s="225">
        <v>53.646329038876203</v>
      </c>
      <c r="E99" s="225">
        <v>42.036825210697877</v>
      </c>
      <c r="F99" s="225">
        <v>38.918550675246848</v>
      </c>
      <c r="G99" s="225">
        <v>33.042495936768169</v>
      </c>
      <c r="H99" s="225">
        <v>29.691874363928179</v>
      </c>
      <c r="I99" s="225">
        <v>37.763093598636033</v>
      </c>
      <c r="J99" s="225">
        <v>34.683818918386471</v>
      </c>
      <c r="K99" s="225">
        <v>30.500461591714249</v>
      </c>
      <c r="L99" s="225">
        <v>33.337987970158331</v>
      </c>
      <c r="M99" s="225">
        <v>25.53871356250346</v>
      </c>
      <c r="N99" s="225">
        <v>23.300239054761299</v>
      </c>
      <c r="O99" s="225">
        <v>23.385660575917949</v>
      </c>
      <c r="P99" s="225">
        <v>26.686137386330572</v>
      </c>
      <c r="Q99" s="225">
        <v>26.380026497103</v>
      </c>
      <c r="R99" s="225">
        <v>26.29171335171575</v>
      </c>
      <c r="S99" s="225">
        <v>24.694901375949421</v>
      </c>
      <c r="T99" s="225">
        <v>28.856318571793931</v>
      </c>
      <c r="U99" s="225">
        <v>18.06251808127427</v>
      </c>
      <c r="V99" s="225">
        <v>15.35997461929313</v>
      </c>
      <c r="W99" s="225">
        <v>14.8331966695308</v>
      </c>
      <c r="DA99" s="89" t="s">
        <v>1544</v>
      </c>
    </row>
    <row r="100" spans="1:105" ht="12" customHeight="1" x14ac:dyDescent="0.25">
      <c r="A100" s="55" t="s">
        <v>92</v>
      </c>
      <c r="B100" s="261">
        <v>0.48008732190382841</v>
      </c>
      <c r="C100" s="261">
        <v>0.49900235914036639</v>
      </c>
      <c r="D100" s="261">
        <v>0.4554630867354672</v>
      </c>
      <c r="E100" s="261">
        <v>0.35689715419566248</v>
      </c>
      <c r="F100" s="261">
        <v>0.33042266897665651</v>
      </c>
      <c r="G100" s="261">
        <v>0.28053433408094819</v>
      </c>
      <c r="H100" s="261">
        <v>0.25208719759670989</v>
      </c>
      <c r="I100" s="261">
        <v>0.32061271448152789</v>
      </c>
      <c r="J100" s="261">
        <v>0.29446934221535331</v>
      </c>
      <c r="K100" s="261">
        <v>0.25895218987587659</v>
      </c>
      <c r="L100" s="261">
        <v>0.28304309313377463</v>
      </c>
      <c r="M100" s="261">
        <v>0.2168264169954579</v>
      </c>
      <c r="N100" s="261">
        <v>0.19782152836410791</v>
      </c>
      <c r="O100" s="261">
        <v>0.1985467662396434</v>
      </c>
      <c r="P100" s="261">
        <v>0.22656816831332111</v>
      </c>
      <c r="Q100" s="261">
        <v>0.22396925403580731</v>
      </c>
      <c r="R100" s="261">
        <v>0.223219465960248</v>
      </c>
      <c r="S100" s="261">
        <v>0.20966236103899161</v>
      </c>
      <c r="T100" s="261">
        <v>0.2449932393136256</v>
      </c>
      <c r="U100" s="261">
        <v>0.1533527155892051</v>
      </c>
      <c r="V100" s="261">
        <v>0.13040783176806289</v>
      </c>
      <c r="W100" s="261">
        <v>0.12593543048135289</v>
      </c>
      <c r="DA100" s="67" t="s">
        <v>1545</v>
      </c>
    </row>
    <row r="101" spans="1:105" ht="12" customHeight="1" x14ac:dyDescent="0.25">
      <c r="A101" s="202" t="s">
        <v>93</v>
      </c>
      <c r="B101" s="226">
        <v>0.5382688260108629</v>
      </c>
      <c r="C101" s="226">
        <v>0.55947616564001168</v>
      </c>
      <c r="D101" s="226">
        <v>0.51066039406367558</v>
      </c>
      <c r="E101" s="226">
        <v>0.40014931332429582</v>
      </c>
      <c r="F101" s="226">
        <v>0.37046640059590918</v>
      </c>
      <c r="G101" s="226">
        <v>0.31453212732774521</v>
      </c>
      <c r="H101" s="226">
        <v>0.28263749887136402</v>
      </c>
      <c r="I101" s="226">
        <v>0.35946758340495932</v>
      </c>
      <c r="J101" s="226">
        <v>0.33015591101612313</v>
      </c>
      <c r="K101" s="226">
        <v>0.29033445558337828</v>
      </c>
      <c r="L101" s="226">
        <v>0.31734492143518778</v>
      </c>
      <c r="M101" s="226">
        <v>0.24310348471911231</v>
      </c>
      <c r="N101" s="226">
        <v>0.22179540465672479</v>
      </c>
      <c r="O101" s="226">
        <v>0.22260853368978301</v>
      </c>
      <c r="P101" s="226">
        <v>0.25402583322929961</v>
      </c>
      <c r="Q101" s="226">
        <v>0.25111195803777647</v>
      </c>
      <c r="R101" s="226">
        <v>0.25027130358019212</v>
      </c>
      <c r="S101" s="226">
        <v>0.23507122097619329</v>
      </c>
      <c r="T101" s="226">
        <v>0.27468382789820972</v>
      </c>
      <c r="U101" s="226">
        <v>0.17193744225204649</v>
      </c>
      <c r="V101" s="226">
        <v>0.14621188126788071</v>
      </c>
      <c r="W101" s="226">
        <v>0.14119747226307641</v>
      </c>
      <c r="DA101" s="174" t="s">
        <v>1546</v>
      </c>
    </row>
    <row r="102" spans="1:105" ht="12" customHeight="1" x14ac:dyDescent="0.25">
      <c r="A102" s="202" t="s">
        <v>94</v>
      </c>
      <c r="B102" s="226">
        <v>1.2091286445279541</v>
      </c>
      <c r="C102" s="226">
        <v>1.143178923913778</v>
      </c>
      <c r="D102" s="226">
        <v>1.154589333790182</v>
      </c>
      <c r="E102" s="226">
        <v>1.0202371638472341</v>
      </c>
      <c r="F102" s="226">
        <v>0.92921007924255516</v>
      </c>
      <c r="G102" s="226">
        <v>0.8961025081237004</v>
      </c>
      <c r="H102" s="226">
        <v>0.79835336918925526</v>
      </c>
      <c r="I102" s="226">
        <v>0.84254471765374495</v>
      </c>
      <c r="J102" s="226">
        <v>0.86152726492482012</v>
      </c>
      <c r="K102" s="226">
        <v>0.77424187341512363</v>
      </c>
      <c r="L102" s="226">
        <v>0.70916928070551566</v>
      </c>
      <c r="M102" s="226">
        <v>0.45555211765092829</v>
      </c>
      <c r="N102" s="226">
        <v>0.43146946708183909</v>
      </c>
      <c r="O102" s="226">
        <v>0.46919439485291681</v>
      </c>
      <c r="P102" s="226">
        <v>0.5246933833587365</v>
      </c>
      <c r="Q102" s="226">
        <v>0.56603200165165479</v>
      </c>
      <c r="R102" s="226">
        <v>0.5172041009394438</v>
      </c>
      <c r="S102" s="226">
        <v>0.56765281143305857</v>
      </c>
      <c r="T102" s="226">
        <v>0.65135107720941665</v>
      </c>
      <c r="U102" s="226">
        <v>0.42666696735281978</v>
      </c>
      <c r="V102" s="226">
        <v>0.36882097240703932</v>
      </c>
      <c r="W102" s="226">
        <v>0.34749670672282179</v>
      </c>
      <c r="DA102" s="174" t="s">
        <v>1547</v>
      </c>
    </row>
    <row r="103" spans="1:105" ht="12" customHeight="1" x14ac:dyDescent="0.25">
      <c r="A103" s="202" t="s">
        <v>95</v>
      </c>
      <c r="B103" s="226">
        <v>0.43089633548643619</v>
      </c>
      <c r="C103" s="226">
        <v>0.44787328917580338</v>
      </c>
      <c r="D103" s="226">
        <v>0.40879516302446373</v>
      </c>
      <c r="E103" s="226">
        <v>0.32032855039495289</v>
      </c>
      <c r="F103" s="226">
        <v>0.29656670927921391</v>
      </c>
      <c r="G103" s="226">
        <v>0.25179006197089959</v>
      </c>
      <c r="H103" s="226">
        <v>0.22625769253124961</v>
      </c>
      <c r="I103" s="226">
        <v>0.28776190804747792</v>
      </c>
      <c r="J103" s="226">
        <v>0.26429725319660691</v>
      </c>
      <c r="K103" s="226">
        <v>0.23241927997851861</v>
      </c>
      <c r="L103" s="226">
        <v>0.25404176709444781</v>
      </c>
      <c r="M103" s="226">
        <v>0.1946098225412265</v>
      </c>
      <c r="N103" s="226">
        <v>0.17755222386292391</v>
      </c>
      <c r="O103" s="226">
        <v>0.17820315199342521</v>
      </c>
      <c r="P103" s="226">
        <v>0.20335340886931599</v>
      </c>
      <c r="Q103" s="226">
        <v>0.2010207860581508</v>
      </c>
      <c r="R103" s="226">
        <v>0.20034782320450001</v>
      </c>
      <c r="S103" s="226">
        <v>0.18817981425311039</v>
      </c>
      <c r="T103" s="226">
        <v>0.21989059952793319</v>
      </c>
      <c r="U103" s="226">
        <v>0.13763980044763441</v>
      </c>
      <c r="V103" s="226">
        <v>0.1170459086583554</v>
      </c>
      <c r="W103" s="226">
        <v>0.1130317611536349</v>
      </c>
      <c r="DA103" s="174" t="s">
        <v>1548</v>
      </c>
    </row>
    <row r="104" spans="1:105" ht="12" customHeight="1" x14ac:dyDescent="0.25">
      <c r="A104" s="56" t="s">
        <v>96</v>
      </c>
      <c r="B104" s="262">
        <v>0.5278487231209914</v>
      </c>
      <c r="C104" s="262">
        <v>0.50863832098029615</v>
      </c>
      <c r="D104" s="262">
        <v>0.49496860091835082</v>
      </c>
      <c r="E104" s="262">
        <v>0.42260864869699699</v>
      </c>
      <c r="F104" s="262">
        <v>0.40535271551357721</v>
      </c>
      <c r="G104" s="262">
        <v>0.38413162542900869</v>
      </c>
      <c r="H104" s="262">
        <v>0.33141328745740362</v>
      </c>
      <c r="I104" s="262">
        <v>0.36997118356294062</v>
      </c>
      <c r="J104" s="262">
        <v>0.36585522189234398</v>
      </c>
      <c r="K104" s="262">
        <v>0.32242304961737028</v>
      </c>
      <c r="L104" s="262">
        <v>0.31327250218316538</v>
      </c>
      <c r="M104" s="262">
        <v>0.21119377503171749</v>
      </c>
      <c r="N104" s="262">
        <v>0.19716778695907861</v>
      </c>
      <c r="O104" s="262">
        <v>0.211216213359114</v>
      </c>
      <c r="P104" s="262">
        <v>0.23637848218518559</v>
      </c>
      <c r="Q104" s="262">
        <v>0.25978885049718031</v>
      </c>
      <c r="R104" s="262">
        <v>0.23509204188437419</v>
      </c>
      <c r="S104" s="262">
        <v>0.25388499089866989</v>
      </c>
      <c r="T104" s="262">
        <v>0.29376910011110968</v>
      </c>
      <c r="U104" s="262">
        <v>0.19179492068445511</v>
      </c>
      <c r="V104" s="262">
        <v>0.15792073969982179</v>
      </c>
      <c r="W104" s="262">
        <v>0.15040247387363551</v>
      </c>
      <c r="DA104" s="68" t="s">
        <v>1549</v>
      </c>
    </row>
    <row r="105" spans="1:105" ht="12" customHeight="1" x14ac:dyDescent="0.25">
      <c r="A105" s="37" t="s">
        <v>160</v>
      </c>
      <c r="B105" s="228">
        <v>5.8460240953050378E-2</v>
      </c>
      <c r="C105" s="228">
        <v>6.4354161390858269E-2</v>
      </c>
      <c r="D105" s="228">
        <v>4.4601732291627068E-2</v>
      </c>
      <c r="E105" s="228">
        <v>3.2112811151463742E-2</v>
      </c>
      <c r="F105" s="228">
        <v>1.9978554127842341E-3</v>
      </c>
      <c r="G105" s="228">
        <v>1.6027303118601791E-3</v>
      </c>
      <c r="H105" s="228">
        <v>1.441074737018333E-3</v>
      </c>
      <c r="I105" s="228">
        <v>2.507403192266677E-3</v>
      </c>
      <c r="J105" s="228">
        <v>2.0906561230143051E-3</v>
      </c>
      <c r="K105" s="228">
        <v>2.121252646718716E-3</v>
      </c>
      <c r="L105" s="228">
        <v>2.6512047362848472E-3</v>
      </c>
      <c r="M105" s="228">
        <v>1.3057524710855209E-3</v>
      </c>
      <c r="N105" s="228">
        <v>1.3986857146586439E-2</v>
      </c>
      <c r="O105" s="228">
        <v>1.50811348703062E-2</v>
      </c>
      <c r="P105" s="228">
        <v>2.087509202919817E-2</v>
      </c>
      <c r="Q105" s="228">
        <v>1.345535676792493E-2</v>
      </c>
      <c r="R105" s="228">
        <v>1.3912128126062431E-2</v>
      </c>
      <c r="S105" s="228">
        <v>7.5333959400521386E-3</v>
      </c>
      <c r="T105" s="228">
        <v>7.4944482403087242E-3</v>
      </c>
      <c r="U105" s="228">
        <v>4.0484916653215491E-3</v>
      </c>
      <c r="V105" s="228">
        <v>3.0842467202191431E-3</v>
      </c>
      <c r="W105" s="228">
        <v>3.073624712547708E-3</v>
      </c>
      <c r="DA105" s="69" t="s">
        <v>1550</v>
      </c>
    </row>
    <row r="106" spans="1:105" ht="12" customHeight="1" x14ac:dyDescent="0.25">
      <c r="A106" s="37" t="s">
        <v>162</v>
      </c>
      <c r="B106" s="228">
        <v>4.5447978456122883E-2</v>
      </c>
      <c r="C106" s="228">
        <v>8.4100311913710452E-2</v>
      </c>
      <c r="D106" s="228">
        <v>6.9903611405480612E-2</v>
      </c>
      <c r="E106" s="228">
        <v>3.8829452221923778E-2</v>
      </c>
      <c r="F106" s="228">
        <v>4.2903405563562071E-2</v>
      </c>
      <c r="G106" s="228">
        <v>2.681981893141237E-2</v>
      </c>
      <c r="H106" s="228">
        <v>3.2544949786835253E-2</v>
      </c>
      <c r="I106" s="228">
        <v>5.0997404823684332E-2</v>
      </c>
      <c r="J106" s="228">
        <v>4.2303033841115521E-2</v>
      </c>
      <c r="K106" s="228">
        <v>3.9874378048185083E-2</v>
      </c>
      <c r="L106" s="228">
        <v>5.2276679035535289E-2</v>
      </c>
      <c r="M106" s="228">
        <v>6.6429950063249102E-2</v>
      </c>
      <c r="N106" s="228">
        <v>4.3582516588185113E-2</v>
      </c>
      <c r="O106" s="228">
        <v>2.5854739840561771E-2</v>
      </c>
      <c r="P106" s="228">
        <v>3.1748697381442051E-2</v>
      </c>
      <c r="Q106" s="228">
        <v>8.761048597199287E-3</v>
      </c>
      <c r="R106" s="228">
        <v>3.0473275910370429E-2</v>
      </c>
      <c r="S106" s="228">
        <v>1.696274029769395E-2</v>
      </c>
      <c r="T106" s="228">
        <v>1.9533105364903571E-2</v>
      </c>
      <c r="U106" s="228">
        <v>1.0788198694694389E-2</v>
      </c>
      <c r="V106" s="228">
        <v>1.7763306914367571E-2</v>
      </c>
      <c r="W106" s="228">
        <v>1.6953380037553561E-2</v>
      </c>
      <c r="DA106" s="69" t="s">
        <v>1551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1552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1553</v>
      </c>
    </row>
    <row r="109" spans="1:105" ht="12" customHeight="1" x14ac:dyDescent="0.25">
      <c r="A109" s="37" t="s">
        <v>38</v>
      </c>
      <c r="B109" s="228">
        <v>0.42394050371181818</v>
      </c>
      <c r="C109" s="228">
        <v>0.36018384767572742</v>
      </c>
      <c r="D109" s="228">
        <v>0.38046325722124308</v>
      </c>
      <c r="E109" s="228">
        <v>0.35166638532360939</v>
      </c>
      <c r="F109" s="228">
        <v>0.36045145453723088</v>
      </c>
      <c r="G109" s="228">
        <v>0.35570907618573622</v>
      </c>
      <c r="H109" s="228">
        <v>0.29742726293354999</v>
      </c>
      <c r="I109" s="228">
        <v>0.31646637554698959</v>
      </c>
      <c r="J109" s="228">
        <v>0.32146153192821419</v>
      </c>
      <c r="K109" s="228">
        <v>0.28042741892246648</v>
      </c>
      <c r="L109" s="228">
        <v>0.25834461841134532</v>
      </c>
      <c r="M109" s="228">
        <v>0.1434580724973829</v>
      </c>
      <c r="N109" s="228">
        <v>0.13959841322430699</v>
      </c>
      <c r="O109" s="228">
        <v>0.17028033864824599</v>
      </c>
      <c r="P109" s="228">
        <v>0.1837546927745454</v>
      </c>
      <c r="Q109" s="228">
        <v>0.23757244513205611</v>
      </c>
      <c r="R109" s="228">
        <v>0.1907066378479414</v>
      </c>
      <c r="S109" s="228">
        <v>0.22938885466092379</v>
      </c>
      <c r="T109" s="228">
        <v>0.26674154650589738</v>
      </c>
      <c r="U109" s="228">
        <v>0.17695823032443911</v>
      </c>
      <c r="V109" s="228">
        <v>0.13707318606523511</v>
      </c>
      <c r="W109" s="228">
        <v>0.1303754691235342</v>
      </c>
      <c r="DA109" s="69" t="s">
        <v>1554</v>
      </c>
    </row>
    <row r="110" spans="1:105" ht="12" customHeight="1" x14ac:dyDescent="0.25">
      <c r="A110" s="57" t="s">
        <v>1555</v>
      </c>
      <c r="B110" s="263">
        <f t="shared" ref="B110:W110" si="4">B111+B117</f>
        <v>39.677516288790017</v>
      </c>
      <c r="C110" s="263">
        <f t="shared" si="4"/>
        <v>42.281077840037767</v>
      </c>
      <c r="D110" s="263">
        <f t="shared" si="4"/>
        <v>37.581709143426345</v>
      </c>
      <c r="E110" s="263">
        <f t="shared" si="4"/>
        <v>28.396288025418137</v>
      </c>
      <c r="F110" s="263">
        <f t="shared" si="4"/>
        <v>26.412418904109025</v>
      </c>
      <c r="G110" s="263">
        <f t="shared" si="4"/>
        <v>21.440846392855264</v>
      </c>
      <c r="H110" s="263">
        <f t="shared" si="4"/>
        <v>19.340161101290903</v>
      </c>
      <c r="I110" s="263">
        <f t="shared" si="4"/>
        <v>26.171666975768414</v>
      </c>
      <c r="J110" s="263">
        <f t="shared" si="4"/>
        <v>23.238971462285502</v>
      </c>
      <c r="K110" s="263">
        <f t="shared" si="4"/>
        <v>20.288508772297138</v>
      </c>
      <c r="L110" s="263">
        <f t="shared" si="4"/>
        <v>23.42320820366627</v>
      </c>
      <c r="M110" s="263">
        <f t="shared" si="4"/>
        <v>18.744806947239937</v>
      </c>
      <c r="N110" s="263">
        <f t="shared" si="4"/>
        <v>16.957700244023538</v>
      </c>
      <c r="O110" s="263">
        <f t="shared" si="4"/>
        <v>16.688302488044176</v>
      </c>
      <c r="P110" s="263">
        <f t="shared" si="4"/>
        <v>19.142544282181539</v>
      </c>
      <c r="Q110" s="263">
        <f t="shared" si="4"/>
        <v>18.48052879617806</v>
      </c>
      <c r="R110" s="263">
        <f t="shared" si="4"/>
        <v>18.855231020362183</v>
      </c>
      <c r="S110" s="263">
        <f t="shared" si="4"/>
        <v>16.956434520585812</v>
      </c>
      <c r="T110" s="263">
        <f t="shared" si="4"/>
        <v>19.922130224185381</v>
      </c>
      <c r="U110" s="263">
        <f t="shared" si="4"/>
        <v>12.295444982669331</v>
      </c>
      <c r="V110" s="263">
        <f t="shared" si="4"/>
        <v>10.40762272038126</v>
      </c>
      <c r="W110" s="263">
        <f t="shared" si="4"/>
        <v>10.129261904614573</v>
      </c>
      <c r="DA110" s="70"/>
    </row>
    <row r="111" spans="1:105" ht="12" customHeight="1" x14ac:dyDescent="0.25">
      <c r="A111" s="60" t="s">
        <v>1556</v>
      </c>
      <c r="B111" s="264">
        <v>33.600585804315031</v>
      </c>
      <c r="C111" s="264">
        <v>36.535602465369863</v>
      </c>
      <c r="D111" s="264">
        <v>31.77888646503515</v>
      </c>
      <c r="E111" s="264">
        <v>23.26870267671605</v>
      </c>
      <c r="F111" s="264">
        <v>21.742324383906009</v>
      </c>
      <c r="G111" s="264">
        <v>16.937146415623019</v>
      </c>
      <c r="H111" s="264">
        <v>15.32773616324509</v>
      </c>
      <c r="I111" s="264">
        <v>21.937141805584972</v>
      </c>
      <c r="J111" s="264">
        <v>18.909042365723639</v>
      </c>
      <c r="K111" s="264">
        <v>16.397265219176099</v>
      </c>
      <c r="L111" s="264">
        <v>19.859011424377321</v>
      </c>
      <c r="M111" s="264">
        <v>16.455258549268741</v>
      </c>
      <c r="N111" s="264">
        <v>14.78918825855698</v>
      </c>
      <c r="O111" s="264">
        <v>14.33018969820152</v>
      </c>
      <c r="P111" s="264">
        <v>16.50550046491276</v>
      </c>
      <c r="Q111" s="264">
        <v>15.635722214519239</v>
      </c>
      <c r="R111" s="264">
        <v>16.255827406926642</v>
      </c>
      <c r="S111" s="264">
        <v>14.10348195014844</v>
      </c>
      <c r="T111" s="264">
        <v>16.648520558991471</v>
      </c>
      <c r="U111" s="264">
        <v>10.15106976473122</v>
      </c>
      <c r="V111" s="264">
        <v>8.5539742929146776</v>
      </c>
      <c r="W111" s="264">
        <v>8.382786589605395</v>
      </c>
      <c r="DA111" s="72" t="s">
        <v>1557</v>
      </c>
    </row>
    <row r="112" spans="1:105" ht="12" customHeight="1" x14ac:dyDescent="0.25">
      <c r="A112" s="59" t="s">
        <v>30</v>
      </c>
      <c r="B112" s="232">
        <v>26.238001518754832</v>
      </c>
      <c r="C112" s="232">
        <v>28.108561496015351</v>
      </c>
      <c r="D112" s="232">
        <v>22.705385072768539</v>
      </c>
      <c r="E112" s="232">
        <v>15.698921721142581</v>
      </c>
      <c r="F112" s="232">
        <v>13.97562937814498</v>
      </c>
      <c r="G112" s="232">
        <v>9.1916053382947354</v>
      </c>
      <c r="H112" s="232">
        <v>7.1219909910077392</v>
      </c>
      <c r="I112" s="232">
        <v>12.84262677995345</v>
      </c>
      <c r="J112" s="232">
        <v>9.6956039125461988</v>
      </c>
      <c r="K112" s="232">
        <v>5.0395940666152734</v>
      </c>
      <c r="L112" s="232">
        <v>10.632531219824269</v>
      </c>
      <c r="M112" s="232">
        <v>5.5393661489391919</v>
      </c>
      <c r="N112" s="232">
        <v>8.1056624404445881</v>
      </c>
      <c r="O112" s="232">
        <v>7.930628712447171</v>
      </c>
      <c r="P112" s="232">
        <v>9.7824326726180146</v>
      </c>
      <c r="Q112" s="232">
        <v>10.684966715097289</v>
      </c>
      <c r="R112" s="232">
        <v>7.848773037922764</v>
      </c>
      <c r="S112" s="232">
        <v>7.6878334418974648</v>
      </c>
      <c r="T112" s="232">
        <v>13.065521095177269</v>
      </c>
      <c r="U112" s="232">
        <v>6.8653761080122848</v>
      </c>
      <c r="V112" s="232">
        <v>5.6546536302972603</v>
      </c>
      <c r="W112" s="232">
        <v>5.8855810027240114</v>
      </c>
      <c r="DA112" s="71" t="s">
        <v>1558</v>
      </c>
    </row>
    <row r="113" spans="1:105" ht="12" customHeight="1" x14ac:dyDescent="0.25">
      <c r="A113" s="59" t="s">
        <v>33</v>
      </c>
      <c r="B113" s="297">
        <v>0.65375829919770612</v>
      </c>
      <c r="C113" s="297">
        <v>0.67525111413774297</v>
      </c>
      <c r="D113" s="297">
        <v>0.59819965581878953</v>
      </c>
      <c r="E113" s="297">
        <v>0.56239993479348827</v>
      </c>
      <c r="F113" s="297">
        <v>0.61886055629368086</v>
      </c>
      <c r="G113" s="297">
        <v>0.55383058385098305</v>
      </c>
      <c r="H113" s="297">
        <v>0.49276712213370488</v>
      </c>
      <c r="I113" s="297">
        <v>0.53723488076947135</v>
      </c>
      <c r="J113" s="297">
        <v>0.59768734783641841</v>
      </c>
      <c r="K113" s="297">
        <v>0.89161978679005693</v>
      </c>
      <c r="L113" s="297">
        <v>0.54680626273925537</v>
      </c>
      <c r="M113" s="297">
        <v>0.45939616455176152</v>
      </c>
      <c r="N113" s="297">
        <v>0.28542260434303601</v>
      </c>
      <c r="O113" s="297">
        <v>0.41887785278086048</v>
      </c>
      <c r="P113" s="297">
        <v>0.46589899989248779</v>
      </c>
      <c r="Q113" s="297">
        <v>0.4682000013220094</v>
      </c>
      <c r="R113" s="297">
        <v>0.78528702232321479</v>
      </c>
      <c r="S113" s="297">
        <v>0.52520995290834438</v>
      </c>
      <c r="T113" s="297">
        <v>0.33416075186834332</v>
      </c>
      <c r="U113" s="297">
        <v>0.3454305325342919</v>
      </c>
      <c r="V113" s="297">
        <v>0.2161200208218676</v>
      </c>
      <c r="W113" s="297">
        <v>0.1969513637423759</v>
      </c>
      <c r="DA113" s="122" t="s">
        <v>1559</v>
      </c>
    </row>
    <row r="114" spans="1:105" ht="12" customHeight="1" x14ac:dyDescent="0.25">
      <c r="A114" s="59" t="s">
        <v>160</v>
      </c>
      <c r="B114" s="297">
        <v>1.910473081613238</v>
      </c>
      <c r="C114" s="297">
        <v>1.926925488570681</v>
      </c>
      <c r="D114" s="297">
        <v>1.874978246921813</v>
      </c>
      <c r="E114" s="297">
        <v>1.867335507821025</v>
      </c>
      <c r="F114" s="297">
        <v>0.111071366943215</v>
      </c>
      <c r="G114" s="297">
        <v>0.14260217589506871</v>
      </c>
      <c r="H114" s="297">
        <v>0.12691158626417931</v>
      </c>
      <c r="I114" s="297">
        <v>0.14793813550235199</v>
      </c>
      <c r="J114" s="297">
        <v>0.16533512140826589</v>
      </c>
      <c r="K114" s="297">
        <v>0.2515035893905489</v>
      </c>
      <c r="L114" s="297">
        <v>0.186570864889957</v>
      </c>
      <c r="M114" s="297">
        <v>8.2980299409476238E-2</v>
      </c>
      <c r="N114" s="297">
        <v>1.403711938035088</v>
      </c>
      <c r="O114" s="297">
        <v>1.7560332837043671</v>
      </c>
      <c r="P114" s="297">
        <v>2.3749886727457619</v>
      </c>
      <c r="Q114" s="297">
        <v>2.09841772960488</v>
      </c>
      <c r="R114" s="297">
        <v>2.103582019959549</v>
      </c>
      <c r="S114" s="297">
        <v>1.502558496930434</v>
      </c>
      <c r="T114" s="297">
        <v>0.76210959647304055</v>
      </c>
      <c r="U114" s="297">
        <v>0.65090000850971386</v>
      </c>
      <c r="V114" s="297">
        <v>0.35521924243083791</v>
      </c>
      <c r="W114" s="297">
        <v>0.29192103835192429</v>
      </c>
      <c r="DA114" s="122" t="s">
        <v>1560</v>
      </c>
    </row>
    <row r="115" spans="1:105" ht="12" customHeight="1" x14ac:dyDescent="0.25">
      <c r="A115" s="59" t="s">
        <v>70</v>
      </c>
      <c r="B115" s="297">
        <v>3.3131188715215751</v>
      </c>
      <c r="C115" s="297">
        <v>3.3066894557957358</v>
      </c>
      <c r="D115" s="297">
        <v>3.661698821103514</v>
      </c>
      <c r="E115" s="297">
        <v>2.882142443020669</v>
      </c>
      <c r="F115" s="297">
        <v>4.6515354669666422</v>
      </c>
      <c r="G115" s="297">
        <v>4.6628275388202383</v>
      </c>
      <c r="H115" s="297">
        <v>4.7199200411485656</v>
      </c>
      <c r="I115" s="297">
        <v>5.4004677252624722</v>
      </c>
      <c r="J115" s="297">
        <v>5.1049699495200684</v>
      </c>
      <c r="K115" s="297">
        <v>5.4868934729915866</v>
      </c>
      <c r="L115" s="297">
        <v>4.8142829964716984</v>
      </c>
      <c r="M115" s="297">
        <v>6.151906352568469</v>
      </c>
      <c r="N115" s="297">
        <v>0.62047809543284216</v>
      </c>
      <c r="O115" s="297">
        <v>1.2141480473830439</v>
      </c>
      <c r="P115" s="297">
        <v>0.27008602445962648</v>
      </c>
      <c r="Q115" s="297">
        <v>1.0178165312821079</v>
      </c>
      <c r="R115" s="297">
        <v>0.91047651945146402</v>
      </c>
      <c r="S115" s="297">
        <v>1.004610445565072</v>
      </c>
      <c r="T115" s="297">
        <v>0.50040983349471813</v>
      </c>
      <c r="U115" s="297">
        <v>0.55488044838177142</v>
      </c>
      <c r="V115" s="297">
        <v>0.28214363164560269</v>
      </c>
      <c r="W115" s="297">
        <v>0.39816643803575752</v>
      </c>
      <c r="DA115" s="122" t="s">
        <v>1561</v>
      </c>
    </row>
    <row r="116" spans="1:105" ht="12" customHeight="1" x14ac:dyDescent="0.25">
      <c r="A116" s="59" t="s">
        <v>162</v>
      </c>
      <c r="B116" s="297">
        <v>1.4852340332276821</v>
      </c>
      <c r="C116" s="297">
        <v>2.5181749108503442</v>
      </c>
      <c r="D116" s="297">
        <v>2.9386246684224999</v>
      </c>
      <c r="E116" s="297">
        <v>2.257903069938282</v>
      </c>
      <c r="F116" s="297">
        <v>2.3852276155574952</v>
      </c>
      <c r="G116" s="297">
        <v>2.3862807787619928</v>
      </c>
      <c r="H116" s="297">
        <v>2.866146422690901</v>
      </c>
      <c r="I116" s="297">
        <v>3.008874284097232</v>
      </c>
      <c r="J116" s="297">
        <v>3.3454460344126891</v>
      </c>
      <c r="K116" s="297">
        <v>4.7276543033886282</v>
      </c>
      <c r="L116" s="297">
        <v>3.6788200804521329</v>
      </c>
      <c r="M116" s="297">
        <v>4.2216095837998422</v>
      </c>
      <c r="N116" s="297">
        <v>4.3739131803014297</v>
      </c>
      <c r="O116" s="297">
        <v>3.010501801886079</v>
      </c>
      <c r="P116" s="297">
        <v>3.6120940951968699</v>
      </c>
      <c r="Q116" s="297">
        <v>1.3663212372129581</v>
      </c>
      <c r="R116" s="297">
        <v>4.6077088072696508</v>
      </c>
      <c r="S116" s="297">
        <v>3.3832696128471298</v>
      </c>
      <c r="T116" s="297">
        <v>1.986319281978099</v>
      </c>
      <c r="U116" s="297">
        <v>1.7344826672931619</v>
      </c>
      <c r="V116" s="297">
        <v>2.045837767719108</v>
      </c>
      <c r="W116" s="297">
        <v>1.610166746751325</v>
      </c>
      <c r="DA116" s="122" t="s">
        <v>1562</v>
      </c>
    </row>
    <row r="117" spans="1:105" ht="12" customHeight="1" x14ac:dyDescent="0.25">
      <c r="A117" s="60" t="s">
        <v>1563</v>
      </c>
      <c r="B117" s="264">
        <v>6.0769304844749863</v>
      </c>
      <c r="C117" s="264">
        <v>5.7454753746679081</v>
      </c>
      <c r="D117" s="264">
        <v>5.8028226783911929</v>
      </c>
      <c r="E117" s="264">
        <v>5.1275853487020866</v>
      </c>
      <c r="F117" s="264">
        <v>4.6700945202030146</v>
      </c>
      <c r="G117" s="264">
        <v>4.5036999772322464</v>
      </c>
      <c r="H117" s="264">
        <v>4.0124249380458146</v>
      </c>
      <c r="I117" s="264">
        <v>4.234525170183443</v>
      </c>
      <c r="J117" s="264">
        <v>4.3299290965618624</v>
      </c>
      <c r="K117" s="264">
        <v>3.8912435531210412</v>
      </c>
      <c r="L117" s="264">
        <v>3.5641967792889471</v>
      </c>
      <c r="M117" s="264">
        <v>2.289548397971195</v>
      </c>
      <c r="N117" s="264">
        <v>2.16851198546656</v>
      </c>
      <c r="O117" s="264">
        <v>2.358112789842655</v>
      </c>
      <c r="P117" s="264">
        <v>2.6370438172687809</v>
      </c>
      <c r="Q117" s="264">
        <v>2.8448065816588222</v>
      </c>
      <c r="R117" s="264">
        <v>2.599403613435542</v>
      </c>
      <c r="S117" s="264">
        <v>2.852952570437373</v>
      </c>
      <c r="T117" s="264">
        <v>3.2736096651939102</v>
      </c>
      <c r="U117" s="264">
        <v>2.1443752179381099</v>
      </c>
      <c r="V117" s="264">
        <v>1.853648427466583</v>
      </c>
      <c r="W117" s="264">
        <v>1.7464753150091781</v>
      </c>
      <c r="DA117" s="72" t="s">
        <v>1564</v>
      </c>
    </row>
    <row r="118" spans="1:105" ht="12" customHeight="1" x14ac:dyDescent="0.25">
      <c r="A118" s="57" t="s">
        <v>1565</v>
      </c>
      <c r="B118" s="263">
        <v>4.9787087152751708</v>
      </c>
      <c r="C118" s="263">
        <v>4.7071541124810672</v>
      </c>
      <c r="D118" s="263">
        <v>4.7541376219311209</v>
      </c>
      <c r="E118" s="263">
        <v>4.2009290593532107</v>
      </c>
      <c r="F118" s="263">
        <v>3.8261158899701209</v>
      </c>
      <c r="G118" s="263">
        <v>3.6897921384677428</v>
      </c>
      <c r="H118" s="263">
        <v>3.2873002347931268</v>
      </c>
      <c r="I118" s="263">
        <v>3.4692625534724701</v>
      </c>
      <c r="J118" s="263">
        <v>3.547425099669959</v>
      </c>
      <c r="K118" s="263">
        <v>3.1880187276580001</v>
      </c>
      <c r="L118" s="263">
        <v>2.9200757871652132</v>
      </c>
      <c r="M118" s="263">
        <v>1.8757816289235221</v>
      </c>
      <c r="N118" s="263">
        <v>1.776618894819195</v>
      </c>
      <c r="O118" s="263">
        <v>1.9319550763967279</v>
      </c>
      <c r="P118" s="263">
        <v>2.160477739401502</v>
      </c>
      <c r="Q118" s="263">
        <v>2.330693654890573</v>
      </c>
      <c r="R118" s="263">
        <v>2.129639866342389</v>
      </c>
      <c r="S118" s="263">
        <v>2.3373675020622522</v>
      </c>
      <c r="T118" s="263">
        <v>2.6820035233491808</v>
      </c>
      <c r="U118" s="263">
        <v>1.756844119517837</v>
      </c>
      <c r="V118" s="263">
        <v>1.518657421614608</v>
      </c>
      <c r="W118" s="263">
        <v>1.430852614500552</v>
      </c>
      <c r="DA118" s="70" t="s">
        <v>1566</v>
      </c>
    </row>
    <row r="119" spans="1:105" ht="12" customHeight="1" x14ac:dyDescent="0.25">
      <c r="A119" s="57" t="s">
        <v>1567</v>
      </c>
      <c r="B119" s="263">
        <f t="shared" ref="B119:W119" si="5">B120+B126</f>
        <v>4.2616785194515581</v>
      </c>
      <c r="C119" s="263">
        <f t="shared" si="5"/>
        <v>4.4279340623743311</v>
      </c>
      <c r="D119" s="263">
        <f t="shared" si="5"/>
        <v>4.0438521246480654</v>
      </c>
      <c r="E119" s="263">
        <f t="shared" si="5"/>
        <v>3.1708659809676059</v>
      </c>
      <c r="F119" s="263">
        <f t="shared" si="5"/>
        <v>2.9339246672787569</v>
      </c>
      <c r="G119" s="263">
        <f t="shared" si="5"/>
        <v>2.4923368403416362</v>
      </c>
      <c r="H119" s="263">
        <f t="shared" si="5"/>
        <v>2.2403806957673629</v>
      </c>
      <c r="I119" s="263">
        <f t="shared" si="5"/>
        <v>2.846156299145965</v>
      </c>
      <c r="J119" s="263">
        <f t="shared" si="5"/>
        <v>2.6157226588648719</v>
      </c>
      <c r="K119" s="263">
        <f t="shared" si="5"/>
        <v>2.3008696093786236</v>
      </c>
      <c r="L119" s="263">
        <f t="shared" si="5"/>
        <v>2.512226327765803</v>
      </c>
      <c r="M119" s="263">
        <f t="shared" si="5"/>
        <v>1.9230649928236461</v>
      </c>
      <c r="N119" s="263">
        <f t="shared" si="5"/>
        <v>1.7548227988475289</v>
      </c>
      <c r="O119" s="263">
        <f t="shared" si="5"/>
        <v>1.7617355754804671</v>
      </c>
      <c r="P119" s="263">
        <f t="shared" si="5"/>
        <v>2.0102851828641675</v>
      </c>
      <c r="Q119" s="263">
        <f t="shared" si="5"/>
        <v>1.9871853190821998</v>
      </c>
      <c r="R119" s="263">
        <f t="shared" si="5"/>
        <v>1.9804136948599829</v>
      </c>
      <c r="S119" s="263">
        <f t="shared" si="5"/>
        <v>1.8609971528611555</v>
      </c>
      <c r="T119" s="263">
        <f t="shared" si="5"/>
        <v>2.1743246055182617</v>
      </c>
      <c r="U119" s="263">
        <f t="shared" si="5"/>
        <v>1.3611916107296311</v>
      </c>
      <c r="V119" s="263">
        <f t="shared" si="5"/>
        <v>1.1581774442092152</v>
      </c>
      <c r="W119" s="263">
        <f t="shared" si="5"/>
        <v>1.1182575114437368</v>
      </c>
      <c r="DA119" s="70"/>
    </row>
    <row r="120" spans="1:105" ht="12" customHeight="1" x14ac:dyDescent="0.25">
      <c r="A120" s="60" t="s">
        <v>1568</v>
      </c>
      <c r="B120" s="264">
        <v>2.8098643042217848</v>
      </c>
      <c r="C120" s="264">
        <v>3.055306410386943</v>
      </c>
      <c r="D120" s="264">
        <v>2.6575238665794871</v>
      </c>
      <c r="E120" s="264">
        <v>1.945855868038405</v>
      </c>
      <c r="F120" s="264">
        <v>1.81821178752493</v>
      </c>
      <c r="G120" s="264">
        <v>1.416376589557119</v>
      </c>
      <c r="H120" s="264">
        <v>1.2817889235758739</v>
      </c>
      <c r="I120" s="264">
        <v>1.834503483217508</v>
      </c>
      <c r="J120" s="264">
        <v>1.581277287244232</v>
      </c>
      <c r="K120" s="264">
        <v>1.3712287784072921</v>
      </c>
      <c r="L120" s="264">
        <v>1.660718882803657</v>
      </c>
      <c r="M120" s="264">
        <v>1.3760784970717019</v>
      </c>
      <c r="N120" s="264">
        <v>1.2367526095571399</v>
      </c>
      <c r="O120" s="264">
        <v>1.1983686457196301</v>
      </c>
      <c r="P120" s="264">
        <v>1.3802800001694759</v>
      </c>
      <c r="Q120" s="264">
        <v>1.307544397504615</v>
      </c>
      <c r="R120" s="264">
        <v>1.359400976885573</v>
      </c>
      <c r="S120" s="264">
        <v>1.1794101069472771</v>
      </c>
      <c r="T120" s="264">
        <v>1.392240120730428</v>
      </c>
      <c r="U120" s="264">
        <v>0.84888783629243536</v>
      </c>
      <c r="V120" s="264">
        <v>0.71532999944914843</v>
      </c>
      <c r="W120" s="264">
        <v>0.7010143497264969</v>
      </c>
      <c r="DA120" s="72" t="s">
        <v>1569</v>
      </c>
    </row>
    <row r="121" spans="1:105" ht="12" customHeight="1" x14ac:dyDescent="0.25">
      <c r="A121" s="59" t="s">
        <v>30</v>
      </c>
      <c r="B121" s="232">
        <v>2.1941648372153768</v>
      </c>
      <c r="C121" s="232">
        <v>2.3505912679812142</v>
      </c>
      <c r="D121" s="232">
        <v>1.8987481766281979</v>
      </c>
      <c r="E121" s="232">
        <v>1.312829485054563</v>
      </c>
      <c r="F121" s="232">
        <v>1.168718377333761</v>
      </c>
      <c r="G121" s="232">
        <v>0.76865218627384846</v>
      </c>
      <c r="H121" s="232">
        <v>0.59557974307852224</v>
      </c>
      <c r="I121" s="232">
        <v>1.0739705185973201</v>
      </c>
      <c r="J121" s="232">
        <v>0.8107992967860107</v>
      </c>
      <c r="K121" s="232">
        <v>0.4214383510459998</v>
      </c>
      <c r="L121" s="232">
        <v>0.88915026994175939</v>
      </c>
      <c r="M121" s="232">
        <v>0.46323201924413682</v>
      </c>
      <c r="N121" s="232">
        <v>0.67783971642993168</v>
      </c>
      <c r="O121" s="232">
        <v>0.66320244113958116</v>
      </c>
      <c r="P121" s="232">
        <v>0.81806039142663745</v>
      </c>
      <c r="Q121" s="232">
        <v>0.89353521213591847</v>
      </c>
      <c r="R121" s="232">
        <v>0.65635722304476485</v>
      </c>
      <c r="S121" s="232">
        <v>0.64289857596518629</v>
      </c>
      <c r="T121" s="232">
        <v>1.0926101573110281</v>
      </c>
      <c r="U121" s="232">
        <v>0.57412020651388351</v>
      </c>
      <c r="V121" s="232">
        <v>0.47287298742481881</v>
      </c>
      <c r="W121" s="232">
        <v>0.49218439420887311</v>
      </c>
      <c r="DA121" s="71" t="s">
        <v>1570</v>
      </c>
    </row>
    <row r="122" spans="1:105" ht="12" customHeight="1" x14ac:dyDescent="0.25">
      <c r="A122" s="59" t="s">
        <v>33</v>
      </c>
      <c r="B122" s="297">
        <v>5.4670835776573702E-2</v>
      </c>
      <c r="C122" s="297">
        <v>5.6468182223119841E-2</v>
      </c>
      <c r="D122" s="297">
        <v>5.002471889841624E-2</v>
      </c>
      <c r="E122" s="297">
        <v>4.7030950908895822E-2</v>
      </c>
      <c r="F122" s="297">
        <v>5.1752496118598522E-2</v>
      </c>
      <c r="G122" s="297">
        <v>4.6314335030115457E-2</v>
      </c>
      <c r="H122" s="297">
        <v>4.1207875209121538E-2</v>
      </c>
      <c r="I122" s="297">
        <v>4.4926511795015348E-2</v>
      </c>
      <c r="J122" s="297">
        <v>4.9981876909862361E-2</v>
      </c>
      <c r="K122" s="297">
        <v>7.4562111102166581E-2</v>
      </c>
      <c r="L122" s="297">
        <v>4.5726922975213122E-2</v>
      </c>
      <c r="M122" s="297">
        <v>3.8417213669668229E-2</v>
      </c>
      <c r="N122" s="297">
        <v>2.3868595393908901E-2</v>
      </c>
      <c r="O122" s="297">
        <v>3.5028851378146438E-2</v>
      </c>
      <c r="P122" s="297">
        <v>3.8961016239258933E-2</v>
      </c>
      <c r="Q122" s="297">
        <v>3.9153438532680537E-2</v>
      </c>
      <c r="R122" s="297">
        <v>6.5669985203390388E-2</v>
      </c>
      <c r="S122" s="297">
        <v>4.3920921721240978E-2</v>
      </c>
      <c r="T122" s="297">
        <v>2.794434519728492E-2</v>
      </c>
      <c r="U122" s="297">
        <v>2.8886785742639691E-2</v>
      </c>
      <c r="V122" s="297">
        <v>1.807313525638141E-2</v>
      </c>
      <c r="W122" s="297">
        <v>1.6470147570356749E-2</v>
      </c>
      <c r="DA122" s="122" t="s">
        <v>1571</v>
      </c>
    </row>
    <row r="123" spans="1:105" ht="12" customHeight="1" x14ac:dyDescent="0.25">
      <c r="A123" s="59" t="s">
        <v>160</v>
      </c>
      <c r="B123" s="297">
        <v>0.15976418231113829</v>
      </c>
      <c r="C123" s="297">
        <v>0.16114002234254371</v>
      </c>
      <c r="D123" s="297">
        <v>0.15679591058026629</v>
      </c>
      <c r="E123" s="297">
        <v>0.15615678303913191</v>
      </c>
      <c r="F123" s="297">
        <v>9.2883936908855821E-3</v>
      </c>
      <c r="G123" s="297">
        <v>1.1925171962342759E-2</v>
      </c>
      <c r="H123" s="297">
        <v>1.061303925213369E-2</v>
      </c>
      <c r="I123" s="297">
        <v>1.237139401682103E-2</v>
      </c>
      <c r="J123" s="297">
        <v>1.382622489336483E-2</v>
      </c>
      <c r="K123" s="297">
        <v>2.1032102307019952E-2</v>
      </c>
      <c r="L123" s="297">
        <v>1.5602073622024541E-2</v>
      </c>
      <c r="M123" s="297">
        <v>6.9392653634741137E-3</v>
      </c>
      <c r="N123" s="297">
        <v>0.1173860506797548</v>
      </c>
      <c r="O123" s="297">
        <v>0.14684908381188441</v>
      </c>
      <c r="P123" s="297">
        <v>0.19860951036223851</v>
      </c>
      <c r="Q123" s="297">
        <v>0.1754811391712601</v>
      </c>
      <c r="R123" s="297">
        <v>0.1759130053062356</v>
      </c>
      <c r="S123" s="297">
        <v>0.12565213922513729</v>
      </c>
      <c r="T123" s="297">
        <v>6.3731762401578726E-2</v>
      </c>
      <c r="U123" s="297">
        <v>5.4431809914880301E-2</v>
      </c>
      <c r="V123" s="297">
        <v>2.9705371069778681E-2</v>
      </c>
      <c r="W123" s="297">
        <v>2.441202990011835E-2</v>
      </c>
      <c r="DA123" s="122" t="s">
        <v>1572</v>
      </c>
    </row>
    <row r="124" spans="1:105" ht="12" customHeight="1" x14ac:dyDescent="0.25">
      <c r="A124" s="59" t="s">
        <v>70</v>
      </c>
      <c r="B124" s="297">
        <v>0.27706107586780548</v>
      </c>
      <c r="C124" s="297">
        <v>0.27652341304697708</v>
      </c>
      <c r="D124" s="297">
        <v>0.30621123304667047</v>
      </c>
      <c r="E124" s="297">
        <v>0.2410204755801113</v>
      </c>
      <c r="F124" s="297">
        <v>0.38898677375954233</v>
      </c>
      <c r="G124" s="297">
        <v>0.38993107841562519</v>
      </c>
      <c r="H124" s="297">
        <v>0.39470546494761433</v>
      </c>
      <c r="I124" s="297">
        <v>0.45161657524935478</v>
      </c>
      <c r="J124" s="297">
        <v>0.42690543905455419</v>
      </c>
      <c r="K124" s="297">
        <v>0.45884396779911579</v>
      </c>
      <c r="L124" s="297">
        <v>0.40259661010048547</v>
      </c>
      <c r="M124" s="297">
        <v>0.51445597299013412</v>
      </c>
      <c r="N124" s="297">
        <v>5.1887763566442473E-2</v>
      </c>
      <c r="O124" s="297">
        <v>0.1015336839140487</v>
      </c>
      <c r="P124" s="297">
        <v>2.2586066910203009E-2</v>
      </c>
      <c r="Q124" s="297">
        <v>8.5115371385255892E-2</v>
      </c>
      <c r="R124" s="297">
        <v>7.6139013966542768E-2</v>
      </c>
      <c r="S124" s="297">
        <v>8.4011006447367559E-2</v>
      </c>
      <c r="T124" s="297">
        <v>4.1847000430504523E-2</v>
      </c>
      <c r="U124" s="297">
        <v>4.640213043006803E-2</v>
      </c>
      <c r="V124" s="297">
        <v>2.3594389807414271E-2</v>
      </c>
      <c r="W124" s="297">
        <v>3.3296849879091477E-2</v>
      </c>
      <c r="DA124" s="122" t="s">
        <v>1573</v>
      </c>
    </row>
    <row r="125" spans="1:105" ht="12" customHeight="1" x14ac:dyDescent="0.25">
      <c r="A125" s="59" t="s">
        <v>162</v>
      </c>
      <c r="B125" s="297">
        <v>0.1242033730508912</v>
      </c>
      <c r="C125" s="297">
        <v>0.21058352479308809</v>
      </c>
      <c r="D125" s="297">
        <v>0.2457438274259364</v>
      </c>
      <c r="E125" s="297">
        <v>0.18881817345570229</v>
      </c>
      <c r="F125" s="297">
        <v>0.1994657466221422</v>
      </c>
      <c r="G125" s="297">
        <v>0.19955381787518731</v>
      </c>
      <c r="H125" s="297">
        <v>0.2396828010884825</v>
      </c>
      <c r="I125" s="297">
        <v>0.25161848355899652</v>
      </c>
      <c r="J125" s="297">
        <v>0.27976444960043978</v>
      </c>
      <c r="K125" s="297">
        <v>0.39535224615298981</v>
      </c>
      <c r="L125" s="297">
        <v>0.30764300616417473</v>
      </c>
      <c r="M125" s="297">
        <v>0.3530340258042885</v>
      </c>
      <c r="N125" s="297">
        <v>0.36577048348710212</v>
      </c>
      <c r="O125" s="297">
        <v>0.25175458547596907</v>
      </c>
      <c r="P125" s="297">
        <v>0.3020630152311381</v>
      </c>
      <c r="Q125" s="297">
        <v>0.1142592362794998</v>
      </c>
      <c r="R125" s="297">
        <v>0.3853217493646392</v>
      </c>
      <c r="S125" s="297">
        <v>0.28292746358834509</v>
      </c>
      <c r="T125" s="297">
        <v>0.16610685539003159</v>
      </c>
      <c r="U125" s="297">
        <v>0.14504690369096379</v>
      </c>
      <c r="V125" s="297">
        <v>0.17108411589075531</v>
      </c>
      <c r="W125" s="297">
        <v>0.13465092816805721</v>
      </c>
      <c r="DA125" s="122" t="s">
        <v>1574</v>
      </c>
    </row>
    <row r="126" spans="1:105" ht="12" customHeight="1" x14ac:dyDescent="0.25">
      <c r="A126" s="60" t="s">
        <v>1575</v>
      </c>
      <c r="B126" s="264">
        <v>1.4518142152297731</v>
      </c>
      <c r="C126" s="264">
        <v>1.3726276519873879</v>
      </c>
      <c r="D126" s="264">
        <v>1.3863282580685781</v>
      </c>
      <c r="E126" s="264">
        <v>1.225010112929201</v>
      </c>
      <c r="F126" s="264">
        <v>1.1157128797538269</v>
      </c>
      <c r="G126" s="264">
        <v>1.075960250784517</v>
      </c>
      <c r="H126" s="264">
        <v>0.95859177219148872</v>
      </c>
      <c r="I126" s="264">
        <v>1.011652815928457</v>
      </c>
      <c r="J126" s="264">
        <v>1.0344453716206401</v>
      </c>
      <c r="K126" s="264">
        <v>0.92964083097133177</v>
      </c>
      <c r="L126" s="264">
        <v>0.85150744496214592</v>
      </c>
      <c r="M126" s="264">
        <v>0.54698649575194425</v>
      </c>
      <c r="N126" s="264">
        <v>0.51807018929038906</v>
      </c>
      <c r="O126" s="264">
        <v>0.56336692976083691</v>
      </c>
      <c r="P126" s="264">
        <v>0.63000518269469152</v>
      </c>
      <c r="Q126" s="264">
        <v>0.67964092157758471</v>
      </c>
      <c r="R126" s="264">
        <v>0.62101271797440993</v>
      </c>
      <c r="S126" s="264">
        <v>0.68158704591387853</v>
      </c>
      <c r="T126" s="264">
        <v>0.78208448478783366</v>
      </c>
      <c r="U126" s="264">
        <v>0.51230377443719577</v>
      </c>
      <c r="V126" s="264">
        <v>0.44284744476006671</v>
      </c>
      <c r="W126" s="264">
        <v>0.4172431617172398</v>
      </c>
      <c r="DA126" s="72" t="s">
        <v>1576</v>
      </c>
    </row>
    <row r="127" spans="1:105" ht="12" customHeight="1" x14ac:dyDescent="0.25">
      <c r="A127" s="132" t="s">
        <v>1577</v>
      </c>
      <c r="B127" s="318">
        <v>4.4425400843993907</v>
      </c>
      <c r="C127" s="318">
        <v>4.2002298234446513</v>
      </c>
      <c r="D127" s="318">
        <v>4.2421535703385462</v>
      </c>
      <c r="E127" s="318">
        <v>3.7485213144997949</v>
      </c>
      <c r="F127" s="318">
        <v>3.4140726402810371</v>
      </c>
      <c r="G127" s="318">
        <v>3.2924299081712229</v>
      </c>
      <c r="H127" s="318">
        <v>2.9332832864307958</v>
      </c>
      <c r="I127" s="318">
        <v>3.0956496630985169</v>
      </c>
      <c r="J127" s="318">
        <v>3.1653947043208919</v>
      </c>
      <c r="K127" s="318">
        <v>2.8446936339102211</v>
      </c>
      <c r="L127" s="318">
        <v>2.6056060870089639</v>
      </c>
      <c r="M127" s="318">
        <v>1.6737743765779141</v>
      </c>
      <c r="N127" s="318">
        <v>1.585290706146361</v>
      </c>
      <c r="O127" s="318">
        <v>1.723898375861699</v>
      </c>
      <c r="P127" s="318">
        <v>1.927810905927497</v>
      </c>
      <c r="Q127" s="318">
        <v>2.0796958766715909</v>
      </c>
      <c r="R127" s="318">
        <v>1.9002940345824431</v>
      </c>
      <c r="S127" s="318">
        <v>2.0856510018401679</v>
      </c>
      <c r="T127" s="318">
        <v>2.393172374680812</v>
      </c>
      <c r="U127" s="318">
        <v>1.5676455220313039</v>
      </c>
      <c r="V127" s="318">
        <v>1.355109699286883</v>
      </c>
      <c r="W127" s="318">
        <v>1.276760794477418</v>
      </c>
      <c r="DA127" s="139" t="s">
        <v>1578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253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1</v>
      </c>
      <c r="C132" s="234">
        <f t="shared" si="6"/>
        <v>0.99999999999999956</v>
      </c>
      <c r="D132" s="234">
        <f t="shared" si="6"/>
        <v>1</v>
      </c>
      <c r="E132" s="234">
        <f t="shared" si="6"/>
        <v>1</v>
      </c>
      <c r="F132" s="234">
        <f t="shared" si="6"/>
        <v>0.99999999999999956</v>
      </c>
      <c r="G132" s="234">
        <f t="shared" si="6"/>
        <v>0.99999999999999956</v>
      </c>
      <c r="H132" s="234">
        <f t="shared" si="6"/>
        <v>0.99999999999999956</v>
      </c>
      <c r="I132" s="234">
        <f t="shared" si="6"/>
        <v>0.99999999999999956</v>
      </c>
      <c r="J132" s="234">
        <f t="shared" si="6"/>
        <v>1</v>
      </c>
      <c r="K132" s="234">
        <f t="shared" si="6"/>
        <v>1</v>
      </c>
      <c r="L132" s="234">
        <f t="shared" si="6"/>
        <v>1</v>
      </c>
      <c r="M132" s="234">
        <f t="shared" si="6"/>
        <v>0.99999999999999989</v>
      </c>
      <c r="N132" s="234">
        <f t="shared" si="6"/>
        <v>1.0000000000000002</v>
      </c>
      <c r="O132" s="234">
        <f t="shared" si="6"/>
        <v>0.99999999999999989</v>
      </c>
      <c r="P132" s="234">
        <f t="shared" si="6"/>
        <v>1</v>
      </c>
      <c r="Q132" s="234">
        <f t="shared" si="6"/>
        <v>0.99999999999999989</v>
      </c>
      <c r="R132" s="234">
        <f t="shared" si="6"/>
        <v>0.99999999999999978</v>
      </c>
      <c r="S132" s="234">
        <f t="shared" si="6"/>
        <v>0.99999999999999978</v>
      </c>
      <c r="T132" s="234">
        <f t="shared" si="6"/>
        <v>1</v>
      </c>
      <c r="U132" s="234">
        <f t="shared" si="6"/>
        <v>1</v>
      </c>
      <c r="V132" s="234">
        <f t="shared" si="6"/>
        <v>1</v>
      </c>
      <c r="W132" s="234">
        <f t="shared" si="6"/>
        <v>0.99999999999999978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4.9001717949362332E-3</v>
      </c>
      <c r="C133" s="268">
        <f t="shared" si="7"/>
        <v>4.900171794936195E-3</v>
      </c>
      <c r="D133" s="268">
        <f t="shared" si="7"/>
        <v>4.9001717949364362E-3</v>
      </c>
      <c r="E133" s="268">
        <f t="shared" si="7"/>
        <v>4.9001717949363225E-3</v>
      </c>
      <c r="F133" s="268">
        <f t="shared" si="7"/>
        <v>4.9001717949360892E-3</v>
      </c>
      <c r="G133" s="268">
        <f t="shared" si="7"/>
        <v>4.9001717949360537E-3</v>
      </c>
      <c r="H133" s="268">
        <f t="shared" si="7"/>
        <v>4.9001717949359799E-3</v>
      </c>
      <c r="I133" s="268">
        <f t="shared" si="7"/>
        <v>4.9001717949361352E-3</v>
      </c>
      <c r="J133" s="268">
        <f t="shared" si="7"/>
        <v>4.9001717949362757E-3</v>
      </c>
      <c r="K133" s="268">
        <f t="shared" si="7"/>
        <v>4.9001717949366599E-3</v>
      </c>
      <c r="L133" s="268">
        <f t="shared" si="7"/>
        <v>4.9001717949372064E-3</v>
      </c>
      <c r="M133" s="268">
        <f t="shared" si="7"/>
        <v>4.9001717949339009E-3</v>
      </c>
      <c r="N133" s="268">
        <f t="shared" si="7"/>
        <v>4.900171794932507E-3</v>
      </c>
      <c r="O133" s="268">
        <f t="shared" si="7"/>
        <v>4.9001717949322581E-3</v>
      </c>
      <c r="P133" s="268">
        <f t="shared" si="7"/>
        <v>4.9001717949325504E-3</v>
      </c>
      <c r="Q133" s="268">
        <f t="shared" si="7"/>
        <v>4.9001717949319849E-3</v>
      </c>
      <c r="R133" s="268">
        <f t="shared" si="7"/>
        <v>4.9001717949335713E-3</v>
      </c>
      <c r="S133" s="268">
        <f t="shared" si="7"/>
        <v>4.9001717949329962E-3</v>
      </c>
      <c r="T133" s="268">
        <f t="shared" si="7"/>
        <v>4.9001717949377277E-3</v>
      </c>
      <c r="U133" s="268">
        <f t="shared" si="7"/>
        <v>4.9001717949379514E-3</v>
      </c>
      <c r="V133" s="268">
        <f t="shared" si="7"/>
        <v>4.9001717949376756E-3</v>
      </c>
      <c r="W133" s="268">
        <f t="shared" si="7"/>
        <v>4.9001717949372012E-3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1.9592888677824041E-3</v>
      </c>
      <c r="C134" s="269">
        <f t="shared" si="8"/>
        <v>1.9592888677823885E-3</v>
      </c>
      <c r="D134" s="269">
        <f t="shared" si="8"/>
        <v>1.9592888677824848E-3</v>
      </c>
      <c r="E134" s="269">
        <f t="shared" si="8"/>
        <v>1.959288867782441E-3</v>
      </c>
      <c r="F134" s="269">
        <f t="shared" si="8"/>
        <v>1.959288867782346E-3</v>
      </c>
      <c r="G134" s="269">
        <f t="shared" si="8"/>
        <v>1.9592888677823317E-3</v>
      </c>
      <c r="H134" s="269">
        <f t="shared" si="8"/>
        <v>1.9592888677823022E-3</v>
      </c>
      <c r="I134" s="269">
        <f t="shared" si="8"/>
        <v>1.9592888677823659E-3</v>
      </c>
      <c r="J134" s="269">
        <f t="shared" si="8"/>
        <v>1.9592888677824206E-3</v>
      </c>
      <c r="K134" s="269">
        <f t="shared" si="8"/>
        <v>1.9592888677825741E-3</v>
      </c>
      <c r="L134" s="269">
        <f t="shared" si="8"/>
        <v>1.959288867782794E-3</v>
      </c>
      <c r="M134" s="269">
        <f t="shared" si="8"/>
        <v>1.9592888677814712E-3</v>
      </c>
      <c r="N134" s="269">
        <f t="shared" si="8"/>
        <v>1.9592888677809148E-3</v>
      </c>
      <c r="O134" s="269">
        <f t="shared" si="8"/>
        <v>1.9592888677808142E-3</v>
      </c>
      <c r="P134" s="269">
        <f t="shared" si="8"/>
        <v>1.9592888677809322E-3</v>
      </c>
      <c r="Q134" s="269">
        <f t="shared" si="8"/>
        <v>1.9592888677807054E-3</v>
      </c>
      <c r="R134" s="269">
        <f t="shared" si="8"/>
        <v>1.9592888677813394E-3</v>
      </c>
      <c r="S134" s="269">
        <f t="shared" si="8"/>
        <v>1.95928886778111E-3</v>
      </c>
      <c r="T134" s="269">
        <f t="shared" si="8"/>
        <v>1.9592888677830026E-3</v>
      </c>
      <c r="U134" s="269">
        <f t="shared" si="8"/>
        <v>1.9592888677830902E-3</v>
      </c>
      <c r="V134" s="269">
        <f t="shared" si="8"/>
        <v>1.95928886778298E-3</v>
      </c>
      <c r="W134" s="269">
        <f t="shared" si="8"/>
        <v>1.9592888677827905E-3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1.1351537717503572E-2</v>
      </c>
      <c r="C135" s="269">
        <f t="shared" si="9"/>
        <v>9.9887248625130341E-3</v>
      </c>
      <c r="D135" s="269">
        <f t="shared" si="9"/>
        <v>1.1373252520656065E-2</v>
      </c>
      <c r="E135" s="269">
        <f t="shared" si="9"/>
        <v>1.3437251649620542E-2</v>
      </c>
      <c r="F135" s="269">
        <f t="shared" si="9"/>
        <v>1.3079957112326129E-2</v>
      </c>
      <c r="G135" s="269">
        <f t="shared" si="9"/>
        <v>1.5695858028931885E-2</v>
      </c>
      <c r="H135" s="269">
        <f t="shared" si="9"/>
        <v>1.5530711033131467E-2</v>
      </c>
      <c r="I135" s="269">
        <f t="shared" si="9"/>
        <v>1.1751581999774526E-2</v>
      </c>
      <c r="J135" s="269">
        <f t="shared" si="9"/>
        <v>1.3668597580124738E-2</v>
      </c>
      <c r="K135" s="269">
        <f t="shared" si="9"/>
        <v>1.3649811094979557E-2</v>
      </c>
      <c r="L135" s="269">
        <f t="shared" si="9"/>
        <v>1.0486788617690441E-2</v>
      </c>
      <c r="M135" s="269">
        <f t="shared" si="9"/>
        <v>7.7396101900539084E-3</v>
      </c>
      <c r="N135" s="269">
        <f t="shared" si="9"/>
        <v>6.7000118614552505E-3</v>
      </c>
      <c r="O135" s="269">
        <f t="shared" si="9"/>
        <v>7.2918519632503053E-3</v>
      </c>
      <c r="P135" s="269">
        <f t="shared" si="9"/>
        <v>7.3087379085026534E-3</v>
      </c>
      <c r="Q135" s="269">
        <f t="shared" si="9"/>
        <v>6.2220320991795411E-3</v>
      </c>
      <c r="R135" s="269">
        <f t="shared" si="9"/>
        <v>5.8542778211924272E-3</v>
      </c>
      <c r="S135" s="269">
        <f t="shared" si="9"/>
        <v>7.5052670408634562E-3</v>
      </c>
      <c r="T135" s="269">
        <f t="shared" si="9"/>
        <v>1.0832901314496188E-2</v>
      </c>
      <c r="U135" s="269">
        <f t="shared" si="9"/>
        <v>1.0310672673166609E-2</v>
      </c>
      <c r="V135" s="269">
        <f t="shared" si="9"/>
        <v>1.2233973405559057E-2</v>
      </c>
      <c r="W135" s="269">
        <f t="shared" si="9"/>
        <v>1.2098492885186649E-2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9.7769480841098104E-4</v>
      </c>
      <c r="C136" s="269">
        <f t="shared" si="10"/>
        <v>9.776948084109728E-4</v>
      </c>
      <c r="D136" s="269">
        <f t="shared" si="10"/>
        <v>9.7769480841102137E-4</v>
      </c>
      <c r="E136" s="269">
        <f t="shared" si="10"/>
        <v>9.7769480841099882E-4</v>
      </c>
      <c r="F136" s="269">
        <f t="shared" si="10"/>
        <v>9.7769480841095133E-4</v>
      </c>
      <c r="G136" s="269">
        <f t="shared" si="10"/>
        <v>9.7769480841094483E-4</v>
      </c>
      <c r="H136" s="269">
        <f t="shared" si="10"/>
        <v>9.7769480841093008E-4</v>
      </c>
      <c r="I136" s="269">
        <f t="shared" si="10"/>
        <v>9.7769480841096131E-4</v>
      </c>
      <c r="J136" s="269">
        <f t="shared" si="10"/>
        <v>9.7769480841098863E-4</v>
      </c>
      <c r="K136" s="269">
        <f t="shared" si="10"/>
        <v>9.7769480841106561E-4</v>
      </c>
      <c r="L136" s="269">
        <f t="shared" si="10"/>
        <v>9.776948084111749E-4</v>
      </c>
      <c r="M136" s="269">
        <f t="shared" si="10"/>
        <v>9.7769480841051527E-4</v>
      </c>
      <c r="N136" s="269">
        <f t="shared" si="10"/>
        <v>9.776948084102375E-4</v>
      </c>
      <c r="O136" s="269">
        <f t="shared" si="10"/>
        <v>9.7769480841018741E-4</v>
      </c>
      <c r="P136" s="269">
        <f t="shared" si="10"/>
        <v>9.7769480841024595E-4</v>
      </c>
      <c r="Q136" s="269">
        <f t="shared" si="10"/>
        <v>9.7769480841013363E-4</v>
      </c>
      <c r="R136" s="269">
        <f t="shared" si="10"/>
        <v>9.7769480841044957E-4</v>
      </c>
      <c r="S136" s="269">
        <f t="shared" si="10"/>
        <v>9.7769480841033486E-4</v>
      </c>
      <c r="T136" s="269">
        <f t="shared" si="10"/>
        <v>9.7769480841127898E-4</v>
      </c>
      <c r="U136" s="269">
        <f t="shared" si="10"/>
        <v>9.7769480841132322E-4</v>
      </c>
      <c r="V136" s="269">
        <f t="shared" si="10"/>
        <v>9.776948084112677E-4</v>
      </c>
      <c r="W136" s="269">
        <f t="shared" si="10"/>
        <v>9.776948084111736E-4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5.2016233382573482E-3</v>
      </c>
      <c r="C137" s="270">
        <f t="shared" si="11"/>
        <v>4.6650054705865886E-3</v>
      </c>
      <c r="D137" s="270">
        <f t="shared" si="11"/>
        <v>5.1177849069680807E-3</v>
      </c>
      <c r="E137" s="270">
        <f t="shared" si="11"/>
        <v>5.8424490074237383E-3</v>
      </c>
      <c r="F137" s="270">
        <f t="shared" si="11"/>
        <v>5.9892540258392329E-3</v>
      </c>
      <c r="G137" s="270">
        <f t="shared" si="11"/>
        <v>7.0624383796464799E-3</v>
      </c>
      <c r="H137" s="270">
        <f t="shared" si="11"/>
        <v>6.7672673193817706E-3</v>
      </c>
      <c r="I137" s="270">
        <f t="shared" si="11"/>
        <v>5.416497073456596E-3</v>
      </c>
      <c r="J137" s="270">
        <f t="shared" si="11"/>
        <v>6.092722921767324E-3</v>
      </c>
      <c r="K137" s="270">
        <f t="shared" si="11"/>
        <v>5.966550290761756E-3</v>
      </c>
      <c r="L137" s="270">
        <f t="shared" si="11"/>
        <v>4.8625279844505638E-3</v>
      </c>
      <c r="M137" s="270">
        <f t="shared" si="11"/>
        <v>3.7662519522054573E-3</v>
      </c>
      <c r="N137" s="270">
        <f t="shared" si="11"/>
        <v>3.213724945344827E-3</v>
      </c>
      <c r="O137" s="270">
        <f t="shared" si="11"/>
        <v>3.4455576361182945E-3</v>
      </c>
      <c r="P137" s="270">
        <f t="shared" si="11"/>
        <v>3.4561451947437787E-3</v>
      </c>
      <c r="Q137" s="270">
        <f t="shared" si="11"/>
        <v>2.9974987368631737E-3</v>
      </c>
      <c r="R137" s="270">
        <f t="shared" si="11"/>
        <v>2.7931646402180777E-3</v>
      </c>
      <c r="S137" s="270">
        <f t="shared" si="11"/>
        <v>3.5234460164581048E-3</v>
      </c>
      <c r="T137" s="270">
        <f t="shared" si="11"/>
        <v>5.1284131218771716E-3</v>
      </c>
      <c r="U137" s="270">
        <f t="shared" si="11"/>
        <v>4.8649941126880378E-3</v>
      </c>
      <c r="V137" s="270">
        <f t="shared" si="11"/>
        <v>5.4984253328071945E-3</v>
      </c>
      <c r="W137" s="270">
        <f t="shared" si="11"/>
        <v>5.49645654525372E-3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4.497899792353819E-2</v>
      </c>
      <c r="C138" s="271">
        <f t="shared" si="12"/>
        <v>3.9579028500869438E-2</v>
      </c>
      <c r="D138" s="271">
        <f t="shared" si="12"/>
        <v>4.5065040018469574E-2</v>
      </c>
      <c r="E138" s="271">
        <f t="shared" si="12"/>
        <v>5.3243369232204893E-2</v>
      </c>
      <c r="F138" s="271">
        <f t="shared" si="12"/>
        <v>5.1827635905936947E-2</v>
      </c>
      <c r="G138" s="271">
        <f t="shared" si="12"/>
        <v>6.2192804469378762E-2</v>
      </c>
      <c r="H138" s="271">
        <f t="shared" si="12"/>
        <v>6.1538430888808136E-2</v>
      </c>
      <c r="I138" s="271">
        <f t="shared" si="12"/>
        <v>4.6564121577212313E-2</v>
      </c>
      <c r="J138" s="271">
        <f t="shared" si="12"/>
        <v>5.4160047517272998E-2</v>
      </c>
      <c r="K138" s="271">
        <f t="shared" si="12"/>
        <v>5.4085608503161929E-2</v>
      </c>
      <c r="L138" s="271">
        <f t="shared" si="12"/>
        <v>4.1552541620186373E-2</v>
      </c>
      <c r="M138" s="271">
        <f t="shared" si="12"/>
        <v>3.0667202922705753E-2</v>
      </c>
      <c r="N138" s="271">
        <f t="shared" si="12"/>
        <v>2.6547929197239375E-2</v>
      </c>
      <c r="O138" s="271">
        <f t="shared" si="12"/>
        <v>2.8893018943861017E-2</v>
      </c>
      <c r="P138" s="271">
        <f t="shared" si="12"/>
        <v>2.8959927314809838E-2</v>
      </c>
      <c r="Q138" s="271">
        <f t="shared" si="12"/>
        <v>2.4653996298461982E-2</v>
      </c>
      <c r="R138" s="271">
        <f t="shared" si="12"/>
        <v>2.3196817604473337E-2</v>
      </c>
      <c r="S138" s="271">
        <f t="shared" si="12"/>
        <v>2.973864854680126E-2</v>
      </c>
      <c r="T138" s="271">
        <f t="shared" si="12"/>
        <v>4.2923968351820371E-2</v>
      </c>
      <c r="U138" s="271">
        <f t="shared" si="12"/>
        <v>4.0854705001027287E-2</v>
      </c>
      <c r="V138" s="271">
        <f t="shared" si="12"/>
        <v>4.8475535041985325E-2</v>
      </c>
      <c r="W138" s="271">
        <f t="shared" si="12"/>
        <v>4.7938711027815509E-2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0.44512986010320804</v>
      </c>
      <c r="C139" s="271">
        <f t="shared" si="13"/>
        <v>0.4521703926715096</v>
      </c>
      <c r="D139" s="271">
        <f t="shared" si="13"/>
        <v>0.44506462292720061</v>
      </c>
      <c r="E139" s="271">
        <f t="shared" si="13"/>
        <v>0.43444637915395329</v>
      </c>
      <c r="F139" s="271">
        <f t="shared" si="13"/>
        <v>0.43614614302904192</v>
      </c>
      <c r="G139" s="271">
        <f t="shared" si="13"/>
        <v>0.42261000805923782</v>
      </c>
      <c r="H139" s="271">
        <f t="shared" si="13"/>
        <v>0.42358012889999741</v>
      </c>
      <c r="I139" s="271">
        <f t="shared" si="13"/>
        <v>0.44303401768291201</v>
      </c>
      <c r="J139" s="271">
        <f t="shared" si="13"/>
        <v>0.43317032142753908</v>
      </c>
      <c r="K139" s="271">
        <f t="shared" si="13"/>
        <v>0.43332772880697695</v>
      </c>
      <c r="L139" s="271">
        <f t="shared" si="13"/>
        <v>0.44959659260212931</v>
      </c>
      <c r="M139" s="271">
        <f t="shared" si="13"/>
        <v>0.46379639806488715</v>
      </c>
      <c r="N139" s="271">
        <f t="shared" si="13"/>
        <v>0.46923989955499079</v>
      </c>
      <c r="O139" s="271">
        <f t="shared" si="13"/>
        <v>0.46618296300986606</v>
      </c>
      <c r="P139" s="271">
        <f t="shared" si="13"/>
        <v>0.46609372591797232</v>
      </c>
      <c r="Q139" s="271">
        <f t="shared" si="13"/>
        <v>0.47172346442315194</v>
      </c>
      <c r="R139" s="271">
        <f t="shared" si="13"/>
        <v>0.47365359603694029</v>
      </c>
      <c r="S139" s="271">
        <f t="shared" si="13"/>
        <v>0.46508354558291953</v>
      </c>
      <c r="T139" s="271">
        <f t="shared" si="13"/>
        <v>0.44774265938574442</v>
      </c>
      <c r="U139" s="271">
        <f t="shared" si="13"/>
        <v>0.45046994850325311</v>
      </c>
      <c r="V139" s="271">
        <f t="shared" si="13"/>
        <v>0.44059678472006419</v>
      </c>
      <c r="W139" s="271">
        <f t="shared" si="13"/>
        <v>0.44127059463467527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0.42992301794171794</v>
      </c>
      <c r="C140" s="271">
        <f t="shared" si="14"/>
        <v>0.43672302684019837</v>
      </c>
      <c r="D140" s="271">
        <f t="shared" si="14"/>
        <v>0.42986000944441172</v>
      </c>
      <c r="E140" s="271">
        <f t="shared" si="14"/>
        <v>0.4196045136500457</v>
      </c>
      <c r="F140" s="271">
        <f t="shared" si="14"/>
        <v>0.42124620898541798</v>
      </c>
      <c r="G140" s="271">
        <f t="shared" si="14"/>
        <v>0.40817250506419528</v>
      </c>
      <c r="H140" s="271">
        <f t="shared" si="14"/>
        <v>0.40910948394835922</v>
      </c>
      <c r="I140" s="271">
        <f t="shared" si="14"/>
        <v>0.42789877517747155</v>
      </c>
      <c r="J140" s="271">
        <f t="shared" si="14"/>
        <v>0.41837204951321888</v>
      </c>
      <c r="K140" s="271">
        <f t="shared" si="14"/>
        <v>0.41852407943005843</v>
      </c>
      <c r="L140" s="271">
        <f t="shared" si="14"/>
        <v>0.43423715475525232</v>
      </c>
      <c r="M140" s="271">
        <f t="shared" si="14"/>
        <v>0.44795185638708301</v>
      </c>
      <c r="N140" s="271">
        <f t="shared" si="14"/>
        <v>0.45320939311637148</v>
      </c>
      <c r="O140" s="271">
        <f t="shared" si="14"/>
        <v>0.45025688980681655</v>
      </c>
      <c r="P140" s="271">
        <f t="shared" si="14"/>
        <v>0.45017070129578235</v>
      </c>
      <c r="Q140" s="271">
        <f t="shared" si="14"/>
        <v>0.4556081126790768</v>
      </c>
      <c r="R140" s="271">
        <f t="shared" si="14"/>
        <v>0.45747230576698206</v>
      </c>
      <c r="S140" s="271">
        <f t="shared" si="14"/>
        <v>0.44919503145819678</v>
      </c>
      <c r="T140" s="271">
        <f t="shared" si="14"/>
        <v>0.43244655692102513</v>
      </c>
      <c r="U140" s="271">
        <f t="shared" si="14"/>
        <v>0.43508067445231607</v>
      </c>
      <c r="V140" s="271">
        <f t="shared" si="14"/>
        <v>0.42554480469665157</v>
      </c>
      <c r="W140" s="271">
        <f t="shared" si="14"/>
        <v>0.42619559543879898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5.557780750464527E-2</v>
      </c>
      <c r="C141" s="271">
        <f t="shared" si="15"/>
        <v>4.9036666183192981E-2</v>
      </c>
      <c r="D141" s="271">
        <f t="shared" si="15"/>
        <v>5.5682134711164025E-2</v>
      </c>
      <c r="E141" s="271">
        <f t="shared" si="15"/>
        <v>6.5588881835622226E-2</v>
      </c>
      <c r="F141" s="271">
        <f t="shared" si="15"/>
        <v>6.3873645470308077E-2</v>
      </c>
      <c r="G141" s="271">
        <f t="shared" si="15"/>
        <v>7.6429230527479991E-2</v>
      </c>
      <c r="H141" s="271">
        <f t="shared" si="15"/>
        <v>7.5636822439192369E-2</v>
      </c>
      <c r="I141" s="271">
        <f t="shared" si="15"/>
        <v>5.7497851018043125E-2</v>
      </c>
      <c r="J141" s="271">
        <f t="shared" si="15"/>
        <v>6.6699105568947259E-2</v>
      </c>
      <c r="K141" s="271">
        <f t="shared" si="15"/>
        <v>6.6609066402931183E-2</v>
      </c>
      <c r="L141" s="271">
        <f t="shared" si="15"/>
        <v>5.1427238949159911E-2</v>
      </c>
      <c r="M141" s="271">
        <f t="shared" si="15"/>
        <v>3.8241525011938754E-2</v>
      </c>
      <c r="N141" s="271">
        <f t="shared" si="15"/>
        <v>3.32518858534748E-2</v>
      </c>
      <c r="O141" s="271">
        <f t="shared" si="15"/>
        <v>3.609256316896442E-2</v>
      </c>
      <c r="P141" s="271">
        <f t="shared" si="15"/>
        <v>3.6173606897065322E-2</v>
      </c>
      <c r="Q141" s="271">
        <f t="shared" si="15"/>
        <v>3.0957740292143543E-2</v>
      </c>
      <c r="R141" s="271">
        <f t="shared" si="15"/>
        <v>2.9192682659068193E-2</v>
      </c>
      <c r="S141" s="271">
        <f t="shared" si="15"/>
        <v>3.7116905883636232E-2</v>
      </c>
      <c r="T141" s="271">
        <f t="shared" si="15"/>
        <v>5.3088345433904831E-2</v>
      </c>
      <c r="U141" s="271">
        <f t="shared" si="15"/>
        <v>5.0581849786416416E-2</v>
      </c>
      <c r="V141" s="271">
        <f t="shared" si="15"/>
        <v>5.9813321331800624E-2</v>
      </c>
      <c r="W141" s="271">
        <f t="shared" si="15"/>
        <v>5.9162993997138529E-2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5.4611664645505667E-2</v>
      </c>
      <c r="C142" s="320">
        <f t="shared" si="16"/>
        <v>4.8055242030042168E-2</v>
      </c>
      <c r="D142" s="320">
        <f t="shared" si="16"/>
        <v>5.4716133447629205E-2</v>
      </c>
      <c r="E142" s="320">
        <f t="shared" si="16"/>
        <v>6.4645927195820421E-2</v>
      </c>
      <c r="F142" s="320">
        <f t="shared" si="16"/>
        <v>6.2927001536937505E-2</v>
      </c>
      <c r="G142" s="320">
        <f t="shared" si="16"/>
        <v>7.5511966425285862E-2</v>
      </c>
      <c r="H142" s="320">
        <f t="shared" si="16"/>
        <v>7.4717452714781432E-2</v>
      </c>
      <c r="I142" s="320">
        <f t="shared" si="16"/>
        <v>5.653625713071992E-2</v>
      </c>
      <c r="J142" s="320">
        <f t="shared" si="16"/>
        <v>6.5758920579467126E-2</v>
      </c>
      <c r="K142" s="320">
        <f t="shared" si="16"/>
        <v>6.5668539764801415E-2</v>
      </c>
      <c r="L142" s="320">
        <f t="shared" si="16"/>
        <v>5.0451401162552353E-2</v>
      </c>
      <c r="M142" s="320">
        <f t="shared" si="16"/>
        <v>3.7234866914499128E-2</v>
      </c>
      <c r="N142" s="320">
        <f t="shared" si="16"/>
        <v>3.2233412776711698E-2</v>
      </c>
      <c r="O142" s="320">
        <f t="shared" si="16"/>
        <v>3.5080725093980872E-2</v>
      </c>
      <c r="P142" s="320">
        <f t="shared" si="16"/>
        <v>3.5161962508883829E-2</v>
      </c>
      <c r="Q142" s="320">
        <f t="shared" si="16"/>
        <v>2.9933876702009747E-2</v>
      </c>
      <c r="R142" s="320">
        <f t="shared" si="16"/>
        <v>2.8164629768141526E-2</v>
      </c>
      <c r="S142" s="320">
        <f t="shared" si="16"/>
        <v>3.6107454065768783E-2</v>
      </c>
      <c r="T142" s="320">
        <f t="shared" si="16"/>
        <v>5.2116531561437557E-2</v>
      </c>
      <c r="U142" s="320">
        <f t="shared" si="16"/>
        <v>4.9604116403393093E-2</v>
      </c>
      <c r="V142" s="320">
        <f t="shared" si="16"/>
        <v>5.8857017395644869E-2</v>
      </c>
      <c r="W142" s="320">
        <f t="shared" si="16"/>
        <v>5.8205227573974443E-2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9.6614285913960811E-4</v>
      </c>
      <c r="C143" s="328">
        <f t="shared" si="17"/>
        <v>9.8142415315081457E-4</v>
      </c>
      <c r="D143" s="328">
        <f t="shared" si="17"/>
        <v>9.6600126353482067E-4</v>
      </c>
      <c r="E143" s="328">
        <f t="shared" si="17"/>
        <v>9.4295463980181035E-4</v>
      </c>
      <c r="F143" s="328">
        <f t="shared" si="17"/>
        <v>9.4664393337056698E-4</v>
      </c>
      <c r="G143" s="328">
        <f t="shared" si="17"/>
        <v>9.172641021941236E-4</v>
      </c>
      <c r="H143" s="328">
        <f t="shared" si="17"/>
        <v>9.1936972441094156E-4</v>
      </c>
      <c r="I143" s="328">
        <f t="shared" si="17"/>
        <v>9.6159388732320065E-4</v>
      </c>
      <c r="J143" s="328">
        <f t="shared" si="17"/>
        <v>9.4018498948012863E-4</v>
      </c>
      <c r="K143" s="328">
        <f t="shared" si="17"/>
        <v>9.4052663812977104E-4</v>
      </c>
      <c r="L143" s="328">
        <f t="shared" si="17"/>
        <v>9.7583778660755981E-4</v>
      </c>
      <c r="M143" s="328">
        <f t="shared" si="17"/>
        <v>1.0066580974396259E-3</v>
      </c>
      <c r="N143" s="328">
        <f t="shared" si="17"/>
        <v>1.0184730767630976E-3</v>
      </c>
      <c r="O143" s="328">
        <f t="shared" si="17"/>
        <v>1.0118380749835495E-3</v>
      </c>
      <c r="P143" s="328">
        <f t="shared" si="17"/>
        <v>1.0116443881814919E-3</v>
      </c>
      <c r="Q143" s="328">
        <f t="shared" si="17"/>
        <v>1.0238635901337972E-3</v>
      </c>
      <c r="R143" s="328">
        <f t="shared" si="17"/>
        <v>1.0280528909266695E-3</v>
      </c>
      <c r="S143" s="328">
        <f t="shared" si="17"/>
        <v>1.0094518178674528E-3</v>
      </c>
      <c r="T143" s="328">
        <f t="shared" si="17"/>
        <v>9.7181387246727548E-4</v>
      </c>
      <c r="U143" s="328">
        <f t="shared" si="17"/>
        <v>9.7773338302331613E-4</v>
      </c>
      <c r="V143" s="328">
        <f t="shared" si="17"/>
        <v>9.56303936155762E-4</v>
      </c>
      <c r="W143" s="328">
        <f t="shared" si="17"/>
        <v>9.5776642316408849E-4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0.99999999999999944</v>
      </c>
      <c r="C146" s="234">
        <f t="shared" si="18"/>
        <v>0.99999999999999967</v>
      </c>
      <c r="D146" s="234">
        <f t="shared" si="18"/>
        <v>0.99999999999999967</v>
      </c>
      <c r="E146" s="234">
        <f t="shared" si="18"/>
        <v>0.99999999999999989</v>
      </c>
      <c r="F146" s="234">
        <f t="shared" si="18"/>
        <v>1.0000000000000002</v>
      </c>
      <c r="G146" s="234">
        <f t="shared" si="18"/>
        <v>0.99999999999999989</v>
      </c>
      <c r="H146" s="234">
        <f t="shared" si="18"/>
        <v>1</v>
      </c>
      <c r="I146" s="234">
        <f t="shared" si="18"/>
        <v>0.99999999999999989</v>
      </c>
      <c r="J146" s="234">
        <f t="shared" si="18"/>
        <v>1.0000000000000002</v>
      </c>
      <c r="K146" s="234">
        <f t="shared" si="18"/>
        <v>0.99999999999999967</v>
      </c>
      <c r="L146" s="234">
        <f t="shared" si="18"/>
        <v>0.99999999999999967</v>
      </c>
      <c r="M146" s="234">
        <f t="shared" si="18"/>
        <v>1</v>
      </c>
      <c r="N146" s="234">
        <f t="shared" si="18"/>
        <v>1.0000000000000002</v>
      </c>
      <c r="O146" s="234">
        <f t="shared" si="18"/>
        <v>1.0000000000000002</v>
      </c>
      <c r="P146" s="234">
        <f t="shared" si="18"/>
        <v>0.99999999999999978</v>
      </c>
      <c r="Q146" s="234">
        <f t="shared" si="18"/>
        <v>0.99999999999999967</v>
      </c>
      <c r="R146" s="234">
        <f t="shared" si="18"/>
        <v>0.99999999999999989</v>
      </c>
      <c r="S146" s="234">
        <f t="shared" si="18"/>
        <v>0.99999999999999989</v>
      </c>
      <c r="T146" s="234">
        <f t="shared" si="18"/>
        <v>0.99999999999999978</v>
      </c>
      <c r="U146" s="234">
        <f t="shared" si="18"/>
        <v>1</v>
      </c>
      <c r="V146" s="234">
        <f t="shared" si="18"/>
        <v>1.0000000000000002</v>
      </c>
      <c r="W146" s="234">
        <f t="shared" si="18"/>
        <v>1.0000000000000002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7.1955502283704018E-3</v>
      </c>
      <c r="C147" s="268">
        <f t="shared" si="19"/>
        <v>7.1955502283714218E-3</v>
      </c>
      <c r="D147" s="268">
        <f t="shared" si="19"/>
        <v>7.1955502283703619E-3</v>
      </c>
      <c r="E147" s="268">
        <f t="shared" si="19"/>
        <v>7.1955502283694659E-3</v>
      </c>
      <c r="F147" s="268">
        <f t="shared" si="19"/>
        <v>7.1955502283710133E-3</v>
      </c>
      <c r="G147" s="268">
        <f t="shared" si="19"/>
        <v>7.1955502283705675E-3</v>
      </c>
      <c r="H147" s="268">
        <f t="shared" si="19"/>
        <v>7.19555022837078E-3</v>
      </c>
      <c r="I147" s="268">
        <f t="shared" si="19"/>
        <v>7.1955502283713836E-3</v>
      </c>
      <c r="J147" s="268">
        <f t="shared" si="19"/>
        <v>7.1955502283708277E-3</v>
      </c>
      <c r="K147" s="268">
        <f t="shared" si="19"/>
        <v>7.1955502283705917E-3</v>
      </c>
      <c r="L147" s="268">
        <f t="shared" si="19"/>
        <v>7.1955502283709049E-3</v>
      </c>
      <c r="M147" s="268">
        <f t="shared" si="19"/>
        <v>7.1955502283738816E-3</v>
      </c>
      <c r="N147" s="268">
        <f t="shared" si="19"/>
        <v>7.1955502283740863E-3</v>
      </c>
      <c r="O147" s="268">
        <f t="shared" si="19"/>
        <v>7.1955502283743179E-3</v>
      </c>
      <c r="P147" s="268">
        <f t="shared" si="19"/>
        <v>7.1955502283747291E-3</v>
      </c>
      <c r="Q147" s="268">
        <f t="shared" si="19"/>
        <v>7.1955502283746762E-3</v>
      </c>
      <c r="R147" s="268">
        <f t="shared" si="19"/>
        <v>7.1955502283748939E-3</v>
      </c>
      <c r="S147" s="268">
        <f t="shared" si="19"/>
        <v>7.1955502283749563E-3</v>
      </c>
      <c r="T147" s="268">
        <f t="shared" si="19"/>
        <v>7.1955502283696411E-3</v>
      </c>
      <c r="U147" s="268">
        <f t="shared" si="19"/>
        <v>7.1955502283701355E-3</v>
      </c>
      <c r="V147" s="268">
        <f t="shared" si="19"/>
        <v>7.1955502283695561E-3</v>
      </c>
      <c r="W147" s="268">
        <f t="shared" si="19"/>
        <v>7.1955502283697903E-3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8.0564402695816398E-3</v>
      </c>
      <c r="C148" s="269">
        <f t="shared" si="20"/>
        <v>8.0564402695827812E-3</v>
      </c>
      <c r="D148" s="269">
        <f t="shared" si="20"/>
        <v>8.0564402695815912E-3</v>
      </c>
      <c r="E148" s="269">
        <f t="shared" si="20"/>
        <v>8.0564402695805955E-3</v>
      </c>
      <c r="F148" s="269">
        <f t="shared" si="20"/>
        <v>8.0564402695823267E-3</v>
      </c>
      <c r="G148" s="269">
        <f t="shared" si="20"/>
        <v>8.0564402695818289E-3</v>
      </c>
      <c r="H148" s="269">
        <f t="shared" si="20"/>
        <v>8.0564402695820665E-3</v>
      </c>
      <c r="I148" s="269">
        <f t="shared" si="20"/>
        <v>8.0564402695827413E-3</v>
      </c>
      <c r="J148" s="269">
        <f t="shared" si="20"/>
        <v>8.0564402695821186E-3</v>
      </c>
      <c r="K148" s="269">
        <f t="shared" si="20"/>
        <v>8.0564402695818566E-3</v>
      </c>
      <c r="L148" s="269">
        <f t="shared" si="20"/>
        <v>8.0564402695822053E-3</v>
      </c>
      <c r="M148" s="269">
        <f t="shared" si="20"/>
        <v>8.0564402695855429E-3</v>
      </c>
      <c r="N148" s="269">
        <f t="shared" si="20"/>
        <v>8.0564402695857667E-3</v>
      </c>
      <c r="O148" s="269">
        <f t="shared" si="20"/>
        <v>8.0564402695860234E-3</v>
      </c>
      <c r="P148" s="269">
        <f t="shared" si="20"/>
        <v>8.0564402695864849E-3</v>
      </c>
      <c r="Q148" s="269">
        <f t="shared" si="20"/>
        <v>8.0564402695864276E-3</v>
      </c>
      <c r="R148" s="269">
        <f t="shared" si="20"/>
        <v>8.0564402695866757E-3</v>
      </c>
      <c r="S148" s="269">
        <f t="shared" si="20"/>
        <v>8.0564402695867399E-3</v>
      </c>
      <c r="T148" s="269">
        <f t="shared" si="20"/>
        <v>8.0564402695807898E-3</v>
      </c>
      <c r="U148" s="269">
        <f t="shared" si="20"/>
        <v>8.0564402695813449E-3</v>
      </c>
      <c r="V148" s="269">
        <f t="shared" si="20"/>
        <v>8.0564402695806978E-3</v>
      </c>
      <c r="W148" s="269">
        <f t="shared" si="20"/>
        <v>8.0564402695809546E-3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1.3438655940340312E-2</v>
      </c>
      <c r="C149" s="269">
        <f t="shared" si="21"/>
        <v>1.1970471596871866E-2</v>
      </c>
      <c r="D149" s="269">
        <f t="shared" si="21"/>
        <v>1.3482169833317617E-2</v>
      </c>
      <c r="E149" s="269">
        <f t="shared" si="21"/>
        <v>1.5650529938567657E-2</v>
      </c>
      <c r="F149" s="269">
        <f t="shared" si="21"/>
        <v>1.5289297728297596E-2</v>
      </c>
      <c r="G149" s="269">
        <f t="shared" si="21"/>
        <v>1.7955624353806258E-2</v>
      </c>
      <c r="H149" s="269">
        <f t="shared" si="21"/>
        <v>1.7786222944025137E-2</v>
      </c>
      <c r="I149" s="269">
        <f t="shared" si="21"/>
        <v>1.3930869874102324E-2</v>
      </c>
      <c r="J149" s="269">
        <f t="shared" si="21"/>
        <v>1.593876230598807E-2</v>
      </c>
      <c r="K149" s="269">
        <f t="shared" si="21"/>
        <v>1.6024766750644067E-2</v>
      </c>
      <c r="L149" s="269">
        <f t="shared" si="21"/>
        <v>1.2695048869047369E-2</v>
      </c>
      <c r="M149" s="269">
        <f t="shared" si="21"/>
        <v>9.7417598328779827E-3</v>
      </c>
      <c r="N149" s="269">
        <f t="shared" si="21"/>
        <v>8.8157194744032229E-3</v>
      </c>
      <c r="O149" s="269">
        <f t="shared" si="21"/>
        <v>9.571916434474189E-3</v>
      </c>
      <c r="P149" s="269">
        <f t="shared" si="21"/>
        <v>9.5468244428364765E-3</v>
      </c>
      <c r="Q149" s="269">
        <f t="shared" si="21"/>
        <v>8.561806643673649E-3</v>
      </c>
      <c r="R149" s="269">
        <f t="shared" si="21"/>
        <v>8.0254435567756032E-3</v>
      </c>
      <c r="S149" s="269">
        <f t="shared" si="21"/>
        <v>1.0067362956682461E-2</v>
      </c>
      <c r="T149" s="269">
        <f t="shared" si="21"/>
        <v>1.3197050021430741E-2</v>
      </c>
      <c r="U149" s="269">
        <f t="shared" si="21"/>
        <v>1.2883651691235945E-2</v>
      </c>
      <c r="V149" s="269">
        <f t="shared" si="21"/>
        <v>1.4623626653827954E-2</v>
      </c>
      <c r="W149" s="269">
        <f t="shared" si="21"/>
        <v>1.4411364901694751E-2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5.9256386055745241E-3</v>
      </c>
      <c r="C150" s="269">
        <f t="shared" si="22"/>
        <v>5.9256386055753603E-3</v>
      </c>
      <c r="D150" s="269">
        <f t="shared" si="22"/>
        <v>5.925638605574492E-3</v>
      </c>
      <c r="E150" s="269">
        <f t="shared" si="22"/>
        <v>5.9256386055737522E-3</v>
      </c>
      <c r="F150" s="269">
        <f t="shared" si="22"/>
        <v>5.9256386055750281E-3</v>
      </c>
      <c r="G150" s="269">
        <f t="shared" si="22"/>
        <v>5.9256386055746603E-3</v>
      </c>
      <c r="H150" s="269">
        <f t="shared" si="22"/>
        <v>5.9256386055748346E-3</v>
      </c>
      <c r="I150" s="269">
        <f t="shared" si="22"/>
        <v>5.9256386055753325E-3</v>
      </c>
      <c r="J150" s="269">
        <f t="shared" si="22"/>
        <v>5.9256386055748737E-3</v>
      </c>
      <c r="K150" s="269">
        <f t="shared" si="22"/>
        <v>5.9256386055746811E-3</v>
      </c>
      <c r="L150" s="269">
        <f t="shared" si="22"/>
        <v>5.9256386055749352E-3</v>
      </c>
      <c r="M150" s="269">
        <f t="shared" si="22"/>
        <v>5.9256386055773916E-3</v>
      </c>
      <c r="N150" s="269">
        <f t="shared" si="22"/>
        <v>5.9256386055775564E-3</v>
      </c>
      <c r="O150" s="269">
        <f t="shared" si="22"/>
        <v>5.9256386055777455E-3</v>
      </c>
      <c r="P150" s="269">
        <f t="shared" si="22"/>
        <v>5.9256386055780864E-3</v>
      </c>
      <c r="Q150" s="269">
        <f t="shared" si="22"/>
        <v>5.925638605578043E-3</v>
      </c>
      <c r="R150" s="269">
        <f t="shared" si="22"/>
        <v>5.9256386055782208E-3</v>
      </c>
      <c r="S150" s="269">
        <f t="shared" si="22"/>
        <v>5.9256386055782755E-3</v>
      </c>
      <c r="T150" s="269">
        <f t="shared" si="22"/>
        <v>5.9256386055738944E-3</v>
      </c>
      <c r="U150" s="269">
        <f t="shared" si="22"/>
        <v>5.9256386055743073E-3</v>
      </c>
      <c r="V150" s="269">
        <f t="shared" si="22"/>
        <v>5.9256386055738276E-3</v>
      </c>
      <c r="W150" s="269">
        <f t="shared" si="22"/>
        <v>5.9256386055740176E-3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9.9917480604193136E-3</v>
      </c>
      <c r="C151" s="270">
        <f t="shared" si="23"/>
        <v>9.0709923907474951E-3</v>
      </c>
      <c r="D151" s="270">
        <f t="shared" si="23"/>
        <v>9.8437046879086484E-3</v>
      </c>
      <c r="E151" s="270">
        <f t="shared" si="23"/>
        <v>1.104116660361725E-2</v>
      </c>
      <c r="F151" s="270">
        <f t="shared" si="23"/>
        <v>1.135939984414449E-2</v>
      </c>
      <c r="G151" s="270">
        <f t="shared" si="23"/>
        <v>1.3109060153329943E-2</v>
      </c>
      <c r="H151" s="270">
        <f t="shared" si="23"/>
        <v>1.2574975866739103E-2</v>
      </c>
      <c r="I151" s="270">
        <f t="shared" si="23"/>
        <v>1.0418419695460713E-2</v>
      </c>
      <c r="J151" s="270">
        <f t="shared" si="23"/>
        <v>1.1527722149320069E-2</v>
      </c>
      <c r="K151" s="270">
        <f t="shared" si="23"/>
        <v>1.1365533249762149E-2</v>
      </c>
      <c r="L151" s="270">
        <f t="shared" si="23"/>
        <v>9.5511444264927206E-3</v>
      </c>
      <c r="M151" s="270">
        <f t="shared" si="23"/>
        <v>7.6918204169730007E-3</v>
      </c>
      <c r="N151" s="270">
        <f t="shared" si="23"/>
        <v>6.8610775760686964E-3</v>
      </c>
      <c r="O151" s="270">
        <f t="shared" si="23"/>
        <v>7.3387485876777424E-3</v>
      </c>
      <c r="P151" s="270">
        <f t="shared" si="23"/>
        <v>7.3250393603480381E-3</v>
      </c>
      <c r="Q151" s="270">
        <f t="shared" si="23"/>
        <v>6.6925806380295199E-3</v>
      </c>
      <c r="R151" s="270">
        <f t="shared" si="23"/>
        <v>6.2128903250070521E-3</v>
      </c>
      <c r="S151" s="270">
        <f t="shared" si="23"/>
        <v>7.6686450163035835E-3</v>
      </c>
      <c r="T151" s="270">
        <f t="shared" si="23"/>
        <v>1.0137164971173066E-2</v>
      </c>
      <c r="U151" s="270">
        <f t="shared" si="23"/>
        <v>9.8636063138005121E-3</v>
      </c>
      <c r="V151" s="270">
        <f t="shared" si="23"/>
        <v>1.0664176542091966E-2</v>
      </c>
      <c r="W151" s="270">
        <f t="shared" si="23"/>
        <v>1.0623266480095874E-2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5.7307407112630306E-2</v>
      </c>
      <c r="C152" s="271">
        <f t="shared" si="24"/>
        <v>5.1046525201443781E-2</v>
      </c>
      <c r="D152" s="271">
        <f t="shared" si="24"/>
        <v>5.7492966471466206E-2</v>
      </c>
      <c r="E152" s="271">
        <f t="shared" si="24"/>
        <v>6.6739657202295577E-2</v>
      </c>
      <c r="F152" s="271">
        <f t="shared" si="24"/>
        <v>6.5199229243722651E-2</v>
      </c>
      <c r="G152" s="271">
        <f t="shared" si="24"/>
        <v>7.6569433682441387E-2</v>
      </c>
      <c r="H152" s="271">
        <f t="shared" si="24"/>
        <v>7.5847043318488475E-2</v>
      </c>
      <c r="I152" s="271">
        <f t="shared" si="24"/>
        <v>5.9406389660723889E-2</v>
      </c>
      <c r="J152" s="271">
        <f t="shared" si="24"/>
        <v>6.7968786789073365E-2</v>
      </c>
      <c r="K152" s="271">
        <f t="shared" si="24"/>
        <v>6.8335541600363786E-2</v>
      </c>
      <c r="L152" s="271">
        <f t="shared" si="24"/>
        <v>5.4136391100642396E-2</v>
      </c>
      <c r="M152" s="271">
        <f t="shared" si="24"/>
        <v>4.1542472641208965E-2</v>
      </c>
      <c r="N152" s="271">
        <f t="shared" si="24"/>
        <v>3.7593493512534645E-2</v>
      </c>
      <c r="O152" s="271">
        <f t="shared" si="24"/>
        <v>4.0818197474039815E-2</v>
      </c>
      <c r="P152" s="271">
        <f t="shared" si="24"/>
        <v>4.0711195926680245E-2</v>
      </c>
      <c r="Q152" s="271">
        <f t="shared" si="24"/>
        <v>3.6510715143452312E-2</v>
      </c>
      <c r="R152" s="271">
        <f t="shared" si="24"/>
        <v>3.4223464251881774E-2</v>
      </c>
      <c r="S152" s="271">
        <f t="shared" si="24"/>
        <v>4.2930964976740461E-2</v>
      </c>
      <c r="T152" s="271">
        <f t="shared" si="24"/>
        <v>5.6277109974490931E-2</v>
      </c>
      <c r="U152" s="271">
        <f t="shared" si="24"/>
        <v>5.4940663400025173E-2</v>
      </c>
      <c r="V152" s="271">
        <f t="shared" si="24"/>
        <v>6.2360561192610409E-2</v>
      </c>
      <c r="W152" s="271">
        <f t="shared" si="24"/>
        <v>6.1455398451787317E-2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0.14329796529539046</v>
      </c>
      <c r="C153" s="271">
        <f t="shared" si="25"/>
        <v>0.1468900990534085</v>
      </c>
      <c r="D153" s="271">
        <f t="shared" si="25"/>
        <v>0.14256769937599162</v>
      </c>
      <c r="E153" s="271">
        <f t="shared" si="25"/>
        <v>0.13706910327865518</v>
      </c>
      <c r="F153" s="271">
        <f t="shared" si="25"/>
        <v>0.13749813992541354</v>
      </c>
      <c r="G153" s="271">
        <f t="shared" si="25"/>
        <v>0.13042878995947396</v>
      </c>
      <c r="H153" s="271">
        <f t="shared" si="25"/>
        <v>0.13117653715242172</v>
      </c>
      <c r="I153" s="271">
        <f t="shared" si="25"/>
        <v>0.13977828221516245</v>
      </c>
      <c r="J153" s="271">
        <f t="shared" si="25"/>
        <v>0.13474866038617744</v>
      </c>
      <c r="K153" s="271">
        <f t="shared" si="25"/>
        <v>0.13156171749891937</v>
      </c>
      <c r="L153" s="271">
        <f t="shared" si="25"/>
        <v>0.13832127756390294</v>
      </c>
      <c r="M153" s="271">
        <f t="shared" si="25"/>
        <v>0.13893271446788788</v>
      </c>
      <c r="N153" s="271">
        <f t="shared" si="25"/>
        <v>0.12450552671612811</v>
      </c>
      <c r="O153" s="271">
        <f t="shared" si="25"/>
        <v>0.12111225282137329</v>
      </c>
      <c r="P153" s="271">
        <f t="shared" si="25"/>
        <v>0.12352696187850858</v>
      </c>
      <c r="Q153" s="271">
        <f t="shared" si="25"/>
        <v>0.10488034593538383</v>
      </c>
      <c r="R153" s="271">
        <f t="shared" si="25"/>
        <v>0.10993253619110212</v>
      </c>
      <c r="S153" s="271">
        <f t="shared" si="25"/>
        <v>0.10811377828851584</v>
      </c>
      <c r="T153" s="271">
        <f t="shared" si="25"/>
        <v>0.13254595210851453</v>
      </c>
      <c r="U153" s="271">
        <f t="shared" si="25"/>
        <v>0.12345712939945655</v>
      </c>
      <c r="V153" s="271">
        <f t="shared" si="25"/>
        <v>0.13229534677491364</v>
      </c>
      <c r="W153" s="271">
        <f t="shared" si="25"/>
        <v>0.13496969099341868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0.11968933095803851</v>
      </c>
      <c r="C154" s="320">
        <f t="shared" si="26"/>
        <v>0.12261358470510433</v>
      </c>
      <c r="D154" s="320">
        <f t="shared" si="26"/>
        <v>0.11893130732828908</v>
      </c>
      <c r="E154" s="320">
        <f t="shared" si="26"/>
        <v>0.1143998206250431</v>
      </c>
      <c r="F154" s="320">
        <f t="shared" si="26"/>
        <v>0.11465813188409892</v>
      </c>
      <c r="G154" s="320">
        <f t="shared" si="26"/>
        <v>0.10876979873603114</v>
      </c>
      <c r="H154" s="320">
        <f t="shared" si="26"/>
        <v>0.10944397305591906</v>
      </c>
      <c r="I154" s="320">
        <f t="shared" si="26"/>
        <v>0.11624936331204755</v>
      </c>
      <c r="J154" s="320">
        <f t="shared" si="26"/>
        <v>0.1121192974215721</v>
      </c>
      <c r="K154" s="320">
        <f t="shared" si="26"/>
        <v>0.1087706559029602</v>
      </c>
      <c r="L154" s="320">
        <f t="shared" si="26"/>
        <v>0.11393767490950656</v>
      </c>
      <c r="M154" s="320">
        <f t="shared" si="26"/>
        <v>0.11277928166774384</v>
      </c>
      <c r="N154" s="320">
        <f t="shared" si="26"/>
        <v>9.6845020614675578E-2</v>
      </c>
      <c r="O154" s="320">
        <f t="shared" si="26"/>
        <v>9.3696482592177319E-2</v>
      </c>
      <c r="P154" s="320">
        <f t="shared" si="26"/>
        <v>9.6251456675415098E-2</v>
      </c>
      <c r="Q154" s="320">
        <f t="shared" si="26"/>
        <v>7.5799726950940741E-2</v>
      </c>
      <c r="R154" s="320">
        <f t="shared" si="26"/>
        <v>8.0842815352886482E-2</v>
      </c>
      <c r="S154" s="320">
        <f t="shared" si="26"/>
        <v>8.0164953549390128E-2</v>
      </c>
      <c r="T154" s="320">
        <f t="shared" si="26"/>
        <v>0.10810919630634723</v>
      </c>
      <c r="U154" s="320">
        <f t="shared" si="26"/>
        <v>9.8239700921503428E-2</v>
      </c>
      <c r="V154" s="320">
        <f t="shared" si="26"/>
        <v>0.10870078688863329</v>
      </c>
      <c r="W154" s="320">
        <f t="shared" si="26"/>
        <v>0.11142126802734424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2.3608634337351966E-2</v>
      </c>
      <c r="C155" s="320">
        <f t="shared" si="27"/>
        <v>2.4276514348304159E-2</v>
      </c>
      <c r="D155" s="320">
        <f t="shared" si="27"/>
        <v>2.363639204770256E-2</v>
      </c>
      <c r="E155" s="320">
        <f t="shared" si="27"/>
        <v>2.2669282653612063E-2</v>
      </c>
      <c r="F155" s="320">
        <f t="shared" si="27"/>
        <v>2.2840008041314634E-2</v>
      </c>
      <c r="G155" s="320">
        <f t="shared" si="27"/>
        <v>2.1658991223442836E-2</v>
      </c>
      <c r="H155" s="320">
        <f t="shared" si="27"/>
        <v>2.1732564096502646E-2</v>
      </c>
      <c r="I155" s="320">
        <f t="shared" si="27"/>
        <v>2.3528918903114902E-2</v>
      </c>
      <c r="J155" s="320">
        <f t="shared" si="27"/>
        <v>2.2629362964605323E-2</v>
      </c>
      <c r="K155" s="320">
        <f t="shared" si="27"/>
        <v>2.2791061595959165E-2</v>
      </c>
      <c r="L155" s="320">
        <f t="shared" si="27"/>
        <v>2.4383602654396378E-2</v>
      </c>
      <c r="M155" s="320">
        <f t="shared" si="27"/>
        <v>2.6153432800144025E-2</v>
      </c>
      <c r="N155" s="320">
        <f t="shared" si="27"/>
        <v>2.7660506101452525E-2</v>
      </c>
      <c r="O155" s="320">
        <f t="shared" si="27"/>
        <v>2.7415770229195974E-2</v>
      </c>
      <c r="P155" s="320">
        <f t="shared" si="27"/>
        <v>2.7275505203093468E-2</v>
      </c>
      <c r="Q155" s="320">
        <f t="shared" si="27"/>
        <v>2.9080618984443078E-2</v>
      </c>
      <c r="R155" s="320">
        <f t="shared" si="27"/>
        <v>2.9089720838215635E-2</v>
      </c>
      <c r="S155" s="320">
        <f t="shared" si="27"/>
        <v>2.7948824739125709E-2</v>
      </c>
      <c r="T155" s="320">
        <f t="shared" si="27"/>
        <v>2.4436755802167292E-2</v>
      </c>
      <c r="U155" s="320">
        <f t="shared" si="27"/>
        <v>2.5217428477953118E-2</v>
      </c>
      <c r="V155" s="320">
        <f t="shared" si="27"/>
        <v>2.3594559886280345E-2</v>
      </c>
      <c r="W155" s="320">
        <f t="shared" si="27"/>
        <v>2.3548422966074442E-2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0.6310461639137952</v>
      </c>
      <c r="C157" s="271">
        <f t="shared" si="29"/>
        <v>0.64109796657198947</v>
      </c>
      <c r="D157" s="271">
        <f t="shared" si="29"/>
        <v>0.63190506646917677</v>
      </c>
      <c r="E157" s="271">
        <f t="shared" si="29"/>
        <v>0.6175286462783367</v>
      </c>
      <c r="F157" s="271">
        <f t="shared" si="29"/>
        <v>0.6201574903781637</v>
      </c>
      <c r="G157" s="271">
        <f t="shared" si="29"/>
        <v>0.60267875841131802</v>
      </c>
      <c r="H157" s="271">
        <f t="shared" si="29"/>
        <v>0.60375369352414621</v>
      </c>
      <c r="I157" s="271">
        <f t="shared" si="29"/>
        <v>0.63118410027735261</v>
      </c>
      <c r="J157" s="271">
        <f t="shared" si="29"/>
        <v>0.61777388052805138</v>
      </c>
      <c r="K157" s="271">
        <f t="shared" si="29"/>
        <v>0.6220705145898261</v>
      </c>
      <c r="L157" s="271">
        <f t="shared" si="29"/>
        <v>0.6467609258564051</v>
      </c>
      <c r="M157" s="271">
        <f t="shared" si="29"/>
        <v>0.67735286629373659</v>
      </c>
      <c r="N157" s="271">
        <f t="shared" si="29"/>
        <v>0.71010785544838184</v>
      </c>
      <c r="O157" s="271">
        <f t="shared" si="29"/>
        <v>0.70734533165036162</v>
      </c>
      <c r="P157" s="271">
        <f t="shared" si="29"/>
        <v>0.7038271757117065</v>
      </c>
      <c r="Q157" s="271">
        <f t="shared" si="29"/>
        <v>0.74358378480717402</v>
      </c>
      <c r="R157" s="271">
        <f t="shared" si="29"/>
        <v>0.74154169872957409</v>
      </c>
      <c r="S157" s="271">
        <f t="shared" si="29"/>
        <v>0.72240392932936237</v>
      </c>
      <c r="T157" s="271">
        <f t="shared" si="29"/>
        <v>0.65017249509989572</v>
      </c>
      <c r="U157" s="271">
        <f t="shared" si="29"/>
        <v>0.66784155519921162</v>
      </c>
      <c r="V157" s="271">
        <f t="shared" si="29"/>
        <v>0.63570447350974257</v>
      </c>
      <c r="W157" s="271">
        <f t="shared" si="29"/>
        <v>0.63368632103702272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0.57433360522912047</v>
      </c>
      <c r="C158" s="320">
        <f t="shared" si="30"/>
        <v>0.59058130211278792</v>
      </c>
      <c r="D158" s="320">
        <f t="shared" si="30"/>
        <v>0.57500887452385241</v>
      </c>
      <c r="E158" s="320">
        <f t="shared" si="30"/>
        <v>0.55148174385538495</v>
      </c>
      <c r="F158" s="320">
        <f t="shared" si="30"/>
        <v>0.55563502633764272</v>
      </c>
      <c r="G158" s="320">
        <f t="shared" si="30"/>
        <v>0.52690411216649236</v>
      </c>
      <c r="H158" s="320">
        <f t="shared" si="30"/>
        <v>0.52869393926227859</v>
      </c>
      <c r="I158" s="320">
        <f t="shared" si="30"/>
        <v>0.57239434639340969</v>
      </c>
      <c r="J158" s="320">
        <f t="shared" si="30"/>
        <v>0.55051060683071629</v>
      </c>
      <c r="K158" s="320">
        <f t="shared" si="30"/>
        <v>0.55444429298041176</v>
      </c>
      <c r="L158" s="320">
        <f t="shared" si="30"/>
        <v>0.5931864681735165</v>
      </c>
      <c r="M158" s="320">
        <f t="shared" si="30"/>
        <v>0.63624160273681662</v>
      </c>
      <c r="N158" s="320">
        <f t="shared" si="30"/>
        <v>0.67290458078614934</v>
      </c>
      <c r="O158" s="320">
        <f t="shared" si="30"/>
        <v>0.66695082531543926</v>
      </c>
      <c r="P158" s="320">
        <f t="shared" si="30"/>
        <v>0.66353856025267122</v>
      </c>
      <c r="Q158" s="320">
        <f t="shared" si="30"/>
        <v>0.70745204932099226</v>
      </c>
      <c r="R158" s="320">
        <f t="shared" si="30"/>
        <v>0.70767347256880708</v>
      </c>
      <c r="S158" s="320">
        <f t="shared" si="30"/>
        <v>0.6799185859278023</v>
      </c>
      <c r="T158" s="320">
        <f t="shared" si="30"/>
        <v>0.59447953911325513</v>
      </c>
      <c r="U158" s="320">
        <f t="shared" si="30"/>
        <v>0.61347117352891312</v>
      </c>
      <c r="V158" s="320">
        <f t="shared" si="30"/>
        <v>0.57399121226771177</v>
      </c>
      <c r="W158" s="320">
        <f t="shared" si="30"/>
        <v>0.5728688269853871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5.6712558684674667E-2</v>
      </c>
      <c r="C159" s="320">
        <f t="shared" si="31"/>
        <v>5.0516664459201555E-2</v>
      </c>
      <c r="D159" s="320">
        <f t="shared" si="31"/>
        <v>5.6896191945324387E-2</v>
      </c>
      <c r="E159" s="320">
        <f t="shared" si="31"/>
        <v>6.6046902422951678E-2</v>
      </c>
      <c r="F159" s="320">
        <f t="shared" si="31"/>
        <v>6.4522464040520908E-2</v>
      </c>
      <c r="G159" s="320">
        <f t="shared" si="31"/>
        <v>7.5774646244825605E-2</v>
      </c>
      <c r="H159" s="320">
        <f t="shared" si="31"/>
        <v>7.5059754261867728E-2</v>
      </c>
      <c r="I159" s="320">
        <f t="shared" si="31"/>
        <v>5.8789753883942947E-2</v>
      </c>
      <c r="J159" s="320">
        <f t="shared" si="31"/>
        <v>6.726327369733516E-2</v>
      </c>
      <c r="K159" s="320">
        <f t="shared" si="31"/>
        <v>6.7626221609414311E-2</v>
      </c>
      <c r="L159" s="320">
        <f t="shared" si="31"/>
        <v>5.357445768288864E-2</v>
      </c>
      <c r="M159" s="320">
        <f t="shared" si="31"/>
        <v>4.1111263556920012E-2</v>
      </c>
      <c r="N159" s="320">
        <f t="shared" si="31"/>
        <v>3.7203274662232458E-2</v>
      </c>
      <c r="O159" s="320">
        <f t="shared" si="31"/>
        <v>4.0394506334922399E-2</v>
      </c>
      <c r="P159" s="320">
        <f t="shared" si="31"/>
        <v>4.0288615459035247E-2</v>
      </c>
      <c r="Q159" s="320">
        <f t="shared" si="31"/>
        <v>3.6131735486181628E-2</v>
      </c>
      <c r="R159" s="320">
        <f t="shared" si="31"/>
        <v>3.3868226160767026E-2</v>
      </c>
      <c r="S159" s="320">
        <f t="shared" si="31"/>
        <v>4.2485343401560148E-2</v>
      </c>
      <c r="T159" s="320">
        <f t="shared" si="31"/>
        <v>5.5692955986640529E-2</v>
      </c>
      <c r="U159" s="320">
        <f t="shared" si="31"/>
        <v>5.437038167029852E-2</v>
      </c>
      <c r="V159" s="320">
        <f t="shared" si="31"/>
        <v>6.171326124203079E-2</v>
      </c>
      <c r="W159" s="320">
        <f t="shared" si="31"/>
        <v>6.0817494051635661E-2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0.12374043057389739</v>
      </c>
      <c r="C160" s="271">
        <f t="shared" si="32"/>
        <v>0.1187463160820091</v>
      </c>
      <c r="D160" s="271">
        <f t="shared" si="32"/>
        <v>0.12353076405861246</v>
      </c>
      <c r="E160" s="271">
        <f t="shared" si="32"/>
        <v>0.13079326759500384</v>
      </c>
      <c r="F160" s="271">
        <f t="shared" si="32"/>
        <v>0.12931881377673002</v>
      </c>
      <c r="G160" s="271">
        <f t="shared" si="32"/>
        <v>0.13808070433610339</v>
      </c>
      <c r="H160" s="271">
        <f t="shared" si="32"/>
        <v>0.1376838980906516</v>
      </c>
      <c r="I160" s="271">
        <f t="shared" si="32"/>
        <v>0.12410430917366848</v>
      </c>
      <c r="J160" s="271">
        <f t="shared" si="32"/>
        <v>0.13086455873786199</v>
      </c>
      <c r="K160" s="271">
        <f t="shared" si="32"/>
        <v>0.12946429720695704</v>
      </c>
      <c r="L160" s="271">
        <f t="shared" si="32"/>
        <v>0.11735758307998116</v>
      </c>
      <c r="M160" s="271">
        <f t="shared" si="32"/>
        <v>0.10356073724377883</v>
      </c>
      <c r="N160" s="271">
        <f t="shared" si="32"/>
        <v>9.0938698168946355E-2</v>
      </c>
      <c r="O160" s="271">
        <f t="shared" si="32"/>
        <v>9.2635923928535341E-2</v>
      </c>
      <c r="P160" s="271">
        <f t="shared" si="32"/>
        <v>9.3885173576380709E-2</v>
      </c>
      <c r="Q160" s="271">
        <f t="shared" si="32"/>
        <v>7.8593137728747403E-2</v>
      </c>
      <c r="R160" s="271">
        <f t="shared" si="32"/>
        <v>7.8886337842119514E-2</v>
      </c>
      <c r="S160" s="271">
        <f t="shared" si="32"/>
        <v>8.7637690328855017E-2</v>
      </c>
      <c r="T160" s="271">
        <f t="shared" si="32"/>
        <v>0.11649259872097059</v>
      </c>
      <c r="U160" s="271">
        <f t="shared" si="32"/>
        <v>0.10983576489274434</v>
      </c>
      <c r="V160" s="271">
        <f t="shared" si="32"/>
        <v>0.12317418622328961</v>
      </c>
      <c r="W160" s="271">
        <f t="shared" si="32"/>
        <v>0.12367632903245614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6.3767562665330665E-2</v>
      </c>
      <c r="C161" s="320">
        <f t="shared" si="33"/>
        <v>6.5325533894451518E-2</v>
      </c>
      <c r="D161" s="320">
        <f t="shared" si="33"/>
        <v>6.3363706123357011E-2</v>
      </c>
      <c r="E161" s="320">
        <f t="shared" si="33"/>
        <v>6.0949440290275776E-2</v>
      </c>
      <c r="F161" s="320">
        <f t="shared" si="33"/>
        <v>6.1087062242601471E-2</v>
      </c>
      <c r="G161" s="320">
        <f t="shared" si="33"/>
        <v>5.7949901645176161E-2</v>
      </c>
      <c r="H161" s="320">
        <f t="shared" si="33"/>
        <v>5.8309085315489104E-2</v>
      </c>
      <c r="I161" s="320">
        <f t="shared" si="33"/>
        <v>6.1934831621747961E-2</v>
      </c>
      <c r="J161" s="320">
        <f t="shared" si="33"/>
        <v>5.97344330283665E-2</v>
      </c>
      <c r="K161" s="320">
        <f t="shared" si="33"/>
        <v>5.7950358322855181E-2</v>
      </c>
      <c r="L161" s="320">
        <f t="shared" si="33"/>
        <v>6.0703220300239003E-2</v>
      </c>
      <c r="M161" s="320">
        <f t="shared" si="33"/>
        <v>6.0086056572746092E-2</v>
      </c>
      <c r="N161" s="320">
        <f t="shared" si="33"/>
        <v>5.1596670074433276E-2</v>
      </c>
      <c r="O161" s="320">
        <f t="shared" si="33"/>
        <v>4.9919205641749412E-2</v>
      </c>
      <c r="P161" s="320">
        <f t="shared" si="33"/>
        <v>5.1280433653110587E-2</v>
      </c>
      <c r="Q161" s="320">
        <f t="shared" si="33"/>
        <v>4.0384249787925139E-2</v>
      </c>
      <c r="R161" s="320">
        <f t="shared" si="33"/>
        <v>4.3071084555266405E-2</v>
      </c>
      <c r="S161" s="320">
        <f t="shared" si="33"/>
        <v>4.2709936283428875E-2</v>
      </c>
      <c r="T161" s="320">
        <f t="shared" si="33"/>
        <v>5.7597948747665953E-2</v>
      </c>
      <c r="U161" s="320">
        <f t="shared" si="33"/>
        <v>5.233972179969458E-2</v>
      </c>
      <c r="V161" s="320">
        <f t="shared" si="33"/>
        <v>5.7913133812418069E-2</v>
      </c>
      <c r="W161" s="320">
        <f t="shared" si="33"/>
        <v>5.936253995500413E-2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5.9972867908566721E-2</v>
      </c>
      <c r="C162" s="328">
        <f t="shared" si="34"/>
        <v>5.342078218755756E-2</v>
      </c>
      <c r="D162" s="328">
        <f t="shared" si="34"/>
        <v>6.0167057935255459E-2</v>
      </c>
      <c r="E162" s="328">
        <f t="shared" si="34"/>
        <v>6.9843827304728073E-2</v>
      </c>
      <c r="F162" s="328">
        <f t="shared" si="34"/>
        <v>6.8231751534128526E-2</v>
      </c>
      <c r="G162" s="328">
        <f t="shared" si="34"/>
        <v>8.0130802690927233E-2</v>
      </c>
      <c r="H162" s="328">
        <f t="shared" si="34"/>
        <v>7.937481277516252E-2</v>
      </c>
      <c r="I162" s="328">
        <f t="shared" si="34"/>
        <v>6.2169477551920517E-2</v>
      </c>
      <c r="J162" s="328">
        <f t="shared" si="34"/>
        <v>7.1130125709495479E-2</v>
      </c>
      <c r="K162" s="328">
        <f t="shared" si="34"/>
        <v>7.151393888410186E-2</v>
      </c>
      <c r="L162" s="328">
        <f t="shared" si="34"/>
        <v>5.6654362779742166E-2</v>
      </c>
      <c r="M162" s="328">
        <f t="shared" si="34"/>
        <v>4.3474680671032752E-2</v>
      </c>
      <c r="N162" s="328">
        <f t="shared" si="34"/>
        <v>3.9342028094513079E-2</v>
      </c>
      <c r="O162" s="328">
        <f t="shared" si="34"/>
        <v>4.2716718286785929E-2</v>
      </c>
      <c r="P162" s="328">
        <f t="shared" si="34"/>
        <v>4.2604739923270116E-2</v>
      </c>
      <c r="Q162" s="328">
        <f t="shared" si="34"/>
        <v>3.8208887940822264E-2</v>
      </c>
      <c r="R162" s="328">
        <f t="shared" si="34"/>
        <v>3.5815253286853116E-2</v>
      </c>
      <c r="S162" s="328">
        <f t="shared" si="34"/>
        <v>4.4927754045426149E-2</v>
      </c>
      <c r="T162" s="328">
        <f t="shared" si="34"/>
        <v>5.8894649973304625E-2</v>
      </c>
      <c r="U162" s="328">
        <f t="shared" si="34"/>
        <v>5.7496043093049745E-2</v>
      </c>
      <c r="V162" s="328">
        <f t="shared" si="34"/>
        <v>6.5261052410871531E-2</v>
      </c>
      <c r="W162" s="328">
        <f t="shared" si="34"/>
        <v>6.4313789077451999E-2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1.0000000000000002</v>
      </c>
      <c r="C165" s="234">
        <f t="shared" si="35"/>
        <v>1</v>
      </c>
      <c r="D165" s="234">
        <f t="shared" si="35"/>
        <v>1.0000000000000002</v>
      </c>
      <c r="E165" s="234">
        <f t="shared" si="35"/>
        <v>1.0000000000000002</v>
      </c>
      <c r="F165" s="234">
        <f t="shared" si="35"/>
        <v>1</v>
      </c>
      <c r="G165" s="234">
        <f t="shared" si="35"/>
        <v>0.99999999999999989</v>
      </c>
      <c r="H165" s="234">
        <f t="shared" si="35"/>
        <v>0.99999999999999978</v>
      </c>
      <c r="I165" s="234">
        <f t="shared" si="35"/>
        <v>0.99999999999999956</v>
      </c>
      <c r="J165" s="234">
        <f t="shared" si="35"/>
        <v>1</v>
      </c>
      <c r="K165" s="234">
        <f t="shared" si="35"/>
        <v>1.0000000000000002</v>
      </c>
      <c r="L165" s="234">
        <f t="shared" si="35"/>
        <v>1.0000000000000004</v>
      </c>
      <c r="M165" s="234">
        <f t="shared" si="35"/>
        <v>0.99999999999999989</v>
      </c>
      <c r="N165" s="234">
        <f t="shared" si="35"/>
        <v>0.99999999999999989</v>
      </c>
      <c r="O165" s="234">
        <f t="shared" si="35"/>
        <v>1</v>
      </c>
      <c r="P165" s="234">
        <f t="shared" si="35"/>
        <v>0.99999999999999978</v>
      </c>
      <c r="Q165" s="234">
        <f t="shared" si="35"/>
        <v>0.99999999999999967</v>
      </c>
      <c r="R165" s="234">
        <f t="shared" si="35"/>
        <v>1.0000000000000002</v>
      </c>
      <c r="S165" s="234">
        <f t="shared" si="35"/>
        <v>0.99999999999999956</v>
      </c>
      <c r="T165" s="234">
        <f t="shared" si="35"/>
        <v>1</v>
      </c>
      <c r="U165" s="234">
        <f t="shared" si="35"/>
        <v>0.99999999999999967</v>
      </c>
      <c r="V165" s="234">
        <f t="shared" si="35"/>
        <v>0.99999999999999978</v>
      </c>
      <c r="W165" s="234">
        <f t="shared" si="35"/>
        <v>1.0000000000000002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8.4901072430407388E-3</v>
      </c>
      <c r="C166" s="268">
        <f t="shared" si="36"/>
        <v>8.4901072430438353E-3</v>
      </c>
      <c r="D166" s="268">
        <f t="shared" si="36"/>
        <v>8.4901072430399495E-3</v>
      </c>
      <c r="E166" s="268">
        <f t="shared" si="36"/>
        <v>8.4901072430378574E-3</v>
      </c>
      <c r="F166" s="268">
        <f t="shared" si="36"/>
        <v>8.4901072430431847E-3</v>
      </c>
      <c r="G166" s="268">
        <f t="shared" si="36"/>
        <v>8.4901072430422081E-3</v>
      </c>
      <c r="H166" s="268">
        <f t="shared" si="36"/>
        <v>8.4901072430430165E-3</v>
      </c>
      <c r="I166" s="268">
        <f t="shared" si="36"/>
        <v>8.4901072430439897E-3</v>
      </c>
      <c r="J166" s="268">
        <f t="shared" si="36"/>
        <v>8.4901072430420919E-3</v>
      </c>
      <c r="K166" s="268">
        <f t="shared" si="36"/>
        <v>8.4901072430400033E-3</v>
      </c>
      <c r="L166" s="268">
        <f t="shared" si="36"/>
        <v>8.4901072430385895E-3</v>
      </c>
      <c r="M166" s="268">
        <f t="shared" si="36"/>
        <v>8.4901072430604938E-3</v>
      </c>
      <c r="N166" s="268">
        <f t="shared" si="36"/>
        <v>8.4901072430707079E-3</v>
      </c>
      <c r="O166" s="268">
        <f t="shared" si="36"/>
        <v>8.4901072430728173E-3</v>
      </c>
      <c r="P166" s="268">
        <f t="shared" si="36"/>
        <v>8.4901072430728034E-3</v>
      </c>
      <c r="Q166" s="268">
        <f t="shared" si="36"/>
        <v>8.4901072430842005E-3</v>
      </c>
      <c r="R166" s="268">
        <f t="shared" si="36"/>
        <v>8.4901072430747879E-3</v>
      </c>
      <c r="S166" s="268">
        <f t="shared" si="36"/>
        <v>8.4901072430758357E-3</v>
      </c>
      <c r="T166" s="268">
        <f t="shared" si="36"/>
        <v>8.4901072430319698E-3</v>
      </c>
      <c r="U166" s="268">
        <f t="shared" si="36"/>
        <v>8.4901072430310018E-3</v>
      </c>
      <c r="V166" s="268">
        <f t="shared" si="36"/>
        <v>8.4901072430329516E-3</v>
      </c>
      <c r="W166" s="268">
        <f t="shared" si="36"/>
        <v>8.4901072430354583E-3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9.5190184158483598E-3</v>
      </c>
      <c r="C167" s="269">
        <f t="shared" si="37"/>
        <v>9.5190184158518293E-3</v>
      </c>
      <c r="D167" s="269">
        <f t="shared" si="37"/>
        <v>9.5190184158474717E-3</v>
      </c>
      <c r="E167" s="269">
        <f t="shared" si="37"/>
        <v>9.519018415845128E-3</v>
      </c>
      <c r="F167" s="269">
        <f t="shared" si="37"/>
        <v>9.5190184158511042E-3</v>
      </c>
      <c r="G167" s="269">
        <f t="shared" si="37"/>
        <v>9.5190184158500061E-3</v>
      </c>
      <c r="H167" s="269">
        <f t="shared" si="37"/>
        <v>9.5190184158509151E-3</v>
      </c>
      <c r="I167" s="269">
        <f t="shared" si="37"/>
        <v>9.5190184158520045E-3</v>
      </c>
      <c r="J167" s="269">
        <f t="shared" si="37"/>
        <v>9.519018415849876E-3</v>
      </c>
      <c r="K167" s="269">
        <f t="shared" si="37"/>
        <v>9.5190184158475324E-3</v>
      </c>
      <c r="L167" s="269">
        <f t="shared" si="37"/>
        <v>9.5190184158459468E-3</v>
      </c>
      <c r="M167" s="269">
        <f t="shared" si="37"/>
        <v>9.5190184158705071E-3</v>
      </c>
      <c r="N167" s="269">
        <f t="shared" si="37"/>
        <v>9.5190184158819562E-3</v>
      </c>
      <c r="O167" s="269">
        <f t="shared" si="37"/>
        <v>9.5190184158843259E-3</v>
      </c>
      <c r="P167" s="269">
        <f t="shared" si="37"/>
        <v>9.5190184158843137E-3</v>
      </c>
      <c r="Q167" s="269">
        <f t="shared" si="37"/>
        <v>9.519018415897083E-3</v>
      </c>
      <c r="R167" s="269">
        <f t="shared" si="37"/>
        <v>9.5190184158865359E-3</v>
      </c>
      <c r="S167" s="269">
        <f t="shared" si="37"/>
        <v>9.5190184158877103E-3</v>
      </c>
      <c r="T167" s="269">
        <f t="shared" si="37"/>
        <v>9.5190184158385257E-3</v>
      </c>
      <c r="U167" s="269">
        <f t="shared" si="37"/>
        <v>9.519018415837438E-3</v>
      </c>
      <c r="V167" s="269">
        <f t="shared" si="37"/>
        <v>9.5190184158396359E-3</v>
      </c>
      <c r="W167" s="269">
        <f t="shared" si="37"/>
        <v>9.5190184158424392E-3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2.1382843066893642E-2</v>
      </c>
      <c r="C168" s="269">
        <f t="shared" si="38"/>
        <v>1.9450232016408695E-2</v>
      </c>
      <c r="D168" s="269">
        <f t="shared" si="38"/>
        <v>2.1522243077498907E-2</v>
      </c>
      <c r="E168" s="269">
        <f t="shared" si="38"/>
        <v>2.4270081261693277E-2</v>
      </c>
      <c r="F168" s="269">
        <f t="shared" si="38"/>
        <v>2.3875762666402567E-2</v>
      </c>
      <c r="G168" s="269">
        <f t="shared" si="38"/>
        <v>2.7119697913817666E-2</v>
      </c>
      <c r="H168" s="269">
        <f t="shared" si="38"/>
        <v>2.6887941104828068E-2</v>
      </c>
      <c r="I168" s="269">
        <f t="shared" si="38"/>
        <v>2.2311326678071123E-2</v>
      </c>
      <c r="J168" s="269">
        <f t="shared" si="38"/>
        <v>2.4839458046763994E-2</v>
      </c>
      <c r="K168" s="269">
        <f t="shared" si="38"/>
        <v>2.5384595281844984E-2</v>
      </c>
      <c r="L168" s="269">
        <f t="shared" si="38"/>
        <v>2.1272108003047782E-2</v>
      </c>
      <c r="M168" s="269">
        <f t="shared" si="38"/>
        <v>1.7837708095045972E-2</v>
      </c>
      <c r="N168" s="269">
        <f t="shared" si="38"/>
        <v>1.8517812888862624E-2</v>
      </c>
      <c r="O168" s="269">
        <f t="shared" si="38"/>
        <v>2.0063337245905428E-2</v>
      </c>
      <c r="P168" s="269">
        <f t="shared" si="38"/>
        <v>1.9661645886133373E-2</v>
      </c>
      <c r="Q168" s="269">
        <f t="shared" si="38"/>
        <v>2.1456839769050849E-2</v>
      </c>
      <c r="R168" s="269">
        <f t="shared" si="38"/>
        <v>1.9671753377978007E-2</v>
      </c>
      <c r="S168" s="269">
        <f t="shared" si="38"/>
        <v>2.2986640148557166E-2</v>
      </c>
      <c r="T168" s="269">
        <f t="shared" si="38"/>
        <v>2.2572216743063343E-2</v>
      </c>
      <c r="U168" s="269">
        <f t="shared" si="38"/>
        <v>2.3621676968459505E-2</v>
      </c>
      <c r="V168" s="269">
        <f t="shared" si="38"/>
        <v>2.4011821734638554E-2</v>
      </c>
      <c r="W168" s="269">
        <f t="shared" si="38"/>
        <v>2.3426960112827366E-2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7.6201889364742479E-3</v>
      </c>
      <c r="C169" s="269">
        <f t="shared" si="39"/>
        <v>7.6201889364770235E-3</v>
      </c>
      <c r="D169" s="269">
        <f t="shared" si="39"/>
        <v>7.6201889364735419E-3</v>
      </c>
      <c r="E169" s="269">
        <f t="shared" si="39"/>
        <v>7.6201889364716597E-3</v>
      </c>
      <c r="F169" s="269">
        <f t="shared" si="39"/>
        <v>7.620188936476445E-3</v>
      </c>
      <c r="G169" s="269">
        <f t="shared" si="39"/>
        <v>7.6201889364755646E-3</v>
      </c>
      <c r="H169" s="269">
        <f t="shared" si="39"/>
        <v>7.620188936476294E-3</v>
      </c>
      <c r="I169" s="269">
        <f t="shared" si="39"/>
        <v>7.620188936477164E-3</v>
      </c>
      <c r="J169" s="269">
        <f t="shared" si="39"/>
        <v>7.6201889364754614E-3</v>
      </c>
      <c r="K169" s="269">
        <f t="shared" si="39"/>
        <v>7.6201889364735905E-3</v>
      </c>
      <c r="L169" s="269">
        <f t="shared" si="39"/>
        <v>7.6201889364723198E-3</v>
      </c>
      <c r="M169" s="269">
        <f t="shared" si="39"/>
        <v>7.6201889364919777E-3</v>
      </c>
      <c r="N169" s="269">
        <f t="shared" si="39"/>
        <v>7.6201889365011431E-3</v>
      </c>
      <c r="O169" s="269">
        <f t="shared" si="39"/>
        <v>7.6201889365030374E-3</v>
      </c>
      <c r="P169" s="269">
        <f t="shared" si="39"/>
        <v>7.6201889365030261E-3</v>
      </c>
      <c r="Q169" s="269">
        <f t="shared" si="39"/>
        <v>7.6201889365132549E-3</v>
      </c>
      <c r="R169" s="269">
        <f t="shared" si="39"/>
        <v>7.6201889365048042E-3</v>
      </c>
      <c r="S169" s="269">
        <f t="shared" si="39"/>
        <v>7.6201889365057496E-3</v>
      </c>
      <c r="T169" s="269">
        <f t="shared" si="39"/>
        <v>7.6201889364663714E-3</v>
      </c>
      <c r="U169" s="269">
        <f t="shared" si="39"/>
        <v>7.6201889364655093E-3</v>
      </c>
      <c r="V169" s="269">
        <f t="shared" si="39"/>
        <v>7.6201889364672587E-3</v>
      </c>
      <c r="W169" s="269">
        <f t="shared" si="39"/>
        <v>7.6201889364695043E-3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9.3347440412039698E-3</v>
      </c>
      <c r="C170" s="270">
        <f t="shared" si="40"/>
        <v>8.6540550639555777E-3</v>
      </c>
      <c r="D170" s="270">
        <f t="shared" si="40"/>
        <v>9.2265139066581604E-3</v>
      </c>
      <c r="E170" s="270">
        <f t="shared" si="40"/>
        <v>1.0053296046473273E-2</v>
      </c>
      <c r="F170" s="270">
        <f t="shared" si="40"/>
        <v>1.0415411377880305E-2</v>
      </c>
      <c r="G170" s="270">
        <f t="shared" si="40"/>
        <v>1.1625381634731919E-2</v>
      </c>
      <c r="H170" s="270">
        <f t="shared" si="40"/>
        <v>1.1161750295563296E-2</v>
      </c>
      <c r="I170" s="270">
        <f t="shared" si="40"/>
        <v>9.7971630051067547E-3</v>
      </c>
      <c r="J170" s="270">
        <f t="shared" si="40"/>
        <v>1.0548296966756392E-2</v>
      </c>
      <c r="K170" s="270">
        <f t="shared" si="40"/>
        <v>1.0571087543965553E-2</v>
      </c>
      <c r="L170" s="270">
        <f t="shared" si="40"/>
        <v>9.3968628959727098E-3</v>
      </c>
      <c r="M170" s="270">
        <f t="shared" si="40"/>
        <v>8.2695541619526667E-3</v>
      </c>
      <c r="N170" s="270">
        <f t="shared" si="40"/>
        <v>8.4620499599032343E-3</v>
      </c>
      <c r="O170" s="270">
        <f t="shared" si="40"/>
        <v>9.0318685962892976E-3</v>
      </c>
      <c r="P170" s="270">
        <f t="shared" si="40"/>
        <v>8.8577255959967297E-3</v>
      </c>
      <c r="Q170" s="270">
        <f t="shared" si="40"/>
        <v>9.8479374357607185E-3</v>
      </c>
      <c r="R170" s="270">
        <f t="shared" si="40"/>
        <v>8.9416782671956404E-3</v>
      </c>
      <c r="S170" s="270">
        <f t="shared" si="40"/>
        <v>1.0280866768147157E-2</v>
      </c>
      <c r="T170" s="270">
        <f t="shared" si="40"/>
        <v>1.0180408127260522E-2</v>
      </c>
      <c r="U170" s="270">
        <f t="shared" si="40"/>
        <v>1.0618393283896129E-2</v>
      </c>
      <c r="V170" s="270">
        <f t="shared" si="40"/>
        <v>1.0281315146280452E-2</v>
      </c>
      <c r="W170" s="270">
        <f t="shared" si="40"/>
        <v>1.0139586039641784E-2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0.70167728465198764</v>
      </c>
      <c r="C171" s="271">
        <f t="shared" si="41"/>
        <v>0.71937713046448437</v>
      </c>
      <c r="D171" s="271">
        <f t="shared" si="41"/>
        <v>0.70054577483189551</v>
      </c>
      <c r="E171" s="271">
        <f t="shared" si="41"/>
        <v>0.67550981509877717</v>
      </c>
      <c r="F171" s="271">
        <f t="shared" si="41"/>
        <v>0.67865885152059302</v>
      </c>
      <c r="G171" s="271">
        <f t="shared" si="41"/>
        <v>0.64888701004565685</v>
      </c>
      <c r="H171" s="271">
        <f t="shared" si="41"/>
        <v>0.65136208190301115</v>
      </c>
      <c r="I171" s="271">
        <f t="shared" si="41"/>
        <v>0.69304880722785145</v>
      </c>
      <c r="J171" s="271">
        <f t="shared" si="41"/>
        <v>0.67002343418319876</v>
      </c>
      <c r="K171" s="271">
        <f t="shared" si="41"/>
        <v>0.66518694188578154</v>
      </c>
      <c r="L171" s="271">
        <f t="shared" si="41"/>
        <v>0.70259813593528719</v>
      </c>
      <c r="M171" s="271">
        <f t="shared" si="41"/>
        <v>0.73397616138196964</v>
      </c>
      <c r="N171" s="271">
        <f t="shared" si="41"/>
        <v>0.72779082670219675</v>
      </c>
      <c r="O171" s="271">
        <f t="shared" si="41"/>
        <v>0.71361261888960414</v>
      </c>
      <c r="P171" s="271">
        <f t="shared" si="41"/>
        <v>0.71732165674853032</v>
      </c>
      <c r="Q171" s="271">
        <f t="shared" si="41"/>
        <v>0.7005500467638861</v>
      </c>
      <c r="R171" s="271">
        <f t="shared" si="41"/>
        <v>0.71715489850842018</v>
      </c>
      <c r="S171" s="271">
        <f t="shared" si="41"/>
        <v>0.68663706173371608</v>
      </c>
      <c r="T171" s="271">
        <f t="shared" si="41"/>
        <v>0.69039056990653636</v>
      </c>
      <c r="U171" s="271">
        <f t="shared" si="41"/>
        <v>0.6807159958176725</v>
      </c>
      <c r="V171" s="271">
        <f t="shared" si="41"/>
        <v>0.67758072381894485</v>
      </c>
      <c r="W171" s="271">
        <f t="shared" si="41"/>
        <v>0.68287788062712851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0.5942097695401608</v>
      </c>
      <c r="C172" s="320">
        <f t="shared" si="42"/>
        <v>0.6216226786073209</v>
      </c>
      <c r="D172" s="320">
        <f t="shared" si="42"/>
        <v>0.59237765256977337</v>
      </c>
      <c r="E172" s="320">
        <f t="shared" si="42"/>
        <v>0.55353139919792127</v>
      </c>
      <c r="F172" s="320">
        <f t="shared" si="42"/>
        <v>0.55866223193492814</v>
      </c>
      <c r="G172" s="320">
        <f t="shared" si="42"/>
        <v>0.51258677455948909</v>
      </c>
      <c r="H172" s="320">
        <f t="shared" si="42"/>
        <v>0.51622662737204372</v>
      </c>
      <c r="I172" s="320">
        <f t="shared" si="42"/>
        <v>0.58091484873414401</v>
      </c>
      <c r="J172" s="320">
        <f t="shared" si="42"/>
        <v>0.54518340123439057</v>
      </c>
      <c r="K172" s="320">
        <f t="shared" si="42"/>
        <v>0.5376071168585389</v>
      </c>
      <c r="L172" s="320">
        <f t="shared" si="42"/>
        <v>0.59568716150937551</v>
      </c>
      <c r="M172" s="320">
        <f t="shared" si="42"/>
        <v>0.64432605459927073</v>
      </c>
      <c r="N172" s="320">
        <f t="shared" si="42"/>
        <v>0.6347225976436871</v>
      </c>
      <c r="O172" s="320">
        <f t="shared" si="42"/>
        <v>0.61277677625059013</v>
      </c>
      <c r="P172" s="320">
        <f t="shared" si="42"/>
        <v>0.61850466502384738</v>
      </c>
      <c r="Q172" s="320">
        <f t="shared" si="42"/>
        <v>0.59271063341184749</v>
      </c>
      <c r="R172" s="320">
        <f t="shared" si="42"/>
        <v>0.61828710778431695</v>
      </c>
      <c r="S172" s="320">
        <f t="shared" si="42"/>
        <v>0.57110906156053509</v>
      </c>
      <c r="T172" s="320">
        <f t="shared" si="42"/>
        <v>0.5769454103291205</v>
      </c>
      <c r="U172" s="320">
        <f t="shared" si="42"/>
        <v>0.56199637941151803</v>
      </c>
      <c r="V172" s="320">
        <f t="shared" si="42"/>
        <v>0.55690028824463866</v>
      </c>
      <c r="W172" s="320">
        <f t="shared" si="42"/>
        <v>0.56513688696817888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0.10746751511182683</v>
      </c>
      <c r="C173" s="320">
        <f t="shared" si="43"/>
        <v>9.7754451857163582E-2</v>
      </c>
      <c r="D173" s="320">
        <f t="shared" si="43"/>
        <v>0.10816812226212211</v>
      </c>
      <c r="E173" s="320">
        <f t="shared" si="43"/>
        <v>0.12197841590085581</v>
      </c>
      <c r="F173" s="320">
        <f t="shared" si="43"/>
        <v>0.11999661958566482</v>
      </c>
      <c r="G173" s="320">
        <f t="shared" si="43"/>
        <v>0.13630023548616788</v>
      </c>
      <c r="H173" s="320">
        <f t="shared" si="43"/>
        <v>0.13513545453096745</v>
      </c>
      <c r="I173" s="320">
        <f t="shared" si="43"/>
        <v>0.11213395849370747</v>
      </c>
      <c r="J173" s="320">
        <f t="shared" si="43"/>
        <v>0.12484003294880815</v>
      </c>
      <c r="K173" s="320">
        <f t="shared" si="43"/>
        <v>0.12757982502724274</v>
      </c>
      <c r="L173" s="320">
        <f t="shared" si="43"/>
        <v>0.10691097442591163</v>
      </c>
      <c r="M173" s="320">
        <f t="shared" si="43"/>
        <v>8.9650106782698871E-2</v>
      </c>
      <c r="N173" s="320">
        <f t="shared" si="43"/>
        <v>9.3068229058509783E-2</v>
      </c>
      <c r="O173" s="320">
        <f t="shared" si="43"/>
        <v>0.10083584263901396</v>
      </c>
      <c r="P173" s="320">
        <f t="shared" si="43"/>
        <v>9.8816991724682973E-2</v>
      </c>
      <c r="Q173" s="320">
        <f t="shared" si="43"/>
        <v>0.10783941335203863</v>
      </c>
      <c r="R173" s="320">
        <f t="shared" si="43"/>
        <v>9.8867790724103177E-2</v>
      </c>
      <c r="S173" s="320">
        <f t="shared" si="43"/>
        <v>0.11552800017318103</v>
      </c>
      <c r="T173" s="320">
        <f t="shared" si="43"/>
        <v>0.11344515957741581</v>
      </c>
      <c r="U173" s="320">
        <f t="shared" si="43"/>
        <v>0.11871961640615443</v>
      </c>
      <c r="V173" s="320">
        <f t="shared" si="43"/>
        <v>0.1206804355743062</v>
      </c>
      <c r="W173" s="320">
        <f t="shared" si="43"/>
        <v>0.11774099365894959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8.8046005374445818E-2</v>
      </c>
      <c r="C174" s="271">
        <f t="shared" si="44"/>
        <v>8.0088285140266002E-2</v>
      </c>
      <c r="D174" s="271">
        <f t="shared" si="44"/>
        <v>8.8619998928275448E-2</v>
      </c>
      <c r="E174" s="271">
        <f t="shared" si="44"/>
        <v>9.9934498818529324E-2</v>
      </c>
      <c r="F174" s="271">
        <f t="shared" si="44"/>
        <v>9.8310852372095761E-2</v>
      </c>
      <c r="G174" s="271">
        <f t="shared" si="44"/>
        <v>0.11166808177955806</v>
      </c>
      <c r="H174" s="271">
        <f t="shared" si="44"/>
        <v>0.11071379982621694</v>
      </c>
      <c r="I174" s="271">
        <f t="shared" si="44"/>
        <v>9.1869129959145521E-2</v>
      </c>
      <c r="J174" s="271">
        <f t="shared" si="44"/>
        <v>0.10227896495530975</v>
      </c>
      <c r="K174" s="271">
        <f t="shared" si="44"/>
        <v>0.10452362230885243</v>
      </c>
      <c r="L174" s="271">
        <f t="shared" si="44"/>
        <v>8.7590042619819952E-2</v>
      </c>
      <c r="M174" s="271">
        <f t="shared" si="44"/>
        <v>7.3448555830062975E-2</v>
      </c>
      <c r="N174" s="271">
        <f t="shared" si="44"/>
        <v>7.6248955671386162E-2</v>
      </c>
      <c r="O174" s="271">
        <f t="shared" si="44"/>
        <v>8.2612807541823888E-2</v>
      </c>
      <c r="P174" s="271">
        <f t="shared" si="44"/>
        <v>8.0958802996651077E-2</v>
      </c>
      <c r="Q174" s="271">
        <f t="shared" si="44"/>
        <v>8.8350694232491575E-2</v>
      </c>
      <c r="R174" s="271">
        <f t="shared" si="44"/>
        <v>8.1000421610157733E-2</v>
      </c>
      <c r="S174" s="271">
        <f t="shared" si="44"/>
        <v>9.4649801045111059E-2</v>
      </c>
      <c r="T174" s="271">
        <f t="shared" si="44"/>
        <v>9.2943371022066137E-2</v>
      </c>
      <c r="U174" s="271">
        <f t="shared" si="44"/>
        <v>9.7264628974361458E-2</v>
      </c>
      <c r="V174" s="271">
        <f t="shared" si="44"/>
        <v>9.8871089259944173E-2</v>
      </c>
      <c r="W174" s="271">
        <f t="shared" si="44"/>
        <v>9.6462862751607564E-2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7.5365680397523269E-2</v>
      </c>
      <c r="C175" s="271">
        <f t="shared" si="45"/>
        <v>7.5337589825121357E-2</v>
      </c>
      <c r="D175" s="271">
        <f t="shared" si="45"/>
        <v>7.537984792431153E-2</v>
      </c>
      <c r="E175" s="271">
        <f t="shared" si="45"/>
        <v>7.5430672156484788E-2</v>
      </c>
      <c r="F175" s="271">
        <f t="shared" si="45"/>
        <v>7.5386277658710574E-2</v>
      </c>
      <c r="G175" s="271">
        <f t="shared" si="45"/>
        <v>7.5428225673723343E-2</v>
      </c>
      <c r="H175" s="271">
        <f t="shared" si="45"/>
        <v>7.545433704546245E-2</v>
      </c>
      <c r="I175" s="271">
        <f t="shared" si="45"/>
        <v>7.536872718629084E-2</v>
      </c>
      <c r="J175" s="271">
        <f t="shared" si="45"/>
        <v>7.5416224061711779E-2</v>
      </c>
      <c r="K175" s="271">
        <f t="shared" si="45"/>
        <v>7.5437206170141297E-2</v>
      </c>
      <c r="L175" s="271">
        <f t="shared" si="45"/>
        <v>7.5356267151291789E-2</v>
      </c>
      <c r="M175" s="271">
        <f t="shared" si="45"/>
        <v>7.5299994579489521E-2</v>
      </c>
      <c r="N175" s="271">
        <f t="shared" si="45"/>
        <v>7.5313510506191089E-2</v>
      </c>
      <c r="O175" s="271">
        <f t="shared" si="45"/>
        <v>7.5334009478212671E-2</v>
      </c>
      <c r="P175" s="271">
        <f t="shared" si="45"/>
        <v>7.5330691503293204E-2</v>
      </c>
      <c r="Q175" s="271">
        <f t="shared" si="45"/>
        <v>7.5329163118938808E-2</v>
      </c>
      <c r="R175" s="271">
        <f t="shared" si="45"/>
        <v>7.5324634357872483E-2</v>
      </c>
      <c r="S175" s="271">
        <f t="shared" si="45"/>
        <v>7.5359570161053435E-2</v>
      </c>
      <c r="T175" s="271">
        <f t="shared" si="45"/>
        <v>7.5350034693739132E-2</v>
      </c>
      <c r="U175" s="271">
        <f t="shared" si="45"/>
        <v>7.536001373699952E-2</v>
      </c>
      <c r="V175" s="271">
        <f t="shared" si="45"/>
        <v>7.5402301951363174E-2</v>
      </c>
      <c r="W175" s="271">
        <f t="shared" si="45"/>
        <v>7.5388841418166763E-2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4.9691062839634557E-2</v>
      </c>
      <c r="C176" s="320">
        <f t="shared" si="46"/>
        <v>5.1983479856149761E-2</v>
      </c>
      <c r="D176" s="320">
        <f t="shared" si="46"/>
        <v>4.9537851222842176E-2</v>
      </c>
      <c r="E176" s="320">
        <f t="shared" si="46"/>
        <v>4.6289315577124214E-2</v>
      </c>
      <c r="F176" s="320">
        <f t="shared" si="46"/>
        <v>4.6718383803571524E-2</v>
      </c>
      <c r="G176" s="320">
        <f t="shared" si="46"/>
        <v>4.2865302677726605E-2</v>
      </c>
      <c r="H176" s="320">
        <f t="shared" si="46"/>
        <v>4.3169687028350195E-2</v>
      </c>
      <c r="I176" s="320">
        <f t="shared" si="46"/>
        <v>4.8579269026936094E-2</v>
      </c>
      <c r="J176" s="320">
        <f t="shared" si="46"/>
        <v>4.5591210442111105E-2</v>
      </c>
      <c r="K176" s="320">
        <f t="shared" si="46"/>
        <v>4.4957640207641966E-2</v>
      </c>
      <c r="L176" s="320">
        <f t="shared" si="46"/>
        <v>4.9814610416507685E-2</v>
      </c>
      <c r="M176" s="320">
        <f t="shared" si="46"/>
        <v>5.3882060022478688E-2</v>
      </c>
      <c r="N176" s="320">
        <f t="shared" si="46"/>
        <v>5.3078966556972515E-2</v>
      </c>
      <c r="O176" s="320">
        <f t="shared" si="46"/>
        <v>5.1243737239292882E-2</v>
      </c>
      <c r="P176" s="320">
        <f t="shared" si="46"/>
        <v>5.1722734548930865E-2</v>
      </c>
      <c r="Q176" s="320">
        <f t="shared" si="46"/>
        <v>4.9565696897545072E-2</v>
      </c>
      <c r="R176" s="320">
        <f t="shared" si="46"/>
        <v>5.1704541225604875E-2</v>
      </c>
      <c r="S176" s="320">
        <f t="shared" si="46"/>
        <v>4.7759255604718262E-2</v>
      </c>
      <c r="T176" s="320">
        <f t="shared" si="46"/>
        <v>4.8247322930905515E-2</v>
      </c>
      <c r="U176" s="320">
        <f t="shared" si="46"/>
        <v>4.6997203406123775E-2</v>
      </c>
      <c r="V176" s="320">
        <f t="shared" si="46"/>
        <v>4.6571040459314775E-2</v>
      </c>
      <c r="W176" s="320">
        <f t="shared" si="46"/>
        <v>4.7259829782103954E-2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2.5674617557888711E-2</v>
      </c>
      <c r="C177" s="320">
        <f t="shared" si="47"/>
        <v>2.3354109968971595E-2</v>
      </c>
      <c r="D177" s="320">
        <f t="shared" si="47"/>
        <v>2.5841996701469347E-2</v>
      </c>
      <c r="E177" s="320">
        <f t="shared" si="47"/>
        <v>2.9141356579360574E-2</v>
      </c>
      <c r="F177" s="320">
        <f t="shared" si="47"/>
        <v>2.8667893855139053E-2</v>
      </c>
      <c r="G177" s="320">
        <f t="shared" si="47"/>
        <v>3.2562922995996738E-2</v>
      </c>
      <c r="H177" s="320">
        <f t="shared" si="47"/>
        <v>3.2284650017112254E-2</v>
      </c>
      <c r="I177" s="320">
        <f t="shared" si="47"/>
        <v>2.6789458159354747E-2</v>
      </c>
      <c r="J177" s="320">
        <f t="shared" si="47"/>
        <v>2.9825013619600677E-2</v>
      </c>
      <c r="K177" s="320">
        <f t="shared" si="47"/>
        <v>3.047956596249933E-2</v>
      </c>
      <c r="L177" s="320">
        <f t="shared" si="47"/>
        <v>2.5541656734784101E-2</v>
      </c>
      <c r="M177" s="320">
        <f t="shared" si="47"/>
        <v>2.141793455701084E-2</v>
      </c>
      <c r="N177" s="320">
        <f t="shared" si="47"/>
        <v>2.2234543949218571E-2</v>
      </c>
      <c r="O177" s="320">
        <f t="shared" si="47"/>
        <v>2.4090272238919779E-2</v>
      </c>
      <c r="P177" s="320">
        <f t="shared" si="47"/>
        <v>2.3607956954362335E-2</v>
      </c>
      <c r="Q177" s="320">
        <f t="shared" si="47"/>
        <v>2.5763466221393732E-2</v>
      </c>
      <c r="R177" s="320">
        <f t="shared" si="47"/>
        <v>2.3620093132267615E-2</v>
      </c>
      <c r="S177" s="320">
        <f t="shared" si="47"/>
        <v>2.7600314556335184E-2</v>
      </c>
      <c r="T177" s="320">
        <f t="shared" si="47"/>
        <v>2.7102711762833621E-2</v>
      </c>
      <c r="U177" s="320">
        <f t="shared" si="47"/>
        <v>2.8362810330875742E-2</v>
      </c>
      <c r="V177" s="320">
        <f t="shared" si="47"/>
        <v>2.8831261492048395E-2</v>
      </c>
      <c r="W177" s="320">
        <f t="shared" si="47"/>
        <v>2.8129011636062799E-2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7.8564127872582559E-2</v>
      </c>
      <c r="C178" s="321">
        <f t="shared" si="48"/>
        <v>7.1463392894391312E-2</v>
      </c>
      <c r="D178" s="321">
        <f t="shared" si="48"/>
        <v>7.9076306735999774E-2</v>
      </c>
      <c r="E178" s="321">
        <f t="shared" si="48"/>
        <v>8.9172322022687864E-2</v>
      </c>
      <c r="F178" s="321">
        <f t="shared" si="48"/>
        <v>8.7723529808947154E-2</v>
      </c>
      <c r="G178" s="321">
        <f t="shared" si="48"/>
        <v>9.964228835714431E-2</v>
      </c>
      <c r="H178" s="321">
        <f t="shared" si="48"/>
        <v>9.8790775229547614E-2</v>
      </c>
      <c r="I178" s="321">
        <f t="shared" si="48"/>
        <v>8.1975531348160754E-2</v>
      </c>
      <c r="J178" s="321">
        <f t="shared" si="48"/>
        <v>9.126430719089193E-2</v>
      </c>
      <c r="K178" s="321">
        <f t="shared" si="48"/>
        <v>9.3267232214053128E-2</v>
      </c>
      <c r="L178" s="321">
        <f t="shared" si="48"/>
        <v>7.8157268799224092E-2</v>
      </c>
      <c r="M178" s="321">
        <f t="shared" si="48"/>
        <v>6.5538711356056281E-2</v>
      </c>
      <c r="N178" s="321">
        <f t="shared" si="48"/>
        <v>6.8037529676006223E-2</v>
      </c>
      <c r="O178" s="321">
        <f t="shared" si="48"/>
        <v>7.3716043652704538E-2</v>
      </c>
      <c r="P178" s="321">
        <f t="shared" si="48"/>
        <v>7.2240162673934918E-2</v>
      </c>
      <c r="Q178" s="321">
        <f t="shared" si="48"/>
        <v>7.8836004084377201E-2</v>
      </c>
      <c r="R178" s="321">
        <f t="shared" si="48"/>
        <v>7.2277299282910115E-2</v>
      </c>
      <c r="S178" s="321">
        <f t="shared" si="48"/>
        <v>8.4456745547945439E-2</v>
      </c>
      <c r="T178" s="321">
        <f t="shared" si="48"/>
        <v>8.2934084911997621E-2</v>
      </c>
      <c r="U178" s="321">
        <f t="shared" si="48"/>
        <v>8.6789976623276546E-2</v>
      </c>
      <c r="V178" s="321">
        <f t="shared" si="48"/>
        <v>8.8223433493488768E-2</v>
      </c>
      <c r="W178" s="321">
        <f t="shared" si="48"/>
        <v>8.6074554455280755E-2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254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 t="shared" ref="B183:W183" si="49">SUM(B184:B190,B191:B192)</f>
        <v>75.899999999999991</v>
      </c>
      <c r="C183" s="322">
        <f t="shared" si="49"/>
        <v>77.22106187519222</v>
      </c>
      <c r="D183" s="322">
        <f t="shared" si="49"/>
        <v>73.935365638335114</v>
      </c>
      <c r="E183" s="322">
        <f t="shared" si="49"/>
        <v>70.081393272634656</v>
      </c>
      <c r="F183" s="322">
        <f t="shared" si="49"/>
        <v>70.832255750349276</v>
      </c>
      <c r="G183" s="322">
        <f t="shared" si="49"/>
        <v>67.611419400575272</v>
      </c>
      <c r="H183" s="322">
        <f t="shared" si="49"/>
        <v>65.326272790189705</v>
      </c>
      <c r="I183" s="322">
        <f t="shared" si="49"/>
        <v>72.894946284459024</v>
      </c>
      <c r="J183" s="322">
        <f t="shared" si="49"/>
        <v>66.528454001441318</v>
      </c>
      <c r="K183" s="322">
        <f t="shared" si="49"/>
        <v>63.850575397272415</v>
      </c>
      <c r="L183" s="322">
        <f t="shared" si="49"/>
        <v>67.470367034633298</v>
      </c>
      <c r="M183" s="322">
        <f t="shared" si="49"/>
        <v>70.363963158115183</v>
      </c>
      <c r="N183" s="322">
        <f t="shared" si="49"/>
        <v>65.370999114863025</v>
      </c>
      <c r="O183" s="322">
        <f t="shared" si="49"/>
        <v>64.959579020837637</v>
      </c>
      <c r="P183" s="322">
        <f t="shared" si="49"/>
        <v>73.043215229438374</v>
      </c>
      <c r="Q183" s="322">
        <f t="shared" si="49"/>
        <v>70.955424535959153</v>
      </c>
      <c r="R183" s="322">
        <f t="shared" si="49"/>
        <v>74.495024212269541</v>
      </c>
      <c r="S183" s="322">
        <f t="shared" si="49"/>
        <v>63.770339506155558</v>
      </c>
      <c r="T183" s="322">
        <f t="shared" si="49"/>
        <v>71.402117070160116</v>
      </c>
      <c r="U183" s="322">
        <f t="shared" si="49"/>
        <v>71.252024223285375</v>
      </c>
      <c r="V183" s="322">
        <f t="shared" si="49"/>
        <v>71.020751813967351</v>
      </c>
      <c r="W183" s="322">
        <f t="shared" si="49"/>
        <v>68.572189444599104</v>
      </c>
      <c r="DA183" s="95"/>
    </row>
    <row r="184" spans="1:105" ht="12" customHeight="1" x14ac:dyDescent="0.25">
      <c r="A184" s="55" t="s">
        <v>92</v>
      </c>
      <c r="B184" s="275">
        <f>IF(B$6=0,0,B$6/NMM!B$9*1000)</f>
        <v>0.37192303923566006</v>
      </c>
      <c r="C184" s="275">
        <f>IF(C$6=0,0,C$6/NMM!C$9*1000)</f>
        <v>0.37839646937583982</v>
      </c>
      <c r="D184" s="275">
        <f>IF(D$6=0,0,D$6/NMM!D$9*1000)</f>
        <v>0.36229599334928225</v>
      </c>
      <c r="E184" s="275">
        <f>IF(E$6=0,0,E$6/NMM!E$9*1000)</f>
        <v>0.34341086666440446</v>
      </c>
      <c r="F184" s="275">
        <f>IF(F$6=0,0,F$6/NMM!F$9*1000)</f>
        <v>0.34709022179956123</v>
      </c>
      <c r="G184" s="275">
        <f>IF(G$6=0,0,G$6/NMM!G$9*1000)</f>
        <v>0.33130757036229141</v>
      </c>
      <c r="H184" s="275">
        <f>IF(H$6=0,0,H$6/NMM!H$9*1000)</f>
        <v>0.32010995939478148</v>
      </c>
      <c r="I184" s="275">
        <f>IF(I$6=0,0,I$6/NMM!I$9*1000)</f>
        <v>0.35719775977649088</v>
      </c>
      <c r="J184" s="275">
        <f>IF(J$6=0,0,J$6/NMM!J$9*1000)</f>
        <v>0.32600085385857808</v>
      </c>
      <c r="K184" s="275">
        <f>IF(K$6=0,0,K$6/NMM!K$9*1000)</f>
        <v>0.31287878865219093</v>
      </c>
      <c r="L184" s="275">
        <f>IF(L$6=0,0,L$6/NMM!L$9*1000)</f>
        <v>0.3306163895371711</v>
      </c>
      <c r="M184" s="275">
        <f>IF(M$6=0,0,M$6/NMM!M$9*1000)</f>
        <v>0.34479550764716421</v>
      </c>
      <c r="N184" s="275">
        <f>IF(N$6=0,0,N$6/NMM!N$9*1000)</f>
        <v>0.3203291260692096</v>
      </c>
      <c r="O184" s="275">
        <f>IF(O$6=0,0,O$6/NMM!O$9*1000)</f>
        <v>0.31831309692858184</v>
      </c>
      <c r="P184" s="275">
        <f>IF(P$6=0,0,P$6/NMM!P$9*1000)</f>
        <v>0.35792430307848172</v>
      </c>
      <c r="Q184" s="275">
        <f>IF(Q$6=0,0,Q$6/NMM!Q$9*1000)</f>
        <v>0.34769377000853202</v>
      </c>
      <c r="R184" s="275">
        <f>IF(R$6=0,0,R$6/NMM!R$9*1000)</f>
        <v>0.36503841650785679</v>
      </c>
      <c r="S184" s="275">
        <f>IF(S$6=0,0,S$6/NMM!S$9*1000)</f>
        <v>0.3124856190013649</v>
      </c>
      <c r="T184" s="275">
        <f>IF(T$6=0,0,T$6/NMM!T$9*1000)</f>
        <v>0.34988264016604015</v>
      </c>
      <c r="U184" s="275">
        <f>IF(U$6=0,0,U$6/NMM!U$9*1000)</f>
        <v>0.34914715943117874</v>
      </c>
      <c r="V184" s="275">
        <f>IF(V$6=0,0,V$6/NMM!V$9*1000)</f>
        <v>0.34801388489407165</v>
      </c>
      <c r="W184" s="275">
        <f>IF(W$6=0,0,W$6/NMM!W$9*1000)</f>
        <v>0.33601550863351509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0.14871002506468448</v>
      </c>
      <c r="C185" s="276">
        <f>IF(C$7=0,0,C$7/NMM!C$9*1000)</f>
        <v>0.15129836689039922</v>
      </c>
      <c r="D185" s="276">
        <f>IF(D$7=0,0,D$7/NMM!D$9*1000)</f>
        <v>0.14486073883061765</v>
      </c>
      <c r="E185" s="276">
        <f>IF(E$7=0,0,E$7/NMM!E$9*1000)</f>
        <v>0.13730969367775633</v>
      </c>
      <c r="F185" s="276">
        <f>IF(F$7=0,0,F$7/NMM!F$9*1000)</f>
        <v>0.13878085017157143</v>
      </c>
      <c r="G185" s="276">
        <f>IF(G$7=0,0,G$7/NMM!G$9*1000)</f>
        <v>0.13247030136650956</v>
      </c>
      <c r="H185" s="276">
        <f>IF(H$7=0,0,H$7/NMM!H$9*1000)</f>
        <v>0.12799303905152865</v>
      </c>
      <c r="I185" s="276">
        <f>IF(I$7=0,0,I$7/NMM!I$9*1000)</f>
        <v>0.14282225677273414</v>
      </c>
      <c r="J185" s="276">
        <f>IF(J$7=0,0,J$7/NMM!J$9*1000)</f>
        <v>0.1303484593157988</v>
      </c>
      <c r="K185" s="276">
        <f>IF(K$7=0,0,K$7/NMM!K$9*1000)</f>
        <v>0.12510172157738772</v>
      </c>
      <c r="L185" s="276">
        <f>IF(L$7=0,0,L$7/NMM!L$9*1000)</f>
        <v>0.13219393903617618</v>
      </c>
      <c r="M185" s="276">
        <f>IF(M$7=0,0,M$7/NMM!M$9*1000)</f>
        <v>0.1378633297086807</v>
      </c>
      <c r="N185" s="276">
        <f>IF(N$7=0,0,N$7/NMM!N$9*1000)</f>
        <v>0.12808067084146715</v>
      </c>
      <c r="O185" s="276">
        <f>IF(O$7=0,0,O$7/NMM!O$9*1000)</f>
        <v>0.12727458003125533</v>
      </c>
      <c r="P185" s="276">
        <f>IF(P$7=0,0,P$7/NMM!P$9*1000)</f>
        <v>0.14311275846596527</v>
      </c>
      <c r="Q185" s="276">
        <f>IF(Q$7=0,0,Q$7/NMM!Q$9*1000)</f>
        <v>0.13902217340195874</v>
      </c>
      <c r="R185" s="276">
        <f>IF(R$7=0,0,R$7/NMM!R$9*1000)</f>
        <v>0.14595727164420111</v>
      </c>
      <c r="S185" s="276">
        <f>IF(S$7=0,0,S$7/NMM!S$9*1000)</f>
        <v>0.12494451628903251</v>
      </c>
      <c r="T185" s="276">
        <f>IF(T$7=0,0,T$7/NMM!T$9*1000)</f>
        <v>0.13989737311170336</v>
      </c>
      <c r="U185" s="276">
        <f>IF(U$7=0,0,U$7/NMM!U$9*1000)</f>
        <v>0.13960329786769415</v>
      </c>
      <c r="V185" s="276">
        <f>IF(V$7=0,0,V$7/NMM!V$9*1000)</f>
        <v>0.13915016841068414</v>
      </c>
      <c r="W185" s="276">
        <f>IF(W$7=0,0,W$7/NMM!W$9*1000)</f>
        <v>0.13435272741829565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0.86158171275852113</v>
      </c>
      <c r="C186" s="276">
        <f>IF(C$8=0,0,C$8/NMM!C$9*1000)</f>
        <v>0.7713399406623902</v>
      </c>
      <c r="D186" s="276">
        <f>IF(D$8=0,0,D$8/NMM!D$9*1000)</f>
        <v>0.84088558361182264</v>
      </c>
      <c r="E186" s="276">
        <f>IF(E$8=0,0,E$8/NMM!E$9*1000)</f>
        <v>0.94170131736041607</v>
      </c>
      <c r="F186" s="276">
        <f>IF(F$8=0,0,F$8/NMM!F$9*1000)</f>
        <v>0.92648286738388463</v>
      </c>
      <c r="G186" s="276">
        <f>IF(G$8=0,0,G$8/NMM!G$9*1000)</f>
        <v>1.0612192400460008</v>
      </c>
      <c r="H186" s="276">
        <f>IF(H$8=0,0,H$8/NMM!H$9*1000)</f>
        <v>1.0145634655759557</v>
      </c>
      <c r="I186" s="276">
        <f>IF(I$8=0,0,I$8/NMM!I$9*1000)</f>
        <v>0.85663093863097983</v>
      </c>
      <c r="J186" s="276">
        <f>IF(J$8=0,0,J$8/NMM!J$9*1000)</f>
        <v>0.90935066537354048</v>
      </c>
      <c r="K186" s="276">
        <f>IF(K$8=0,0,K$8/NMM!K$9*1000)</f>
        <v>0.87154829247851762</v>
      </c>
      <c r="L186" s="276">
        <f>IF(L$8=0,0,L$8/NMM!L$9*1000)</f>
        <v>0.70754747705018872</v>
      </c>
      <c r="M186" s="276">
        <f>IF(M$8=0,0,M$8/NMM!M$9*1000)</f>
        <v>0.54458964627112616</v>
      </c>
      <c r="N186" s="276">
        <f>IF(N$8=0,0,N$8/NMM!N$9*1000)</f>
        <v>0.43798646946476288</v>
      </c>
      <c r="O186" s="276">
        <f>IF(O$8=0,0,O$8/NMM!O$9*1000)</f>
        <v>0.47367563381500838</v>
      </c>
      <c r="P186" s="276">
        <f>IF(P$8=0,0,P$8/NMM!P$9*1000)</f>
        <v>0.5338537161063146</v>
      </c>
      <c r="Q186" s="276">
        <f>IF(Q$8=0,0,Q$8/NMM!Q$9*1000)</f>
        <v>0.4414869290736495</v>
      </c>
      <c r="R186" s="276">
        <f>IF(R$8=0,0,R$8/NMM!R$9*1000)</f>
        <v>0.43611456803508253</v>
      </c>
      <c r="S186" s="276">
        <f>IF(S$8=0,0,S$8/NMM!S$9*1000)</f>
        <v>0.4786134272802221</v>
      </c>
      <c r="T186" s="276">
        <f>IF(T$8=0,0,T$8/NMM!T$9*1000)</f>
        <v>0.77349208786714807</v>
      </c>
      <c r="U186" s="276">
        <f>IF(U$8=0,0,U$8/NMM!U$9*1000)</f>
        <v>0.73465629906683394</v>
      </c>
      <c r="V186" s="276">
        <f>IF(V$8=0,0,V$8/NMM!V$9*1000)</f>
        <v>0.86886598893488698</v>
      </c>
      <c r="W186" s="276">
        <f>IF(W$8=0,0,W$8/NMM!W$9*1000)</f>
        <v>0.82962014611715351</v>
      </c>
      <c r="DA186" s="77"/>
    </row>
    <row r="187" spans="1:105" ht="12" customHeight="1" x14ac:dyDescent="0.25">
      <c r="A187" s="202" t="s">
        <v>95</v>
      </c>
      <c r="B187" s="276">
        <f>IF(B$9=0,0,B$9/NMM!B$9*1000)</f>
        <v>7.4207035958393452E-2</v>
      </c>
      <c r="C187" s="276">
        <f>IF(C$9=0,0,C$9/NMM!C$9*1000)</f>
        <v>7.5498631295357971E-2</v>
      </c>
      <c r="D187" s="276">
        <f>IF(D$9=0,0,D$9/NMM!D$9*1000)</f>
        <v>7.2286223142570855E-2</v>
      </c>
      <c r="E187" s="276">
        <f>IF(E$9=0,0,E$9/NMM!E$9*1000)</f>
        <v>6.8518214368864405E-2</v>
      </c>
      <c r="F187" s="276">
        <f>IF(F$9=0,0,F$9/NMM!F$9*1000)</f>
        <v>6.9252328715153258E-2</v>
      </c>
      <c r="G187" s="276">
        <f>IF(G$9=0,0,G$9/NMM!G$9*1000)</f>
        <v>6.6103333737237507E-2</v>
      </c>
      <c r="H187" s="276">
        <f>IF(H$9=0,0,H$9/NMM!H$9*1000)</f>
        <v>6.3869157759804715E-2</v>
      </c>
      <c r="I187" s="276">
        <f>IF(I$9=0,0,I$9/NMM!I$9*1000)</f>
        <v>7.1269010541711517E-2</v>
      </c>
      <c r="J187" s="276">
        <f>IF(J$9=0,0,J$9/NMM!J$9*1000)</f>
        <v>6.5044524088818445E-2</v>
      </c>
      <c r="K187" s="276">
        <f>IF(K$9=0,0,K$9/NMM!K$9*1000)</f>
        <v>6.2426376079972548E-2</v>
      </c>
      <c r="L187" s="276">
        <f>IF(L$9=0,0,L$9/NMM!L$9*1000)</f>
        <v>6.5965427571357441E-2</v>
      </c>
      <c r="M187" s="276">
        <f>IF(M$9=0,0,M$9/NMM!M$9*1000)</f>
        <v>6.8794481478877997E-2</v>
      </c>
      <c r="N187" s="276">
        <f>IF(N$9=0,0,N$9/NMM!N$9*1000)</f>
        <v>6.3912886455191803E-2</v>
      </c>
      <c r="O187" s="276">
        <f>IF(O$9=0,0,O$9/NMM!O$9*1000)</f>
        <v>6.3510643165184288E-2</v>
      </c>
      <c r="P187" s="276">
        <f>IF(P$9=0,0,P$9/NMM!P$9*1000)</f>
        <v>7.1413972319414126E-2</v>
      </c>
      <c r="Q187" s="276">
        <f>IF(Q$9=0,0,Q$9/NMM!Q$9*1000)</f>
        <v>6.9372750197344277E-2</v>
      </c>
      <c r="R187" s="276">
        <f>IF(R$9=0,0,R$9/NMM!R$9*1000)</f>
        <v>7.2833398424746704E-2</v>
      </c>
      <c r="S187" s="276">
        <f>IF(S$9=0,0,S$9/NMM!S$9*1000)</f>
        <v>6.2347929865732774E-2</v>
      </c>
      <c r="T187" s="276">
        <f>IF(T$9=0,0,T$9/NMM!T$9*1000)</f>
        <v>6.9809479169069877E-2</v>
      </c>
      <c r="U187" s="276">
        <f>IF(U$9=0,0,U$9/NMM!U$9*1000)</f>
        <v>6.9662734171903967E-2</v>
      </c>
      <c r="V187" s="276">
        <f>IF(V$9=0,0,V$9/NMM!V$9*1000)</f>
        <v>6.9436620337981023E-2</v>
      </c>
      <c r="W187" s="276">
        <f>IF(W$9=0,0,W$9/NMM!W$9*1000)</f>
        <v>6.7042673621372034E-2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0.3948032113737327</v>
      </c>
      <c r="C188" s="277">
        <f>IF(C$10=0,0,C$10/NMM!C$9*1000)</f>
        <v>0.36023667609227733</v>
      </c>
      <c r="D188" s="277">
        <f>IF(D$10=0,0,D$10/NMM!D$9*1000)</f>
        <v>0.37838529835503792</v>
      </c>
      <c r="E188" s="277">
        <f>IF(E$10=0,0,E$10/NMM!E$9*1000)</f>
        <v>0.40944696656457696</v>
      </c>
      <c r="F188" s="277">
        <f>IF(F$10=0,0,F$10/NMM!F$9*1000)</f>
        <v>0.42423237291205362</v>
      </c>
      <c r="G188" s="277">
        <f>IF(G$10=0,0,G$10/NMM!G$9*1000)</f>
        <v>0.47750148327699765</v>
      </c>
      <c r="H188" s="277">
        <f>IF(H$10=0,0,H$10/NMM!H$9*1000)</f>
        <v>0.44208035095006964</v>
      </c>
      <c r="I188" s="277">
        <f>IF(I$10=0,0,I$10/NMM!I$9*1000)</f>
        <v>0.3948352632195482</v>
      </c>
      <c r="J188" s="277">
        <f>IF(J$10=0,0,J$10/NMM!J$9*1000)</f>
        <v>0.40533943664432448</v>
      </c>
      <c r="K188" s="277">
        <f>IF(K$10=0,0,K$10/NMM!K$9*1000)</f>
        <v>0.38096766920190112</v>
      </c>
      <c r="L188" s="277">
        <f>IF(L$10=0,0,L$10/NMM!L$9*1000)</f>
        <v>0.32807654782705514</v>
      </c>
      <c r="M188" s="277">
        <f>IF(M$10=0,0,M$10/NMM!M$9*1000)</f>
        <v>0.26500841360916422</v>
      </c>
      <c r="N188" s="277">
        <f>IF(N$10=0,0,N$10/NMM!N$9*1000)</f>
        <v>0.21008441055754987</v>
      </c>
      <c r="O188" s="277">
        <f>IF(O$10=0,0,O$10/NMM!O$9*1000)</f>
        <v>0.22382197353427691</v>
      </c>
      <c r="P188" s="277">
        <f>IF(P$10=0,0,P$10/NMM!P$9*1000)</f>
        <v>0.25244795732385905</v>
      </c>
      <c r="Q188" s="277">
        <f>IF(Q$10=0,0,Q$10/NMM!Q$9*1000)</f>
        <v>0.21268879542012784</v>
      </c>
      <c r="R188" s="277">
        <f>IF(R$10=0,0,R$10/NMM!R$9*1000)</f>
        <v>0.20807686750190091</v>
      </c>
      <c r="S188" s="277">
        <f>IF(S$10=0,0,S$10/NMM!S$9*1000)</f>
        <v>0.22469134870114474</v>
      </c>
      <c r="T188" s="277">
        <f>IF(T$10=0,0,T$10/NMM!T$9*1000)</f>
        <v>0.36617955411241904</v>
      </c>
      <c r="U188" s="277">
        <f>IF(U$10=0,0,U$10/NMM!U$9*1000)</f>
        <v>0.34664067836338885</v>
      </c>
      <c r="V188" s="277">
        <f>IF(V$10=0,0,V$10/NMM!V$9*1000)</f>
        <v>0.39050230092893068</v>
      </c>
      <c r="W188" s="277">
        <f>IF(W$10=0,0,W$10/NMM!W$9*1000)</f>
        <v>0.37690405949514488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3.4139059423965485</v>
      </c>
      <c r="C189" s="278">
        <f>IF(C$16=0,0,C$16/NMM!C$9*1000)</f>
        <v>3.0563346088256367</v>
      </c>
      <c r="D189" s="278">
        <f>IF(D$16=0,0,D$16/NMM!D$9*1000)</f>
        <v>3.3319002112717517</v>
      </c>
      <c r="E189" s="278">
        <f>IF(E$16=0,0,E$16/NMM!E$9*1000)</f>
        <v>3.731369498322247</v>
      </c>
      <c r="F189" s="278">
        <f>IF(F$16=0,0,F$16/NMM!F$9*1000)</f>
        <v>3.6710683614253119</v>
      </c>
      <c r="G189" s="278">
        <f>IF(G$16=0,0,G$16/NMM!G$9*1000)</f>
        <v>4.2049437866771422</v>
      </c>
      <c r="H189" s="278">
        <f>IF(H$16=0,0,H$16/NMM!H$9*1000)</f>
        <v>4.0200763233225185</v>
      </c>
      <c r="I189" s="278">
        <f>IF(I$16=0,0,I$16/NMM!I$9*1000)</f>
        <v>3.3942891411539122</v>
      </c>
      <c r="J189" s="278">
        <f>IF(J$16=0,0,J$16/NMM!J$9*1000)</f>
        <v>3.6031842299687726</v>
      </c>
      <c r="K189" s="278">
        <f>IF(K$16=0,0,K$16/NMM!K$9*1000)</f>
        <v>3.4533972236384982</v>
      </c>
      <c r="L189" s="278">
        <f>IF(L$16=0,0,L$16/NMM!L$9*1000)</f>
        <v>2.8035652343358501</v>
      </c>
      <c r="M189" s="278">
        <f>IF(M$16=0,0,M$16/NMM!M$9*1000)</f>
        <v>2.1578659366157105</v>
      </c>
      <c r="N189" s="278">
        <f>IF(N$16=0,0,N$16/NMM!N$9*1000)</f>
        <v>1.7354646560541811</v>
      </c>
      <c r="O189" s="278">
        <f>IF(O$16=0,0,O$16/NMM!O$9*1000)</f>
        <v>1.8768783472342989</v>
      </c>
      <c r="P189" s="278">
        <f>IF(P$16=0,0,P$16/NMM!P$9*1000)</f>
        <v>2.1153262038845462</v>
      </c>
      <c r="Q189" s="278">
        <f>IF(Q$16=0,0,Q$16/NMM!Q$9*1000)</f>
        <v>1.7493347738653358</v>
      </c>
      <c r="R189" s="278">
        <f>IF(R$16=0,0,R$16/NMM!R$9*1000)</f>
        <v>1.7280474890928419</v>
      </c>
      <c r="S189" s="278">
        <f>IF(S$16=0,0,S$16/NMM!S$9*1000)</f>
        <v>1.8964437142837562</v>
      </c>
      <c r="T189" s="278">
        <f>IF(T$16=0,0,T$16/NMM!T$9*1000)</f>
        <v>3.0648622133725252</v>
      </c>
      <c r="U189" s="278">
        <f>IF(U$16=0,0,U$16/NMM!U$9*1000)</f>
        <v>2.9109804303683751</v>
      </c>
      <c r="V189" s="278">
        <f>IF(V$16=0,0,V$16/NMM!V$9*1000)</f>
        <v>3.4427689432661182</v>
      </c>
      <c r="W189" s="278">
        <f>IF(W$16=0,0,W$16/NMM!W$9*1000)</f>
        <v>3.2872623743292579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33.785356381833488</v>
      </c>
      <c r="C190" s="278">
        <f>IF(C$17=0,0,C$17/NMM!C$9*1000)</f>
        <v>34.917077870616623</v>
      </c>
      <c r="D190" s="278">
        <f>IF(D$17=0,0,D$17/NMM!D$9*1000)</f>
        <v>32.906015628810323</v>
      </c>
      <c r="E190" s="278">
        <f>IF(E$17=0,0,E$17/NMM!E$9*1000)</f>
        <v>30.446607553360344</v>
      </c>
      <c r="F190" s="278">
        <f>IF(F$17=0,0,F$17/NMM!F$9*1000)</f>
        <v>30.89321514756152</v>
      </c>
      <c r="G190" s="278">
        <f>IF(G$17=0,0,G$17/NMM!G$9*1000)</f>
        <v>28.573262497773637</v>
      </c>
      <c r="H190" s="278">
        <f>IF(H$17=0,0,H$17/NMM!H$9*1000)</f>
        <v>27.670911049024966</v>
      </c>
      <c r="I190" s="278">
        <f>IF(I$17=0,0,I$17/NMM!I$9*1000)</f>
        <v>32.294940921183951</v>
      </c>
      <c r="J190" s="278">
        <f>IF(J$17=0,0,J$17/NMM!J$9*1000)</f>
        <v>28.818151803881584</v>
      </c>
      <c r="K190" s="278">
        <f>IF(K$17=0,0,K$17/NMM!K$9*1000)</f>
        <v>27.668224819918695</v>
      </c>
      <c r="L190" s="278">
        <f>IF(L$17=0,0,L$17/NMM!L$9*1000)</f>
        <v>30.334447120386155</v>
      </c>
      <c r="M190" s="278">
        <f>IF(M$17=0,0,M$17/NMM!M$9*1000)</f>
        <v>32.634552666304252</v>
      </c>
      <c r="N190" s="278">
        <f>IF(N$17=0,0,N$17/NMM!N$9*1000)</f>
        <v>30.674681058467712</v>
      </c>
      <c r="O190" s="278">
        <f>IF(O$17=0,0,O$17/NMM!O$9*1000)</f>
        <v>30.283049023807628</v>
      </c>
      <c r="P190" s="278">
        <f>IF(P$17=0,0,P$17/NMM!P$9*1000)</f>
        <v>34.044984339317317</v>
      </c>
      <c r="Q190" s="278">
        <f>IF(Q$17=0,0,Q$17/NMM!Q$9*1000)</f>
        <v>33.471338681718173</v>
      </c>
      <c r="R190" s="278">
        <f>IF(R$17=0,0,R$17/NMM!R$9*1000)</f>
        <v>35.284836105000409</v>
      </c>
      <c r="S190" s="278">
        <f>IF(S$17=0,0,S$17/NMM!S$9*1000)</f>
        <v>29.658535600549357</v>
      </c>
      <c r="T190" s="278">
        <f>IF(T$17=0,0,T$17/NMM!T$9*1000)</f>
        <v>31.969773782765742</v>
      </c>
      <c r="U190" s="278">
        <f>IF(U$17=0,0,U$17/NMM!U$9*1000)</f>
        <v>32.096895682615909</v>
      </c>
      <c r="V190" s="278">
        <f>IF(V$17=0,0,V$17/NMM!V$9*1000)</f>
        <v>31.291514897635686</v>
      </c>
      <c r="W190" s="278">
        <f>IF(W$17=0,0,W$17/NMM!W$9*1000)</f>
        <v>30.258890811619857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32.631157061776392</v>
      </c>
      <c r="C191" s="278">
        <f>IF(C$25=0,0,C$25/NMM!C$9*1000)</f>
        <v>33.724215877948211</v>
      </c>
      <c r="D191" s="278">
        <f>IF(D$25=0,0,D$25/NMM!D$9*1000)</f>
        <v>31.781856971570765</v>
      </c>
      <c r="E191" s="278">
        <f>IF(E$25=0,0,E$25/NMM!E$9*1000)</f>
        <v>29.406468940081446</v>
      </c>
      <c r="F191" s="278">
        <f>IF(F$25=0,0,F$25/NMM!F$9*1000)</f>
        <v>29.837819208720216</v>
      </c>
      <c r="G191" s="278">
        <f>IF(G$25=0,0,G$25/NMM!G$9*1000)</f>
        <v>27.597122427678752</v>
      </c>
      <c r="H191" s="278">
        <f>IF(H$25=0,0,H$25/NMM!H$9*1000)</f>
        <v>26.725597749464264</v>
      </c>
      <c r="I191" s="278">
        <f>IF(I$25=0,0,I$25/NMM!I$9*1000)</f>
        <v>31.191658231747606</v>
      </c>
      <c r="J191" s="278">
        <f>IF(J$25=0,0,J$25/NMM!J$9*1000)</f>
        <v>27.833645651528908</v>
      </c>
      <c r="K191" s="278">
        <f>IF(K$25=0,0,K$25/NMM!K$9*1000)</f>
        <v>26.723003289222969</v>
      </c>
      <c r="L191" s="278">
        <f>IF(L$25=0,0,L$25/NMM!L$9*1000)</f>
        <v>29.298140211411727</v>
      </c>
      <c r="M191" s="278">
        <f>IF(M$25=0,0,M$25/NMM!M$9*1000)</f>
        <v>31.51966791943002</v>
      </c>
      <c r="N191" s="278">
        <f>IF(N$25=0,0,N$25/NMM!N$9*1000)</f>
        <v>29.626750836257923</v>
      </c>
      <c r="O191" s="278">
        <f>IF(O$25=0,0,O$25/NMM!O$9*1000)</f>
        <v>29.248498013082489</v>
      </c>
      <c r="P191" s="278">
        <f>IF(P$25=0,0,P$25/NMM!P$9*1000)</f>
        <v>32.881915424735041</v>
      </c>
      <c r="Q191" s="278">
        <f>IF(Q$25=0,0,Q$25/NMM!Q$9*1000)</f>
        <v>32.327867057171012</v>
      </c>
      <c r="R191" s="278">
        <f>IF(R$25=0,0,R$25/NMM!R$9*1000)</f>
        <v>34.079410494554111</v>
      </c>
      <c r="S191" s="278">
        <f>IF(S$25=0,0,S$25/NMM!S$9*1000)</f>
        <v>28.645319660567438</v>
      </c>
      <c r="T191" s="278">
        <f>IF(T$25=0,0,T$25/NMM!T$9*1000)</f>
        <v>30.877599683862687</v>
      </c>
      <c r="U191" s="278">
        <f>IF(U$25=0,0,U$25/NMM!U$9*1000)</f>
        <v>31.000378755159765</v>
      </c>
      <c r="V191" s="278">
        <f>IF(V$25=0,0,V$25/NMM!V$9*1000)</f>
        <v>30.222511960084109</v>
      </c>
      <c r="W191" s="278">
        <f>IF(W$25=0,0,W$25/NMM!W$9*1000)</f>
        <v>29.225165110883051</v>
      </c>
      <c r="DA191" s="79"/>
    </row>
    <row r="192" spans="1:105" ht="12" customHeight="1" x14ac:dyDescent="0.25">
      <c r="A192" s="41" t="s">
        <v>1472</v>
      </c>
      <c r="B192" s="279">
        <f>IF(B$33=0,0,B$33/NMM!B$9*1000)</f>
        <v>4.2183555896025764</v>
      </c>
      <c r="C192" s="279">
        <f>IF(C$33=0,0,C$33/NMM!C$9*1000)</f>
        <v>3.7866634334854932</v>
      </c>
      <c r="D192" s="279">
        <f>IF(D$33=0,0,D$33/NMM!D$9*1000)</f>
        <v>4.1168789893929434</v>
      </c>
      <c r="E192" s="279">
        <f>IF(E$33=0,0,E$33/NMM!E$9*1000)</f>
        <v>4.5965602222346051</v>
      </c>
      <c r="F192" s="279">
        <f>IF(F$33=0,0,F$33/NMM!F$9*1000)</f>
        <v>4.5243143916600008</v>
      </c>
      <c r="G192" s="279">
        <f>IF(G$33=0,0,G$33/NMM!G$9*1000)</f>
        <v>5.1674887596567025</v>
      </c>
      <c r="H192" s="279">
        <f>IF(H$33=0,0,H$33/NMM!H$9*1000)</f>
        <v>4.9410716956458245</v>
      </c>
      <c r="I192" s="279">
        <f>IF(I$33=0,0,I$33/NMM!I$9*1000)</f>
        <v>4.1913027614320821</v>
      </c>
      <c r="J192" s="279">
        <f>IF(J$33=0,0,J$33/NMM!J$9*1000)</f>
        <v>4.4373883767809854</v>
      </c>
      <c r="K192" s="279">
        <f>IF(K$33=0,0,K$33/NMM!K$9*1000)</f>
        <v>4.2530272165022813</v>
      </c>
      <c r="L192" s="279">
        <f>IF(L$33=0,0,L$33/NMM!L$9*1000)</f>
        <v>3.4698146874776077</v>
      </c>
      <c r="M192" s="279">
        <f>IF(M$33=0,0,M$33/NMM!M$9*1000)</f>
        <v>2.6908252570501991</v>
      </c>
      <c r="N192" s="279">
        <f>IF(N$33=0,0,N$33/NMM!N$9*1000)</f>
        <v>2.1737090006950268</v>
      </c>
      <c r="O192" s="279">
        <f>IF(O$33=0,0,O$33/NMM!O$9*1000)</f>
        <v>2.3445577092389187</v>
      </c>
      <c r="P192" s="279">
        <f>IF(P$33=0,0,P$33/NMM!P$9*1000)</f>
        <v>2.6422365542074386</v>
      </c>
      <c r="Q192" s="279">
        <f>IF(Q$33=0,0,Q$33/NMM!Q$9*1000)</f>
        <v>2.1966196051030136</v>
      </c>
      <c r="R192" s="279">
        <f>IF(R$33=0,0,R$33/NMM!R$9*1000)</f>
        <v>2.1747096015083867</v>
      </c>
      <c r="S192" s="279">
        <f>IF(S$33=0,0,S$33/NMM!S$9*1000)</f>
        <v>2.3669576896175055</v>
      </c>
      <c r="T192" s="279">
        <f>IF(T$33=0,0,T$33/NMM!T$9*1000)</f>
        <v>3.7906202557327724</v>
      </c>
      <c r="U192" s="279">
        <f>IF(U$33=0,0,U$33/NMM!U$9*1000)</f>
        <v>3.6040591862403248</v>
      </c>
      <c r="V192" s="279">
        <f>IF(V$33=0,0,V$33/NMM!V$9*1000)</f>
        <v>4.2479870494748919</v>
      </c>
      <c r="W192" s="279">
        <f>IF(W$33=0,0,W$33/NMM!W$9*1000)</f>
        <v>4.0569360324814632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 t="shared" ref="B194:W194" si="50">SUM(B195:B201,B202,B203)</f>
        <v>56.784258645229258</v>
      </c>
      <c r="C194" s="322">
        <f t="shared" si="50"/>
        <v>49.45597377588139</v>
      </c>
      <c r="D194" s="322">
        <f t="shared" si="50"/>
        <v>47.351660483891827</v>
      </c>
      <c r="E194" s="322">
        <f t="shared" si="50"/>
        <v>44.883396623973503</v>
      </c>
      <c r="F194" s="322">
        <f t="shared" si="50"/>
        <v>46.074256082207789</v>
      </c>
      <c r="G194" s="322">
        <f t="shared" si="50"/>
        <v>43.979198721597925</v>
      </c>
      <c r="H194" s="322">
        <f t="shared" si="50"/>
        <v>43.07943985891017</v>
      </c>
      <c r="I194" s="322">
        <f t="shared" si="50"/>
        <v>48.340218590680372</v>
      </c>
      <c r="J194" s="322">
        <f t="shared" si="50"/>
        <v>44.118284913467832</v>
      </c>
      <c r="K194" s="322">
        <f t="shared" si="50"/>
        <v>42.342452106352788</v>
      </c>
      <c r="L194" s="322">
        <f t="shared" si="50"/>
        <v>44.32002878766442</v>
      </c>
      <c r="M194" s="322">
        <f t="shared" si="50"/>
        <v>46.220778244485402</v>
      </c>
      <c r="N194" s="322">
        <f t="shared" si="50"/>
        <v>42.348032929194986</v>
      </c>
      <c r="O194" s="322">
        <f t="shared" si="50"/>
        <v>41.868784568373385</v>
      </c>
      <c r="P194" s="322">
        <f t="shared" si="50"/>
        <v>47.078978785279219</v>
      </c>
      <c r="Q194" s="322">
        <f t="shared" si="50"/>
        <v>45.733322608211068</v>
      </c>
      <c r="R194" s="322">
        <f t="shared" si="50"/>
        <v>48.01472188049064</v>
      </c>
      <c r="S194" s="322">
        <f t="shared" si="50"/>
        <v>44.219727236987346</v>
      </c>
      <c r="T194" s="322">
        <f t="shared" si="50"/>
        <v>49.286576258498343</v>
      </c>
      <c r="U194" s="322">
        <f t="shared" si="50"/>
        <v>49.182972011917293</v>
      </c>
      <c r="V194" s="322">
        <f t="shared" si="50"/>
        <v>49.023332134192948</v>
      </c>
      <c r="W194" s="322">
        <f t="shared" si="50"/>
        <v>50.149195148741811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0.40859398526252361</v>
      </c>
      <c r="C195" s="275">
        <f>IF(C$49=0,0,C$49/NMM!C$10*1000)</f>
        <v>0.35586294339737445</v>
      </c>
      <c r="D195" s="275">
        <f>IF(D$49=0,0,D$49/NMM!D$10*1000)</f>
        <v>0.34072125140858378</v>
      </c>
      <c r="E195" s="275">
        <f>IF(E$49=0,0,E$49/NMM!E$10*1000)</f>
        <v>0.32296073482762988</v>
      </c>
      <c r="F195" s="275">
        <f>IF(F$49=0,0,F$49/NMM!F$10*1000)</f>
        <v>0.3315296238743547</v>
      </c>
      <c r="G195" s="275">
        <f>IF(G$49=0,0,G$49/NMM!G$10*1000)</f>
        <v>0.31645453340474855</v>
      </c>
      <c r="H195" s="275">
        <f>IF(H$49=0,0,H$49/NMM!H$10*1000)</f>
        <v>0.30998027331486638</v>
      </c>
      <c r="I195" s="275">
        <f>IF(I$49=0,0,I$49/NMM!I$10*1000)</f>
        <v>0.34783447091969277</v>
      </c>
      <c r="J195" s="275">
        <f>IF(J$49=0,0,J$49/NMM!J$10*1000)</f>
        <v>0.31745533508443263</v>
      </c>
      <c r="K195" s="275">
        <f>IF(K$49=0,0,K$49/NMM!K$10*1000)</f>
        <v>0.30467724092363774</v>
      </c>
      <c r="L195" s="275">
        <f>IF(L$49=0,0,L$49/NMM!L$10*1000)</f>
        <v>0.31890699326448391</v>
      </c>
      <c r="M195" s="275">
        <f>IF(M$49=0,0,M$49/NMM!M$10*1000)</f>
        <v>0.33258393145272547</v>
      </c>
      <c r="N195" s="275">
        <f>IF(N$49=0,0,N$49/NMM!N$10*1000)</f>
        <v>0.3047173980148622</v>
      </c>
      <c r="O195" s="275">
        <f>IF(O$49=0,0,O$49/NMM!O$10*1000)</f>
        <v>0.30126894236271418</v>
      </c>
      <c r="P195" s="275">
        <f>IF(P$49=0,0,P$49/NMM!P$10*1000)</f>
        <v>0.33875915655006489</v>
      </c>
      <c r="Q195" s="275">
        <f>IF(Q$49=0,0,Q$49/NMM!Q$10*1000)</f>
        <v>0.32907641993784603</v>
      </c>
      <c r="R195" s="275">
        <f>IF(R$49=0,0,R$49/NMM!R$10*1000)</f>
        <v>0.34549234299252146</v>
      </c>
      <c r="S195" s="275">
        <f>IF(S$49=0,0,S$49/NMM!S$10*1000)</f>
        <v>0.31818526841878259</v>
      </c>
      <c r="T195" s="275">
        <f>IF(T$49=0,0,T$49/NMM!T$10*1000)</f>
        <v>0.3546440350523955</v>
      </c>
      <c r="U195" s="275">
        <f>IF(U$49=0,0,U$49/NMM!U$10*1000)</f>
        <v>0.35389854549227351</v>
      </c>
      <c r="V195" s="275">
        <f>IF(V$49=0,0,V$49/NMM!V$10*1000)</f>
        <v>0.35274984873362852</v>
      </c>
      <c r="W195" s="275">
        <f>IF(W$49=0,0,W$49/NMM!W$10*1000)</f>
        <v>0.36085105260509026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0.4574789880277646</v>
      </c>
      <c r="C196" s="276">
        <f>IF(C$50=0,0,C$50/NMM!C$10*1000)</f>
        <v>0.398439098699441</v>
      </c>
      <c r="D196" s="276">
        <f>IF(D$50=0,0,D$50/NMM!D$10*1000)</f>
        <v>0.38148582435398154</v>
      </c>
      <c r="E196" s="276">
        <f>IF(E$50=0,0,E$50/NMM!E$10*1000)</f>
        <v>0.36160040399693788</v>
      </c>
      <c r="F196" s="276">
        <f>IF(F$50=0,0,F$50/NMM!F$10*1000)</f>
        <v>0.37119449209174721</v>
      </c>
      <c r="G196" s="276">
        <f>IF(G$50=0,0,G$50/NMM!G$10*1000)</f>
        <v>0.35431578760462323</v>
      </c>
      <c r="H196" s="276">
        <f>IF(H$50=0,0,H$50/NMM!H$10*1000)</f>
        <v>0.34706693407036271</v>
      </c>
      <c r="I196" s="276">
        <f>IF(I$50=0,0,I$50/NMM!I$10*1000)</f>
        <v>0.38945008369438971</v>
      </c>
      <c r="J196" s="276">
        <f>IF(J$50=0,0,J$50/NMM!J$10*1000)</f>
        <v>0.35543632720175944</v>
      </c>
      <c r="K196" s="276">
        <f>IF(K$50=0,0,K$50/NMM!K$10*1000)</f>
        <v>0.34112943626246178</v>
      </c>
      <c r="L196" s="276">
        <f>IF(L$50=0,0,L$50/NMM!L$10*1000)</f>
        <v>0.35706166467398232</v>
      </c>
      <c r="M196" s="276">
        <f>IF(M$50=0,0,M$50/NMM!M$10*1000)</f>
        <v>0.37237493914045555</v>
      </c>
      <c r="N196" s="276">
        <f>IF(N$50=0,0,N$50/NMM!N$10*1000)</f>
        <v>0.3411743978285105</v>
      </c>
      <c r="O196" s="276">
        <f>IF(O$50=0,0,O$50/NMM!O$10*1000)</f>
        <v>0.33731336203526519</v>
      </c>
      <c r="P196" s="276">
        <f>IF(P$50=0,0,P$50/NMM!P$10*1000)</f>
        <v>0.37928898053673132</v>
      </c>
      <c r="Q196" s="276">
        <f>IF(Q$50=0,0,Q$50/NMM!Q$10*1000)</f>
        <v>0.36844778192277916</v>
      </c>
      <c r="R196" s="276">
        <f>IF(R$50=0,0,R$50/NMM!R$10*1000)</f>
        <v>0.38682773889098926</v>
      </c>
      <c r="S196" s="276">
        <f>IF(S$50=0,0,S$50/NMM!S$10*1000)</f>
        <v>0.35625359122220651</v>
      </c>
      <c r="T196" s="276">
        <f>IF(T$50=0,0,T$50/NMM!T$10*1000)</f>
        <v>0.39707435771873051</v>
      </c>
      <c r="U196" s="276">
        <f>IF(U$50=0,0,U$50/NMM!U$10*1000)</f>
        <v>0.39623967629450269</v>
      </c>
      <c r="V196" s="276">
        <f>IF(V$50=0,0,V$50/NMM!V$10*1000)</f>
        <v>0.39495354715494141</v>
      </c>
      <c r="W196" s="276">
        <f>IF(W$50=0,0,W$50/NMM!W$10*1000)</f>
        <v>0.40402399528339727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0.7631041147605313</v>
      </c>
      <c r="C197" s="276">
        <f>IF(C$51=0,0,C$51/NMM!C$10*1000)</f>
        <v>0.59201132937982814</v>
      </c>
      <c r="D197" s="276">
        <f>IF(D$51=0,0,D$51/NMM!D$10*1000)</f>
        <v>0.6384031285334244</v>
      </c>
      <c r="E197" s="276">
        <f>IF(E$51=0,0,E$51/NMM!E$10*1000)</f>
        <v>0.70244894260810375</v>
      </c>
      <c r="F197" s="276">
        <f>IF(F$51=0,0,F$51/NMM!F$10*1000)</f>
        <v>0.70444301885070104</v>
      </c>
      <c r="G197" s="276">
        <f>IF(G$51=0,0,G$51/NMM!G$10*1000)</f>
        <v>0.78967397162640884</v>
      </c>
      <c r="H197" s="276">
        <f>IF(H$51=0,0,H$51/NMM!H$10*1000)</f>
        <v>0.7662205216342991</v>
      </c>
      <c r="I197" s="276">
        <f>IF(I$51=0,0,I$51/NMM!I$10*1000)</f>
        <v>0.6734212948724303</v>
      </c>
      <c r="J197" s="276">
        <f>IF(J$51=0,0,J$51/NMM!J$10*1000)</f>
        <v>0.70319085658362313</v>
      </c>
      <c r="K197" s="276">
        <f>IF(K$51=0,0,K$51/NMM!K$10*1000)</f>
        <v>0.67852791865462125</v>
      </c>
      <c r="L197" s="276">
        <f>IF(L$51=0,0,L$51/NMM!L$10*1000)</f>
        <v>0.56264493133698612</v>
      </c>
      <c r="M197" s="276">
        <f>IF(M$51=0,0,M$51/NMM!M$10*1000)</f>
        <v>0.45027172094648843</v>
      </c>
      <c r="N197" s="276">
        <f>IF(N$51=0,0,N$51/NMM!N$10*1000)</f>
        <v>0.37332837859657314</v>
      </c>
      <c r="O197" s="276">
        <f>IF(O$51=0,0,O$51/NMM!O$10*1000)</f>
        <v>0.40076450710147249</v>
      </c>
      <c r="P197" s="276">
        <f>IF(P$51=0,0,P$51/NMM!P$10*1000)</f>
        <v>0.4494547454110836</v>
      </c>
      <c r="Q197" s="276">
        <f>IF(Q$51=0,0,Q$51/NMM!Q$10*1000)</f>
        <v>0.39155986534425191</v>
      </c>
      <c r="R197" s="276">
        <f>IF(R$51=0,0,R$51/NMM!R$10*1000)</f>
        <v>0.38533944034615619</v>
      </c>
      <c r="S197" s="276">
        <f>IF(S$51=0,0,S$51/NMM!S$10*1000)</f>
        <v>0.44517604394024896</v>
      </c>
      <c r="T197" s="276">
        <f>IF(T$51=0,0,T$51/NMM!T$10*1000)</f>
        <v>0.65043741226846352</v>
      </c>
      <c r="U197" s="276">
        <f>IF(U$51=0,0,U$51/NMM!U$10*1000)</f>
        <v>0.63365628054134837</v>
      </c>
      <c r="V197" s="276">
        <f>IF(V$51=0,0,V$51/NMM!V$10*1000)</f>
        <v>0.71689890645704424</v>
      </c>
      <c r="W197" s="276">
        <f>IF(W$51=0,0,W$51/NMM!W$10*1000)</f>
        <v>0.72271835081481828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0.33648299521709957</v>
      </c>
      <c r="C198" s="276">
        <f>IF(C$52=0,0,C$52/NMM!C$10*1000)</f>
        <v>0.29305822748268545</v>
      </c>
      <c r="D198" s="276">
        <f>IF(D$52=0,0,D$52/NMM!D$10*1000)</f>
        <v>0.28058882740140562</v>
      </c>
      <c r="E198" s="276">
        <f>IF(E$52=0,0,E$52/NMM!E$10*1000)</f>
        <v>0.265962787784296</v>
      </c>
      <c r="F198" s="276">
        <f>IF(F$52=0,0,F$52/NMM!F$10*1000)</f>
        <v>0.27301939056388042</v>
      </c>
      <c r="G198" s="276">
        <f>IF(G$52=0,0,G$52/NMM!G$10*1000)</f>
        <v>0.26060483778694044</v>
      </c>
      <c r="H198" s="276">
        <f>IF(H$52=0,0,H$52/NMM!H$10*1000)</f>
        <v>0.25527319193449743</v>
      </c>
      <c r="I198" s="276">
        <f>IF(I$52=0,0,I$52/NMM!I$10*1000)</f>
        <v>0.286446665482886</v>
      </c>
      <c r="J198" s="276">
        <f>IF(J$52=0,0,J$52/NMM!J$10*1000)</f>
        <v>0.26142901229499649</v>
      </c>
      <c r="K198" s="276">
        <f>IF(K$52=0,0,K$52/NMM!K$10*1000)</f>
        <v>0.25090606885610112</v>
      </c>
      <c r="L198" s="276">
        <f>IF(L$52=0,0,L$52/NMM!L$10*1000)</f>
        <v>0.26262447358437685</v>
      </c>
      <c r="M198" s="276">
        <f>IF(M$52=0,0,M$52/NMM!M$10*1000)</f>
        <v>0.27388762794535432</v>
      </c>
      <c r="N198" s="276">
        <f>IF(N$52=0,0,N$52/NMM!N$10*1000)</f>
        <v>0.25093913879550733</v>
      </c>
      <c r="O198" s="276">
        <f>IF(O$52=0,0,O$52/NMM!O$10*1000)</f>
        <v>0.24809928620697105</v>
      </c>
      <c r="P198" s="276">
        <f>IF(P$52=0,0,P$52/NMM!P$10*1000)</f>
        <v>0.27897301420124232</v>
      </c>
      <c r="Q198" s="276">
        <f>IF(Q$52=0,0,Q$52/NMM!Q$10*1000)</f>
        <v>0.27099914200857073</v>
      </c>
      <c r="R198" s="276">
        <f>IF(R$52=0,0,R$52/NMM!R$10*1000)</f>
        <v>0.28451788961113661</v>
      </c>
      <c r="S198" s="276">
        <f>IF(S$52=0,0,S$52/NMM!S$10*1000)</f>
        <v>0.26203012284363342</v>
      </c>
      <c r="T198" s="276">
        <f>IF(T$52=0,0,T$52/NMM!T$10*1000)</f>
        <v>0.29205443901391953</v>
      </c>
      <c r="U198" s="276">
        <f>IF(U$52=0,0,U$52/NMM!U$10*1000)</f>
        <v>0.29144051769069779</v>
      </c>
      <c r="V198" s="276">
        <f>IF(V$52=0,0,V$52/NMM!V$10*1000)</f>
        <v>0.2904945494682416</v>
      </c>
      <c r="W198" s="276">
        <f>IF(W$52=0,0,W$52/NMM!W$10*1000)</f>
        <v>0.29716600681184968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0.56737400618081835</v>
      </c>
      <c r="C199" s="277">
        <f>IF(C$53=0,0,C$53/NMM!C$10*1000)</f>
        <v>0.44861476179802784</v>
      </c>
      <c r="D199" s="277">
        <f>IF(D$53=0,0,D$53/NMM!D$10*1000)</f>
        <v>0.46611576228554474</v>
      </c>
      <c r="E199" s="277">
        <f>IF(E$53=0,0,E$53/NMM!E$10*1000)</f>
        <v>0.49556505986152338</v>
      </c>
      <c r="F199" s="277">
        <f>IF(F$53=0,0,F$53/NMM!F$10*1000)</f>
        <v>0.52337589735930434</v>
      </c>
      <c r="G199" s="277">
        <f>IF(G$53=0,0,G$53/NMM!G$10*1000)</f>
        <v>0.57652596153667857</v>
      </c>
      <c r="H199" s="277">
        <f>IF(H$53=0,0,H$53/NMM!H$10*1000)</f>
        <v>0.54172291657843408</v>
      </c>
      <c r="I199" s="277">
        <f>IF(I$53=0,0,I$53/NMM!I$10*1000)</f>
        <v>0.50362868544802053</v>
      </c>
      <c r="J199" s="277">
        <f>IF(J$53=0,0,J$53/NMM!J$10*1000)</f>
        <v>0.50858333018699653</v>
      </c>
      <c r="K199" s="277">
        <f>IF(K$53=0,0,K$53/NMM!K$10*1000)</f>
        <v>0.48124454729121413</v>
      </c>
      <c r="L199" s="277">
        <f>IF(L$53=0,0,L$53/NMM!L$10*1000)</f>
        <v>0.42330699593729798</v>
      </c>
      <c r="M199" s="277">
        <f>IF(M$53=0,0,M$53/NMM!M$10*1000)</f>
        <v>0.3555219257893143</v>
      </c>
      <c r="N199" s="277">
        <f>IF(N$53=0,0,N$53/NMM!N$10*1000)</f>
        <v>0.29055313912111835</v>
      </c>
      <c r="O199" s="277">
        <f>IF(O$53=0,0,O$53/NMM!O$10*1000)</f>
        <v>0.30726448361893383</v>
      </c>
      <c r="P199" s="277">
        <f>IF(P$53=0,0,P$53/NMM!P$10*1000)</f>
        <v>0.34485537264716054</v>
      </c>
      <c r="Q199" s="277">
        <f>IF(Q$53=0,0,Q$53/NMM!Q$10*1000)</f>
        <v>0.30607394940047117</v>
      </c>
      <c r="R199" s="277">
        <f>IF(R$53=0,0,R$53/NMM!R$10*1000)</f>
        <v>0.29831020102920469</v>
      </c>
      <c r="S199" s="277">
        <f>IF(S$53=0,0,S$53/NMM!S$10*1000)</f>
        <v>0.33910539089822689</v>
      </c>
      <c r="T199" s="277">
        <f>IF(T$53=0,0,T$53/NMM!T$10*1000)</f>
        <v>0.4996261543966995</v>
      </c>
      <c r="U199" s="277">
        <f>IF(U$53=0,0,U$53/NMM!U$10*1000)</f>
        <v>0.48512147326822125</v>
      </c>
      <c r="V199" s="277">
        <f>IF(V$53=0,0,V$53/NMM!V$10*1000)</f>
        <v>0.52279346856064368</v>
      </c>
      <c r="W199" s="277">
        <f>IF(W$53=0,0,W$53/NMM!W$10*1000)</f>
        <v>0.53274826382741536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3.2541586277710519</v>
      </c>
      <c r="C200" s="278">
        <f>IF(C$59=0,0,C$59/NMM!C$10*1000)</f>
        <v>2.5245556117124726</v>
      </c>
      <c r="D200" s="278">
        <f>IF(D$59=0,0,D$59/NMM!D$10*1000)</f>
        <v>2.7223874285686449</v>
      </c>
      <c r="E200" s="278">
        <f>IF(E$59=0,0,E$59/NMM!E$10*1000)</f>
        <v>2.9955025047586616</v>
      </c>
      <c r="F200" s="278">
        <f>IF(F$59=0,0,F$59/NMM!F$10*1000)</f>
        <v>3.0040059845378471</v>
      </c>
      <c r="G200" s="278">
        <f>IF(G$59=0,0,G$59/NMM!G$10*1000)</f>
        <v>3.3674623399203036</v>
      </c>
      <c r="H200" s="278">
        <f>IF(H$59=0,0,H$59/NMM!H$10*1000)</f>
        <v>3.2674481411149792</v>
      </c>
      <c r="I200" s="278">
        <f>IF(I$59=0,0,I$59/NMM!I$10*1000)</f>
        <v>2.8717178618825274</v>
      </c>
      <c r="J200" s="278">
        <f>IF(J$59=0,0,J$59/NMM!J$10*1000)</f>
        <v>2.9986663007830869</v>
      </c>
      <c r="K200" s="278">
        <f>IF(K$59=0,0,K$59/NMM!K$10*1000)</f>
        <v>2.8934943973750831</v>
      </c>
      <c r="L200" s="278">
        <f>IF(L$59=0,0,L$59/NMM!L$10*1000)</f>
        <v>2.3993264120407316</v>
      </c>
      <c r="M200" s="278">
        <f>IF(M$59=0,0,M$59/NMM!M$10*1000)</f>
        <v>1.9201254156769212</v>
      </c>
      <c r="N200" s="278">
        <f>IF(N$59=0,0,N$59/NMM!N$10*1000)</f>
        <v>1.5920105011922947</v>
      </c>
      <c r="O200" s="278">
        <f>IF(O$59=0,0,O$59/NMM!O$10*1000)</f>
        <v>1.7090083165098955</v>
      </c>
      <c r="P200" s="278">
        <f>IF(P$59=0,0,P$59/NMM!P$10*1000)</f>
        <v>1.916641529355525</v>
      </c>
      <c r="Q200" s="278">
        <f>IF(Q$59=0,0,Q$59/NMM!Q$10*1000)</f>
        <v>1.6697563143120024</v>
      </c>
      <c r="R200" s="278">
        <f>IF(R$59=0,0,R$59/NMM!R$10*1000)</f>
        <v>1.6432301178410169</v>
      </c>
      <c r="S200" s="278">
        <f>IF(S$59=0,0,S$59/NMM!S$10*1000)</f>
        <v>1.8983955612921202</v>
      </c>
      <c r="T200" s="278">
        <f>IF(T$59=0,0,T$59/NMM!T$10*1000)</f>
        <v>2.7737060723656453</v>
      </c>
      <c r="U200" s="278">
        <f>IF(U$59=0,0,U$59/NMM!U$10*1000)</f>
        <v>2.702145110319607</v>
      </c>
      <c r="V200" s="278">
        <f>IF(V$59=0,0,V$59/NMM!V$10*1000)</f>
        <v>3.0571225034200031</v>
      </c>
      <c r="W200" s="278">
        <f>IF(W$59=0,0,W$59/NMM!W$10*1000)</f>
        <v>3.0819387699023668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8.1370687246685431</v>
      </c>
      <c r="C201" s="278">
        <f>IF(C$60=0,0,C$60/NMM!C$10*1000)</f>
        <v>7.2645928867219922</v>
      </c>
      <c r="D201" s="278">
        <f>IF(D$60=0,0,D$60/NMM!D$10*1000)</f>
        <v>6.7508172968215128</v>
      </c>
      <c r="E201" s="278">
        <f>IF(E$60=0,0,E$60/NMM!E$10*1000)</f>
        <v>6.1521269273482666</v>
      </c>
      <c r="F201" s="278">
        <f>IF(F$60=0,0,F$60/NMM!F$10*1000)</f>
        <v>6.3351245097507407</v>
      </c>
      <c r="G201" s="278">
        <f>IF(G$60=0,0,G$60/NMM!G$10*1000)</f>
        <v>5.7361536726452611</v>
      </c>
      <c r="H201" s="278">
        <f>IF(H$60=0,0,H$60/NMM!H$10*1000)</f>
        <v>5.6510117431578477</v>
      </c>
      <c r="I201" s="278">
        <f>IF(I$60=0,0,I$60/NMM!I$10*1000)</f>
        <v>6.7569127165107634</v>
      </c>
      <c r="J201" s="278">
        <f>IF(J$60=0,0,J$60/NMM!J$10*1000)</f>
        <v>5.9448797906254915</v>
      </c>
      <c r="K201" s="278">
        <f>IF(K$60=0,0,K$60/NMM!K$10*1000)</f>
        <v>5.5706457222275114</v>
      </c>
      <c r="L201" s="278">
        <f>IF(L$60=0,0,L$60/NMM!L$10*1000)</f>
        <v>6.1304030035787003</v>
      </c>
      <c r="M201" s="278">
        <f>IF(M$60=0,0,M$60/NMM!M$10*1000)</f>
        <v>6.4215781863246546</v>
      </c>
      <c r="N201" s="278">
        <f>IF(N$60=0,0,N$60/NMM!N$10*1000)</f>
        <v>5.2725641452413576</v>
      </c>
      <c r="O201" s="278">
        <f>IF(O$60=0,0,O$60/NMM!O$10*1000)</f>
        <v>5.0708228219684495</v>
      </c>
      <c r="P201" s="278">
        <f>IF(P$60=0,0,P$60/NMM!P$10*1000)</f>
        <v>5.8155232176883001</v>
      </c>
      <c r="Q201" s="278">
        <f>IF(Q$60=0,0,Q$60/NMM!Q$10*1000)</f>
        <v>4.7965266959236885</v>
      </c>
      <c r="R201" s="278">
        <f>IF(R$60=0,0,R$60/NMM!R$10*1000)</f>
        <v>5.2783801508327395</v>
      </c>
      <c r="S201" s="278">
        <f>IF(S$60=0,0,S$60/NMM!S$10*1000)</f>
        <v>4.7807617864782959</v>
      </c>
      <c r="T201" s="278">
        <f>IF(T$60=0,0,T$60/NMM!T$10*1000)</f>
        <v>6.5327361763515714</v>
      </c>
      <c r="U201" s="278">
        <f>IF(U$60=0,0,U$60/NMM!U$10*1000)</f>
        <v>6.0719885399251234</v>
      </c>
      <c r="V201" s="278">
        <f>IF(V$60=0,0,V$60/NMM!V$10*1000)</f>
        <v>6.4855587247548208</v>
      </c>
      <c r="W201" s="278">
        <f>IF(W$60=0,0,W$60/NMM!W$10*1000)</f>
        <v>6.7686213727943327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35.833488588760702</v>
      </c>
      <c r="C202" s="278">
        <f>IF(C$79=0,0,C$79/NMM!C$10*1000)</f>
        <v>31.7061242225552</v>
      </c>
      <c r="D202" s="278">
        <f>IF(D$79=0,0,D$79/NMM!D$10*1000)</f>
        <v>29.921754165499564</v>
      </c>
      <c r="E202" s="278">
        <f>IF(E$79=0,0,E$79/NMM!E$10*1000)</f>
        <v>27.716783157576021</v>
      </c>
      <c r="F202" s="278">
        <f>IF(F$79=0,0,F$79/NMM!F$10*1000)</f>
        <v>28.573295022982819</v>
      </c>
      <c r="G202" s="278">
        <f>IF(G$79=0,0,G$79/NMM!G$10*1000)</f>
        <v>26.505328881457263</v>
      </c>
      <c r="H202" s="278">
        <f>IF(H$79=0,0,H$79/NMM!H$10*1000)</f>
        <v>26.009370929768345</v>
      </c>
      <c r="I202" s="278">
        <f>IF(I$79=0,0,I$79/NMM!I$10*1000)</f>
        <v>30.511577378369143</v>
      </c>
      <c r="J202" s="278">
        <f>IF(J$79=0,0,J$79/NMM!J$10*1000)</f>
        <v>27.255124073235205</v>
      </c>
      <c r="K202" s="278">
        <f>IF(K$79=0,0,K$79/NMM!K$10*1000)</f>
        <v>26.339990970793952</v>
      </c>
      <c r="L202" s="278">
        <f>IF(L$79=0,0,L$79/NMM!L$10*1000)</f>
        <v>28.664462852692374</v>
      </c>
      <c r="M202" s="278">
        <f>IF(M$79=0,0,M$79/NMM!M$10*1000)</f>
        <v>31.307776626229369</v>
      </c>
      <c r="N202" s="278">
        <f>IF(N$79=0,0,N$79/NMM!N$10*1000)</f>
        <v>30.0716708458081</v>
      </c>
      <c r="O202" s="278">
        <f>IF(O$79=0,0,O$79/NMM!O$10*1000)</f>
        <v>29.615689306313609</v>
      </c>
      <c r="P202" s="278">
        <f>IF(P$79=0,0,P$79/NMM!P$10*1000)</f>
        <v>33.13546467383442</v>
      </c>
      <c r="Q202" s="278">
        <f>IF(Q$79=0,0,Q$79/NMM!Q$10*1000)</f>
        <v>34.006557116821092</v>
      </c>
      <c r="R202" s="278">
        <f>IF(R$79=0,0,R$79/NMM!R$10*1000)</f>
        <v>35.604918427287082</v>
      </c>
      <c r="S202" s="278">
        <f>IF(S$79=0,0,S$79/NMM!S$10*1000)</f>
        <v>31.944504709872298</v>
      </c>
      <c r="T202" s="278">
        <f>IF(T$79=0,0,T$79/NMM!T$10*1000)</f>
        <v>32.04477626091915</v>
      </c>
      <c r="U202" s="278">
        <f>IF(U$79=0,0,U$79/NMM!U$10*1000)</f>
        <v>32.846432517758146</v>
      </c>
      <c r="V202" s="278">
        <f>IF(V$79=0,0,V$79/NMM!V$10*1000)</f>
        <v>31.164351544060363</v>
      </c>
      <c r="W202" s="278">
        <f>IF(W$79=0,0,W$79/NMM!W$10*1000)</f>
        <v>31.778858976773897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7.0265086145802265</v>
      </c>
      <c r="C203" s="279">
        <f>IF(C$89=0,0,C$89/NMM!C$10*1000)</f>
        <v>5.8727146941343653</v>
      </c>
      <c r="D203" s="279">
        <f>IF(D$89=0,0,D$89/NMM!D$10*1000)</f>
        <v>5.8493867990191655</v>
      </c>
      <c r="E203" s="279">
        <f>IF(E$89=0,0,E$89/NMM!E$10*1000)</f>
        <v>5.870446105212058</v>
      </c>
      <c r="F203" s="279">
        <f>IF(F$89=0,0,F$89/NMM!F$10*1000)</f>
        <v>5.9582681421963981</v>
      </c>
      <c r="G203" s="279">
        <f>IF(G$89=0,0,G$89/NMM!G$10*1000)</f>
        <v>6.0726787356156997</v>
      </c>
      <c r="H203" s="279">
        <f>IF(H$89=0,0,H$89/NMM!H$10*1000)</f>
        <v>5.9313452073365429</v>
      </c>
      <c r="I203" s="279">
        <f>IF(I$89=0,0,I$89/NMM!I$10*1000)</f>
        <v>5.9992294335005143</v>
      </c>
      <c r="J203" s="279">
        <f>IF(J$89=0,0,J$89/NMM!J$10*1000)</f>
        <v>5.77351988747224</v>
      </c>
      <c r="K203" s="279">
        <f>IF(K$89=0,0,K$89/NMM!K$10*1000)</f>
        <v>5.4818358039682034</v>
      </c>
      <c r="L203" s="279">
        <f>IF(L$89=0,0,L$89/NMM!L$10*1000)</f>
        <v>5.2012914605554856</v>
      </c>
      <c r="M203" s="279">
        <f>IF(M$89=0,0,M$89/NMM!M$10*1000)</f>
        <v>4.7866578709801217</v>
      </c>
      <c r="N203" s="279">
        <f>IF(N$89=0,0,N$89/NMM!N$10*1000)</f>
        <v>3.8510749845966634</v>
      </c>
      <c r="O203" s="279">
        <f>IF(O$89=0,0,O$89/NMM!O$10*1000)</f>
        <v>3.8785535422560709</v>
      </c>
      <c r="P203" s="279">
        <f>IF(P$89=0,0,P$89/NMM!P$10*1000)</f>
        <v>4.4200180950546839</v>
      </c>
      <c r="Q203" s="279">
        <f>IF(Q$89=0,0,Q$89/NMM!Q$10*1000)</f>
        <v>3.5943253225403713</v>
      </c>
      <c r="R203" s="279">
        <f>IF(R$89=0,0,R$89/NMM!R$10*1000)</f>
        <v>3.7877055716597927</v>
      </c>
      <c r="S203" s="279">
        <f>IF(S$89=0,0,S$89/NMM!S$10*1000)</f>
        <v>3.8753147620215334</v>
      </c>
      <c r="T203" s="279">
        <f>IF(T$89=0,0,T$89/NMM!T$10*1000)</f>
        <v>5.7415213504117641</v>
      </c>
      <c r="U203" s="279">
        <f>IF(U$89=0,0,U$89/NMM!U$10*1000)</f>
        <v>5.4020493506273723</v>
      </c>
      <c r="V203" s="279">
        <f>IF(V$89=0,0,V$89/NMM!V$10*1000)</f>
        <v>6.0384090415832583</v>
      </c>
      <c r="W203" s="279">
        <f>IF(W$89=0,0,W$89/NMM!W$10*1000)</f>
        <v>6.2022683599286434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 t="shared" ref="B205:W205" si="51">SUM(B206:B211,B212:B213,B214)</f>
        <v>207.79469553558545</v>
      </c>
      <c r="C205" s="322">
        <f t="shared" si="51"/>
        <v>204.9074760993708</v>
      </c>
      <c r="D205" s="322">
        <f t="shared" si="51"/>
        <v>186.11195591223526</v>
      </c>
      <c r="E205" s="322">
        <f t="shared" si="51"/>
        <v>169.08500953796062</v>
      </c>
      <c r="F205" s="322">
        <f t="shared" si="51"/>
        <v>166.87011121163522</v>
      </c>
      <c r="G205" s="322">
        <f t="shared" si="51"/>
        <v>151.10328246970249</v>
      </c>
      <c r="H205" s="322">
        <f t="shared" si="51"/>
        <v>170.61652151071513</v>
      </c>
      <c r="I205" s="322">
        <f t="shared" si="51"/>
        <v>192.98690979591944</v>
      </c>
      <c r="J205" s="322">
        <f t="shared" si="51"/>
        <v>176.727432121242</v>
      </c>
      <c r="K205" s="322">
        <f t="shared" si="51"/>
        <v>170.71790883081974</v>
      </c>
      <c r="L205" s="322">
        <f t="shared" si="51"/>
        <v>181.53990399781281</v>
      </c>
      <c r="M205" s="322">
        <f t="shared" si="51"/>
        <v>173.00307250036215</v>
      </c>
      <c r="N205" s="322">
        <f t="shared" si="51"/>
        <v>159.58302721623824</v>
      </c>
      <c r="O205" s="322">
        <f t="shared" si="51"/>
        <v>161.86868204557717</v>
      </c>
      <c r="P205" s="322">
        <f t="shared" si="51"/>
        <v>167.5683074461781</v>
      </c>
      <c r="Q205" s="322">
        <f t="shared" si="51"/>
        <v>168.80862820540415</v>
      </c>
      <c r="R205" s="322">
        <f t="shared" si="51"/>
        <v>168.24543003593624</v>
      </c>
      <c r="S205" s="322">
        <f t="shared" si="51"/>
        <v>154.94762301396707</v>
      </c>
      <c r="T205" s="322">
        <f t="shared" si="51"/>
        <v>163.35297048682071</v>
      </c>
      <c r="U205" s="322">
        <f t="shared" si="51"/>
        <v>152.97525526642369</v>
      </c>
      <c r="V205" s="322">
        <f t="shared" si="51"/>
        <v>152.47872262419816</v>
      </c>
      <c r="W205" s="322">
        <f t="shared" si="51"/>
        <v>148.00974257394071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1.7641992496321188</v>
      </c>
      <c r="C206" s="275">
        <f>IF(C$100=0,0,C$100/NMM!C$11*1000)</f>
        <v>1.7396864469850994</v>
      </c>
      <c r="D206" s="275">
        <f>IF(D$100=0,0,D$100/NMM!D$11*1000)</f>
        <v>1.5801104649068001</v>
      </c>
      <c r="E206" s="275">
        <f>IF(E$100=0,0,E$100/NMM!E$11*1000)</f>
        <v>1.4355498641673641</v>
      </c>
      <c r="F206" s="275">
        <f>IF(F$100=0,0,F$100/NMM!F$11*1000)</f>
        <v>1.4167451398453257</v>
      </c>
      <c r="G206" s="275">
        <f>IF(G$100=0,0,G$100/NMM!G$11*1000)</f>
        <v>1.2828830729434739</v>
      </c>
      <c r="H206" s="275">
        <f>IF(H$100=0,0,H$100/NMM!H$11*1000)</f>
        <v>1.4485525650609277</v>
      </c>
      <c r="I206" s="275">
        <f>IF(I$100=0,0,I$100/NMM!I$11*1000)</f>
        <v>1.6384795606710134</v>
      </c>
      <c r="J206" s="275">
        <f>IF(J$100=0,0,J$100/NMM!J$11*1000)</f>
        <v>1.5004348514967865</v>
      </c>
      <c r="K206" s="275">
        <f>IF(K$100=0,0,K$100/NMM!K$11*1000)</f>
        <v>1.4494133542811853</v>
      </c>
      <c r="L206" s="275">
        <f>IF(L$100=0,0,L$100/NMM!L$11*1000)</f>
        <v>1.5412932538323603</v>
      </c>
      <c r="M206" s="275">
        <f>IF(M$100=0,0,M$100/NMM!M$11*1000)</f>
        <v>1.4688146389070444</v>
      </c>
      <c r="N206" s="275">
        <f>IF(N$100=0,0,N$100/NMM!N$11*1000)</f>
        <v>1.3548770152397345</v>
      </c>
      <c r="O206" s="275">
        <f>IF(O$100=0,0,O$100/NMM!O$11*1000)</f>
        <v>1.3742824698618055</v>
      </c>
      <c r="P206" s="275">
        <f>IF(P$100=0,0,P$100/NMM!P$11*1000)</f>
        <v>1.4226729007582473</v>
      </c>
      <c r="Q206" s="275">
        <f>IF(Q$100=0,0,Q$100/NMM!Q$11*1000)</f>
        <v>1.4332033570218097</v>
      </c>
      <c r="R206" s="275">
        <f>IF(R$100=0,0,R$100/NMM!R$11*1000)</f>
        <v>1.4284217441623341</v>
      </c>
      <c r="S206" s="275">
        <f>IF(S$100=0,0,S$100/NMM!S$11*1000)</f>
        <v>1.3155219364482664</v>
      </c>
      <c r="T206" s="275">
        <f>IF(T$100=0,0,T$100/NMM!T$11*1000)</f>
        <v>1.3868842379009443</v>
      </c>
      <c r="U206" s="275">
        <f>IF(U$100=0,0,U$100/NMM!U$11*1000)</f>
        <v>1.2987763227419804</v>
      </c>
      <c r="V206" s="275">
        <f>IF(V$100=0,0,V$100/NMM!V$11*1000)</f>
        <v>1.2945607073601173</v>
      </c>
      <c r="W206" s="275">
        <f>IF(W$100=0,0,W$100/NMM!W$11*1000)</f>
        <v>1.2566185874668276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1.9780015335188403</v>
      </c>
      <c r="C207" s="276">
        <f>IF(C$101=0,0,C$101/NMM!C$11*1000)</f>
        <v>1.9505180385356289</v>
      </c>
      <c r="D207" s="276">
        <f>IF(D$101=0,0,D$101/NMM!D$11*1000)</f>
        <v>1.77160313573796</v>
      </c>
      <c r="E207" s="276">
        <f>IF(E$101=0,0,E$101/NMM!E$11*1000)</f>
        <v>1.6095233196351955</v>
      </c>
      <c r="F207" s="276">
        <f>IF(F$101=0,0,F$101/NMM!F$11*1000)</f>
        <v>1.5884396616786771</v>
      </c>
      <c r="G207" s="276">
        <f>IF(G$101=0,0,G$101/NMM!G$11*1000)</f>
        <v>1.4383549285244834</v>
      </c>
      <c r="H207" s="276">
        <f>IF(H$101=0,0,H$101/NMM!H$11*1000)</f>
        <v>1.6241018103089218</v>
      </c>
      <c r="I207" s="276">
        <f>IF(I$101=0,0,I$101/NMM!I$11*1000)</f>
        <v>1.8370459483657275</v>
      </c>
      <c r="J207" s="276">
        <f>IF(J$101=0,0,J$101/NMM!J$11*1000)</f>
        <v>1.6822716809479614</v>
      </c>
      <c r="K207" s="276">
        <f>IF(K$101=0,0,K$101/NMM!K$11*1000)</f>
        <v>1.625066918075553</v>
      </c>
      <c r="L207" s="276">
        <f>IF(L$101=0,0,L$101/NMM!L$11*1000)</f>
        <v>1.7280816893660846</v>
      </c>
      <c r="M207" s="276">
        <f>IF(M$101=0,0,M$101/NMM!M$11*1000)</f>
        <v>1.6468194331331276</v>
      </c>
      <c r="N207" s="276">
        <f>IF(N$101=0,0,N$101/NMM!N$11*1000)</f>
        <v>1.5190737749335634</v>
      </c>
      <c r="O207" s="276">
        <f>IF(O$101=0,0,O$101/NMM!O$11*1000)</f>
        <v>1.5408309653467733</v>
      </c>
      <c r="P207" s="276">
        <f>IF(P$101=0,0,P$101/NMM!P$11*1000)</f>
        <v>1.5950858044987346</v>
      </c>
      <c r="Q207" s="276">
        <f>IF(Q$101=0,0,Q$101/NMM!Q$11*1000)</f>
        <v>1.6068924406495662</v>
      </c>
      <c r="R207" s="276">
        <f>IF(R$101=0,0,R$101/NMM!R$11*1000)</f>
        <v>1.6015313469008261</v>
      </c>
      <c r="S207" s="276">
        <f>IF(S$101=0,0,S$101/NMM!S$11*1000)</f>
        <v>1.4749492769679795</v>
      </c>
      <c r="T207" s="276">
        <f>IF(T$101=0,0,T$101/NMM!T$11*1000)</f>
        <v>1.5549599343459737</v>
      </c>
      <c r="U207" s="276">
        <f>IF(U$101=0,0,U$101/NMM!U$11*1000)</f>
        <v>1.4561742720485207</v>
      </c>
      <c r="V207" s="276">
        <f>IF(V$101=0,0,V$101/NMM!V$11*1000)</f>
        <v>1.4514477686834464</v>
      </c>
      <c r="W207" s="276">
        <f>IF(W$101=0,0,W$101/NMM!W$11*1000)</f>
        <v>1.4089074652854403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4.4432413647703681</v>
      </c>
      <c r="C208" s="276">
        <f>IF(C$102=0,0,C$102/NMM!C$11*1000)</f>
        <v>3.9854979520294807</v>
      </c>
      <c r="D208" s="276">
        <f>IF(D$102=0,0,D$102/NMM!D$11*1000)</f>
        <v>4.0055467547718866</v>
      </c>
      <c r="E208" s="276">
        <f>IF(E$102=0,0,E$102/NMM!E$11*1000)</f>
        <v>4.1037069216204856</v>
      </c>
      <c r="F208" s="276">
        <f>IF(F$102=0,0,F$102/NMM!F$11*1000)</f>
        <v>3.9841511714052045</v>
      </c>
      <c r="G208" s="276">
        <f>IF(G$102=0,0,G$102/NMM!G$11*1000)</f>
        <v>4.0978753743645919</v>
      </c>
      <c r="H208" s="276">
        <f>IF(H$102=0,0,H$102/NMM!H$11*1000)</f>
        <v>4.5875269818907416</v>
      </c>
      <c r="I208" s="276">
        <f>IF(I$102=0,0,I$102/NMM!I$11*1000)</f>
        <v>4.3057939890482047</v>
      </c>
      <c r="J208" s="276">
        <f>IF(J$102=0,0,J$102/NMM!J$11*1000)</f>
        <v>4.3898136358879221</v>
      </c>
      <c r="K208" s="276">
        <f>IF(K$102=0,0,K$102/NMM!K$11*1000)</f>
        <v>4.3336050230332681</v>
      </c>
      <c r="L208" s="276">
        <f>IF(L$102=0,0,L$102/NMM!L$11*1000)</f>
        <v>3.8617364447043983</v>
      </c>
      <c r="M208" s="276">
        <f>IF(M$102=0,0,M$102/NMM!M$11*1000)</f>
        <v>3.0859783068075348</v>
      </c>
      <c r="N208" s="276">
        <f>IF(N$102=0,0,N$102/NMM!N$11*1000)</f>
        <v>2.9551286382285715</v>
      </c>
      <c r="O208" s="276">
        <f>IF(O$102=0,0,O$102/NMM!O$11*1000)</f>
        <v>3.2476259574306514</v>
      </c>
      <c r="P208" s="276">
        <f>IF(P$102=0,0,P$102/NMM!P$11*1000)</f>
        <v>3.2946687227454809</v>
      </c>
      <c r="Q208" s="276">
        <f>IF(Q$102=0,0,Q$102/NMM!Q$11*1000)</f>
        <v>3.6220996870366351</v>
      </c>
      <c r="R208" s="276">
        <f>IF(R$102=0,0,R$102/NMM!R$11*1000)</f>
        <v>3.3096826066387903</v>
      </c>
      <c r="S208" s="276">
        <f>IF(S$102=0,0,S$102/NMM!S$11*1000)</f>
        <v>3.5617252520963572</v>
      </c>
      <c r="T208" s="276">
        <f>IF(T$102=0,0,T$102/NMM!T$11*1000)</f>
        <v>3.6872386554517469</v>
      </c>
      <c r="U208" s="276">
        <f>IF(U$102=0,0,U$102/NMM!U$11*1000)</f>
        <v>3.6135320640710948</v>
      </c>
      <c r="V208" s="276">
        <f>IF(V$102=0,0,V$102/NMM!V$11*1000)</f>
        <v>3.6612919059776456</v>
      </c>
      <c r="W208" s="276">
        <f>IF(W$102=0,0,W$102/NMM!W$11*1000)</f>
        <v>3.4674183355895556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1.5834348399783027</v>
      </c>
      <c r="C209" s="276">
        <f>IF(C$103=0,0,C$103/NMM!C$11*1000)</f>
        <v>1.5614336823738555</v>
      </c>
      <c r="D209" s="276">
        <f>IF(D$103=0,0,D$103/NMM!D$11*1000)</f>
        <v>1.4182082673878664</v>
      </c>
      <c r="E209" s="276">
        <f>IF(E$103=0,0,E$103/NMM!E$11*1000)</f>
        <v>1.2884597190043718</v>
      </c>
      <c r="F209" s="276">
        <f>IF(F$103=0,0,F$103/NMM!F$11*1000)</f>
        <v>1.2715817752834964</v>
      </c>
      <c r="G209" s="276">
        <f>IF(G$103=0,0,G$103/NMM!G$11*1000)</f>
        <v>1.151435561340769</v>
      </c>
      <c r="H209" s="276">
        <f>IF(H$103=0,0,H$103/NMM!H$11*1000)</f>
        <v>1.3001301295960215</v>
      </c>
      <c r="I209" s="276">
        <f>IF(I$103=0,0,I$103/NMM!I$11*1000)</f>
        <v>1.4705967149117825</v>
      </c>
      <c r="J209" s="276">
        <f>IF(J$103=0,0,J$103/NMM!J$11*1000)</f>
        <v>1.3466964230220064</v>
      </c>
      <c r="K209" s="276">
        <f>IF(K$103=0,0,K$103/NMM!K$11*1000)</f>
        <v>1.3009027201305194</v>
      </c>
      <c r="L209" s="276">
        <f>IF(L$103=0,0,L$103/NMM!L$11*1000)</f>
        <v>1.3833683679723798</v>
      </c>
      <c r="M209" s="276">
        <f>IF(M$103=0,0,M$103/NMM!M$11*1000)</f>
        <v>1.3183160990463791</v>
      </c>
      <c r="N209" s="276">
        <f>IF(N$103=0,0,N$103/NMM!N$11*1000)</f>
        <v>1.2160528184465396</v>
      </c>
      <c r="O209" s="276">
        <f>IF(O$103=0,0,O$103/NMM!O$11*1000)</f>
        <v>1.2334699400900349</v>
      </c>
      <c r="P209" s="276">
        <f>IF(P$103=0,0,P$103/NMM!P$11*1000)</f>
        <v>1.2769021625099044</v>
      </c>
      <c r="Q209" s="276">
        <f>IF(Q$103=0,0,Q$103/NMM!Q$11*1000)</f>
        <v>1.2863536410388001</v>
      </c>
      <c r="R209" s="276">
        <f>IF(R$103=0,0,R$103/NMM!R$11*1000)</f>
        <v>1.2820619645773341</v>
      </c>
      <c r="S209" s="276">
        <f>IF(S$103=0,0,S$103/NMM!S$11*1000)</f>
        <v>1.180730162628896</v>
      </c>
      <c r="T209" s="276">
        <f>IF(T$103=0,0,T$103/NMM!T$11*1000)</f>
        <v>1.244780498442589</v>
      </c>
      <c r="U209" s="276">
        <f>IF(U$103=0,0,U$103/NMM!U$11*1000)</f>
        <v>1.1657003477341892</v>
      </c>
      <c r="V209" s="276">
        <f>IF(V$103=0,0,V$103/NMM!V$11*1000)</f>
        <v>1.1619166751875749</v>
      </c>
      <c r="W209" s="276">
        <f>IF(W$103=0,0,W$103/NMM!W$11*1000)</f>
        <v>1.1278622028516425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1.9397102959445991</v>
      </c>
      <c r="C210" s="277">
        <f>IF(C$104=0,0,C$104/NMM!C$11*1000)</f>
        <v>1.773280581180116</v>
      </c>
      <c r="D210" s="277">
        <f>IF(D$104=0,0,D$104/NMM!D$11*1000)</f>
        <v>1.7171645494195891</v>
      </c>
      <c r="E210" s="277">
        <f>IF(E$104=0,0,E$104/NMM!E$11*1000)</f>
        <v>1.6998616579058745</v>
      </c>
      <c r="F210" s="277">
        <f>IF(F$104=0,0,F$104/NMM!F$11*1000)</f>
        <v>1.7380208549418168</v>
      </c>
      <c r="G210" s="277">
        <f>IF(G$104=0,0,G$104/NMM!G$11*1000)</f>
        <v>1.7566333249709887</v>
      </c>
      <c r="H210" s="277">
        <f>IF(H$104=0,0,H$104/NMM!H$11*1000)</f>
        <v>1.9043790094002069</v>
      </c>
      <c r="I210" s="277">
        <f>IF(I$104=0,0,I$104/NMM!I$11*1000)</f>
        <v>1.8907242131224571</v>
      </c>
      <c r="J210" s="277">
        <f>IF(J$104=0,0,J$104/NMM!J$11*1000)</f>
        <v>1.8641734361871434</v>
      </c>
      <c r="K210" s="277">
        <f>IF(K$104=0,0,K$104/NMM!K$11*1000)</f>
        <v>1.8046739595733252</v>
      </c>
      <c r="L210" s="277">
        <f>IF(L$104=0,0,L$104/NMM!L$11*1000)</f>
        <v>1.7059055880154945</v>
      </c>
      <c r="M210" s="277">
        <f>IF(M$104=0,0,M$104/NMM!M$11*1000)</f>
        <v>1.4306582782259685</v>
      </c>
      <c r="N210" s="277">
        <f>IF(N$104=0,0,N$104/NMM!N$11*1000)</f>
        <v>1.3503995490564056</v>
      </c>
      <c r="O210" s="277">
        <f>IF(O$104=0,0,O$104/NMM!O$11*1000)</f>
        <v>1.4619766660901854</v>
      </c>
      <c r="P210" s="277">
        <f>IF(P$104=0,0,P$104/NMM!P$11*1000)</f>
        <v>1.4842740859438617</v>
      </c>
      <c r="Q210" s="277">
        <f>IF(Q$104=0,0,Q$104/NMM!Q$11*1000)</f>
        <v>1.6624168091834124</v>
      </c>
      <c r="R210" s="277">
        <f>IF(R$104=0,0,R$104/NMM!R$11*1000)</f>
        <v>1.5043965053073154</v>
      </c>
      <c r="S210" s="277">
        <f>IF(S$104=0,0,S$104/NMM!S$11*1000)</f>
        <v>1.5929958682476881</v>
      </c>
      <c r="T210" s="277">
        <f>IF(T$104=0,0,T$104/NMM!T$11*1000)</f>
        <v>1.6629999083561779</v>
      </c>
      <c r="U210" s="277">
        <f>IF(U$104=0,0,U$104/NMM!U$11*1000)</f>
        <v>1.6243514231232896</v>
      </c>
      <c r="V210" s="277">
        <f>IF(V$104=0,0,V$104/NMM!V$11*1000)</f>
        <v>1.5676818004016646</v>
      </c>
      <c r="W210" s="277">
        <f>IF(W$104=0,0,W$104/NMM!W$11*1000)</f>
        <v>1.5007575195337035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145.80481772849603</v>
      </c>
      <c r="C211" s="278">
        <f>IF(C$110=0,0,C$110/NMM!C$11*1000)</f>
        <v>147.40575216708527</v>
      </c>
      <c r="D211" s="278">
        <f>IF(D$110=0,0,D$110/NMM!D$11*1000)</f>
        <v>130.3799443600164</v>
      </c>
      <c r="E211" s="278">
        <f>IF(E$110=0,0,E$110/NMM!E$11*1000)</f>
        <v>114.21858352896271</v>
      </c>
      <c r="F211" s="278">
        <f>IF(F$110=0,0,F$110/NMM!F$11*1000)</f>
        <v>113.24787802800198</v>
      </c>
      <c r="G211" s="278">
        <f>IF(G$110=0,0,G$110/NMM!G$11*1000)</f>
        <v>98.048957169849572</v>
      </c>
      <c r="H211" s="278">
        <f>IF(H$110=0,0,H$110/NMM!H$11*1000)</f>
        <v>111.13313265826932</v>
      </c>
      <c r="I211" s="278">
        <f>IF(I$110=0,0,I$110/NMM!I$11*1000)</f>
        <v>133.74934764465098</v>
      </c>
      <c r="J211" s="278">
        <f>IF(J$110=0,0,J$110/NMM!J$11*1000)</f>
        <v>118.41152098425272</v>
      </c>
      <c r="K211" s="278">
        <f>IF(K$110=0,0,K$110/NMM!K$11*1000)</f>
        <v>113.55932370030862</v>
      </c>
      <c r="L211" s="278">
        <f>IF(L$110=0,0,L$110/NMM!L$11*1000)</f>
        <v>127.54959814673423</v>
      </c>
      <c r="M211" s="278">
        <f>IF(M$110=0,0,M$110/NMM!M$11*1000)</f>
        <v>126.9801310611024</v>
      </c>
      <c r="N211" s="278">
        <f>IF(N$110=0,0,N$110/NMM!N$11*1000)</f>
        <v>116.14306330534521</v>
      </c>
      <c r="O211" s="278">
        <f>IF(O$110=0,0,O$110/NMM!O$11*1000)</f>
        <v>115.51153411075296</v>
      </c>
      <c r="P211" s="278">
        <f>IF(P$110=0,0,P$110/NMM!P$11*1000)</f>
        <v>120.2003759158396</v>
      </c>
      <c r="Q211" s="278">
        <f>IF(Q$110=0,0,Q$110/NMM!Q$11*1000)</f>
        <v>118.25889238344335</v>
      </c>
      <c r="R211" s="278">
        <f>IF(R$110=0,0,R$110/NMM!R$11*1000)</f>
        <v>120.65803430192732</v>
      </c>
      <c r="S211" s="278">
        <f>IF(S$110=0,0,S$110/NMM!S$11*1000)</f>
        <v>106.3927805889339</v>
      </c>
      <c r="T211" s="278">
        <f>IF(T$110=0,0,T$110/NMM!T$11*1000)</f>
        <v>112.77735039032177</v>
      </c>
      <c r="U211" s="278">
        <f>IF(U$110=0,0,U$110/NMM!U$11*1000)</f>
        <v>104.13270322414628</v>
      </c>
      <c r="V211" s="278">
        <f>IF(V$110=0,0,V$110/NMM!V$11*1000)</f>
        <v>103.31664324269232</v>
      </c>
      <c r="W211" s="278">
        <f>IF(W$110=0,0,W$110/NMM!W$11*1000)</f>
        <v>101.07257932105949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18.295492879907489</v>
      </c>
      <c r="C212" s="278">
        <f>IF(C$118=0,0,C$118/NMM!C$11*1000)</f>
        <v>16.410688373218647</v>
      </c>
      <c r="D212" s="278">
        <f>IF(D$118=0,0,D$118/NMM!D$11*1000)</f>
        <v>16.493241333481532</v>
      </c>
      <c r="E212" s="278">
        <f>IF(E$118=0,0,E$118/NMM!E$11*1000)</f>
        <v>16.897425685902338</v>
      </c>
      <c r="F212" s="278">
        <f>IF(F$118=0,0,F$118/NMM!F$11*1000)</f>
        <v>16.405142868642269</v>
      </c>
      <c r="G212" s="278">
        <f>IF(G$118=0,0,G$118/NMM!G$11*1000)</f>
        <v>16.873413703986401</v>
      </c>
      <c r="H212" s="278">
        <f>IF(H$118=0,0,H$118/NMM!H$11*1000)</f>
        <v>18.889603409582758</v>
      </c>
      <c r="I212" s="278">
        <f>IF(I$118=0,0,I$118/NMM!I$11*1000)</f>
        <v>17.729539496455228</v>
      </c>
      <c r="J212" s="278">
        <f>IF(J$118=0,0,J$118/NMM!J$11*1000)</f>
        <v>18.075498836570393</v>
      </c>
      <c r="K212" s="278">
        <f>IF(K$118=0,0,K$118/NMM!K$11*1000)</f>
        <v>17.844054223989705</v>
      </c>
      <c r="L212" s="278">
        <f>IF(L$118=0,0,L$118/NMM!L$11*1000)</f>
        <v>15.90108792836644</v>
      </c>
      <c r="M212" s="278">
        <f>IF(M$118=0,0,M$118/NMM!M$11*1000)</f>
        <v>12.706825829315283</v>
      </c>
      <c r="N212" s="278">
        <f>IF(N$118=0,0,N$118/NMM!N$11*1000)</f>
        <v>12.168039168116563</v>
      </c>
      <c r="O212" s="278">
        <f>IF(O$118=0,0,O$118/NMM!O$11*1000)</f>
        <v>13.372426276879949</v>
      </c>
      <c r="P212" s="278">
        <f>IF(P$118=0,0,P$118/NMM!P$11*1000)</f>
        <v>13.566129591017399</v>
      </c>
      <c r="Q212" s="278">
        <f>IF(Q$118=0,0,Q$118/NMM!Q$11*1000)</f>
        <v>14.914359494382019</v>
      </c>
      <c r="R212" s="278">
        <f>IF(R$118=0,0,R$118/NMM!R$11*1000)</f>
        <v>13.627950766893127</v>
      </c>
      <c r="S212" s="278">
        <f>IF(S$118=0,0,S$118/NMM!S$11*1000)</f>
        <v>14.66576169068486</v>
      </c>
      <c r="T212" s="278">
        <f>IF(T$118=0,0,T$118/NMM!T$11*1000)</f>
        <v>15.182575743513198</v>
      </c>
      <c r="U212" s="278">
        <f>IF(U$118=0,0,U$118/NMM!U$11*1000)</f>
        <v>14.879081445746937</v>
      </c>
      <c r="V212" s="278">
        <f>IF(V$118=0,0,V$118/NMM!V$11*1000)</f>
        <v>15.075737394819367</v>
      </c>
      <c r="W212" s="278">
        <f>IF(W$118=0,0,W$118/NMM!W$11*1000)</f>
        <v>14.27744348381081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15.660588612035585</v>
      </c>
      <c r="C213" s="278">
        <f>IF(C$119=0,0,C$119/NMM!C$11*1000)</f>
        <v>15.437235386475253</v>
      </c>
      <c r="D213" s="278">
        <f>IF(D$119=0,0,D$119/NMM!D$11*1000)</f>
        <v>14.029090933560463</v>
      </c>
      <c r="E213" s="278">
        <f>IF(E$119=0,0,E$119/NMM!E$11*1000)</f>
        <v>12.754195921034004</v>
      </c>
      <c r="F213" s="278">
        <f>IF(F$119=0,0,F$119/NMM!F$11*1000)</f>
        <v>12.579716536740245</v>
      </c>
      <c r="G213" s="278">
        <f>IF(G$119=0,0,G$119/NMM!G$11*1000)</f>
        <v>11.397452490165085</v>
      </c>
      <c r="H213" s="278">
        <f>IF(H$119=0,0,H$119/NMM!H$11*1000)</f>
        <v>12.873756519593897</v>
      </c>
      <c r="I213" s="278">
        <f>IF(I$119=0,0,I$119/NMM!I$11*1000)</f>
        <v>14.545177754933977</v>
      </c>
      <c r="J213" s="278">
        <f>IF(J$119=0,0,J$119/NMM!J$11*1000)</f>
        <v>13.328115618706546</v>
      </c>
      <c r="K213" s="278">
        <f>IF(K$119=0,0,K$119/NMM!K$11*1000)</f>
        <v>12.878482085405931</v>
      </c>
      <c r="L213" s="278">
        <f>IF(L$119=0,0,L$119/NMM!L$11*1000)</f>
        <v>13.680169504279041</v>
      </c>
      <c r="M213" s="278">
        <f>IF(M$119=0,0,M$119/NMM!M$11*1000)</f>
        <v>13.027130421512302</v>
      </c>
      <c r="N213" s="278">
        <f>IF(N$119=0,0,N$119/NMM!N$11*1000)</f>
        <v>12.018757996859936</v>
      </c>
      <c r="O213" s="278">
        <f>IF(O$119=0,0,O$119/NMM!O$11*1000)</f>
        <v>12.194216827447303</v>
      </c>
      <c r="P213" s="278">
        <f>IF(P$119=0,0,P$119/NMM!P$11*1000)</f>
        <v>12.623036473957036</v>
      </c>
      <c r="Q213" s="278">
        <f>IF(Q$119=0,0,Q$119/NMM!Q$11*1000)</f>
        <v>12.716212689969185</v>
      </c>
      <c r="R213" s="278">
        <f>IF(R$119=0,0,R$119/NMM!R$11*1000)</f>
        <v>12.673025499839911</v>
      </c>
      <c r="S213" s="278">
        <f>IF(S$119=0,0,S$119/NMM!S$11*1000)</f>
        <v>11.676786267809513</v>
      </c>
      <c r="T213" s="278">
        <f>IF(T$119=0,0,T$119/NMM!T$11*1000)</f>
        <v>12.308651993507286</v>
      </c>
      <c r="U213" s="278">
        <f>IF(U$119=0,0,U$119/NMM!U$11*1000)</f>
        <v>11.528217338298701</v>
      </c>
      <c r="V213" s="278">
        <f>IF(V$119=0,0,V$119/NMM!V$11*1000)</f>
        <v>11.497246684467942</v>
      </c>
      <c r="W213" s="278">
        <f>IF(W$119=0,0,W$119/NMM!W$11*1000)</f>
        <v>11.1582830112505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16.325209031302094</v>
      </c>
      <c r="C214" s="279">
        <f>IF(C$127=0,0,C$127/NMM!C$11*1000)</f>
        <v>14.643383471487432</v>
      </c>
      <c r="D214" s="279">
        <f>IF(D$127=0,0,D$127/NMM!D$11*1000)</f>
        <v>14.717046112952778</v>
      </c>
      <c r="E214" s="279">
        <f>IF(E$127=0,0,E$127/NMM!E$11*1000)</f>
        <v>15.077702919728267</v>
      </c>
      <c r="F214" s="279">
        <f>IF(F$127=0,0,F$127/NMM!F$11*1000)</f>
        <v>14.638435175096205</v>
      </c>
      <c r="G214" s="279">
        <f>IF(G$127=0,0,G$127/NMM!G$11*1000)</f>
        <v>15.056276843557123</v>
      </c>
      <c r="H214" s="279">
        <f>IF(H$127=0,0,H$127/NMM!H$11*1000)</f>
        <v>16.855338427012338</v>
      </c>
      <c r="I214" s="279">
        <f>IF(I$127=0,0,I$127/NMM!I$11*1000)</f>
        <v>15.820204473760073</v>
      </c>
      <c r="J214" s="279">
        <f>IF(J$127=0,0,J$127/NMM!J$11*1000)</f>
        <v>16.128906654170532</v>
      </c>
      <c r="K214" s="279">
        <f>IF(K$127=0,0,K$127/NMM!K$11*1000)</f>
        <v>15.922386846021611</v>
      </c>
      <c r="L214" s="279">
        <f>IF(L$127=0,0,L$127/NMM!L$11*1000)</f>
        <v>14.188663074542388</v>
      </c>
      <c r="M214" s="279">
        <f>IF(M$127=0,0,M$127/NMM!M$11*1000)</f>
        <v>11.338398432312113</v>
      </c>
      <c r="N214" s="279">
        <f>IF(N$127=0,0,N$127/NMM!N$11*1000)</f>
        <v>10.857634950011718</v>
      </c>
      <c r="O214" s="279">
        <f>IF(O$127=0,0,O$127/NMM!O$11*1000)</f>
        <v>11.932318831677517</v>
      </c>
      <c r="P214" s="279">
        <f>IF(P$127=0,0,P$127/NMM!P$11*1000)</f>
        <v>12.10516178890785</v>
      </c>
      <c r="Q214" s="279">
        <f>IF(Q$127=0,0,Q$127/NMM!Q$11*1000)</f>
        <v>13.308197702679356</v>
      </c>
      <c r="R214" s="279">
        <f>IF(R$127=0,0,R$127/NMM!R$11*1000)</f>
        <v>12.160325299689275</v>
      </c>
      <c r="S214" s="279">
        <f>IF(S$127=0,0,S$127/NMM!S$11*1000)</f>
        <v>13.086371970149596</v>
      </c>
      <c r="T214" s="279">
        <f>IF(T$127=0,0,T$127/NMM!T$11*1000)</f>
        <v>13.547529124981033</v>
      </c>
      <c r="U214" s="279">
        <f>IF(U$127=0,0,U$127/NMM!U$11*1000)</f>
        <v>13.276718828512678</v>
      </c>
      <c r="V214" s="279">
        <f>IF(V$127=0,0,V$127/NMM!V$11*1000)</f>
        <v>13.45219644460807</v>
      </c>
      <c r="W214" s="279">
        <f>IF(W$127=0,0,W$127/NMM!W$11*1000)</f>
        <v>12.739872647092747</v>
      </c>
      <c r="DA214" s="82"/>
    </row>
    <row r="215" spans="1:105" ht="12" customHeight="1" x14ac:dyDescent="0.25"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DA215" s="150"/>
    </row>
  </sheetData>
  <conditionalFormatting sqref="B50:V59 B101:V110 B144:V144 B134:V139 B157:V157 B159:V160 B162:V163 B148:V152 B167:V171 B178:V179 B193:V193 B185:V190 B196:V200 B215:V215 B207:V211 B20:W25 B6:W15 B27:W32 B34:W44 B49:W58 B100:W109 B133:W138 B156:W156 B158:W159 B161:W162 B147:W151 B166:W170 B177:W178 B192:W192 B184:W189 B195:W199 B214:W214 B206:W210">
    <cfRule type="cellIs" dxfId="561" priority="436" operator="lessThan">
      <formula>0</formula>
    </cfRule>
  </conditionalFormatting>
  <conditionalFormatting sqref="B16:W16">
    <cfRule type="cellIs" dxfId="560" priority="433" operator="lessThan">
      <formula>0</formula>
    </cfRule>
  </conditionalFormatting>
  <conditionalFormatting sqref="B20:V24">
    <cfRule type="cellIs" dxfId="559" priority="431" operator="lessThan">
      <formula>0</formula>
    </cfRule>
  </conditionalFormatting>
  <conditionalFormatting sqref="B16:V16">
    <cfRule type="cellIs" dxfId="558" priority="428" operator="lessThan">
      <formula>0</formula>
    </cfRule>
  </conditionalFormatting>
  <conditionalFormatting sqref="B46:V46">
    <cfRule type="cellIs" dxfId="557" priority="429" operator="lessThan">
      <formula>0</formula>
    </cfRule>
  </conditionalFormatting>
  <conditionalFormatting sqref="B28:V45">
    <cfRule type="cellIs" dxfId="556" priority="427" operator="lessThan">
      <formula>0</formula>
    </cfRule>
  </conditionalFormatting>
  <conditionalFormatting sqref="B63:W66">
    <cfRule type="cellIs" dxfId="555" priority="426" operator="lessThan">
      <formula>0</formula>
    </cfRule>
  </conditionalFormatting>
  <conditionalFormatting sqref="B92:W95">
    <cfRule type="cellIs" dxfId="554" priority="419" operator="lessThan">
      <formula>0</formula>
    </cfRule>
  </conditionalFormatting>
  <conditionalFormatting sqref="B70:W70">
    <cfRule type="cellIs" dxfId="553" priority="423" operator="lessThan">
      <formula>0</formula>
    </cfRule>
  </conditionalFormatting>
  <conditionalFormatting sqref="B68:W69 B71:W77">
    <cfRule type="cellIs" dxfId="552" priority="424" operator="lessThan">
      <formula>0</formula>
    </cfRule>
  </conditionalFormatting>
  <conditionalFormatting sqref="B71:V71">
    <cfRule type="cellIs" dxfId="551" priority="414" operator="lessThan">
      <formula>0</formula>
    </cfRule>
  </conditionalFormatting>
  <conditionalFormatting sqref="B82:W87">
    <cfRule type="cellIs" dxfId="550" priority="422" operator="lessThan">
      <formula>0</formula>
    </cfRule>
  </conditionalFormatting>
  <conditionalFormatting sqref="B88:W88">
    <cfRule type="cellIs" dxfId="549" priority="421" operator="lessThan">
      <formula>0</formula>
    </cfRule>
  </conditionalFormatting>
  <conditionalFormatting sqref="B78:W78 B80:W80">
    <cfRule type="cellIs" dxfId="548" priority="425" operator="lessThan">
      <formula>0</formula>
    </cfRule>
  </conditionalFormatting>
  <conditionalFormatting sqref="B90:W90">
    <cfRule type="cellIs" dxfId="547" priority="420" operator="lessThan">
      <formula>0</formula>
    </cfRule>
  </conditionalFormatting>
  <conditionalFormatting sqref="B96:W96">
    <cfRule type="cellIs" dxfId="546" priority="418" operator="lessThan">
      <formula>0</formula>
    </cfRule>
  </conditionalFormatting>
  <conditionalFormatting sqref="B64:V67">
    <cfRule type="cellIs" dxfId="545" priority="417" operator="lessThan">
      <formula>0</formula>
    </cfRule>
  </conditionalFormatting>
  <conditionalFormatting sqref="B69:V70 B72:V78">
    <cfRule type="cellIs" dxfId="544" priority="415" operator="lessThan">
      <formula>0</formula>
    </cfRule>
  </conditionalFormatting>
  <conditionalFormatting sqref="B83:V88">
    <cfRule type="cellIs" dxfId="543" priority="413" operator="lessThan">
      <formula>0</formula>
    </cfRule>
  </conditionalFormatting>
  <conditionalFormatting sqref="B89:V89">
    <cfRule type="cellIs" dxfId="542" priority="412" operator="lessThan">
      <formula>0</formula>
    </cfRule>
  </conditionalFormatting>
  <conditionalFormatting sqref="B79:V79 B81:V81">
    <cfRule type="cellIs" dxfId="541" priority="416" operator="lessThan">
      <formula>0</formula>
    </cfRule>
  </conditionalFormatting>
  <conditionalFormatting sqref="B91:V91">
    <cfRule type="cellIs" dxfId="540" priority="411" operator="lessThan">
      <formula>0</formula>
    </cfRule>
  </conditionalFormatting>
  <conditionalFormatting sqref="B93:V96">
    <cfRule type="cellIs" dxfId="539" priority="410" operator="lessThan">
      <formula>0</formula>
    </cfRule>
  </conditionalFormatting>
  <conditionalFormatting sqref="B97:V97">
    <cfRule type="cellIs" dxfId="538" priority="409" operator="lessThan">
      <formula>0</formula>
    </cfRule>
  </conditionalFormatting>
  <conditionalFormatting sqref="B126:W127">
    <cfRule type="cellIs" dxfId="537" priority="408" operator="lessThan">
      <formula>0</formula>
    </cfRule>
  </conditionalFormatting>
  <conditionalFormatting sqref="B113:W116">
    <cfRule type="cellIs" dxfId="536" priority="407" operator="lessThan">
      <formula>0</formula>
    </cfRule>
  </conditionalFormatting>
  <conditionalFormatting sqref="B122:W125">
    <cfRule type="cellIs" dxfId="535" priority="406" operator="lessThan">
      <formula>0</formula>
    </cfRule>
  </conditionalFormatting>
  <conditionalFormatting sqref="B127:V128">
    <cfRule type="cellIs" dxfId="534" priority="405" operator="lessThan">
      <formula>0</formula>
    </cfRule>
  </conditionalFormatting>
  <conditionalFormatting sqref="B114:V117">
    <cfRule type="cellIs" dxfId="533" priority="404" operator="lessThan">
      <formula>0</formula>
    </cfRule>
  </conditionalFormatting>
  <conditionalFormatting sqref="B123:V126">
    <cfRule type="cellIs" dxfId="532" priority="403" operator="lessThan">
      <formula>0</formula>
    </cfRule>
  </conditionalFormatting>
  <conditionalFormatting sqref="B139:V139">
    <cfRule type="cellIs" dxfId="531" priority="399" operator="lessThan">
      <formula>0</formula>
    </cfRule>
  </conditionalFormatting>
  <conditionalFormatting sqref="B144:V144">
    <cfRule type="cellIs" dxfId="530" priority="400" operator="lessThan">
      <formula>0</formula>
    </cfRule>
  </conditionalFormatting>
  <conditionalFormatting sqref="B160:V160">
    <cfRule type="cellIs" dxfId="529" priority="392" operator="lessThan">
      <formula>0</formula>
    </cfRule>
  </conditionalFormatting>
  <conditionalFormatting sqref="B157:V157 B159:V159">
    <cfRule type="cellIs" dxfId="528" priority="393" operator="lessThan">
      <formula>0</formula>
    </cfRule>
  </conditionalFormatting>
  <conditionalFormatting sqref="B162:V162">
    <cfRule type="cellIs" dxfId="527" priority="391" operator="lessThan">
      <formula>0</formula>
    </cfRule>
  </conditionalFormatting>
  <conditionalFormatting sqref="B163:V163">
    <cfRule type="cellIs" dxfId="526" priority="390" operator="lessThan">
      <formula>0</formula>
    </cfRule>
  </conditionalFormatting>
  <conditionalFormatting sqref="B178:V179">
    <cfRule type="cellIs" dxfId="525" priority="387" operator="lessThan">
      <formula>0</formula>
    </cfRule>
  </conditionalFormatting>
  <conditionalFormatting sqref="B193:V193">
    <cfRule type="cellIs" dxfId="524" priority="383" operator="lessThan">
      <formula>0</formula>
    </cfRule>
  </conditionalFormatting>
  <conditionalFormatting sqref="B190:V190">
    <cfRule type="cellIs" dxfId="523" priority="382" operator="lessThan">
      <formula>0</formula>
    </cfRule>
  </conditionalFormatting>
  <conditionalFormatting sqref="W6:W15 W50:W59 W101:W110">
    <cfRule type="cellIs" dxfId="522" priority="377" operator="lessThan">
      <formula>0</formula>
    </cfRule>
  </conditionalFormatting>
  <conditionalFormatting sqref="W20:W24">
    <cfRule type="cellIs" dxfId="521" priority="376" operator="lessThan">
      <formula>0</formula>
    </cfRule>
  </conditionalFormatting>
  <conditionalFormatting sqref="W16">
    <cfRule type="cellIs" dxfId="520" priority="373" operator="lessThan">
      <formula>0</formula>
    </cfRule>
  </conditionalFormatting>
  <conditionalFormatting sqref="W46">
    <cfRule type="cellIs" dxfId="519" priority="374" operator="lessThan">
      <formula>0</formula>
    </cfRule>
  </conditionalFormatting>
  <conditionalFormatting sqref="W28:W45">
    <cfRule type="cellIs" dxfId="518" priority="372" operator="lessThan">
      <formula>0</formula>
    </cfRule>
  </conditionalFormatting>
  <conditionalFormatting sqref="W71">
    <cfRule type="cellIs" dxfId="517" priority="368" operator="lessThan">
      <formula>0</formula>
    </cfRule>
  </conditionalFormatting>
  <conditionalFormatting sqref="W64:W67">
    <cfRule type="cellIs" dxfId="516" priority="371" operator="lessThan">
      <formula>0</formula>
    </cfRule>
  </conditionalFormatting>
  <conditionalFormatting sqref="W69:W70 W72:W78">
    <cfRule type="cellIs" dxfId="515" priority="369" operator="lessThan">
      <formula>0</formula>
    </cfRule>
  </conditionalFormatting>
  <conditionalFormatting sqref="W83:W88">
    <cfRule type="cellIs" dxfId="514" priority="367" operator="lessThan">
      <formula>0</formula>
    </cfRule>
  </conditionalFormatting>
  <conditionalFormatting sqref="W89">
    <cfRule type="cellIs" dxfId="513" priority="366" operator="lessThan">
      <formula>0</formula>
    </cfRule>
  </conditionalFormatting>
  <conditionalFormatting sqref="W79 W81">
    <cfRule type="cellIs" dxfId="512" priority="370" operator="lessThan">
      <formula>0</formula>
    </cfRule>
  </conditionalFormatting>
  <conditionalFormatting sqref="W91">
    <cfRule type="cellIs" dxfId="511" priority="365" operator="lessThan">
      <formula>0</formula>
    </cfRule>
  </conditionalFormatting>
  <conditionalFormatting sqref="W93:W96">
    <cfRule type="cellIs" dxfId="510" priority="364" operator="lessThan">
      <formula>0</formula>
    </cfRule>
  </conditionalFormatting>
  <conditionalFormatting sqref="W97">
    <cfRule type="cellIs" dxfId="509" priority="363" operator="lessThan">
      <formula>0</formula>
    </cfRule>
  </conditionalFormatting>
  <conditionalFormatting sqref="W127:W128">
    <cfRule type="cellIs" dxfId="508" priority="362" operator="lessThan">
      <formula>0</formula>
    </cfRule>
  </conditionalFormatting>
  <conditionalFormatting sqref="W114:W117">
    <cfRule type="cellIs" dxfId="507" priority="361" operator="lessThan">
      <formula>0</formula>
    </cfRule>
  </conditionalFormatting>
  <conditionalFormatting sqref="W123:W126">
    <cfRule type="cellIs" dxfId="506" priority="360" operator="lessThan">
      <formula>0</formula>
    </cfRule>
  </conditionalFormatting>
  <conditionalFormatting sqref="W139">
    <cfRule type="cellIs" dxfId="505" priority="356" operator="lessThan">
      <formula>0</formula>
    </cfRule>
    <cfRule type="cellIs" dxfId="504" priority="358" operator="lessThan">
      <formula>0</formula>
    </cfRule>
  </conditionalFormatting>
  <conditionalFormatting sqref="W144">
    <cfRule type="cellIs" dxfId="503" priority="357" operator="lessThan">
      <formula>0</formula>
    </cfRule>
    <cfRule type="cellIs" dxfId="502" priority="359" operator="lessThan">
      <formula>0</formula>
    </cfRule>
  </conditionalFormatting>
  <conditionalFormatting sqref="W134:W138">
    <cfRule type="cellIs" dxfId="501" priority="355" operator="lessThan">
      <formula>0</formula>
    </cfRule>
  </conditionalFormatting>
  <conditionalFormatting sqref="W160">
    <cfRule type="cellIs" dxfId="500" priority="349" operator="lessThan">
      <formula>0</formula>
    </cfRule>
    <cfRule type="cellIs" dxfId="499" priority="353" operator="lessThan">
      <formula>0</formula>
    </cfRule>
  </conditionalFormatting>
  <conditionalFormatting sqref="W157 W159">
    <cfRule type="cellIs" dxfId="498" priority="350" operator="lessThan">
      <formula>0</formula>
    </cfRule>
    <cfRule type="cellIs" dxfId="497" priority="354" operator="lessThan">
      <formula>0</formula>
    </cfRule>
  </conditionalFormatting>
  <conditionalFormatting sqref="W162">
    <cfRule type="cellIs" dxfId="496" priority="348" operator="lessThan">
      <formula>0</formula>
    </cfRule>
    <cfRule type="cellIs" dxfId="495" priority="352" operator="lessThan">
      <formula>0</formula>
    </cfRule>
  </conditionalFormatting>
  <conditionalFormatting sqref="W163">
    <cfRule type="cellIs" dxfId="494" priority="347" operator="lessThan">
      <formula>0</formula>
    </cfRule>
    <cfRule type="cellIs" dxfId="493" priority="351" operator="lessThan">
      <formula>0</formula>
    </cfRule>
  </conditionalFormatting>
  <conditionalFormatting sqref="W148:W152">
    <cfRule type="cellIs" dxfId="492" priority="346" operator="lessThan">
      <formula>0</formula>
    </cfRule>
  </conditionalFormatting>
  <conditionalFormatting sqref="W167:W171">
    <cfRule type="cellIs" dxfId="491" priority="343" operator="lessThan">
      <formula>0</formula>
    </cfRule>
  </conditionalFormatting>
  <conditionalFormatting sqref="W178:W179">
    <cfRule type="cellIs" dxfId="490" priority="344" operator="lessThan">
      <formula>0</formula>
    </cfRule>
    <cfRule type="cellIs" dxfId="489" priority="345" operator="lessThan">
      <formula>0</formula>
    </cfRule>
  </conditionalFormatting>
  <conditionalFormatting sqref="W193">
    <cfRule type="cellIs" dxfId="488" priority="340" operator="lessThan">
      <formula>0</formula>
    </cfRule>
    <cfRule type="cellIs" dxfId="487" priority="342" operator="lessThan">
      <formula>0</formula>
    </cfRule>
  </conditionalFormatting>
  <conditionalFormatting sqref="W190">
    <cfRule type="cellIs" dxfId="486" priority="339" operator="lessThan">
      <formula>0</formula>
    </cfRule>
    <cfRule type="cellIs" dxfId="485" priority="341" operator="lessThan">
      <formula>0</formula>
    </cfRule>
  </conditionalFormatting>
  <conditionalFormatting sqref="W185:W189">
    <cfRule type="cellIs" dxfId="484" priority="338" operator="lessThan">
      <formula>0</formula>
    </cfRule>
  </conditionalFormatting>
  <conditionalFormatting sqref="W196:W200">
    <cfRule type="cellIs" dxfId="483" priority="337" operator="lessThan">
      <formula>0</formula>
    </cfRule>
  </conditionalFormatting>
  <conditionalFormatting sqref="W215">
    <cfRule type="cellIs" dxfId="482" priority="336" operator="lessThan">
      <formula>0</formula>
    </cfRule>
  </conditionalFormatting>
  <conditionalFormatting sqref="W207:W211">
    <cfRule type="cellIs" dxfId="481" priority="335" operator="lessThan">
      <formula>0</formula>
    </cfRule>
  </conditionalFormatting>
  <conditionalFormatting sqref="B45:W45">
    <cfRule type="cellIs" dxfId="480" priority="333" operator="lessThan">
      <formula>0</formula>
    </cfRule>
  </conditionalFormatting>
  <conditionalFormatting sqref="B142:W143">
    <cfRule type="cellIs" dxfId="479" priority="332" operator="lessThan">
      <formula>0</formula>
    </cfRule>
  </conditionalFormatting>
  <conditionalFormatting sqref="B144 B20:B25 B6:B15 B27:B32 B34:B44 B49:B59 B100:B110 B133:B139 B156:B163 B147:B152 B166:B171 B177:B179 B192:B193 B184:B190 B195:B200 B214:B215 B206:B211">
    <cfRule type="cellIs" dxfId="478" priority="331" operator="lessThan">
      <formula>0</formula>
    </cfRule>
  </conditionalFormatting>
  <conditionalFormatting sqref="B16">
    <cfRule type="cellIs" dxfId="477" priority="327" operator="lessThan">
      <formula>0</formula>
    </cfRule>
    <cfRule type="cellIs" dxfId="476" priority="330" operator="lessThan">
      <formula>0</formula>
    </cfRule>
  </conditionalFormatting>
  <conditionalFormatting sqref="B20:B24">
    <cfRule type="cellIs" dxfId="475" priority="329" operator="lessThan">
      <formula>0</formula>
    </cfRule>
  </conditionalFormatting>
  <conditionalFormatting sqref="B46">
    <cfRule type="cellIs" dxfId="474" priority="328" operator="lessThan">
      <formula>0</formula>
    </cfRule>
  </conditionalFormatting>
  <conditionalFormatting sqref="B28:B45">
    <cfRule type="cellIs" dxfId="473" priority="326" operator="lessThan">
      <formula>0</formula>
    </cfRule>
  </conditionalFormatting>
  <conditionalFormatting sqref="B63:B66">
    <cfRule type="cellIs" dxfId="472" priority="325" operator="lessThan">
      <formula>0</formula>
    </cfRule>
  </conditionalFormatting>
  <conditionalFormatting sqref="B92:B95">
    <cfRule type="cellIs" dxfId="471" priority="318" operator="lessThan">
      <formula>0</formula>
    </cfRule>
  </conditionalFormatting>
  <conditionalFormatting sqref="B70">
    <cfRule type="cellIs" dxfId="470" priority="322" operator="lessThan">
      <formula>0</formula>
    </cfRule>
  </conditionalFormatting>
  <conditionalFormatting sqref="B68:B69 B71:B77">
    <cfRule type="cellIs" dxfId="469" priority="323" operator="lessThan">
      <formula>0</formula>
    </cfRule>
  </conditionalFormatting>
  <conditionalFormatting sqref="B71">
    <cfRule type="cellIs" dxfId="468" priority="313" operator="lessThan">
      <formula>0</formula>
    </cfRule>
  </conditionalFormatting>
  <conditionalFormatting sqref="B82:B87">
    <cfRule type="cellIs" dxfId="467" priority="321" operator="lessThan">
      <formula>0</formula>
    </cfRule>
  </conditionalFormatting>
  <conditionalFormatting sqref="B88">
    <cfRule type="cellIs" dxfId="466" priority="320" operator="lessThan">
      <formula>0</formula>
    </cfRule>
  </conditionalFormatting>
  <conditionalFormatting sqref="B78 B80">
    <cfRule type="cellIs" dxfId="465" priority="324" operator="lessThan">
      <formula>0</formula>
    </cfRule>
  </conditionalFormatting>
  <conditionalFormatting sqref="B90">
    <cfRule type="cellIs" dxfId="464" priority="319" operator="lessThan">
      <formula>0</formula>
    </cfRule>
  </conditionalFormatting>
  <conditionalFormatting sqref="B96">
    <cfRule type="cellIs" dxfId="463" priority="317" operator="lessThan">
      <formula>0</formula>
    </cfRule>
  </conditionalFormatting>
  <conditionalFormatting sqref="B64:B67">
    <cfRule type="cellIs" dxfId="462" priority="316" operator="lessThan">
      <formula>0</formula>
    </cfRule>
  </conditionalFormatting>
  <conditionalFormatting sqref="B69:B70 B72:B78">
    <cfRule type="cellIs" dxfId="461" priority="314" operator="lessThan">
      <formula>0</formula>
    </cfRule>
  </conditionalFormatting>
  <conditionalFormatting sqref="B83:B88">
    <cfRule type="cellIs" dxfId="460" priority="312" operator="lessThan">
      <formula>0</formula>
    </cfRule>
  </conditionalFormatting>
  <conditionalFormatting sqref="B89">
    <cfRule type="cellIs" dxfId="459" priority="311" operator="lessThan">
      <formula>0</formula>
    </cfRule>
  </conditionalFormatting>
  <conditionalFormatting sqref="B79 B81">
    <cfRule type="cellIs" dxfId="458" priority="315" operator="lessThan">
      <formula>0</formula>
    </cfRule>
  </conditionalFormatting>
  <conditionalFormatting sqref="B91">
    <cfRule type="cellIs" dxfId="457" priority="310" operator="lessThan">
      <formula>0</formula>
    </cfRule>
  </conditionalFormatting>
  <conditionalFormatting sqref="B93:B96">
    <cfRule type="cellIs" dxfId="456" priority="309" operator="lessThan">
      <formula>0</formula>
    </cfRule>
  </conditionalFormatting>
  <conditionalFormatting sqref="B97">
    <cfRule type="cellIs" dxfId="455" priority="308" operator="lessThan">
      <formula>0</formula>
    </cfRule>
  </conditionalFormatting>
  <conditionalFormatting sqref="B126:B127">
    <cfRule type="cellIs" dxfId="454" priority="307" operator="lessThan">
      <formula>0</formula>
    </cfRule>
  </conditionalFormatting>
  <conditionalFormatting sqref="B113:B116">
    <cfRule type="cellIs" dxfId="453" priority="306" operator="lessThan">
      <formula>0</formula>
    </cfRule>
  </conditionalFormatting>
  <conditionalFormatting sqref="B122:B125">
    <cfRule type="cellIs" dxfId="452" priority="305" operator="lessThan">
      <formula>0</formula>
    </cfRule>
  </conditionalFormatting>
  <conditionalFormatting sqref="B127:B128">
    <cfRule type="cellIs" dxfId="451" priority="304" operator="lessThan">
      <formula>0</formula>
    </cfRule>
  </conditionalFormatting>
  <conditionalFormatting sqref="B114:B117">
    <cfRule type="cellIs" dxfId="450" priority="303" operator="lessThan">
      <formula>0</formula>
    </cfRule>
  </conditionalFormatting>
  <conditionalFormatting sqref="B123:B126">
    <cfRule type="cellIs" dxfId="449" priority="302" operator="lessThan">
      <formula>0</formula>
    </cfRule>
  </conditionalFormatting>
  <conditionalFormatting sqref="B139">
    <cfRule type="cellIs" dxfId="448" priority="300" operator="lessThan">
      <formula>0</formula>
    </cfRule>
  </conditionalFormatting>
  <conditionalFormatting sqref="B144">
    <cfRule type="cellIs" dxfId="447" priority="301" operator="lessThan">
      <formula>0</formula>
    </cfRule>
  </conditionalFormatting>
  <conditionalFormatting sqref="B160">
    <cfRule type="cellIs" dxfId="446" priority="298" operator="lessThan">
      <formula>0</formula>
    </cfRule>
  </conditionalFormatting>
  <conditionalFormatting sqref="B157 B159">
    <cfRule type="cellIs" dxfId="445" priority="299" operator="lessThan">
      <formula>0</formula>
    </cfRule>
  </conditionalFormatting>
  <conditionalFormatting sqref="B162">
    <cfRule type="cellIs" dxfId="444" priority="297" operator="lessThan">
      <formula>0</formula>
    </cfRule>
  </conditionalFormatting>
  <conditionalFormatting sqref="B163">
    <cfRule type="cellIs" dxfId="443" priority="296" operator="lessThan">
      <formula>0</formula>
    </cfRule>
  </conditionalFormatting>
  <conditionalFormatting sqref="B178:B179">
    <cfRule type="cellIs" dxfId="442" priority="295" operator="lessThan">
      <formula>0</formula>
    </cfRule>
  </conditionalFormatting>
  <conditionalFormatting sqref="B193">
    <cfRule type="cellIs" dxfId="441" priority="294" operator="lessThan">
      <formula>0</formula>
    </cfRule>
  </conditionalFormatting>
  <conditionalFormatting sqref="B190">
    <cfRule type="cellIs" dxfId="440" priority="293" operator="lessThan">
      <formula>0</formula>
    </cfRule>
  </conditionalFormatting>
  <conditionalFormatting sqref="B45">
    <cfRule type="cellIs" dxfId="439" priority="292" operator="lessThan">
      <formula>0</formula>
    </cfRule>
  </conditionalFormatting>
  <conditionalFormatting sqref="B142:B143">
    <cfRule type="cellIs" dxfId="438" priority="291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437" priority="58" operator="lessThan">
      <formula>0</formula>
    </cfRule>
  </conditionalFormatting>
  <conditionalFormatting sqref="DA16">
    <cfRule type="cellIs" dxfId="436" priority="41" operator="lessThan">
      <formula>0</formula>
    </cfRule>
    <cfRule type="cellIs" dxfId="435" priority="57" operator="lessThan">
      <formula>0</formula>
    </cfRule>
  </conditionalFormatting>
  <conditionalFormatting sqref="DA63:DA66">
    <cfRule type="cellIs" dxfId="434" priority="56" operator="lessThan">
      <formula>0</formula>
    </cfRule>
  </conditionalFormatting>
  <conditionalFormatting sqref="DA92:DA95">
    <cfRule type="cellIs" dxfId="433" priority="49" operator="lessThan">
      <formula>0</formula>
    </cfRule>
  </conditionalFormatting>
  <conditionalFormatting sqref="DA70">
    <cfRule type="cellIs" dxfId="432" priority="53" operator="lessThan">
      <formula>0</formula>
    </cfRule>
  </conditionalFormatting>
  <conditionalFormatting sqref="DA68:DA69 DA71:DA77">
    <cfRule type="cellIs" dxfId="431" priority="54" operator="lessThan">
      <formula>0</formula>
    </cfRule>
  </conditionalFormatting>
  <conditionalFormatting sqref="DA82:DA87">
    <cfRule type="cellIs" dxfId="430" priority="52" operator="lessThan">
      <formula>0</formula>
    </cfRule>
  </conditionalFormatting>
  <conditionalFormatting sqref="DA88">
    <cfRule type="cellIs" dxfId="429" priority="51" operator="lessThan">
      <formula>0</formula>
    </cfRule>
  </conditionalFormatting>
  <conditionalFormatting sqref="DA78 DA80">
    <cfRule type="cellIs" dxfId="428" priority="55" operator="lessThan">
      <formula>0</formula>
    </cfRule>
  </conditionalFormatting>
  <conditionalFormatting sqref="DA90">
    <cfRule type="cellIs" dxfId="427" priority="50" operator="lessThan">
      <formula>0</formula>
    </cfRule>
  </conditionalFormatting>
  <conditionalFormatting sqref="DA96">
    <cfRule type="cellIs" dxfId="426" priority="48" operator="lessThan">
      <formula>0</formula>
    </cfRule>
  </conditionalFormatting>
  <conditionalFormatting sqref="DA126:DA127">
    <cfRule type="cellIs" dxfId="425" priority="47" operator="lessThan">
      <formula>0</formula>
    </cfRule>
  </conditionalFormatting>
  <conditionalFormatting sqref="DA113:DA116">
    <cfRule type="cellIs" dxfId="424" priority="46" operator="lessThan">
      <formula>0</formula>
    </cfRule>
  </conditionalFormatting>
  <conditionalFormatting sqref="DA122:DA125">
    <cfRule type="cellIs" dxfId="423" priority="45" operator="lessThan">
      <formula>0</formula>
    </cfRule>
  </conditionalFormatting>
  <conditionalFormatting sqref="DA6:DA15 DA50:DA59 DA101:DA110">
    <cfRule type="cellIs" dxfId="422" priority="44" operator="lessThan">
      <formula>0</formula>
    </cfRule>
  </conditionalFormatting>
  <conditionalFormatting sqref="DA20:DA24">
    <cfRule type="cellIs" dxfId="421" priority="43" operator="lessThan">
      <formula>0</formula>
    </cfRule>
  </conditionalFormatting>
  <conditionalFormatting sqref="DA46">
    <cfRule type="cellIs" dxfId="420" priority="42" operator="lessThan">
      <formula>0</formula>
    </cfRule>
  </conditionalFormatting>
  <conditionalFormatting sqref="DA28:DA45">
    <cfRule type="cellIs" dxfId="419" priority="40" operator="lessThan">
      <formula>0</formula>
    </cfRule>
  </conditionalFormatting>
  <conditionalFormatting sqref="DA71">
    <cfRule type="cellIs" dxfId="418" priority="36" operator="lessThan">
      <formula>0</formula>
    </cfRule>
  </conditionalFormatting>
  <conditionalFormatting sqref="DA64:DA67">
    <cfRule type="cellIs" dxfId="417" priority="39" operator="lessThan">
      <formula>0</formula>
    </cfRule>
  </conditionalFormatting>
  <conditionalFormatting sqref="DA69:DA70 DA72:DA78">
    <cfRule type="cellIs" dxfId="416" priority="37" operator="lessThan">
      <formula>0</formula>
    </cfRule>
  </conditionalFormatting>
  <conditionalFormatting sqref="DA83:DA88">
    <cfRule type="cellIs" dxfId="415" priority="35" operator="lessThan">
      <formula>0</formula>
    </cfRule>
  </conditionalFormatting>
  <conditionalFormatting sqref="DA89">
    <cfRule type="cellIs" dxfId="414" priority="34" operator="lessThan">
      <formula>0</formula>
    </cfRule>
  </conditionalFormatting>
  <conditionalFormatting sqref="DA79 DA81">
    <cfRule type="cellIs" dxfId="413" priority="38" operator="lessThan">
      <formula>0</formula>
    </cfRule>
  </conditionalFormatting>
  <conditionalFormatting sqref="DA91">
    <cfRule type="cellIs" dxfId="412" priority="33" operator="lessThan">
      <formula>0</formula>
    </cfRule>
  </conditionalFormatting>
  <conditionalFormatting sqref="DA93:DA96">
    <cfRule type="cellIs" dxfId="411" priority="32" operator="lessThan">
      <formula>0</formula>
    </cfRule>
  </conditionalFormatting>
  <conditionalFormatting sqref="DA97">
    <cfRule type="cellIs" dxfId="410" priority="31" operator="lessThan">
      <formula>0</formula>
    </cfRule>
  </conditionalFormatting>
  <conditionalFormatting sqref="DA127:DA128">
    <cfRule type="cellIs" dxfId="409" priority="30" operator="lessThan">
      <formula>0</formula>
    </cfRule>
  </conditionalFormatting>
  <conditionalFormatting sqref="DA114:DA117">
    <cfRule type="cellIs" dxfId="408" priority="29" operator="lessThan">
      <formula>0</formula>
    </cfRule>
  </conditionalFormatting>
  <conditionalFormatting sqref="DA123:DA126">
    <cfRule type="cellIs" dxfId="407" priority="28" operator="lessThan">
      <formula>0</formula>
    </cfRule>
  </conditionalFormatting>
  <conditionalFormatting sqref="DA139">
    <cfRule type="cellIs" dxfId="406" priority="24" operator="lessThan">
      <formula>0</formula>
    </cfRule>
    <cfRule type="cellIs" dxfId="405" priority="26" operator="lessThan">
      <formula>0</formula>
    </cfRule>
  </conditionalFormatting>
  <conditionalFormatting sqref="DA144">
    <cfRule type="cellIs" dxfId="404" priority="25" operator="lessThan">
      <formula>0</formula>
    </cfRule>
    <cfRule type="cellIs" dxfId="403" priority="27" operator="lessThan">
      <formula>0</formula>
    </cfRule>
  </conditionalFormatting>
  <conditionalFormatting sqref="DA134:DA138">
    <cfRule type="cellIs" dxfId="402" priority="23" operator="lessThan">
      <formula>0</formula>
    </cfRule>
  </conditionalFormatting>
  <conditionalFormatting sqref="DA160">
    <cfRule type="cellIs" dxfId="401" priority="17" operator="lessThan">
      <formula>0</formula>
    </cfRule>
    <cfRule type="cellIs" dxfId="400" priority="21" operator="lessThan">
      <formula>0</formula>
    </cfRule>
  </conditionalFormatting>
  <conditionalFormatting sqref="DA157 DA159">
    <cfRule type="cellIs" dxfId="399" priority="18" operator="lessThan">
      <formula>0</formula>
    </cfRule>
    <cfRule type="cellIs" dxfId="398" priority="22" operator="lessThan">
      <formula>0</formula>
    </cfRule>
  </conditionalFormatting>
  <conditionalFormatting sqref="DA162">
    <cfRule type="cellIs" dxfId="397" priority="16" operator="lessThan">
      <formula>0</formula>
    </cfRule>
    <cfRule type="cellIs" dxfId="396" priority="20" operator="lessThan">
      <formula>0</formula>
    </cfRule>
  </conditionalFormatting>
  <conditionalFormatting sqref="DA163">
    <cfRule type="cellIs" dxfId="395" priority="15" operator="lessThan">
      <formula>0</formula>
    </cfRule>
    <cfRule type="cellIs" dxfId="394" priority="19" operator="lessThan">
      <formula>0</formula>
    </cfRule>
  </conditionalFormatting>
  <conditionalFormatting sqref="DA148:DA152">
    <cfRule type="cellIs" dxfId="393" priority="14" operator="lessThan">
      <formula>0</formula>
    </cfRule>
  </conditionalFormatting>
  <conditionalFormatting sqref="DA167:DA171">
    <cfRule type="cellIs" dxfId="392" priority="11" operator="lessThan">
      <formula>0</formula>
    </cfRule>
  </conditionalFormatting>
  <conditionalFormatting sqref="DA178:DA179">
    <cfRule type="cellIs" dxfId="391" priority="12" operator="lessThan">
      <formula>0</formula>
    </cfRule>
    <cfRule type="cellIs" dxfId="390" priority="13" operator="lessThan">
      <formula>0</formula>
    </cfRule>
  </conditionalFormatting>
  <conditionalFormatting sqref="DA193">
    <cfRule type="cellIs" dxfId="389" priority="8" operator="lessThan">
      <formula>0</formula>
    </cfRule>
    <cfRule type="cellIs" dxfId="388" priority="10" operator="lessThan">
      <formula>0</formula>
    </cfRule>
  </conditionalFormatting>
  <conditionalFormatting sqref="DA190">
    <cfRule type="cellIs" dxfId="387" priority="7" operator="lessThan">
      <formula>0</formula>
    </cfRule>
    <cfRule type="cellIs" dxfId="386" priority="9" operator="lessThan">
      <formula>0</formula>
    </cfRule>
  </conditionalFormatting>
  <conditionalFormatting sqref="DA185:DA189">
    <cfRule type="cellIs" dxfId="385" priority="6" operator="lessThan">
      <formula>0</formula>
    </cfRule>
  </conditionalFormatting>
  <conditionalFormatting sqref="DA196:DA200">
    <cfRule type="cellIs" dxfId="384" priority="5" operator="lessThan">
      <formula>0</formula>
    </cfRule>
  </conditionalFormatting>
  <conditionalFormatting sqref="DA215">
    <cfRule type="cellIs" dxfId="383" priority="4" operator="lessThan">
      <formula>0</formula>
    </cfRule>
  </conditionalFormatting>
  <conditionalFormatting sqref="DA207:DA211">
    <cfRule type="cellIs" dxfId="382" priority="3" operator="lessThan">
      <formula>0</formula>
    </cfRule>
  </conditionalFormatting>
  <conditionalFormatting sqref="DA45">
    <cfRule type="cellIs" dxfId="381" priority="2" operator="lessThan">
      <formula>0</formula>
    </cfRule>
  </conditionalFormatting>
  <conditionalFormatting sqref="DA142:DA143">
    <cfRule type="cellIs" dxfId="380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useful energy demand"</f>
        <v>EL: Non-metallic mineral products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v>666.92793761985865</v>
      </c>
      <c r="C5" s="225">
        <v>647.77858109742488</v>
      </c>
      <c r="D5" s="225">
        <v>599.32280316817696</v>
      </c>
      <c r="E5" s="225">
        <v>585.80874409269245</v>
      </c>
      <c r="F5" s="225">
        <v>608.69040696745026</v>
      </c>
      <c r="G5" s="225">
        <v>590.04098503323121</v>
      </c>
      <c r="H5" s="225">
        <v>593.50266889401973</v>
      </c>
      <c r="I5" s="225">
        <v>700.3227664162232</v>
      </c>
      <c r="J5" s="225">
        <v>541.11522275393725</v>
      </c>
      <c r="K5" s="225">
        <v>372.616558491597</v>
      </c>
      <c r="L5" s="225">
        <v>358.58980711237928</v>
      </c>
      <c r="M5" s="225">
        <v>221.41852636630881</v>
      </c>
      <c r="N5" s="225">
        <v>184.69101514614641</v>
      </c>
      <c r="O5" s="225">
        <v>193.98069500321199</v>
      </c>
      <c r="P5" s="225">
        <v>229.78038689279131</v>
      </c>
      <c r="Q5" s="225">
        <v>211.125068813008</v>
      </c>
      <c r="R5" s="225">
        <v>277.83421602677959</v>
      </c>
      <c r="S5" s="225">
        <v>226.09547952465411</v>
      </c>
      <c r="T5" s="225">
        <v>268.19967105971818</v>
      </c>
      <c r="U5" s="225">
        <v>231.02777420764261</v>
      </c>
      <c r="V5" s="225">
        <v>221.66843138584511</v>
      </c>
      <c r="W5" s="225">
        <v>277.69215434747929</v>
      </c>
      <c r="DA5" s="89" t="s">
        <v>1581</v>
      </c>
    </row>
    <row r="6" spans="1:105" ht="12" customHeight="1" x14ac:dyDescent="0.25">
      <c r="A6" s="55" t="s">
        <v>92</v>
      </c>
      <c r="B6" s="261">
        <v>2.871282421715621</v>
      </c>
      <c r="C6" s="261">
        <v>2.7995939593749202</v>
      </c>
      <c r="D6" s="261">
        <v>2.5833403898602278</v>
      </c>
      <c r="E6" s="261">
        <v>2.5097175669688609</v>
      </c>
      <c r="F6" s="261">
        <v>2.619844571037635</v>
      </c>
      <c r="G6" s="261">
        <v>2.5218346024509328</v>
      </c>
      <c r="H6" s="261">
        <v>2.537227213168189</v>
      </c>
      <c r="I6" s="261">
        <v>3.0333970247753781</v>
      </c>
      <c r="J6" s="261">
        <v>2.3277231552552431</v>
      </c>
      <c r="K6" s="261">
        <v>1.605218883764304</v>
      </c>
      <c r="L6" s="261">
        <v>1.561285052158931</v>
      </c>
      <c r="M6" s="261">
        <v>0.97557591510554587</v>
      </c>
      <c r="N6" s="261">
        <v>0.81690641864616687</v>
      </c>
      <c r="O6" s="261">
        <v>0.85685417345590087</v>
      </c>
      <c r="P6" s="261">
        <v>1.014622210112571</v>
      </c>
      <c r="Q6" s="261">
        <v>0.93738013017473598</v>
      </c>
      <c r="R6" s="261">
        <v>1.2348187554371199</v>
      </c>
      <c r="S6" s="261">
        <v>0.98427385138606505</v>
      </c>
      <c r="T6" s="261">
        <v>1.157812482833833</v>
      </c>
      <c r="U6" s="261">
        <v>1.00670154285826</v>
      </c>
      <c r="V6" s="261">
        <v>0.95793283336860757</v>
      </c>
      <c r="W6" s="261">
        <v>1.1778966117736851</v>
      </c>
      <c r="DA6" s="67" t="s">
        <v>1582</v>
      </c>
    </row>
    <row r="7" spans="1:105" ht="12" customHeight="1" x14ac:dyDescent="0.25">
      <c r="A7" s="202" t="s">
        <v>93</v>
      </c>
      <c r="B7" s="226">
        <v>0.29739520822175269</v>
      </c>
      <c r="C7" s="226">
        <v>0.28997002251948001</v>
      </c>
      <c r="D7" s="226">
        <v>0.26757139852898731</v>
      </c>
      <c r="E7" s="226">
        <v>0.25994585999677677</v>
      </c>
      <c r="F7" s="226">
        <v>0.27135234619199472</v>
      </c>
      <c r="G7" s="226">
        <v>0.26120089094147497</v>
      </c>
      <c r="H7" s="226">
        <v>0.26279519202266199</v>
      </c>
      <c r="I7" s="226">
        <v>0.31418634857357358</v>
      </c>
      <c r="J7" s="226">
        <v>0.2410956537065759</v>
      </c>
      <c r="K7" s="226">
        <v>0.1662617374620127</v>
      </c>
      <c r="L7" s="226">
        <v>0.16171125824079691</v>
      </c>
      <c r="M7" s="226">
        <v>0.1010459995905189</v>
      </c>
      <c r="N7" s="226">
        <v>8.4611688712182359E-2</v>
      </c>
      <c r="O7" s="226">
        <v>8.874930707037007E-2</v>
      </c>
      <c r="P7" s="226">
        <v>0.1050902485804751</v>
      </c>
      <c r="Q7" s="226">
        <v>9.7089842813052107E-2</v>
      </c>
      <c r="R7" s="226">
        <v>0.12789726921739891</v>
      </c>
      <c r="S7" s="226">
        <v>0.1036401538266811</v>
      </c>
      <c r="T7" s="226">
        <v>0.12105461931085131</v>
      </c>
      <c r="U7" s="226">
        <v>0.1045924238520374</v>
      </c>
      <c r="V7" s="226">
        <v>9.9218604302912503E-2</v>
      </c>
      <c r="W7" s="226">
        <v>0.1242698409751989</v>
      </c>
      <c r="DA7" s="174" t="s">
        <v>1583</v>
      </c>
    </row>
    <row r="8" spans="1:105" ht="12" customHeight="1" x14ac:dyDescent="0.25">
      <c r="A8" s="202" t="s">
        <v>94</v>
      </c>
      <c r="B8" s="226">
        <v>9.4448789997717242</v>
      </c>
      <c r="C8" s="226">
        <v>8.1034673812645632</v>
      </c>
      <c r="D8" s="226">
        <v>8.5139698084459212</v>
      </c>
      <c r="E8" s="226">
        <v>9.7723967579789033</v>
      </c>
      <c r="F8" s="226">
        <v>9.929963136304524</v>
      </c>
      <c r="G8" s="226">
        <v>11.47010651836074</v>
      </c>
      <c r="H8" s="226">
        <v>11.418196343458719</v>
      </c>
      <c r="I8" s="226">
        <v>10.320072851983349</v>
      </c>
      <c r="J8" s="226">
        <v>9.2197909539433631</v>
      </c>
      <c r="K8" s="226">
        <v>6.3493123287989466</v>
      </c>
      <c r="L8" s="226">
        <v>4.744500596498022</v>
      </c>
      <c r="M8" s="226">
        <v>2.1879930970589592</v>
      </c>
      <c r="N8" s="226">
        <v>1.586038297238455</v>
      </c>
      <c r="O8" s="226">
        <v>1.810550110815367</v>
      </c>
      <c r="P8" s="226">
        <v>2.1488818758218571</v>
      </c>
      <c r="Q8" s="226">
        <v>1.6901053656792371</v>
      </c>
      <c r="R8" s="226">
        <v>2.0947988923008558</v>
      </c>
      <c r="S8" s="226">
        <v>2.1363107983447711</v>
      </c>
      <c r="T8" s="226">
        <v>3.6206001183806098</v>
      </c>
      <c r="U8" s="226">
        <v>2.991487328636512</v>
      </c>
      <c r="V8" s="226">
        <v>3.3813752019154362</v>
      </c>
      <c r="W8" s="226">
        <v>4.1054270180296433</v>
      </c>
      <c r="DA8" s="174" t="s">
        <v>1584</v>
      </c>
    </row>
    <row r="9" spans="1:105" ht="12" customHeight="1" x14ac:dyDescent="0.25">
      <c r="A9" s="202" t="s">
        <v>95</v>
      </c>
      <c r="B9" s="226">
        <v>0.56624000775270922</v>
      </c>
      <c r="C9" s="226">
        <v>0.55210246587784062</v>
      </c>
      <c r="D9" s="226">
        <v>0.50945552110067593</v>
      </c>
      <c r="E9" s="226">
        <v>0.49493650775336617</v>
      </c>
      <c r="F9" s="226">
        <v>0.51665443949218359</v>
      </c>
      <c r="G9" s="226">
        <v>0.4973260846941151</v>
      </c>
      <c r="H9" s="226">
        <v>0.50036163144004109</v>
      </c>
      <c r="I9" s="226">
        <v>0.59821031251936307</v>
      </c>
      <c r="J9" s="226">
        <v>0.45904574468517112</v>
      </c>
      <c r="K9" s="226">
        <v>0.31656208609545072</v>
      </c>
      <c r="L9" s="226">
        <v>0.30789798082991288</v>
      </c>
      <c r="M9" s="226">
        <v>0.19239142396958989</v>
      </c>
      <c r="N9" s="226">
        <v>0.161100521958079</v>
      </c>
      <c r="O9" s="226">
        <v>0.1689785407910892</v>
      </c>
      <c r="P9" s="226">
        <v>0.2000916676726395</v>
      </c>
      <c r="Q9" s="226">
        <v>0.18485890770028479</v>
      </c>
      <c r="R9" s="226">
        <v>0.24351619902096711</v>
      </c>
      <c r="S9" s="226">
        <v>0.19733068954679761</v>
      </c>
      <c r="T9" s="226">
        <v>0.23048780438306979</v>
      </c>
      <c r="U9" s="226">
        <v>0.19914381017427699</v>
      </c>
      <c r="V9" s="226">
        <v>0.1889120662220031</v>
      </c>
      <c r="W9" s="226">
        <v>0.237121890207495</v>
      </c>
      <c r="DA9" s="174" t="s">
        <v>1585</v>
      </c>
    </row>
    <row r="10" spans="1:105" ht="12" customHeight="1" x14ac:dyDescent="0.25">
      <c r="A10" s="56" t="s">
        <v>96</v>
      </c>
      <c r="B10" s="262">
        <v>5.1247316029925862</v>
      </c>
      <c r="C10" s="262">
        <v>4.3871492986879552</v>
      </c>
      <c r="D10" s="262">
        <v>4.5118391810598881</v>
      </c>
      <c r="E10" s="262">
        <v>5.0760221014958056</v>
      </c>
      <c r="F10" s="262">
        <v>5.5274299217651732</v>
      </c>
      <c r="G10" s="262">
        <v>6.3210064311753698</v>
      </c>
      <c r="H10" s="262">
        <v>6.0588265700189607</v>
      </c>
      <c r="I10" s="262">
        <v>5.7474959608053249</v>
      </c>
      <c r="J10" s="262">
        <v>4.9849632521207869</v>
      </c>
      <c r="K10" s="262">
        <v>3.360180517903157</v>
      </c>
      <c r="L10" s="262">
        <v>2.6387233115834721</v>
      </c>
      <c r="M10" s="262">
        <v>1.2393232832632499</v>
      </c>
      <c r="N10" s="262">
        <v>0.88603365776492649</v>
      </c>
      <c r="O10" s="262">
        <v>1.016983028922009</v>
      </c>
      <c r="P10" s="262">
        <v>1.1990561445003449</v>
      </c>
      <c r="Q10" s="262">
        <v>0.99109752777890192</v>
      </c>
      <c r="R10" s="262">
        <v>1.190515272751141</v>
      </c>
      <c r="S10" s="262">
        <v>1.2430692293011361</v>
      </c>
      <c r="T10" s="262">
        <v>2.115936411361012</v>
      </c>
      <c r="U10" s="262">
        <v>1.740021370979159</v>
      </c>
      <c r="V10" s="262">
        <v>1.8452940358406891</v>
      </c>
      <c r="W10" s="262">
        <v>2.3208402958910028</v>
      </c>
      <c r="DA10" s="68" t="s">
        <v>1586</v>
      </c>
    </row>
    <row r="11" spans="1:105" ht="12" customHeight="1" x14ac:dyDescent="0.25">
      <c r="A11" s="37" t="s">
        <v>160</v>
      </c>
      <c r="B11" s="228">
        <v>0.43112225388813052</v>
      </c>
      <c r="C11" s="228">
        <v>0.43067460689464299</v>
      </c>
      <c r="D11" s="228">
        <v>0.31050760589435272</v>
      </c>
      <c r="E11" s="228">
        <v>0.29039840605938061</v>
      </c>
      <c r="F11" s="228">
        <v>2.0156435365047552E-2</v>
      </c>
      <c r="G11" s="228">
        <v>1.9368061711694352E-2</v>
      </c>
      <c r="H11" s="228">
        <v>1.9459146314104E-2</v>
      </c>
      <c r="I11" s="228">
        <v>2.9022749093399278E-2</v>
      </c>
      <c r="J11" s="228">
        <v>2.1122757057142831E-2</v>
      </c>
      <c r="K11" s="228">
        <v>1.6423222773914659E-2</v>
      </c>
      <c r="L11" s="228">
        <v>1.6745565141855479E-2</v>
      </c>
      <c r="M11" s="228">
        <v>5.920858544736265E-3</v>
      </c>
      <c r="N11" s="228">
        <v>4.8539991076099853E-2</v>
      </c>
      <c r="O11" s="228">
        <v>5.4942410491879139E-2</v>
      </c>
      <c r="P11" s="228">
        <v>8.0714452562141312E-2</v>
      </c>
      <c r="Q11" s="228">
        <v>3.7930097927125983E-2</v>
      </c>
      <c r="R11" s="228">
        <v>5.3197337415277497E-2</v>
      </c>
      <c r="S11" s="228">
        <v>2.7266279695914549E-2</v>
      </c>
      <c r="T11" s="228">
        <v>3.9854225026845547E-2</v>
      </c>
      <c r="U11" s="228">
        <v>2.7028076691785231E-2</v>
      </c>
      <c r="V11" s="228">
        <v>2.681129773007573E-2</v>
      </c>
      <c r="W11" s="228">
        <v>3.5295252087743027E-2</v>
      </c>
      <c r="DA11" s="69" t="s">
        <v>1587</v>
      </c>
    </row>
    <row r="12" spans="1:105" ht="12" customHeight="1" x14ac:dyDescent="0.25">
      <c r="A12" s="37" t="s">
        <v>162</v>
      </c>
      <c r="B12" s="228">
        <v>0.37183439824052411</v>
      </c>
      <c r="C12" s="228">
        <v>0.62440358867444146</v>
      </c>
      <c r="D12" s="228">
        <v>0.53990243035526964</v>
      </c>
      <c r="E12" s="228">
        <v>0.38955817276844712</v>
      </c>
      <c r="F12" s="228">
        <v>0.48021596651065129</v>
      </c>
      <c r="G12" s="228">
        <v>0.3595644149237488</v>
      </c>
      <c r="H12" s="228">
        <v>0.48754649414274298</v>
      </c>
      <c r="I12" s="228">
        <v>0.65487377976296779</v>
      </c>
      <c r="J12" s="228">
        <v>0.47417064847904961</v>
      </c>
      <c r="K12" s="228">
        <v>0.34249565169760771</v>
      </c>
      <c r="L12" s="228">
        <v>0.36631920318514061</v>
      </c>
      <c r="M12" s="228">
        <v>0.33418188801983489</v>
      </c>
      <c r="N12" s="228">
        <v>0.16779808891883141</v>
      </c>
      <c r="O12" s="228">
        <v>0.1044982483968957</v>
      </c>
      <c r="P12" s="228">
        <v>0.1361896084745696</v>
      </c>
      <c r="Q12" s="228">
        <v>2.7399332899041479E-2</v>
      </c>
      <c r="R12" s="228">
        <v>0.1292738325230777</v>
      </c>
      <c r="S12" s="228">
        <v>6.8112411711649279E-2</v>
      </c>
      <c r="T12" s="228">
        <v>0.11523944288832499</v>
      </c>
      <c r="U12" s="228">
        <v>7.9903533086122511E-2</v>
      </c>
      <c r="V12" s="228">
        <v>0.17131196502231891</v>
      </c>
      <c r="W12" s="228">
        <v>0.2159816723233518</v>
      </c>
      <c r="DA12" s="69" t="s">
        <v>1588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1589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1590</v>
      </c>
    </row>
    <row r="15" spans="1:105" ht="12" customHeight="1" x14ac:dyDescent="0.25">
      <c r="A15" s="37" t="s">
        <v>38</v>
      </c>
      <c r="B15" s="228">
        <v>4.3217749508639312</v>
      </c>
      <c r="C15" s="228">
        <v>3.3320711031188708</v>
      </c>
      <c r="D15" s="228">
        <v>3.661429144810266</v>
      </c>
      <c r="E15" s="228">
        <v>4.3960655226679766</v>
      </c>
      <c r="F15" s="228">
        <v>5.0270575198894747</v>
      </c>
      <c r="G15" s="228">
        <v>5.9420739545399268</v>
      </c>
      <c r="H15" s="228">
        <v>5.5518209295621137</v>
      </c>
      <c r="I15" s="228">
        <v>5.0635994319489566</v>
      </c>
      <c r="J15" s="228">
        <v>4.4896698465845946</v>
      </c>
      <c r="K15" s="228">
        <v>3.0012616434316342</v>
      </c>
      <c r="L15" s="228">
        <v>2.2556585432564749</v>
      </c>
      <c r="M15" s="228">
        <v>0.89922053669867874</v>
      </c>
      <c r="N15" s="228">
        <v>0.66969557776999522</v>
      </c>
      <c r="O15" s="228">
        <v>0.8575423700332343</v>
      </c>
      <c r="P15" s="228">
        <v>0.98215208346363392</v>
      </c>
      <c r="Q15" s="228">
        <v>0.92576809695273443</v>
      </c>
      <c r="R15" s="228">
        <v>1.008044102812786</v>
      </c>
      <c r="S15" s="228">
        <v>1.147690537893572</v>
      </c>
      <c r="T15" s="228">
        <v>1.960842743445842</v>
      </c>
      <c r="U15" s="228">
        <v>1.6330897612012509</v>
      </c>
      <c r="V15" s="228">
        <v>1.6471707730882941</v>
      </c>
      <c r="W15" s="228">
        <v>2.0695633714799082</v>
      </c>
      <c r="DA15" s="69" t="s">
        <v>1591</v>
      </c>
    </row>
    <row r="16" spans="1:105" ht="12" customHeight="1" x14ac:dyDescent="0.25">
      <c r="A16" s="57" t="s">
        <v>1452</v>
      </c>
      <c r="B16" s="263">
        <v>36.806667217549553</v>
      </c>
      <c r="C16" s="263">
        <v>31.579189867618361</v>
      </c>
      <c r="D16" s="263">
        <v>33.178916685677741</v>
      </c>
      <c r="E16" s="263">
        <v>38.083003011206728</v>
      </c>
      <c r="F16" s="263">
        <v>38.697038749710721</v>
      </c>
      <c r="G16" s="263">
        <v>44.69897322997506</v>
      </c>
      <c r="H16" s="263">
        <v>44.498624423966938</v>
      </c>
      <c r="I16" s="263">
        <v>40.255152637118051</v>
      </c>
      <c r="J16" s="263">
        <v>35.929499728410399</v>
      </c>
      <c r="K16" s="263">
        <v>24.743252502444541</v>
      </c>
      <c r="L16" s="263">
        <v>18.489305640971029</v>
      </c>
      <c r="M16" s="263">
        <v>8.5266030194448401</v>
      </c>
      <c r="N16" s="263">
        <v>6.1807868372009551</v>
      </c>
      <c r="O16" s="263">
        <v>7.0557087508574048</v>
      </c>
      <c r="P16" s="263">
        <v>8.3741866989625127</v>
      </c>
      <c r="Q16" s="263">
        <v>6.5863359137426816</v>
      </c>
      <c r="R16" s="263">
        <v>8.1634254624619906</v>
      </c>
      <c r="S16" s="263">
        <v>8.3437842124587487</v>
      </c>
      <c r="T16" s="263">
        <v>14.16900658066473</v>
      </c>
      <c r="U16" s="263">
        <v>11.72765244091962</v>
      </c>
      <c r="V16" s="263">
        <v>13.23422387511566</v>
      </c>
      <c r="W16" s="263">
        <v>16.095985729396769</v>
      </c>
      <c r="DA16" s="70" t="s">
        <v>1592</v>
      </c>
    </row>
    <row r="17" spans="1:105" ht="12" customHeight="1" x14ac:dyDescent="0.25">
      <c r="A17" s="57" t="s">
        <v>1454</v>
      </c>
      <c r="B17" s="263">
        <v>226.85293101595579</v>
      </c>
      <c r="C17" s="263">
        <v>225.7077147835366</v>
      </c>
      <c r="D17" s="263">
        <v>207.41611839199439</v>
      </c>
      <c r="E17" s="263">
        <v>197.77214322878561</v>
      </c>
      <c r="F17" s="263">
        <v>208.131224998498</v>
      </c>
      <c r="G17" s="263">
        <v>195.87637949283419</v>
      </c>
      <c r="H17" s="263">
        <v>198.2429201143828</v>
      </c>
      <c r="I17" s="263">
        <v>247.75639820750271</v>
      </c>
      <c r="J17" s="263">
        <v>186.34073235735701</v>
      </c>
      <c r="K17" s="263">
        <v>130.81852387493981</v>
      </c>
      <c r="L17" s="263">
        <v>130.89785600774559</v>
      </c>
      <c r="M17" s="263">
        <v>84.898410655923911</v>
      </c>
      <c r="N17" s="263">
        <v>72.49079304743583</v>
      </c>
      <c r="O17" s="263">
        <v>75.468240020743423</v>
      </c>
      <c r="P17" s="263">
        <v>89.13413879055588</v>
      </c>
      <c r="Q17" s="263">
        <v>83.677185925771056</v>
      </c>
      <c r="R17" s="263">
        <v>110.9707776050374</v>
      </c>
      <c r="S17" s="263">
        <v>88.353000544693359</v>
      </c>
      <c r="T17" s="263">
        <v>97.959925138966739</v>
      </c>
      <c r="U17" s="263">
        <v>85.829803512350423</v>
      </c>
      <c r="V17" s="263">
        <v>79.058879716471935</v>
      </c>
      <c r="W17" s="263">
        <v>98.804009418703075</v>
      </c>
      <c r="DA17" s="70" t="s">
        <v>1593</v>
      </c>
    </row>
    <row r="18" spans="1:105" ht="12" customHeight="1" x14ac:dyDescent="0.25">
      <c r="A18" s="18" t="s">
        <v>30</v>
      </c>
      <c r="B18" s="232">
        <v>131.1259552397332</v>
      </c>
      <c r="C18" s="232">
        <v>124.27801107086439</v>
      </c>
      <c r="D18" s="232">
        <v>92.563569971537376</v>
      </c>
      <c r="E18" s="232">
        <v>78.853550487987278</v>
      </c>
      <c r="F18" s="232">
        <v>70.499897947287408</v>
      </c>
      <c r="G18" s="232">
        <v>49.992709779896948</v>
      </c>
      <c r="H18" s="232">
        <v>44.694056656752103</v>
      </c>
      <c r="I18" s="232">
        <v>59.428219364482374</v>
      </c>
      <c r="J18" s="232">
        <v>41.067917047018511</v>
      </c>
      <c r="K18" s="232">
        <v>11.920080537225029</v>
      </c>
      <c r="L18" s="232">
        <v>20.892133766269321</v>
      </c>
      <c r="M18" s="232">
        <v>5.7681308672049338</v>
      </c>
      <c r="N18" s="232">
        <v>3.2016445997967029</v>
      </c>
      <c r="O18" s="232">
        <v>3.0236147730431751</v>
      </c>
      <c r="P18" s="232">
        <v>4.0283419285027486</v>
      </c>
      <c r="Q18" s="232">
        <v>1.517650229374323</v>
      </c>
      <c r="R18" s="232">
        <v>1.402540478996235</v>
      </c>
      <c r="S18" s="232">
        <v>1.558444908881579</v>
      </c>
      <c r="T18" s="232">
        <v>14.019564979176989</v>
      </c>
      <c r="U18" s="232">
        <v>5.5270769143539953</v>
      </c>
      <c r="V18" s="232">
        <v>12.43183587014213</v>
      </c>
      <c r="W18" s="232">
        <v>19.325442902801012</v>
      </c>
      <c r="DA18" s="71" t="s">
        <v>1594</v>
      </c>
    </row>
    <row r="19" spans="1:105" ht="12" customHeight="1" x14ac:dyDescent="0.25">
      <c r="A19" s="18" t="s">
        <v>33</v>
      </c>
      <c r="B19" s="232">
        <v>3.7920751095598102</v>
      </c>
      <c r="C19" s="232">
        <v>3.4651559655144482</v>
      </c>
      <c r="D19" s="232">
        <v>2.8304741093462078</v>
      </c>
      <c r="E19" s="232">
        <v>3.2786759428256769</v>
      </c>
      <c r="F19" s="232">
        <v>3.623361957553656</v>
      </c>
      <c r="G19" s="232">
        <v>3.496182119745415</v>
      </c>
      <c r="H19" s="232">
        <v>3.5891522592635901</v>
      </c>
      <c r="I19" s="232">
        <v>2.8853922554088922</v>
      </c>
      <c r="J19" s="232">
        <v>2.9383510262812238</v>
      </c>
      <c r="K19" s="232">
        <v>2.447739155190511</v>
      </c>
      <c r="L19" s="232">
        <v>1.2470429596829069</v>
      </c>
      <c r="M19" s="232">
        <v>0.55521884833297397</v>
      </c>
      <c r="N19" s="232">
        <v>0.1308503159641442</v>
      </c>
      <c r="O19" s="232">
        <v>0.1853565949557375</v>
      </c>
      <c r="P19" s="232">
        <v>0.2226758100482096</v>
      </c>
      <c r="Q19" s="232">
        <v>7.7184790981094334E-2</v>
      </c>
      <c r="R19" s="232">
        <v>0.162871035473237</v>
      </c>
      <c r="S19" s="232">
        <v>0.1235726157910573</v>
      </c>
      <c r="T19" s="232">
        <v>0.41616451388015491</v>
      </c>
      <c r="U19" s="232">
        <v>0.32277039938726088</v>
      </c>
      <c r="V19" s="232">
        <v>0.55147529822063301</v>
      </c>
      <c r="W19" s="232">
        <v>0.75058677932796181</v>
      </c>
      <c r="DA19" s="71" t="s">
        <v>1595</v>
      </c>
    </row>
    <row r="20" spans="1:105" ht="12" customHeight="1" x14ac:dyDescent="0.25">
      <c r="A20" s="18" t="s">
        <v>160</v>
      </c>
      <c r="B20" s="297">
        <v>10.593063068509069</v>
      </c>
      <c r="C20" s="297">
        <v>9.4524266990008172</v>
      </c>
      <c r="D20" s="297">
        <v>8.4806703219803836</v>
      </c>
      <c r="E20" s="297">
        <v>10.40630396308887</v>
      </c>
      <c r="F20" s="297">
        <v>0.62164429586845371</v>
      </c>
      <c r="G20" s="297">
        <v>0.86052637150084377</v>
      </c>
      <c r="H20" s="297">
        <v>0.88363386257824861</v>
      </c>
      <c r="I20" s="297">
        <v>0.75952438184675652</v>
      </c>
      <c r="J20" s="297">
        <v>0.77699039901229638</v>
      </c>
      <c r="K20" s="297">
        <v>0.66001004338047342</v>
      </c>
      <c r="L20" s="297">
        <v>0.40673606152668801</v>
      </c>
      <c r="M20" s="297">
        <v>9.5867798155910386E-2</v>
      </c>
      <c r="N20" s="297">
        <v>0.61515608443672409</v>
      </c>
      <c r="O20" s="297">
        <v>0.74280412481670732</v>
      </c>
      <c r="P20" s="297">
        <v>1.085084911968218</v>
      </c>
      <c r="Q20" s="297">
        <v>0.33068400447888402</v>
      </c>
      <c r="R20" s="297">
        <v>0.41705737611921267</v>
      </c>
      <c r="S20" s="297">
        <v>0.3379415568984902</v>
      </c>
      <c r="T20" s="297">
        <v>0.9072938261050093</v>
      </c>
      <c r="U20" s="297">
        <v>0.58139082532074382</v>
      </c>
      <c r="V20" s="297">
        <v>0.86645989670737378</v>
      </c>
      <c r="W20" s="297">
        <v>1.06347732070347</v>
      </c>
      <c r="DA20" s="122" t="s">
        <v>1596</v>
      </c>
    </row>
    <row r="21" spans="1:105" ht="12" customHeight="1" x14ac:dyDescent="0.25">
      <c r="A21" s="18" t="s">
        <v>70</v>
      </c>
      <c r="B21" s="297">
        <v>17.124648634805979</v>
      </c>
      <c r="C21" s="297">
        <v>15.12083670591406</v>
      </c>
      <c r="D21" s="297">
        <v>15.439050349409181</v>
      </c>
      <c r="E21" s="297">
        <v>14.97247542090204</v>
      </c>
      <c r="F21" s="297">
        <v>24.268346606602901</v>
      </c>
      <c r="G21" s="297">
        <v>26.229583877817799</v>
      </c>
      <c r="H21" s="297">
        <v>30.634425175744461</v>
      </c>
      <c r="I21" s="297">
        <v>25.846216034213661</v>
      </c>
      <c r="J21" s="297">
        <v>22.363910203505021</v>
      </c>
      <c r="K21" s="297">
        <v>13.422607821887331</v>
      </c>
      <c r="L21" s="297">
        <v>9.7837306056271061</v>
      </c>
      <c r="M21" s="297">
        <v>6.6253905993201609</v>
      </c>
      <c r="N21" s="297">
        <v>0.25347655784161921</v>
      </c>
      <c r="O21" s="297">
        <v>0.47875930218782892</v>
      </c>
      <c r="P21" s="297">
        <v>0.1150292558883587</v>
      </c>
      <c r="Q21" s="297">
        <v>0.1495184401463252</v>
      </c>
      <c r="R21" s="297">
        <v>0.16827094072047419</v>
      </c>
      <c r="S21" s="297">
        <v>0.21062596952891641</v>
      </c>
      <c r="T21" s="297">
        <v>0.55534181684057193</v>
      </c>
      <c r="U21" s="297">
        <v>0.46201633990654278</v>
      </c>
      <c r="V21" s="297">
        <v>0.64154370961591023</v>
      </c>
      <c r="W21" s="297">
        <v>1.3521706459103731</v>
      </c>
      <c r="DA21" s="122" t="s">
        <v>1597</v>
      </c>
    </row>
    <row r="22" spans="1:105" ht="12" customHeight="1" x14ac:dyDescent="0.25">
      <c r="A22" s="18" t="s">
        <v>34</v>
      </c>
      <c r="B22" s="297">
        <v>55.299651889811642</v>
      </c>
      <c r="C22" s="297">
        <v>59.325417401019408</v>
      </c>
      <c r="D22" s="297">
        <v>73.02279454320886</v>
      </c>
      <c r="E22" s="297">
        <v>76.230161296070634</v>
      </c>
      <c r="F22" s="297">
        <v>94.373122423531655</v>
      </c>
      <c r="G22" s="297">
        <v>99.554135926679166</v>
      </c>
      <c r="H22" s="297">
        <v>96.526966669608115</v>
      </c>
      <c r="I22" s="297">
        <v>141.83234421826549</v>
      </c>
      <c r="J22" s="297">
        <v>101.6212660522224</v>
      </c>
      <c r="K22" s="297">
        <v>88.670182347454258</v>
      </c>
      <c r="L22" s="297">
        <v>89.650340293376772</v>
      </c>
      <c r="M22" s="297">
        <v>64.25148714645961</v>
      </c>
      <c r="N22" s="297">
        <v>64.92026079118672</v>
      </c>
      <c r="O22" s="297">
        <v>68.061505213006768</v>
      </c>
      <c r="P22" s="297">
        <v>78.695756539183307</v>
      </c>
      <c r="Q22" s="297">
        <v>79.43813078074983</v>
      </c>
      <c r="R22" s="297">
        <v>106.347235457644</v>
      </c>
      <c r="S22" s="297">
        <v>84.838928054444722</v>
      </c>
      <c r="T22" s="297">
        <v>78.864679668418276</v>
      </c>
      <c r="U22" s="297">
        <v>76.175366783236882</v>
      </c>
      <c r="V22" s="297">
        <v>58.432326609726047</v>
      </c>
      <c r="W22" s="297">
        <v>66.884636388151947</v>
      </c>
      <c r="DA22" s="122" t="s">
        <v>1598</v>
      </c>
    </row>
    <row r="23" spans="1:105" ht="12" customHeight="1" x14ac:dyDescent="0.25">
      <c r="A23" s="18" t="s">
        <v>162</v>
      </c>
      <c r="B23" s="297">
        <v>8.9175370735361348</v>
      </c>
      <c r="C23" s="297">
        <v>13.37622870347745</v>
      </c>
      <c r="D23" s="297">
        <v>14.39287201087383</v>
      </c>
      <c r="E23" s="297">
        <v>13.6253868653649</v>
      </c>
      <c r="F23" s="297">
        <v>14.45569782332398</v>
      </c>
      <c r="G23" s="297">
        <v>15.592974590152011</v>
      </c>
      <c r="H23" s="297">
        <v>21.609207897485138</v>
      </c>
      <c r="I23" s="297">
        <v>16.727653266693309</v>
      </c>
      <c r="J23" s="297">
        <v>17.024484039474991</v>
      </c>
      <c r="K23" s="297">
        <v>13.43449869085747</v>
      </c>
      <c r="L23" s="297">
        <v>8.6845395788648805</v>
      </c>
      <c r="M23" s="297">
        <v>5.2813532720279532</v>
      </c>
      <c r="N23" s="297">
        <v>2.0756154033384022</v>
      </c>
      <c r="O23" s="297">
        <v>1.3789542293460431</v>
      </c>
      <c r="P23" s="297">
        <v>1.7870250214523249</v>
      </c>
      <c r="Q23" s="297">
        <v>0.23315431435368031</v>
      </c>
      <c r="R23" s="297">
        <v>0.98921519301849425</v>
      </c>
      <c r="S23" s="297">
        <v>0.82397913796704914</v>
      </c>
      <c r="T23" s="297">
        <v>2.5606426807535581</v>
      </c>
      <c r="U23" s="297">
        <v>1.6776186957125421</v>
      </c>
      <c r="V23" s="297">
        <v>5.4037166824033678</v>
      </c>
      <c r="W23" s="297">
        <v>6.3518917351454549</v>
      </c>
      <c r="DA23" s="122" t="s">
        <v>1599</v>
      </c>
    </row>
    <row r="24" spans="1:105" ht="12" customHeight="1" x14ac:dyDescent="0.25">
      <c r="A24" s="18" t="s">
        <v>73</v>
      </c>
      <c r="B24" s="297">
        <v>0</v>
      </c>
      <c r="C24" s="297">
        <v>0.68963823774603505</v>
      </c>
      <c r="D24" s="297">
        <v>0.68668708563859382</v>
      </c>
      <c r="E24" s="297">
        <v>0.40558925254616768</v>
      </c>
      <c r="F24" s="297">
        <v>0.28915394432997638</v>
      </c>
      <c r="G24" s="297">
        <v>0.15026682704200131</v>
      </c>
      <c r="H24" s="297">
        <v>0.30547759295117721</v>
      </c>
      <c r="I24" s="297">
        <v>0.27704868659224041</v>
      </c>
      <c r="J24" s="297">
        <v>0.54781358984248962</v>
      </c>
      <c r="K24" s="297">
        <v>0.26340527894467641</v>
      </c>
      <c r="L24" s="297">
        <v>0.23333274239798671</v>
      </c>
      <c r="M24" s="297">
        <v>2.320962124422365</v>
      </c>
      <c r="N24" s="297">
        <v>1.293789294871512</v>
      </c>
      <c r="O24" s="297">
        <v>1.5972457833871669</v>
      </c>
      <c r="P24" s="297">
        <v>3.2002253235127158</v>
      </c>
      <c r="Q24" s="297">
        <v>1.9308633656869181</v>
      </c>
      <c r="R24" s="297">
        <v>1.4835871230658051</v>
      </c>
      <c r="S24" s="297">
        <v>0.459508301181558</v>
      </c>
      <c r="T24" s="297">
        <v>0.63623765379218122</v>
      </c>
      <c r="U24" s="297">
        <v>1.083563554432454</v>
      </c>
      <c r="V24" s="297">
        <v>0.73152164965646815</v>
      </c>
      <c r="W24" s="297">
        <v>3.0758036466628651</v>
      </c>
      <c r="DA24" s="122" t="s">
        <v>1600</v>
      </c>
    </row>
    <row r="25" spans="1:105" ht="12" customHeight="1" x14ac:dyDescent="0.25">
      <c r="A25" s="57" t="s">
        <v>1463</v>
      </c>
      <c r="B25" s="263">
        <v>337.09244213152363</v>
      </c>
      <c r="C25" s="263">
        <v>333.19187934564349</v>
      </c>
      <c r="D25" s="263">
        <v>299.18382153599339</v>
      </c>
      <c r="E25" s="263">
        <v>282.42832499772379</v>
      </c>
      <c r="F25" s="263">
        <v>292.76982737170079</v>
      </c>
      <c r="G25" s="263">
        <v>270.51425848515731</v>
      </c>
      <c r="H25" s="263">
        <v>272.35245035224779</v>
      </c>
      <c r="I25" s="263">
        <v>339.95933126368391</v>
      </c>
      <c r="J25" s="263">
        <v>255.00165674085241</v>
      </c>
      <c r="K25" s="263">
        <v>173.1540870743008</v>
      </c>
      <c r="L25" s="263">
        <v>175.7006015412982</v>
      </c>
      <c r="M25" s="263">
        <v>112.11614311702129</v>
      </c>
      <c r="N25" s="263">
        <v>94.349221621280563</v>
      </c>
      <c r="O25" s="263">
        <v>98.249062416976912</v>
      </c>
      <c r="P25" s="263">
        <v>116.6080351195352</v>
      </c>
      <c r="Q25" s="263">
        <v>108.2735905703075</v>
      </c>
      <c r="R25" s="263">
        <v>143.0198482573507</v>
      </c>
      <c r="S25" s="263">
        <v>113.78095339171961</v>
      </c>
      <c r="T25" s="263">
        <v>130.37471210175491</v>
      </c>
      <c r="U25" s="263">
        <v>112.1444767672284</v>
      </c>
      <c r="V25" s="263">
        <v>105.7054671808288</v>
      </c>
      <c r="W25" s="263">
        <v>133.90147679265709</v>
      </c>
      <c r="DA25" s="70" t="s">
        <v>1601</v>
      </c>
    </row>
    <row r="26" spans="1:105" ht="12" customHeight="1" x14ac:dyDescent="0.25">
      <c r="A26" s="18" t="s">
        <v>30</v>
      </c>
      <c r="B26" s="232">
        <v>211.11354230401989</v>
      </c>
      <c r="C26" s="232">
        <v>200.0883127958958</v>
      </c>
      <c r="D26" s="232">
        <v>149.02788017269589</v>
      </c>
      <c r="E26" s="232">
        <v>126.95466993039339</v>
      </c>
      <c r="F26" s="232">
        <v>113.5052412812762</v>
      </c>
      <c r="G26" s="232">
        <v>80.488550353856951</v>
      </c>
      <c r="H26" s="232">
        <v>71.957688342424987</v>
      </c>
      <c r="I26" s="232">
        <v>95.679775067557017</v>
      </c>
      <c r="J26" s="232">
        <v>66.119582709560859</v>
      </c>
      <c r="K26" s="232">
        <v>19.191398241194609</v>
      </c>
      <c r="L26" s="232">
        <v>33.636455556207508</v>
      </c>
      <c r="M26" s="232">
        <v>9.2867238802756873</v>
      </c>
      <c r="N26" s="232">
        <v>5.1546662247445472</v>
      </c>
      <c r="O26" s="232">
        <v>4.8680371794651922</v>
      </c>
      <c r="P26" s="232">
        <v>6.4856536799537157</v>
      </c>
      <c r="Q26" s="232">
        <v>2.4434256003393928</v>
      </c>
      <c r="R26" s="232">
        <v>2.2580982400039011</v>
      </c>
      <c r="S26" s="232">
        <v>2.508620225454337</v>
      </c>
      <c r="T26" s="232">
        <v>22.57158027107813</v>
      </c>
      <c r="U26" s="232">
        <v>8.8986256294014972</v>
      </c>
      <c r="V26" s="232">
        <v>20.015327271321269</v>
      </c>
      <c r="W26" s="232">
        <v>30.887286560917509</v>
      </c>
      <c r="DA26" s="71" t="s">
        <v>1602</v>
      </c>
    </row>
    <row r="27" spans="1:105" ht="12" customHeight="1" x14ac:dyDescent="0.25">
      <c r="A27" s="18" t="s">
        <v>33</v>
      </c>
      <c r="B27" s="297">
        <v>5.0549476952115544</v>
      </c>
      <c r="C27" s="297">
        <v>4.6191548572620773</v>
      </c>
      <c r="D27" s="297">
        <v>3.7731052687552049</v>
      </c>
      <c r="E27" s="297">
        <v>4.3705715002190724</v>
      </c>
      <c r="F27" s="297">
        <v>4.8300480995428412</v>
      </c>
      <c r="G27" s="297">
        <v>4.6605136337340216</v>
      </c>
      <c r="H27" s="297">
        <v>4.7844455651707491</v>
      </c>
      <c r="I27" s="297">
        <v>3.8463127733125408</v>
      </c>
      <c r="J27" s="297">
        <v>3.9169083730904681</v>
      </c>
      <c r="K27" s="297">
        <v>3.2629083136609212</v>
      </c>
      <c r="L27" s="297">
        <v>1.662344956983369</v>
      </c>
      <c r="M27" s="297">
        <v>0.74012306102359215</v>
      </c>
      <c r="N27" s="297">
        <v>0.1744273211870625</v>
      </c>
      <c r="O27" s="297">
        <v>0.24708579482027501</v>
      </c>
      <c r="P27" s="297">
        <v>0.29683340658123891</v>
      </c>
      <c r="Q27" s="297">
        <v>0.1028895973847309</v>
      </c>
      <c r="R27" s="297">
        <v>0.2171118824378267</v>
      </c>
      <c r="S27" s="297">
        <v>0.16472593272467609</v>
      </c>
      <c r="T27" s="297">
        <v>0.55475954180441456</v>
      </c>
      <c r="U27" s="297">
        <v>0.43026243925177532</v>
      </c>
      <c r="V27" s="297">
        <v>0.73513279857742353</v>
      </c>
      <c r="W27" s="297">
        <v>0.99937953929019352</v>
      </c>
      <c r="DA27" s="122" t="s">
        <v>1603</v>
      </c>
    </row>
    <row r="28" spans="1:105" ht="12" customHeight="1" x14ac:dyDescent="0.25">
      <c r="A28" s="18" t="s">
        <v>160</v>
      </c>
      <c r="B28" s="297">
        <v>14.8696308666315</v>
      </c>
      <c r="C28" s="297">
        <v>13.26850363289838</v>
      </c>
      <c r="D28" s="297">
        <v>11.90443560789579</v>
      </c>
      <c r="E28" s="297">
        <v>14.60747449688078</v>
      </c>
      <c r="F28" s="297">
        <v>0.87261079728584723</v>
      </c>
      <c r="G28" s="297">
        <v>1.207932909722617</v>
      </c>
      <c r="H28" s="297">
        <v>1.240369218309926</v>
      </c>
      <c r="I28" s="297">
        <v>1.0661550034420131</v>
      </c>
      <c r="J28" s="297">
        <v>1.090672296153494</v>
      </c>
      <c r="K28" s="297">
        <v>0.92646533395164377</v>
      </c>
      <c r="L28" s="297">
        <v>0.57094110135422838</v>
      </c>
      <c r="M28" s="297">
        <v>0.1345709698276874</v>
      </c>
      <c r="N28" s="297">
        <v>0.86350320410429782</v>
      </c>
      <c r="O28" s="297">
        <v>1.042684544668748</v>
      </c>
      <c r="P28" s="297">
        <v>1.5231488754073521</v>
      </c>
      <c r="Q28" s="297">
        <v>0.46418576461780581</v>
      </c>
      <c r="R28" s="297">
        <v>0.58542927508232268</v>
      </c>
      <c r="S28" s="297">
        <v>0.47437329251005339</v>
      </c>
      <c r="T28" s="297">
        <v>1.273581040205594</v>
      </c>
      <c r="U28" s="297">
        <v>0.81610643737840538</v>
      </c>
      <c r="V28" s="297">
        <v>1.216261882087678</v>
      </c>
      <c r="W28" s="297">
        <v>1.4887187819802681</v>
      </c>
      <c r="DA28" s="122" t="s">
        <v>1604</v>
      </c>
    </row>
    <row r="29" spans="1:105" ht="12" customHeight="1" x14ac:dyDescent="0.25">
      <c r="A29" s="18" t="s">
        <v>70</v>
      </c>
      <c r="B29" s="297">
        <v>23.915142594329911</v>
      </c>
      <c r="C29" s="297">
        <v>21.11675244726035</v>
      </c>
      <c r="D29" s="297">
        <v>21.561148406671691</v>
      </c>
      <c r="E29" s="297">
        <v>20.909560967761681</v>
      </c>
      <c r="F29" s="297">
        <v>33.891554916105079</v>
      </c>
      <c r="G29" s="297">
        <v>36.630488134687297</v>
      </c>
      <c r="H29" s="297">
        <v>42.781995823504943</v>
      </c>
      <c r="I29" s="297">
        <v>36.095102163191292</v>
      </c>
      <c r="J29" s="297">
        <v>31.231946003058631</v>
      </c>
      <c r="K29" s="297">
        <v>18.745119207629241</v>
      </c>
      <c r="L29" s="297">
        <v>13.66330588894637</v>
      </c>
      <c r="M29" s="297">
        <v>9.2525788005851126</v>
      </c>
      <c r="N29" s="297">
        <v>0.35398846156652358</v>
      </c>
      <c r="O29" s="297">
        <v>0.66860332286832558</v>
      </c>
      <c r="P29" s="297">
        <v>0.16064218984899081</v>
      </c>
      <c r="Q29" s="297">
        <v>0.2088074852124791</v>
      </c>
      <c r="R29" s="297">
        <v>0.23499597729747931</v>
      </c>
      <c r="S29" s="297">
        <v>0.29414618674948922</v>
      </c>
      <c r="T29" s="297">
        <v>0.77555335712655871</v>
      </c>
      <c r="U29" s="297">
        <v>0.64522121798854404</v>
      </c>
      <c r="V29" s="297">
        <v>0.89593717355320834</v>
      </c>
      <c r="W29" s="297">
        <v>1.888351375752483</v>
      </c>
      <c r="DA29" s="122" t="s">
        <v>1605</v>
      </c>
    </row>
    <row r="30" spans="1:105" ht="12" customHeight="1" x14ac:dyDescent="0.25">
      <c r="A30" s="18" t="s">
        <v>34</v>
      </c>
      <c r="B30" s="297">
        <v>70.750860380622683</v>
      </c>
      <c r="C30" s="297">
        <v>75.901460138033883</v>
      </c>
      <c r="D30" s="297">
        <v>93.426004771674258</v>
      </c>
      <c r="E30" s="297">
        <v>97.52953796883321</v>
      </c>
      <c r="F30" s="297">
        <v>120.7418018032924</v>
      </c>
      <c r="G30" s="297">
        <v>127.3704359893034</v>
      </c>
      <c r="H30" s="297">
        <v>123.49744905111601</v>
      </c>
      <c r="I30" s="297">
        <v>181.46154704984161</v>
      </c>
      <c r="J30" s="297">
        <v>130.01514042961901</v>
      </c>
      <c r="K30" s="297">
        <v>113.44541017526571</v>
      </c>
      <c r="L30" s="297">
        <v>114.699432860998</v>
      </c>
      <c r="M30" s="297">
        <v>82.203917041005113</v>
      </c>
      <c r="N30" s="297">
        <v>83.059551916584624</v>
      </c>
      <c r="O30" s="297">
        <v>87.078487622589364</v>
      </c>
      <c r="P30" s="297">
        <v>100.6840421806893</v>
      </c>
      <c r="Q30" s="297">
        <v>101.63384230637369</v>
      </c>
      <c r="R30" s="297">
        <v>136.06158719988659</v>
      </c>
      <c r="S30" s="297">
        <v>108.54366977900629</v>
      </c>
      <c r="T30" s="297">
        <v>100.90016391605531</v>
      </c>
      <c r="U30" s="297">
        <v>97.459433387798029</v>
      </c>
      <c r="V30" s="297">
        <v>74.758831934733067</v>
      </c>
      <c r="W30" s="297">
        <v>85.572791310440465</v>
      </c>
      <c r="DA30" s="122" t="s">
        <v>1606</v>
      </c>
    </row>
    <row r="31" spans="1:105" ht="12" customHeight="1" x14ac:dyDescent="0.25">
      <c r="A31" s="18" t="s">
        <v>162</v>
      </c>
      <c r="B31" s="297">
        <v>11.38831829070805</v>
      </c>
      <c r="C31" s="297">
        <v>17.082379220667551</v>
      </c>
      <c r="D31" s="297">
        <v>18.380703800344019</v>
      </c>
      <c r="E31" s="297">
        <v>17.400571612681571</v>
      </c>
      <c r="F31" s="297">
        <v>18.460936755155949</v>
      </c>
      <c r="G31" s="297">
        <v>19.913318696320019</v>
      </c>
      <c r="H31" s="297">
        <v>27.596469240027279</v>
      </c>
      <c r="I31" s="297">
        <v>21.36238269454882</v>
      </c>
      <c r="J31" s="297">
        <v>21.741456343588769</v>
      </c>
      <c r="K31" s="297">
        <v>17.156794068355559</v>
      </c>
      <c r="L31" s="297">
        <v>11.090764200562671</v>
      </c>
      <c r="M31" s="297">
        <v>6.7446573612815648</v>
      </c>
      <c r="N31" s="297">
        <v>2.6507059816394838</v>
      </c>
      <c r="O31" s="297">
        <v>1.7610209570884969</v>
      </c>
      <c r="P31" s="297">
        <v>2.2821558878799748</v>
      </c>
      <c r="Q31" s="297">
        <v>0.29775435984350918</v>
      </c>
      <c r="R31" s="297">
        <v>1.2632969600463491</v>
      </c>
      <c r="S31" s="297">
        <v>1.0522789656708429</v>
      </c>
      <c r="T31" s="297">
        <v>3.2701197243949158</v>
      </c>
      <c r="U31" s="297">
        <v>2.1424363610344912</v>
      </c>
      <c r="V31" s="297">
        <v>6.9009239910696438</v>
      </c>
      <c r="W31" s="297">
        <v>8.1118098227619519</v>
      </c>
      <c r="DA31" s="122" t="s">
        <v>1607</v>
      </c>
    </row>
    <row r="32" spans="1:105" ht="12" customHeight="1" x14ac:dyDescent="0.25">
      <c r="A32" s="18" t="s">
        <v>73</v>
      </c>
      <c r="B32" s="297">
        <v>0</v>
      </c>
      <c r="C32" s="297">
        <v>1.1153162536254611</v>
      </c>
      <c r="D32" s="297">
        <v>1.110543507956504</v>
      </c>
      <c r="E32" s="297">
        <v>0.65593852095412419</v>
      </c>
      <c r="F32" s="297">
        <v>0.46763371904255852</v>
      </c>
      <c r="G32" s="297">
        <v>0.24301876753299781</v>
      </c>
      <c r="H32" s="297">
        <v>0.49403311169398578</v>
      </c>
      <c r="I32" s="297">
        <v>0.4480565117906104</v>
      </c>
      <c r="J32" s="297">
        <v>0.8859505857812382</v>
      </c>
      <c r="K32" s="297">
        <v>0.42599173424303832</v>
      </c>
      <c r="L32" s="297">
        <v>0.37735697624601972</v>
      </c>
      <c r="M32" s="297">
        <v>3.7535720030225752</v>
      </c>
      <c r="N32" s="297">
        <v>2.0923785114540192</v>
      </c>
      <c r="O32" s="297">
        <v>2.583142995476519</v>
      </c>
      <c r="P32" s="297">
        <v>5.17555889917453</v>
      </c>
      <c r="Q32" s="297">
        <v>3.122685456535887</v>
      </c>
      <c r="R32" s="297">
        <v>2.3993287225962598</v>
      </c>
      <c r="S32" s="297">
        <v>0.74313900960396961</v>
      </c>
      <c r="T32" s="297">
        <v>1.0289542510899281</v>
      </c>
      <c r="U32" s="297">
        <v>1.752391294375615</v>
      </c>
      <c r="V32" s="297">
        <v>1.183052129486508</v>
      </c>
      <c r="W32" s="297">
        <v>4.9531394015142567</v>
      </c>
      <c r="DA32" s="122" t="s">
        <v>1608</v>
      </c>
    </row>
    <row r="33" spans="1:105" ht="12" customHeight="1" x14ac:dyDescent="0.25">
      <c r="A33" s="57" t="s">
        <v>1472</v>
      </c>
      <c r="B33" s="263">
        <f t="shared" ref="B33:W33" si="0">B34+B35</f>
        <v>47.871369014375183</v>
      </c>
      <c r="C33" s="263">
        <f t="shared" si="0"/>
        <v>41.167513972901617</v>
      </c>
      <c r="D33" s="263">
        <f t="shared" si="0"/>
        <v>43.157770255515658</v>
      </c>
      <c r="E33" s="263">
        <f t="shared" si="0"/>
        <v>49.412254060782644</v>
      </c>
      <c r="F33" s="263">
        <f t="shared" si="0"/>
        <v>50.227071432749064</v>
      </c>
      <c r="G33" s="263">
        <f t="shared" si="0"/>
        <v>57.879899297641991</v>
      </c>
      <c r="H33" s="263">
        <f t="shared" si="0"/>
        <v>57.631267053313643</v>
      </c>
      <c r="I33" s="263">
        <f t="shared" si="0"/>
        <v>52.338521809261486</v>
      </c>
      <c r="J33" s="263">
        <f t="shared" si="0"/>
        <v>46.610715167606337</v>
      </c>
      <c r="K33" s="263">
        <f t="shared" si="0"/>
        <v>32.103159485888064</v>
      </c>
      <c r="L33" s="263">
        <f t="shared" si="0"/>
        <v>24.087925723053299</v>
      </c>
      <c r="M33" s="263">
        <f t="shared" si="0"/>
        <v>11.18103985493083</v>
      </c>
      <c r="N33" s="263">
        <f t="shared" si="0"/>
        <v>8.1355230559092302</v>
      </c>
      <c r="O33" s="263">
        <f t="shared" si="0"/>
        <v>9.2655686535795123</v>
      </c>
      <c r="P33" s="263">
        <f t="shared" si="0"/>
        <v>10.996284137049923</v>
      </c>
      <c r="Q33" s="263">
        <f t="shared" si="0"/>
        <v>8.6874246290405015</v>
      </c>
      <c r="R33" s="263">
        <f t="shared" si="0"/>
        <v>10.788618313201999</v>
      </c>
      <c r="S33" s="263">
        <f t="shared" si="0"/>
        <v>10.953116653376854</v>
      </c>
      <c r="T33" s="263">
        <f t="shared" si="0"/>
        <v>18.450135802062423</v>
      </c>
      <c r="U33" s="263">
        <f t="shared" si="0"/>
        <v>15.283895010643946</v>
      </c>
      <c r="V33" s="263">
        <f t="shared" si="0"/>
        <v>17.197127871778985</v>
      </c>
      <c r="W33" s="263">
        <f t="shared" si="0"/>
        <v>20.925126749845315</v>
      </c>
      <c r="DA33" s="70"/>
    </row>
    <row r="34" spans="1:105" ht="12" customHeight="1" x14ac:dyDescent="0.25">
      <c r="A34" s="60" t="s">
        <v>1473</v>
      </c>
      <c r="B34" s="264">
        <v>47.171884820790979</v>
      </c>
      <c r="C34" s="264">
        <v>40.472284501187097</v>
      </c>
      <c r="D34" s="264">
        <v>42.522514389163682</v>
      </c>
      <c r="E34" s="264">
        <v>48.807652729229652</v>
      </c>
      <c r="F34" s="264">
        <v>49.594608607667567</v>
      </c>
      <c r="G34" s="264">
        <v>57.286762866882057</v>
      </c>
      <c r="H34" s="264">
        <v>57.029993332570832</v>
      </c>
      <c r="I34" s="264">
        <v>51.591506843523312</v>
      </c>
      <c r="J34" s="264">
        <v>46.047696001367363</v>
      </c>
      <c r="K34" s="264">
        <v>31.711261718924199</v>
      </c>
      <c r="L34" s="264">
        <v>23.696125241582031</v>
      </c>
      <c r="M34" s="264">
        <v>10.927801019541439</v>
      </c>
      <c r="N34" s="264">
        <v>7.9213736756716653</v>
      </c>
      <c r="O34" s="264">
        <v>9.0426845374850284</v>
      </c>
      <c r="P34" s="264">
        <v>10.7324623578771</v>
      </c>
      <c r="Q34" s="264">
        <v>8.4411304418774122</v>
      </c>
      <c r="R34" s="264">
        <v>10.46234812248254</v>
      </c>
      <c r="S34" s="264">
        <v>10.69349815111682</v>
      </c>
      <c r="T34" s="264">
        <v>18.15917595846496</v>
      </c>
      <c r="U34" s="264">
        <v>15.03030597395553</v>
      </c>
      <c r="V34" s="264">
        <v>16.96114675745098</v>
      </c>
      <c r="W34" s="264">
        <v>20.628816524365259</v>
      </c>
      <c r="DA34" s="72" t="s">
        <v>1609</v>
      </c>
    </row>
    <row r="35" spans="1:105" ht="12" customHeight="1" x14ac:dyDescent="0.25">
      <c r="A35" s="60" t="s">
        <v>1475</v>
      </c>
      <c r="B35" s="264">
        <v>0.699484193584203</v>
      </c>
      <c r="C35" s="264">
        <v>0.69522947171452187</v>
      </c>
      <c r="D35" s="264">
        <v>0.63525586635197762</v>
      </c>
      <c r="E35" s="264">
        <v>0.60460133155299289</v>
      </c>
      <c r="F35" s="264">
        <v>0.63246282508149665</v>
      </c>
      <c r="G35" s="264">
        <v>0.59313643075993083</v>
      </c>
      <c r="H35" s="264">
        <v>0.6012737207428086</v>
      </c>
      <c r="I35" s="264">
        <v>0.74701496573817661</v>
      </c>
      <c r="J35" s="264">
        <v>0.56301916623897363</v>
      </c>
      <c r="K35" s="264">
        <v>0.39189776696386253</v>
      </c>
      <c r="L35" s="264">
        <v>0.39180048147126773</v>
      </c>
      <c r="M35" s="264">
        <v>0.25323883538939052</v>
      </c>
      <c r="N35" s="264">
        <v>0.21414938023756469</v>
      </c>
      <c r="O35" s="264">
        <v>0.2228841160944838</v>
      </c>
      <c r="P35" s="264">
        <v>0.26382177917282312</v>
      </c>
      <c r="Q35" s="264">
        <v>0.2462941871630886</v>
      </c>
      <c r="R35" s="264">
        <v>0.32627019071945951</v>
      </c>
      <c r="S35" s="264">
        <v>0.25961850226003408</v>
      </c>
      <c r="T35" s="264">
        <v>0.29095984359746402</v>
      </c>
      <c r="U35" s="264">
        <v>0.25358903668841598</v>
      </c>
      <c r="V35" s="264">
        <v>0.23598111432800631</v>
      </c>
      <c r="W35" s="264">
        <v>0.29631022548005559</v>
      </c>
      <c r="DA35" s="72" t="s">
        <v>1610</v>
      </c>
    </row>
    <row r="36" spans="1:105" ht="12" customHeight="1" x14ac:dyDescent="0.25">
      <c r="A36" s="64" t="s">
        <v>30</v>
      </c>
      <c r="B36" s="231">
        <v>0.40994148794681118</v>
      </c>
      <c r="C36" s="231">
        <v>0.3885326340183089</v>
      </c>
      <c r="D36" s="231">
        <v>0.28938319293404619</v>
      </c>
      <c r="E36" s="231">
        <v>0.2465213066157281</v>
      </c>
      <c r="F36" s="231">
        <v>0.2204051288836823</v>
      </c>
      <c r="G36" s="231">
        <v>0.15629312897050329</v>
      </c>
      <c r="H36" s="231">
        <v>0.1397278521613104</v>
      </c>
      <c r="I36" s="231">
        <v>0.1857915362962658</v>
      </c>
      <c r="J36" s="231">
        <v>0.12839138514073209</v>
      </c>
      <c r="K36" s="231">
        <v>3.7265967236936148E-2</v>
      </c>
      <c r="L36" s="231">
        <v>6.5315462425955109E-2</v>
      </c>
      <c r="M36" s="231">
        <v>1.803301372371938E-2</v>
      </c>
      <c r="N36" s="231">
        <v>1.000936045589111E-2</v>
      </c>
      <c r="O36" s="231">
        <v>9.4527825309118525E-3</v>
      </c>
      <c r="P36" s="231">
        <v>1.2593879534450471E-2</v>
      </c>
      <c r="Q36" s="231">
        <v>4.7446578526354867E-3</v>
      </c>
      <c r="R36" s="231">
        <v>4.3847881208123208E-3</v>
      </c>
      <c r="S36" s="231">
        <v>4.8721950102252488E-3</v>
      </c>
      <c r="T36" s="231">
        <v>4.3829624100151718E-2</v>
      </c>
      <c r="U36" s="231">
        <v>1.7279402313022621E-2</v>
      </c>
      <c r="V36" s="231">
        <v>3.8865877355853527E-2</v>
      </c>
      <c r="W36" s="231">
        <v>6.0417487936094097E-2</v>
      </c>
      <c r="DA36" s="73" t="s">
        <v>1611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1612</v>
      </c>
    </row>
    <row r="38" spans="1:105" ht="12" customHeight="1" x14ac:dyDescent="0.25">
      <c r="A38" s="64" t="s">
        <v>33</v>
      </c>
      <c r="B38" s="231">
        <v>1.1973402600080989E-2</v>
      </c>
      <c r="C38" s="231">
        <v>1.0941161830518969E-2</v>
      </c>
      <c r="D38" s="231">
        <v>8.9371663485436278E-3</v>
      </c>
      <c r="E38" s="231">
        <v>1.035235482537923E-2</v>
      </c>
      <c r="F38" s="231">
        <v>1.144069413979608E-2</v>
      </c>
      <c r="G38" s="231">
        <v>1.1039126302478689E-2</v>
      </c>
      <c r="H38" s="231">
        <v>1.133267769006341E-2</v>
      </c>
      <c r="I38" s="231">
        <v>9.1105693149566291E-3</v>
      </c>
      <c r="J38" s="231">
        <v>9.277785592730587E-3</v>
      </c>
      <c r="K38" s="231">
        <v>7.7286882559876851E-3</v>
      </c>
      <c r="L38" s="231">
        <v>3.9375136263092841E-3</v>
      </c>
      <c r="M38" s="231">
        <v>1.7530925971072609E-3</v>
      </c>
      <c r="N38" s="231">
        <v>4.1315729992710289E-4</v>
      </c>
      <c r="O38" s="231">
        <v>5.8525980416110845E-4</v>
      </c>
      <c r="P38" s="231">
        <v>7.0309449205922261E-4</v>
      </c>
      <c r="Q38" s="231">
        <v>2.437094599444844E-4</v>
      </c>
      <c r="R38" s="231">
        <v>5.1426209219772388E-4</v>
      </c>
      <c r="S38" s="231">
        <v>3.9017810472198372E-4</v>
      </c>
      <c r="T38" s="231">
        <v>1.314031270106491E-3</v>
      </c>
      <c r="U38" s="231">
        <v>1.0191411898751201E-3</v>
      </c>
      <c r="V38" s="231">
        <v>1.7412724112318169E-3</v>
      </c>
      <c r="W38" s="231">
        <v>2.36166036369643E-3</v>
      </c>
      <c r="DA38" s="73" t="s">
        <v>1613</v>
      </c>
    </row>
    <row r="39" spans="1:105" ht="12" customHeight="1" x14ac:dyDescent="0.25">
      <c r="A39" s="64" t="s">
        <v>160</v>
      </c>
      <c r="B39" s="231">
        <v>3.4083452150113693E-2</v>
      </c>
      <c r="C39" s="231">
        <v>3.0413425372270139E-2</v>
      </c>
      <c r="D39" s="231">
        <v>2.728677430226897E-2</v>
      </c>
      <c r="E39" s="231">
        <v>3.348254993778662E-2</v>
      </c>
      <c r="F39" s="231">
        <v>2.0001564680201291E-3</v>
      </c>
      <c r="G39" s="231">
        <v>2.7687656740335081E-3</v>
      </c>
      <c r="H39" s="231">
        <v>2.8431146193151828E-3</v>
      </c>
      <c r="I39" s="231">
        <v>2.4437891814763019E-3</v>
      </c>
      <c r="J39" s="231">
        <v>2.4999865397346941E-3</v>
      </c>
      <c r="K39" s="231">
        <v>2.12359924477623E-3</v>
      </c>
      <c r="L39" s="231">
        <v>1.308683711322578E-3</v>
      </c>
      <c r="M39" s="231">
        <v>3.0845709971248392E-4</v>
      </c>
      <c r="N39" s="231">
        <v>1.9792804813066559E-3</v>
      </c>
      <c r="O39" s="231">
        <v>2.3899913255836631E-3</v>
      </c>
      <c r="P39" s="231">
        <v>3.491288538234332E-3</v>
      </c>
      <c r="Q39" s="231">
        <v>1.063984266927465E-3</v>
      </c>
      <c r="R39" s="231">
        <v>1.341892805780475E-3</v>
      </c>
      <c r="S39" s="231">
        <v>1.087335628004126E-3</v>
      </c>
      <c r="T39" s="231">
        <v>2.9192411588743672E-3</v>
      </c>
      <c r="U39" s="231">
        <v>1.870639893973905E-3</v>
      </c>
      <c r="V39" s="231">
        <v>2.7878569435889088E-3</v>
      </c>
      <c r="W39" s="231">
        <v>3.412174385965075E-3</v>
      </c>
      <c r="DA39" s="73" t="s">
        <v>1614</v>
      </c>
    </row>
    <row r="40" spans="1:105" ht="12" customHeight="1" x14ac:dyDescent="0.25">
      <c r="A40" s="64" t="s">
        <v>70</v>
      </c>
      <c r="B40" s="231">
        <v>5.3417194770575903E-2</v>
      </c>
      <c r="C40" s="231">
        <v>4.7166671657846611E-2</v>
      </c>
      <c r="D40" s="231">
        <v>4.815928064713032E-2</v>
      </c>
      <c r="E40" s="231">
        <v>4.6703885890564248E-2</v>
      </c>
      <c r="F40" s="231">
        <v>7.5700647942633828E-2</v>
      </c>
      <c r="G40" s="231">
        <v>8.1818367233811903E-2</v>
      </c>
      <c r="H40" s="231">
        <v>9.5558460275288234E-2</v>
      </c>
      <c r="I40" s="231">
        <v>8.0622521689340115E-2</v>
      </c>
      <c r="J40" s="231">
        <v>6.976010852241539E-2</v>
      </c>
      <c r="K40" s="231">
        <v>4.1869358702841183E-2</v>
      </c>
      <c r="L40" s="231">
        <v>3.0518549868602841E-2</v>
      </c>
      <c r="M40" s="231">
        <v>2.0666688562339521E-2</v>
      </c>
      <c r="N40" s="231">
        <v>7.9067354599502619E-4</v>
      </c>
      <c r="O40" s="231">
        <v>1.493401671390382E-3</v>
      </c>
      <c r="P40" s="231">
        <v>3.5881262717496292E-4</v>
      </c>
      <c r="Q40" s="231">
        <v>4.6639530009717149E-4</v>
      </c>
      <c r="R40" s="231">
        <v>5.248902798755409E-4</v>
      </c>
      <c r="S40" s="231">
        <v>6.5700900952791986E-4</v>
      </c>
      <c r="T40" s="231">
        <v>1.7322867538504931E-3</v>
      </c>
      <c r="U40" s="231">
        <v>1.441175077064933E-3</v>
      </c>
      <c r="V40" s="231">
        <v>2.0011777188080749E-3</v>
      </c>
      <c r="W40" s="231">
        <v>4.2178478692312298E-3</v>
      </c>
      <c r="DA40" s="73" t="s">
        <v>1615</v>
      </c>
    </row>
    <row r="41" spans="1:105" ht="12" customHeight="1" x14ac:dyDescent="0.25">
      <c r="A41" s="64" t="s">
        <v>34</v>
      </c>
      <c r="B41" s="231">
        <v>0.16197935162222721</v>
      </c>
      <c r="C41" s="231">
        <v>0.17377130446467709</v>
      </c>
      <c r="D41" s="231">
        <v>0.21389257453773039</v>
      </c>
      <c r="E41" s="231">
        <v>0.22328733868703171</v>
      </c>
      <c r="F41" s="231">
        <v>0.27643026055911041</v>
      </c>
      <c r="G41" s="231">
        <v>0.29160607413670819</v>
      </c>
      <c r="H41" s="231">
        <v>0.28273913019123542</v>
      </c>
      <c r="I41" s="231">
        <v>0.41544404657939399</v>
      </c>
      <c r="J41" s="231">
        <v>0.29766094764877737</v>
      </c>
      <c r="K41" s="231">
        <v>0.25972566108524592</v>
      </c>
      <c r="L41" s="231">
        <v>0.26259666195310422</v>
      </c>
      <c r="M41" s="231">
        <v>0.18820035702005661</v>
      </c>
      <c r="N41" s="231">
        <v>0.1901592757049477</v>
      </c>
      <c r="O41" s="231">
        <v>0.19936035956976489</v>
      </c>
      <c r="P41" s="231">
        <v>0.23050936459847901</v>
      </c>
      <c r="Q41" s="231">
        <v>0.23268386831053839</v>
      </c>
      <c r="R41" s="231">
        <v>0.31150388216854619</v>
      </c>
      <c r="S41" s="231">
        <v>0.24850345506633439</v>
      </c>
      <c r="T41" s="231">
        <v>0.23100416082254929</v>
      </c>
      <c r="U41" s="231">
        <v>0.22312683894864349</v>
      </c>
      <c r="V41" s="231">
        <v>0.17115533379633141</v>
      </c>
      <c r="W41" s="231">
        <v>0.19591316880671569</v>
      </c>
      <c r="DA41" s="73" t="s">
        <v>1616</v>
      </c>
    </row>
    <row r="42" spans="1:105" ht="12" customHeight="1" x14ac:dyDescent="0.25">
      <c r="A42" s="64" t="s">
        <v>162</v>
      </c>
      <c r="B42" s="231">
        <v>2.8089304494394021E-2</v>
      </c>
      <c r="C42" s="231">
        <v>4.2133714493170119E-2</v>
      </c>
      <c r="D42" s="231">
        <v>4.5336034056089637E-2</v>
      </c>
      <c r="E42" s="231">
        <v>4.2918536515081297E-2</v>
      </c>
      <c r="F42" s="231">
        <v>4.5533928761933608E-2</v>
      </c>
      <c r="G42" s="231">
        <v>4.9116231042754407E-2</v>
      </c>
      <c r="H42" s="231">
        <v>6.8066733618235564E-2</v>
      </c>
      <c r="I42" s="231">
        <v>5.2690349612247063E-2</v>
      </c>
      <c r="J42" s="231">
        <v>5.3625335347794359E-2</v>
      </c>
      <c r="K42" s="231">
        <v>4.2317258828888052E-2</v>
      </c>
      <c r="L42" s="231">
        <v>2.7355386875629759E-2</v>
      </c>
      <c r="M42" s="231">
        <v>1.6635707704619761E-2</v>
      </c>
      <c r="N42" s="231">
        <v>6.5379703607453257E-3</v>
      </c>
      <c r="O42" s="231">
        <v>4.3435608859850854E-3</v>
      </c>
      <c r="P42" s="231">
        <v>5.6289409904040546E-3</v>
      </c>
      <c r="Q42" s="231">
        <v>7.3441158428122055E-4</v>
      </c>
      <c r="R42" s="231">
        <v>3.1159238854903842E-3</v>
      </c>
      <c r="S42" s="231">
        <v>2.5954476793901239E-3</v>
      </c>
      <c r="T42" s="231">
        <v>8.0657553052937859E-3</v>
      </c>
      <c r="U42" s="231">
        <v>5.2843225635922876E-3</v>
      </c>
      <c r="V42" s="231">
        <v>1.7021139586165562E-2</v>
      </c>
      <c r="W42" s="231">
        <v>1.9896609554108761E-2</v>
      </c>
      <c r="DA42" s="73" t="s">
        <v>1617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1618</v>
      </c>
    </row>
    <row r="44" spans="1:105" ht="12" customHeight="1" x14ac:dyDescent="0.25">
      <c r="A44" s="64" t="s">
        <v>73</v>
      </c>
      <c r="B44" s="231">
        <v>0</v>
      </c>
      <c r="C44" s="231">
        <v>2.2705598777300069E-3</v>
      </c>
      <c r="D44" s="231">
        <v>2.2608435261684511E-3</v>
      </c>
      <c r="E44" s="231">
        <v>1.33535908142171E-3</v>
      </c>
      <c r="F44" s="231">
        <v>9.5200832632020877E-4</v>
      </c>
      <c r="G44" s="231">
        <v>4.94737399640837E-4</v>
      </c>
      <c r="H44" s="231">
        <v>1.005752187360452E-3</v>
      </c>
      <c r="I44" s="231">
        <v>9.1215306449668129E-4</v>
      </c>
      <c r="J44" s="231">
        <v>1.8036174467890461E-3</v>
      </c>
      <c r="K44" s="231">
        <v>8.6723360918730045E-4</v>
      </c>
      <c r="L44" s="231">
        <v>7.6822301034398582E-4</v>
      </c>
      <c r="M44" s="231">
        <v>7.6415186818354864E-3</v>
      </c>
      <c r="N44" s="231">
        <v>4.2596623887517938E-3</v>
      </c>
      <c r="O44" s="231">
        <v>5.2587603066868811E-3</v>
      </c>
      <c r="P44" s="231">
        <v>1.0536398392020989E-2</v>
      </c>
      <c r="Q44" s="231">
        <v>6.3571603886644363E-3</v>
      </c>
      <c r="R44" s="231">
        <v>4.8845513667567491E-3</v>
      </c>
      <c r="S44" s="231">
        <v>1.5128817618302391E-3</v>
      </c>
      <c r="T44" s="231">
        <v>2.0947441866377408E-3</v>
      </c>
      <c r="U44" s="231">
        <v>3.567516702243631E-3</v>
      </c>
      <c r="V44" s="231">
        <v>2.4084565160270421E-3</v>
      </c>
      <c r="W44" s="231">
        <v>1.009127656424426E-2</v>
      </c>
      <c r="DA44" s="73" t="s">
        <v>1619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1620</v>
      </c>
    </row>
    <row r="46" spans="1:105" ht="12" hidden="1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DA46" s="94"/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v>30.22163592368782</v>
      </c>
      <c r="C48" s="225">
        <v>85.167614534512182</v>
      </c>
      <c r="D48" s="225">
        <v>61.374856243194472</v>
      </c>
      <c r="E48" s="225">
        <v>26.861743883508129</v>
      </c>
      <c r="F48" s="225">
        <v>53.821764200950369</v>
      </c>
      <c r="G48" s="225">
        <v>34.779987956966288</v>
      </c>
      <c r="H48" s="225">
        <v>27.75993066947364</v>
      </c>
      <c r="I48" s="225">
        <v>118.06449672682839</v>
      </c>
      <c r="J48" s="225">
        <v>82.821802755640846</v>
      </c>
      <c r="K48" s="225">
        <v>91.009749823633101</v>
      </c>
      <c r="L48" s="225">
        <v>158.48193326913329</v>
      </c>
      <c r="M48" s="225">
        <v>157.44305091342949</v>
      </c>
      <c r="N48" s="225">
        <v>172.0383178436476</v>
      </c>
      <c r="O48" s="225">
        <v>187.1960453679699</v>
      </c>
      <c r="P48" s="225">
        <v>170.00697049374031</v>
      </c>
      <c r="Q48" s="225">
        <v>173.96014368648849</v>
      </c>
      <c r="R48" s="225">
        <v>132.67810222354669</v>
      </c>
      <c r="S48" s="225">
        <v>137.93027346827711</v>
      </c>
      <c r="T48" s="225">
        <v>85.734700559290644</v>
      </c>
      <c r="U48" s="225">
        <v>119.7095340651461</v>
      </c>
      <c r="V48" s="225">
        <v>85.943392168424168</v>
      </c>
      <c r="W48" s="225">
        <v>88.291785366901763</v>
      </c>
      <c r="DA48" s="89" t="s">
        <v>1621</v>
      </c>
    </row>
    <row r="49" spans="1:105" ht="12" customHeight="1" x14ac:dyDescent="0.25">
      <c r="A49" s="55" t="s">
        <v>92</v>
      </c>
      <c r="B49" s="261">
        <v>0.19444587584905079</v>
      </c>
      <c r="C49" s="261">
        <v>0.5500841625542443</v>
      </c>
      <c r="D49" s="261">
        <v>0.39747628492127562</v>
      </c>
      <c r="E49" s="261">
        <v>0.17349548030396791</v>
      </c>
      <c r="F49" s="261">
        <v>0.34994069081688089</v>
      </c>
      <c r="G49" s="261">
        <v>0.22555599245250679</v>
      </c>
      <c r="H49" s="261">
        <v>0.18012710336534199</v>
      </c>
      <c r="I49" s="261">
        <v>0.77042236441382406</v>
      </c>
      <c r="J49" s="261">
        <v>0.54037692239482815</v>
      </c>
      <c r="K49" s="261">
        <v>0.59618514216291463</v>
      </c>
      <c r="L49" s="261">
        <v>1.0328223319506431</v>
      </c>
      <c r="M49" s="261">
        <v>1.0490447569550001</v>
      </c>
      <c r="N49" s="261">
        <v>1.144583190012612</v>
      </c>
      <c r="O49" s="261">
        <v>1.243711032072371</v>
      </c>
      <c r="P49" s="261">
        <v>1.1288541134604491</v>
      </c>
      <c r="Q49" s="261">
        <v>1.1541787305280991</v>
      </c>
      <c r="R49" s="261">
        <v>0.88127617931996638</v>
      </c>
      <c r="S49" s="261">
        <v>0.91307446105493417</v>
      </c>
      <c r="T49" s="261">
        <v>0.56671017254673506</v>
      </c>
      <c r="U49" s="261">
        <v>0.79172646468019126</v>
      </c>
      <c r="V49" s="261">
        <v>0.56368332153714351</v>
      </c>
      <c r="W49" s="261">
        <v>0.57835009672207804</v>
      </c>
      <c r="DA49" s="67" t="s">
        <v>1622</v>
      </c>
    </row>
    <row r="50" spans="1:105" ht="12" customHeight="1" x14ac:dyDescent="0.25">
      <c r="A50" s="202" t="s">
        <v>93</v>
      </c>
      <c r="B50" s="226">
        <v>5.6515065317438037E-2</v>
      </c>
      <c r="C50" s="226">
        <v>0.1598801838357071</v>
      </c>
      <c r="D50" s="226">
        <v>0.1155251974688162</v>
      </c>
      <c r="E50" s="226">
        <v>5.0425900569219473E-2</v>
      </c>
      <c r="F50" s="226">
        <v>0.1017091306893972</v>
      </c>
      <c r="G50" s="226">
        <v>6.5557120152493153E-2</v>
      </c>
      <c r="H50" s="226">
        <v>5.235336037693037E-2</v>
      </c>
      <c r="I50" s="226">
        <v>0.22539128192307351</v>
      </c>
      <c r="J50" s="226">
        <v>0.15705880585962009</v>
      </c>
      <c r="K50" s="226">
        <v>0.17327928454897951</v>
      </c>
      <c r="L50" s="226">
        <v>0.30454471147661388</v>
      </c>
      <c r="M50" s="226">
        <v>0.30490146783186278</v>
      </c>
      <c r="N50" s="226">
        <v>0.33266940459575789</v>
      </c>
      <c r="O50" s="226">
        <v>0.36148059148425199</v>
      </c>
      <c r="P50" s="226">
        <v>0.32809779933621219</v>
      </c>
      <c r="Q50" s="226">
        <v>0.33545831743137811</v>
      </c>
      <c r="R50" s="226">
        <v>0.25614007301257602</v>
      </c>
      <c r="S50" s="226">
        <v>0.26538214081878181</v>
      </c>
      <c r="T50" s="226">
        <v>0.16471247990056909</v>
      </c>
      <c r="U50" s="226">
        <v>0.2301127378997776</v>
      </c>
      <c r="V50" s="226">
        <v>0.16383273543817681</v>
      </c>
      <c r="W50" s="226">
        <v>0.1680955862389632</v>
      </c>
      <c r="DA50" s="174" t="s">
        <v>1623</v>
      </c>
    </row>
    <row r="51" spans="1:105" ht="12" customHeight="1" x14ac:dyDescent="0.25">
      <c r="A51" s="202" t="s">
        <v>94</v>
      </c>
      <c r="B51" s="226">
        <v>0.51486333602559453</v>
      </c>
      <c r="C51" s="226">
        <v>1.2974116602836441</v>
      </c>
      <c r="D51" s="226">
        <v>1.0558650398445</v>
      </c>
      <c r="E51" s="226">
        <v>0.53500101763563268</v>
      </c>
      <c r="F51" s="226">
        <v>1.0541911778984869</v>
      </c>
      <c r="G51" s="226">
        <v>0.79798049420317485</v>
      </c>
      <c r="H51" s="226">
        <v>0.63124825674672713</v>
      </c>
      <c r="I51" s="226">
        <v>2.1101695977612982</v>
      </c>
      <c r="J51" s="226">
        <v>1.697027118871467</v>
      </c>
      <c r="K51" s="226">
        <v>1.882392831407331</v>
      </c>
      <c r="L51" s="226">
        <v>2.5780755304599579</v>
      </c>
      <c r="M51" s="226">
        <v>2.0135797313774999</v>
      </c>
      <c r="N51" s="226">
        <v>1.988119661214286</v>
      </c>
      <c r="O51" s="226">
        <v>2.345609867685182</v>
      </c>
      <c r="P51" s="226">
        <v>2.123411431663802</v>
      </c>
      <c r="Q51" s="226">
        <v>1.9470444992318101</v>
      </c>
      <c r="R51" s="226">
        <v>1.393536893319417</v>
      </c>
      <c r="S51" s="226">
        <v>1.8111704210250721</v>
      </c>
      <c r="T51" s="226">
        <v>1.473585251091629</v>
      </c>
      <c r="U51" s="226">
        <v>2.009793939151026</v>
      </c>
      <c r="V51" s="226">
        <v>1.6241557375896929</v>
      </c>
      <c r="W51" s="226">
        <v>1.642227507214387</v>
      </c>
      <c r="DA51" s="174" t="s">
        <v>1624</v>
      </c>
    </row>
    <row r="52" spans="1:105" ht="12" customHeight="1" x14ac:dyDescent="0.25">
      <c r="A52" s="202" t="s">
        <v>95</v>
      </c>
      <c r="B52" s="226">
        <v>0.15859893254656129</v>
      </c>
      <c r="C52" s="226">
        <v>0.44867375361357209</v>
      </c>
      <c r="D52" s="226">
        <v>0.32419980226284101</v>
      </c>
      <c r="E52" s="226">
        <v>0.14151083358138791</v>
      </c>
      <c r="F52" s="226">
        <v>0.28542760177258081</v>
      </c>
      <c r="G52" s="226">
        <v>0.18397376378513949</v>
      </c>
      <c r="H52" s="226">
        <v>0.14691988807530579</v>
      </c>
      <c r="I52" s="226">
        <v>0.63251836510344861</v>
      </c>
      <c r="J52" s="226">
        <v>0.44075608541652772</v>
      </c>
      <c r="K52" s="226">
        <v>0.48627581703281358</v>
      </c>
      <c r="L52" s="226">
        <v>0.85464762150753582</v>
      </c>
      <c r="M52" s="226">
        <v>0.85564879131604421</v>
      </c>
      <c r="N52" s="226">
        <v>0.93357429852439011</v>
      </c>
      <c r="O52" s="226">
        <v>1.0144274915667899</v>
      </c>
      <c r="P52" s="226">
        <v>0.92074494567633702</v>
      </c>
      <c r="Q52" s="226">
        <v>0.94140085939290075</v>
      </c>
      <c r="R52" s="226">
        <v>0.71880908097717777</v>
      </c>
      <c r="S52" s="226">
        <v>0.74474521111087</v>
      </c>
      <c r="T52" s="226">
        <v>0.46223468631941422</v>
      </c>
      <c r="U52" s="226">
        <v>0.64576824588771087</v>
      </c>
      <c r="V52" s="226">
        <v>0.45976584846413682</v>
      </c>
      <c r="W52" s="226">
        <v>0.47172873982438768</v>
      </c>
      <c r="DA52" s="174" t="s">
        <v>1625</v>
      </c>
    </row>
    <row r="53" spans="1:105" ht="12" customHeight="1" x14ac:dyDescent="0.25">
      <c r="A53" s="56" t="s">
        <v>96</v>
      </c>
      <c r="B53" s="262">
        <v>0.45336557804476463</v>
      </c>
      <c r="C53" s="262">
        <v>1.13991159870928</v>
      </c>
      <c r="D53" s="262">
        <v>0.90805418877613986</v>
      </c>
      <c r="E53" s="262">
        <v>0.45098165043975308</v>
      </c>
      <c r="F53" s="262">
        <v>0.95230669271471036</v>
      </c>
      <c r="G53" s="262">
        <v>0.71366254910765792</v>
      </c>
      <c r="H53" s="262">
        <v>0.54356823978330238</v>
      </c>
      <c r="I53" s="262">
        <v>1.922013305221816</v>
      </c>
      <c r="J53" s="262">
        <v>1.489057675729087</v>
      </c>
      <c r="K53" s="262">
        <v>1.6166947533485021</v>
      </c>
      <c r="L53" s="262">
        <v>2.3656066638123918</v>
      </c>
      <c r="M53" s="262">
        <v>1.850927220901627</v>
      </c>
      <c r="N53" s="262">
        <v>1.80244042974234</v>
      </c>
      <c r="O53" s="262">
        <v>2.138162883733258</v>
      </c>
      <c r="P53" s="262">
        <v>1.92283924388411</v>
      </c>
      <c r="Q53" s="262">
        <v>1.8529356611793311</v>
      </c>
      <c r="R53" s="262">
        <v>1.2852658156165631</v>
      </c>
      <c r="S53" s="262">
        <v>1.6789375785271139</v>
      </c>
      <c r="T53" s="262">
        <v>1.379195526511537</v>
      </c>
      <c r="U53" s="262">
        <v>1.8810182189860289</v>
      </c>
      <c r="V53" s="262">
        <v>1.4322100533640161</v>
      </c>
      <c r="W53" s="262">
        <v>1.4633905233909421</v>
      </c>
      <c r="DA53" s="68" t="s">
        <v>1626</v>
      </c>
    </row>
    <row r="54" spans="1:105" ht="12" customHeight="1" x14ac:dyDescent="0.25">
      <c r="A54" s="37" t="s">
        <v>160</v>
      </c>
      <c r="B54" s="228">
        <v>3.8139751499925857E-2</v>
      </c>
      <c r="C54" s="228">
        <v>0.1119020453248728</v>
      </c>
      <c r="D54" s="228">
        <v>6.2492859533389282E-2</v>
      </c>
      <c r="E54" s="228">
        <v>2.5800587513427179E-2</v>
      </c>
      <c r="F54" s="228">
        <v>3.472700436024042E-3</v>
      </c>
      <c r="G54" s="228">
        <v>2.186718277056398E-3</v>
      </c>
      <c r="H54" s="228">
        <v>1.745779283728557E-3</v>
      </c>
      <c r="I54" s="228">
        <v>9.705463090714685E-3</v>
      </c>
      <c r="J54" s="228">
        <v>6.3095758058232471E-3</v>
      </c>
      <c r="K54" s="228">
        <v>7.9017594293506015E-3</v>
      </c>
      <c r="L54" s="228">
        <v>1.501234339916685E-2</v>
      </c>
      <c r="M54" s="228">
        <v>8.8427921911578295E-3</v>
      </c>
      <c r="N54" s="228">
        <v>9.8743926495517886E-2</v>
      </c>
      <c r="O54" s="228">
        <v>0.1155140444979655</v>
      </c>
      <c r="P54" s="228">
        <v>0.12943590477139921</v>
      </c>
      <c r="Q54" s="228">
        <v>7.0913335076822764E-2</v>
      </c>
      <c r="R54" s="228">
        <v>5.7431198764611252E-2</v>
      </c>
      <c r="S54" s="228">
        <v>3.6826896305557168E-2</v>
      </c>
      <c r="T54" s="228">
        <v>2.5977514529490889E-2</v>
      </c>
      <c r="U54" s="228">
        <v>2.921820704580793E-2</v>
      </c>
      <c r="V54" s="228">
        <v>2.0809372060456521E-2</v>
      </c>
      <c r="W54" s="228">
        <v>2.2255188139116689E-2</v>
      </c>
      <c r="DA54" s="69" t="s">
        <v>1627</v>
      </c>
    </row>
    <row r="55" spans="1:105" ht="12" customHeight="1" x14ac:dyDescent="0.25">
      <c r="A55" s="37" t="s">
        <v>162</v>
      </c>
      <c r="B55" s="228">
        <v>3.2894779659641479E-2</v>
      </c>
      <c r="C55" s="228">
        <v>0.1622385846815286</v>
      </c>
      <c r="D55" s="228">
        <v>0.1086609348738693</v>
      </c>
      <c r="E55" s="228">
        <v>3.4610485176106341E-2</v>
      </c>
      <c r="F55" s="228">
        <v>8.2735174453467245E-2</v>
      </c>
      <c r="G55" s="228">
        <v>4.0596012631357307E-2</v>
      </c>
      <c r="H55" s="228">
        <v>4.3740283134207872E-2</v>
      </c>
      <c r="I55" s="228">
        <v>0.21899556372527881</v>
      </c>
      <c r="J55" s="228">
        <v>0.1416394480787356</v>
      </c>
      <c r="K55" s="228">
        <v>0.16478606437779389</v>
      </c>
      <c r="L55" s="228">
        <v>0.32840394607996842</v>
      </c>
      <c r="M55" s="228">
        <v>0.4991000827802764</v>
      </c>
      <c r="N55" s="228">
        <v>0.34134827368041548</v>
      </c>
      <c r="O55" s="228">
        <v>0.21970305283679961</v>
      </c>
      <c r="P55" s="228">
        <v>0.21839738279581369</v>
      </c>
      <c r="Q55" s="228">
        <v>5.1225232228087871E-2</v>
      </c>
      <c r="R55" s="228">
        <v>0.13956245803692749</v>
      </c>
      <c r="S55" s="228">
        <v>9.199526855884807E-2</v>
      </c>
      <c r="T55" s="228">
        <v>7.5114603281970893E-2</v>
      </c>
      <c r="U55" s="228">
        <v>8.6378250292277345E-2</v>
      </c>
      <c r="V55" s="228">
        <v>0.1329623972120679</v>
      </c>
      <c r="W55" s="228">
        <v>0.13618581729372239</v>
      </c>
      <c r="DA55" s="69" t="s">
        <v>1628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1629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1630</v>
      </c>
    </row>
    <row r="58" spans="1:105" ht="12" customHeight="1" x14ac:dyDescent="0.25">
      <c r="A58" s="37" t="s">
        <v>38</v>
      </c>
      <c r="B58" s="228">
        <v>0.38233104688519731</v>
      </c>
      <c r="C58" s="228">
        <v>0.86577096870287906</v>
      </c>
      <c r="D58" s="228">
        <v>0.73690039436888122</v>
      </c>
      <c r="E58" s="228">
        <v>0.39057057775021958</v>
      </c>
      <c r="F58" s="228">
        <v>0.86609881782521903</v>
      </c>
      <c r="G58" s="228">
        <v>0.67087981819924425</v>
      </c>
      <c r="H58" s="228">
        <v>0.49808217736536592</v>
      </c>
      <c r="I58" s="228">
        <v>1.6933122784058221</v>
      </c>
      <c r="J58" s="228">
        <v>1.341108651844529</v>
      </c>
      <c r="K58" s="228">
        <v>1.444006929541358</v>
      </c>
      <c r="L58" s="228">
        <v>2.022190374333257</v>
      </c>
      <c r="M58" s="228">
        <v>1.3429843459301929</v>
      </c>
      <c r="N58" s="228">
        <v>1.3623482295664071</v>
      </c>
      <c r="O58" s="228">
        <v>1.8029457863984919</v>
      </c>
      <c r="P58" s="228">
        <v>1.575005956316897</v>
      </c>
      <c r="Q58" s="228">
        <v>1.730797093874421</v>
      </c>
      <c r="R58" s="228">
        <v>1.0882721588150239</v>
      </c>
      <c r="S58" s="228">
        <v>1.5501154136627091</v>
      </c>
      <c r="T58" s="228">
        <v>1.2781034087000751</v>
      </c>
      <c r="U58" s="228">
        <v>1.765421761647944</v>
      </c>
      <c r="V58" s="228">
        <v>1.278438284091491</v>
      </c>
      <c r="W58" s="228">
        <v>1.304949517958103</v>
      </c>
      <c r="DA58" s="69" t="s">
        <v>1631</v>
      </c>
    </row>
    <row r="59" spans="1:105" ht="12" customHeight="1" x14ac:dyDescent="0.25">
      <c r="A59" s="57" t="s">
        <v>1498</v>
      </c>
      <c r="B59" s="263">
        <v>1.864677282449225</v>
      </c>
      <c r="C59" s="263">
        <v>4.6988275910083024</v>
      </c>
      <c r="D59" s="263">
        <v>3.824019725950174</v>
      </c>
      <c r="E59" s="263">
        <v>1.937609796365048</v>
      </c>
      <c r="F59" s="263">
        <v>3.8179575107441299</v>
      </c>
      <c r="G59" s="263">
        <v>2.890040900687278</v>
      </c>
      <c r="H59" s="263">
        <v>2.286187812532031</v>
      </c>
      <c r="I59" s="263">
        <v>7.6652955064742239</v>
      </c>
      <c r="J59" s="263">
        <v>6.1461123658309544</v>
      </c>
      <c r="K59" s="263">
        <v>6.8174501926391509</v>
      </c>
      <c r="L59" s="263">
        <v>9.3642195825290901</v>
      </c>
      <c r="M59" s="263">
        <v>7.2925689571983563</v>
      </c>
      <c r="N59" s="263">
        <v>7.2003603823765747</v>
      </c>
      <c r="O59" s="263">
        <v>8.4950803984688168</v>
      </c>
      <c r="P59" s="263">
        <v>7.690345730346678</v>
      </c>
      <c r="Q59" s="263">
        <v>7.05159872843383</v>
      </c>
      <c r="R59" s="263">
        <v>5.0469637385451982</v>
      </c>
      <c r="S59" s="263">
        <v>6.5595044401482916</v>
      </c>
      <c r="T59" s="263">
        <v>5.3368743687862867</v>
      </c>
      <c r="U59" s="263">
        <v>7.278857977474547</v>
      </c>
      <c r="V59" s="263">
        <v>5.8821945458794787</v>
      </c>
      <c r="W59" s="263">
        <v>5.9476449594454364</v>
      </c>
      <c r="DA59" s="70" t="s">
        <v>1632</v>
      </c>
    </row>
    <row r="60" spans="1:105" ht="12" customHeight="1" x14ac:dyDescent="0.25">
      <c r="A60" s="57" t="s">
        <v>1500</v>
      </c>
      <c r="B60" s="263">
        <f t="shared" ref="B60:W60" si="1">B61+B67+B78</f>
        <v>3.0180475624382028</v>
      </c>
      <c r="C60" s="263">
        <f t="shared" si="1"/>
        <v>8.7873552374306172</v>
      </c>
      <c r="D60" s="263">
        <f t="shared" si="1"/>
        <v>6.201337709546892</v>
      </c>
      <c r="E60" s="263">
        <f t="shared" si="1"/>
        <v>2.6129318391433372</v>
      </c>
      <c r="F60" s="263">
        <f t="shared" si="1"/>
        <v>5.2780840693550291</v>
      </c>
      <c r="G60" s="263">
        <f t="shared" si="1"/>
        <v>3.2541103814790073</v>
      </c>
      <c r="H60" s="263">
        <f t="shared" si="1"/>
        <v>2.6367374382897801</v>
      </c>
      <c r="I60" s="263">
        <f t="shared" si="1"/>
        <v>11.963785086421304</v>
      </c>
      <c r="J60" s="263">
        <f t="shared" si="1"/>
        <v>8.1060644187106536</v>
      </c>
      <c r="K60" s="263">
        <f t="shared" si="1"/>
        <v>8.9505432545657087</v>
      </c>
      <c r="L60" s="263">
        <f t="shared" si="1"/>
        <v>16.167685632377893</v>
      </c>
      <c r="M60" s="263">
        <f t="shared" si="1"/>
        <v>16.536670297235226</v>
      </c>
      <c r="N60" s="263">
        <f t="shared" si="1"/>
        <v>16.339509689165869</v>
      </c>
      <c r="O60" s="263">
        <f t="shared" si="1"/>
        <v>17.148333861543978</v>
      </c>
      <c r="P60" s="263">
        <f t="shared" si="1"/>
        <v>15.872140765649121</v>
      </c>
      <c r="Q60" s="263">
        <f t="shared" si="1"/>
        <v>13.716706025804868</v>
      </c>
      <c r="R60" s="263">
        <f t="shared" si="1"/>
        <v>11.250495902345669</v>
      </c>
      <c r="S60" s="263">
        <f t="shared" si="1"/>
        <v>11.356263756512314</v>
      </c>
      <c r="T60" s="263">
        <f t="shared" si="1"/>
        <v>8.2776093024041248</v>
      </c>
      <c r="U60" s="263">
        <f t="shared" si="1"/>
        <v>10.955215573255069</v>
      </c>
      <c r="V60" s="263">
        <f t="shared" si="1"/>
        <v>8.3684090443920933</v>
      </c>
      <c r="W60" s="263">
        <f t="shared" si="1"/>
        <v>8.6802776673481237</v>
      </c>
      <c r="DA60" s="70"/>
    </row>
    <row r="61" spans="1:105" ht="12" customHeight="1" x14ac:dyDescent="0.25">
      <c r="A61" s="60" t="s">
        <v>1501</v>
      </c>
      <c r="B61" s="264">
        <v>2.4167372352335228</v>
      </c>
      <c r="C61" s="264">
        <v>7.0320191867755737</v>
      </c>
      <c r="D61" s="264">
        <v>4.9589699325465997</v>
      </c>
      <c r="E61" s="264">
        <v>2.090959118844355</v>
      </c>
      <c r="F61" s="264">
        <v>4.2192401801070973</v>
      </c>
      <c r="G61" s="264">
        <v>2.6033747106347058</v>
      </c>
      <c r="H61" s="264">
        <v>2.1125566317939781</v>
      </c>
      <c r="I61" s="264">
        <v>9.5363347284088302</v>
      </c>
      <c r="J61" s="264">
        <v>6.4718235109838211</v>
      </c>
      <c r="K61" s="264">
        <v>7.1183066809890336</v>
      </c>
      <c r="L61" s="264">
        <v>12.75452297041155</v>
      </c>
      <c r="M61" s="264">
        <v>12.86149227465407</v>
      </c>
      <c r="N61" s="264">
        <v>12.106289467680231</v>
      </c>
      <c r="O61" s="264">
        <v>12.594789836417821</v>
      </c>
      <c r="P61" s="264">
        <v>11.761046427739339</v>
      </c>
      <c r="Q61" s="264">
        <v>9.2422375917710813</v>
      </c>
      <c r="R61" s="264">
        <v>7.8277179807942172</v>
      </c>
      <c r="S61" s="264">
        <v>7.9489022456597951</v>
      </c>
      <c r="T61" s="264">
        <v>6.4347184174117249</v>
      </c>
      <c r="U61" s="264">
        <v>8.2913504415421926</v>
      </c>
      <c r="V61" s="264">
        <v>6.5886478754004756</v>
      </c>
      <c r="W61" s="264">
        <v>6.8637330306731688</v>
      </c>
      <c r="DA61" s="72" t="s">
        <v>1633</v>
      </c>
    </row>
    <row r="62" spans="1:105" ht="12" customHeight="1" x14ac:dyDescent="0.25">
      <c r="A62" s="59" t="s">
        <v>30</v>
      </c>
      <c r="B62" s="232">
        <v>1.847221925151376</v>
      </c>
      <c r="C62" s="232">
        <v>5.2743758405195731</v>
      </c>
      <c r="D62" s="232">
        <v>3.43303796617929</v>
      </c>
      <c r="E62" s="232">
        <v>1.3611066567041921</v>
      </c>
      <c r="F62" s="232">
        <v>2.621474911880274</v>
      </c>
      <c r="G62" s="232">
        <v>1.3533022900230389</v>
      </c>
      <c r="H62" s="232">
        <v>0.93105495264569926</v>
      </c>
      <c r="I62" s="232">
        <v>5.3643488573056857</v>
      </c>
      <c r="J62" s="232">
        <v>3.1576463395703378</v>
      </c>
      <c r="K62" s="232">
        <v>2.0258068061166572</v>
      </c>
      <c r="L62" s="232">
        <v>6.4970012984263983</v>
      </c>
      <c r="M62" s="232">
        <v>4.0481789210962136</v>
      </c>
      <c r="N62" s="232">
        <v>6.1751829788593477</v>
      </c>
      <c r="O62" s="232">
        <v>6.5551019122600174</v>
      </c>
      <c r="P62" s="232">
        <v>6.5455221432921054</v>
      </c>
      <c r="Q62" s="232">
        <v>6.0768278124310244</v>
      </c>
      <c r="R62" s="232">
        <v>3.4964485927888052</v>
      </c>
      <c r="S62" s="232">
        <v>4.0555462151637771</v>
      </c>
      <c r="T62" s="232">
        <v>4.8871507001432724</v>
      </c>
      <c r="U62" s="232">
        <v>5.3468218091993691</v>
      </c>
      <c r="V62" s="232">
        <v>4.1170575261368532</v>
      </c>
      <c r="W62" s="232">
        <v>4.5987609584283167</v>
      </c>
      <c r="DA62" s="71" t="s">
        <v>1634</v>
      </c>
    </row>
    <row r="63" spans="1:105" ht="12" customHeight="1" x14ac:dyDescent="0.25">
      <c r="A63" s="59" t="s">
        <v>33</v>
      </c>
      <c r="B63" s="297">
        <v>5.3420425204095089E-2</v>
      </c>
      <c r="C63" s="297">
        <v>0.1470616945882747</v>
      </c>
      <c r="D63" s="297">
        <v>0.1049778555717005</v>
      </c>
      <c r="E63" s="297">
        <v>5.6593870831926192E-2</v>
      </c>
      <c r="F63" s="297">
        <v>0.13473143571768509</v>
      </c>
      <c r="G63" s="297">
        <v>9.464162454525836E-2</v>
      </c>
      <c r="H63" s="297">
        <v>7.4768285466922893E-2</v>
      </c>
      <c r="I63" s="297">
        <v>0.26045287598557981</v>
      </c>
      <c r="J63" s="297">
        <v>0.2259251023587826</v>
      </c>
      <c r="K63" s="297">
        <v>0.41599103501842088</v>
      </c>
      <c r="L63" s="297">
        <v>0.38780336268640092</v>
      </c>
      <c r="M63" s="297">
        <v>0.389662663722814</v>
      </c>
      <c r="N63" s="297">
        <v>0.25237799472541661</v>
      </c>
      <c r="O63" s="297">
        <v>0.40184727924895991</v>
      </c>
      <c r="P63" s="297">
        <v>0.36181870141986577</v>
      </c>
      <c r="Q63" s="297">
        <v>0.30905585190334589</v>
      </c>
      <c r="R63" s="297">
        <v>0.40602764149382081</v>
      </c>
      <c r="S63" s="297">
        <v>0.32157341681648838</v>
      </c>
      <c r="T63" s="297">
        <v>0.14507288196210349</v>
      </c>
      <c r="U63" s="297">
        <v>0.31224385648150649</v>
      </c>
      <c r="V63" s="297">
        <v>0.1826323602349702</v>
      </c>
      <c r="W63" s="297">
        <v>0.1786126814297013</v>
      </c>
      <c r="DA63" s="122" t="s">
        <v>1635</v>
      </c>
    </row>
    <row r="64" spans="1:105" ht="12" customHeight="1" x14ac:dyDescent="0.25">
      <c r="A64" s="59" t="s">
        <v>160</v>
      </c>
      <c r="B64" s="297">
        <v>0.1492285666776362</v>
      </c>
      <c r="C64" s="297">
        <v>0.40116228595792353</v>
      </c>
      <c r="D64" s="297">
        <v>0.31453479163520898</v>
      </c>
      <c r="E64" s="297">
        <v>0.17962526110990101</v>
      </c>
      <c r="F64" s="297">
        <v>2.3115280634180439E-2</v>
      </c>
      <c r="G64" s="297">
        <v>2.329444261582311E-2</v>
      </c>
      <c r="H64" s="297">
        <v>1.840763058044402E-2</v>
      </c>
      <c r="I64" s="297">
        <v>6.8559243292598424E-2</v>
      </c>
      <c r="J64" s="297">
        <v>5.9741546826285741E-2</v>
      </c>
      <c r="K64" s="297">
        <v>0.1121681043857088</v>
      </c>
      <c r="L64" s="297">
        <v>0.12648610952904171</v>
      </c>
      <c r="M64" s="297">
        <v>6.728176052890418E-2</v>
      </c>
      <c r="N64" s="297">
        <v>1.1864844031085251</v>
      </c>
      <c r="O64" s="297">
        <v>1.6103760248928709</v>
      </c>
      <c r="P64" s="297">
        <v>1.7631192795195429</v>
      </c>
      <c r="Q64" s="297">
        <v>1.3240928091657871</v>
      </c>
      <c r="R64" s="297">
        <v>1.0396988163135421</v>
      </c>
      <c r="S64" s="297">
        <v>0.87942640398485072</v>
      </c>
      <c r="T64" s="297">
        <v>0.3162781201892233</v>
      </c>
      <c r="U64" s="297">
        <v>0.5624298689276892</v>
      </c>
      <c r="V64" s="297">
        <v>0.28694597291156698</v>
      </c>
      <c r="W64" s="297">
        <v>0.2530693866745074</v>
      </c>
      <c r="DA64" s="122" t="s">
        <v>1636</v>
      </c>
    </row>
    <row r="65" spans="1:105" ht="12" customHeight="1" x14ac:dyDescent="0.25">
      <c r="A65" s="59" t="s">
        <v>70</v>
      </c>
      <c r="B65" s="297">
        <v>0.24124153269956039</v>
      </c>
      <c r="C65" s="297">
        <v>0.64173038434481278</v>
      </c>
      <c r="D65" s="297">
        <v>0.57261021833506798</v>
      </c>
      <c r="E65" s="297">
        <v>0.25844284545987928</v>
      </c>
      <c r="F65" s="297">
        <v>0.90239650885157263</v>
      </c>
      <c r="G65" s="297">
        <v>0.71003464474086275</v>
      </c>
      <c r="H65" s="297">
        <v>0.63816836991058901</v>
      </c>
      <c r="I65" s="297">
        <v>2.3330350619872982</v>
      </c>
      <c r="J65" s="297">
        <v>1.7195252223707349</v>
      </c>
      <c r="K65" s="297">
        <v>2.2811599465706438</v>
      </c>
      <c r="L65" s="297">
        <v>3.0425284061142648</v>
      </c>
      <c r="M65" s="297">
        <v>4.6498193584143568</v>
      </c>
      <c r="N65" s="297">
        <v>0.4888937784108876</v>
      </c>
      <c r="O65" s="297">
        <v>1.037935138187293</v>
      </c>
      <c r="P65" s="297">
        <v>0.18690730700298641</v>
      </c>
      <c r="Q65" s="297">
        <v>0.59868723238494681</v>
      </c>
      <c r="R65" s="297">
        <v>0.41948927870546682</v>
      </c>
      <c r="S65" s="297">
        <v>0.54811264015179018</v>
      </c>
      <c r="T65" s="297">
        <v>0.1935893983174479</v>
      </c>
      <c r="U65" s="297">
        <v>0.44694855539340789</v>
      </c>
      <c r="V65" s="297">
        <v>0.21246036270182339</v>
      </c>
      <c r="W65" s="297">
        <v>0.32176802398894289</v>
      </c>
      <c r="DA65" s="122" t="s">
        <v>1637</v>
      </c>
    </row>
    <row r="66" spans="1:105" ht="12" customHeight="1" x14ac:dyDescent="0.25">
      <c r="A66" s="59" t="s">
        <v>162</v>
      </c>
      <c r="B66" s="297">
        <v>0.12562478550085501</v>
      </c>
      <c r="C66" s="297">
        <v>0.56768898136498958</v>
      </c>
      <c r="D66" s="297">
        <v>0.53380910082533239</v>
      </c>
      <c r="E66" s="297">
        <v>0.235190484738456</v>
      </c>
      <c r="F66" s="297">
        <v>0.5375220430233858</v>
      </c>
      <c r="G66" s="297">
        <v>0.42210170870972291</v>
      </c>
      <c r="H66" s="297">
        <v>0.45015739319032222</v>
      </c>
      <c r="I66" s="297">
        <v>1.5099386898376681</v>
      </c>
      <c r="J66" s="297">
        <v>1.308985299857679</v>
      </c>
      <c r="K66" s="297">
        <v>2.2831807888976021</v>
      </c>
      <c r="L66" s="297">
        <v>2.7007037936554452</v>
      </c>
      <c r="M66" s="297">
        <v>3.7065495708917791</v>
      </c>
      <c r="N66" s="297">
        <v>4.0033503125760586</v>
      </c>
      <c r="O66" s="297">
        <v>2.989529481828674</v>
      </c>
      <c r="P66" s="297">
        <v>2.903678996504842</v>
      </c>
      <c r="Q66" s="297">
        <v>0.93357388588597734</v>
      </c>
      <c r="R66" s="297">
        <v>2.466053651492583</v>
      </c>
      <c r="S66" s="297">
        <v>2.1442435695428892</v>
      </c>
      <c r="T66" s="297">
        <v>0.89262731679967855</v>
      </c>
      <c r="U66" s="297">
        <v>1.62290635154022</v>
      </c>
      <c r="V66" s="297">
        <v>1.789551653415264</v>
      </c>
      <c r="W66" s="297">
        <v>1.5115219801516999</v>
      </c>
      <c r="DA66" s="122" t="s">
        <v>1638</v>
      </c>
    </row>
    <row r="67" spans="1:105" ht="12" customHeight="1" x14ac:dyDescent="0.25">
      <c r="A67" s="60" t="s">
        <v>1508</v>
      </c>
      <c r="B67" s="264">
        <v>0.60131032720467992</v>
      </c>
      <c r="C67" s="264">
        <v>1.7553360506550431</v>
      </c>
      <c r="D67" s="264">
        <v>1.2423677770002921</v>
      </c>
      <c r="E67" s="264">
        <v>0.52197272029898223</v>
      </c>
      <c r="F67" s="264">
        <v>1.0588438892479319</v>
      </c>
      <c r="G67" s="264">
        <v>0.65073567084430128</v>
      </c>
      <c r="H67" s="264">
        <v>0.52418080649580201</v>
      </c>
      <c r="I67" s="264">
        <v>2.4274503580124729</v>
      </c>
      <c r="J67" s="264">
        <v>1.6342409077268321</v>
      </c>
      <c r="K67" s="264">
        <v>1.832236573576675</v>
      </c>
      <c r="L67" s="264">
        <v>3.413162661966342</v>
      </c>
      <c r="M67" s="264">
        <v>3.6751780225811568</v>
      </c>
      <c r="N67" s="264">
        <v>4.2332202214856389</v>
      </c>
      <c r="O67" s="264">
        <v>4.5535440251261576</v>
      </c>
      <c r="P67" s="264">
        <v>4.1110943379097806</v>
      </c>
      <c r="Q67" s="264">
        <v>4.4744684340337857</v>
      </c>
      <c r="R67" s="264">
        <v>3.4227779215514511</v>
      </c>
      <c r="S67" s="264">
        <v>3.4073615108525188</v>
      </c>
      <c r="T67" s="264">
        <v>1.8428908849923999</v>
      </c>
      <c r="U67" s="264">
        <v>2.663865131712877</v>
      </c>
      <c r="V67" s="264">
        <v>1.779761168991618</v>
      </c>
      <c r="W67" s="264">
        <v>1.8165446366749549</v>
      </c>
      <c r="DA67" s="72" t="s">
        <v>1639</v>
      </c>
    </row>
    <row r="68" spans="1:105" ht="12" customHeight="1" x14ac:dyDescent="0.25">
      <c r="A68" s="147" t="s">
        <v>30</v>
      </c>
      <c r="B68" s="231">
        <v>0.35240546178603083</v>
      </c>
      <c r="C68" s="231">
        <v>0.98097875175859561</v>
      </c>
      <c r="D68" s="231">
        <v>0.5659457443050474</v>
      </c>
      <c r="E68" s="231">
        <v>0.21283015817273729</v>
      </c>
      <c r="F68" s="231">
        <v>0.36899342478716962</v>
      </c>
      <c r="G68" s="231">
        <v>0.1714706918249306</v>
      </c>
      <c r="H68" s="231">
        <v>0.12181250520205419</v>
      </c>
      <c r="I68" s="231">
        <v>0.6037358714124208</v>
      </c>
      <c r="J68" s="231">
        <v>0.37267373187014408</v>
      </c>
      <c r="K68" s="231">
        <v>0.17422928599519361</v>
      </c>
      <c r="L68" s="231">
        <v>0.56899444524466236</v>
      </c>
      <c r="M68" s="231">
        <v>0.2617076311238416</v>
      </c>
      <c r="N68" s="231">
        <v>0.19786107734242411</v>
      </c>
      <c r="O68" s="231">
        <v>0.19312126036026619</v>
      </c>
      <c r="P68" s="231">
        <v>0.1962484939974608</v>
      </c>
      <c r="Q68" s="231">
        <v>8.6197007068828019E-2</v>
      </c>
      <c r="R68" s="231">
        <v>4.5999163875507461E-2</v>
      </c>
      <c r="S68" s="231">
        <v>6.3945094847597972E-2</v>
      </c>
      <c r="T68" s="231">
        <v>0.27760949328306861</v>
      </c>
      <c r="U68" s="231">
        <v>0.18151414556243889</v>
      </c>
      <c r="V68" s="231">
        <v>0.29312506432439278</v>
      </c>
      <c r="W68" s="231">
        <v>0.37018684845161143</v>
      </c>
      <c r="DA68" s="73" t="s">
        <v>1640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1641</v>
      </c>
    </row>
    <row r="70" spans="1:105" ht="12" customHeight="1" x14ac:dyDescent="0.25">
      <c r="A70" s="147" t="s">
        <v>33</v>
      </c>
      <c r="B70" s="231">
        <v>1.0292913980394849E-2</v>
      </c>
      <c r="C70" s="231">
        <v>2.7624570848237971E-2</v>
      </c>
      <c r="D70" s="231">
        <v>1.747838639079952E-2</v>
      </c>
      <c r="E70" s="231">
        <v>8.9375370640080443E-3</v>
      </c>
      <c r="F70" s="231">
        <v>1.9153551162658069E-2</v>
      </c>
      <c r="G70" s="231">
        <v>1.2111131415035181E-2</v>
      </c>
      <c r="H70" s="231">
        <v>9.879647033294147E-3</v>
      </c>
      <c r="I70" s="231">
        <v>2.96051026547174E-2</v>
      </c>
      <c r="J70" s="231">
        <v>2.69300543532889E-2</v>
      </c>
      <c r="K70" s="231">
        <v>3.6133875929175559E-2</v>
      </c>
      <c r="L70" s="231">
        <v>3.4301577271767851E-2</v>
      </c>
      <c r="M70" s="231">
        <v>2.5442098462233949E-2</v>
      </c>
      <c r="N70" s="231">
        <v>8.1671300414953175E-3</v>
      </c>
      <c r="O70" s="231">
        <v>1.19569143422252E-2</v>
      </c>
      <c r="P70" s="231">
        <v>1.0956213677214031E-2</v>
      </c>
      <c r="Q70" s="231">
        <v>4.427511254558922E-3</v>
      </c>
      <c r="R70" s="231">
        <v>5.3949302913140554E-3</v>
      </c>
      <c r="S70" s="231">
        <v>5.1208902479356593E-3</v>
      </c>
      <c r="T70" s="231">
        <v>8.3228538355433236E-3</v>
      </c>
      <c r="U70" s="231">
        <v>1.0705725750030891E-2</v>
      </c>
      <c r="V70" s="231">
        <v>1.313261457795818E-2</v>
      </c>
      <c r="W70" s="231">
        <v>1.452111239869173E-2</v>
      </c>
      <c r="DA70" s="73" t="s">
        <v>1642</v>
      </c>
    </row>
    <row r="71" spans="1:105" ht="12" customHeight="1" x14ac:dyDescent="0.25">
      <c r="A71" s="147" t="s">
        <v>160</v>
      </c>
      <c r="B71" s="231">
        <v>2.9299778254650119E-2</v>
      </c>
      <c r="C71" s="231">
        <v>7.6788721065285975E-2</v>
      </c>
      <c r="D71" s="231">
        <v>5.3364653405082382E-2</v>
      </c>
      <c r="E71" s="231">
        <v>2.890661459292726E-2</v>
      </c>
      <c r="F71" s="231">
        <v>3.348581718506449E-3</v>
      </c>
      <c r="G71" s="231">
        <v>3.037639394353967E-3</v>
      </c>
      <c r="H71" s="231">
        <v>2.478581821722602E-3</v>
      </c>
      <c r="I71" s="231">
        <v>7.9411754724614762E-3</v>
      </c>
      <c r="J71" s="231">
        <v>7.2565562897138796E-3</v>
      </c>
      <c r="K71" s="231">
        <v>9.9284469877002502E-3</v>
      </c>
      <c r="L71" s="231">
        <v>1.1400573993774751E-2</v>
      </c>
      <c r="M71" s="231">
        <v>4.4765438603811356E-3</v>
      </c>
      <c r="N71" s="231">
        <v>3.9125633462792617E-2</v>
      </c>
      <c r="O71" s="231">
        <v>4.8827753683898252E-2</v>
      </c>
      <c r="P71" s="231">
        <v>5.4404214036257323E-2</v>
      </c>
      <c r="Q71" s="231">
        <v>1.9329583338981059E-2</v>
      </c>
      <c r="R71" s="231">
        <v>1.4077292990162849E-2</v>
      </c>
      <c r="S71" s="231">
        <v>1.427073007504309E-2</v>
      </c>
      <c r="T71" s="231">
        <v>1.8489984240667608E-2</v>
      </c>
      <c r="U71" s="231">
        <v>1.965042516278381E-2</v>
      </c>
      <c r="V71" s="231">
        <v>2.1025917887677069E-2</v>
      </c>
      <c r="W71" s="231">
        <v>2.0965661627538469E-2</v>
      </c>
      <c r="DA71" s="73" t="s">
        <v>1643</v>
      </c>
    </row>
    <row r="72" spans="1:105" ht="12" customHeight="1" x14ac:dyDescent="0.25">
      <c r="A72" s="147" t="s">
        <v>70</v>
      </c>
      <c r="B72" s="231">
        <v>4.5919995277183483E-2</v>
      </c>
      <c r="C72" s="231">
        <v>0.11908781563337489</v>
      </c>
      <c r="D72" s="231">
        <v>9.4184944380124008E-2</v>
      </c>
      <c r="E72" s="231">
        <v>4.0321039823403612E-2</v>
      </c>
      <c r="F72" s="231">
        <v>0.12673498790357901</v>
      </c>
      <c r="G72" s="231">
        <v>8.9763715948227588E-2</v>
      </c>
      <c r="H72" s="231">
        <v>8.3306336276790821E-2</v>
      </c>
      <c r="I72" s="231">
        <v>0.26198560686835148</v>
      </c>
      <c r="J72" s="231">
        <v>0.20248835192655781</v>
      </c>
      <c r="K72" s="231">
        <v>0.19575148621507821</v>
      </c>
      <c r="L72" s="231">
        <v>0.26586178382864462</v>
      </c>
      <c r="M72" s="231">
        <v>0.29992935122707359</v>
      </c>
      <c r="N72" s="231">
        <v>1.5629721831493651E-2</v>
      </c>
      <c r="O72" s="231">
        <v>3.05103404272665E-2</v>
      </c>
      <c r="P72" s="231">
        <v>5.5913221591277857E-3</v>
      </c>
      <c r="Q72" s="231">
        <v>8.4730828287256522E-3</v>
      </c>
      <c r="R72" s="231">
        <v>5.5064266129655074E-3</v>
      </c>
      <c r="S72" s="231">
        <v>8.6229108937178871E-3</v>
      </c>
      <c r="T72" s="231">
        <v>1.097201397070029E-2</v>
      </c>
      <c r="U72" s="231">
        <v>1.513904578297671E-2</v>
      </c>
      <c r="V72" s="231">
        <v>1.5092811161300391E-2</v>
      </c>
      <c r="W72" s="231">
        <v>2.5843375209684272E-2</v>
      </c>
      <c r="DA72" s="73" t="s">
        <v>1644</v>
      </c>
    </row>
    <row r="73" spans="1:105" ht="12" customHeight="1" x14ac:dyDescent="0.25">
      <c r="A73" s="147" t="s">
        <v>34</v>
      </c>
      <c r="B73" s="231">
        <v>0.13924525788821621</v>
      </c>
      <c r="C73" s="231">
        <v>0.4387429585572184</v>
      </c>
      <c r="D73" s="231">
        <v>0.41830899393548299</v>
      </c>
      <c r="E73" s="231">
        <v>0.19277149007167629</v>
      </c>
      <c r="F73" s="231">
        <v>0.46278845267864083</v>
      </c>
      <c r="G73" s="231">
        <v>0.31992382263976582</v>
      </c>
      <c r="H73" s="231">
        <v>0.24648744852588991</v>
      </c>
      <c r="I73" s="231">
        <v>1.349999458989102</v>
      </c>
      <c r="J73" s="231">
        <v>0.86400202062374098</v>
      </c>
      <c r="K73" s="231">
        <v>1.2142933577384969</v>
      </c>
      <c r="L73" s="231">
        <v>2.287605973248557</v>
      </c>
      <c r="M73" s="231">
        <v>2.7312944118484008</v>
      </c>
      <c r="N73" s="231">
        <v>3.7589933266406992</v>
      </c>
      <c r="O73" s="231">
        <v>4.072951406645223</v>
      </c>
      <c r="P73" s="231">
        <v>3.5919920887775119</v>
      </c>
      <c r="Q73" s="231">
        <v>4.2272074540474991</v>
      </c>
      <c r="R73" s="231">
        <v>3.267870129394796</v>
      </c>
      <c r="S73" s="231">
        <v>3.2614821391227342</v>
      </c>
      <c r="T73" s="231">
        <v>1.4631416387622269</v>
      </c>
      <c r="U73" s="231">
        <v>2.3438702791986969</v>
      </c>
      <c r="V73" s="231">
        <v>1.2908474384653641</v>
      </c>
      <c r="W73" s="231">
        <v>1.2003888444921531</v>
      </c>
      <c r="DA73" s="73" t="s">
        <v>1645</v>
      </c>
    </row>
    <row r="74" spans="1:105" ht="12" customHeight="1" x14ac:dyDescent="0.25">
      <c r="A74" s="147" t="s">
        <v>162</v>
      </c>
      <c r="B74" s="231">
        <v>2.4146920018204399E-2</v>
      </c>
      <c r="C74" s="231">
        <v>0.1063804556723937</v>
      </c>
      <c r="D74" s="231">
        <v>8.8663530447534777E-2</v>
      </c>
      <c r="E74" s="231">
        <v>3.7053020042951447E-2</v>
      </c>
      <c r="F74" s="231">
        <v>7.6231076849159488E-2</v>
      </c>
      <c r="G74" s="231">
        <v>5.3885888472574417E-2</v>
      </c>
      <c r="H74" s="231">
        <v>5.9339488975942219E-2</v>
      </c>
      <c r="I74" s="231">
        <v>0.17121907042874521</v>
      </c>
      <c r="J74" s="231">
        <v>0.1556549438651576</v>
      </c>
      <c r="K74" s="231">
        <v>0.1978455501813278</v>
      </c>
      <c r="L74" s="231">
        <v>0.23830594780519859</v>
      </c>
      <c r="M74" s="231">
        <v>0.2414289548129237</v>
      </c>
      <c r="N74" s="231">
        <v>0.12924001137840321</v>
      </c>
      <c r="O74" s="231">
        <v>8.8739368541473976E-2</v>
      </c>
      <c r="P74" s="231">
        <v>8.7714924471490388E-2</v>
      </c>
      <c r="Q74" s="231">
        <v>1.334218029790165E-2</v>
      </c>
      <c r="R74" s="231">
        <v>3.2687986165618188E-2</v>
      </c>
      <c r="S74" s="231">
        <v>3.4063937851885502E-2</v>
      </c>
      <c r="T74" s="231">
        <v>5.1087142297441657E-2</v>
      </c>
      <c r="U74" s="231">
        <v>5.5509981053215328E-2</v>
      </c>
      <c r="V74" s="231">
        <v>0.12837282921436</v>
      </c>
      <c r="W74" s="231">
        <v>0.1225906848313114</v>
      </c>
      <c r="DA74" s="73" t="s">
        <v>1646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1647</v>
      </c>
    </row>
    <row r="76" spans="1:105" ht="12" customHeight="1" x14ac:dyDescent="0.25">
      <c r="A76" s="147" t="s">
        <v>73</v>
      </c>
      <c r="B76" s="231">
        <v>0</v>
      </c>
      <c r="C76" s="231">
        <v>5.7327771199362646E-3</v>
      </c>
      <c r="D76" s="231">
        <v>4.4215241362212344E-3</v>
      </c>
      <c r="E76" s="231">
        <v>1.152860531278116E-3</v>
      </c>
      <c r="F76" s="231">
        <v>1.593814148218773E-3</v>
      </c>
      <c r="G76" s="231">
        <v>5.4278114941375155E-4</v>
      </c>
      <c r="H76" s="231">
        <v>8.7679866010811989E-4</v>
      </c>
      <c r="I76" s="231">
        <v>2.964072186675183E-3</v>
      </c>
      <c r="J76" s="231">
        <v>5.2352487982290034E-3</v>
      </c>
      <c r="K76" s="231">
        <v>4.0545705297024446E-3</v>
      </c>
      <c r="L76" s="231">
        <v>6.6923605737369708E-3</v>
      </c>
      <c r="M76" s="231">
        <v>0.11089903124630179</v>
      </c>
      <c r="N76" s="231">
        <v>8.4203320788330913E-2</v>
      </c>
      <c r="O76" s="231">
        <v>0.1074369811258044</v>
      </c>
      <c r="P76" s="231">
        <v>0.16418708079071781</v>
      </c>
      <c r="Q76" s="231">
        <v>0.1154916151972909</v>
      </c>
      <c r="R76" s="231">
        <v>5.1241992221086552E-2</v>
      </c>
      <c r="S76" s="231">
        <v>1.9855807813604579E-2</v>
      </c>
      <c r="T76" s="231">
        <v>1.32677586027516E-2</v>
      </c>
      <c r="U76" s="231">
        <v>3.7475529202734809E-2</v>
      </c>
      <c r="V76" s="231">
        <v>1.816449336056486E-2</v>
      </c>
      <c r="W76" s="231">
        <v>6.204810966396454E-2</v>
      </c>
      <c r="DA76" s="73" t="s">
        <v>1648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1649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1650</v>
      </c>
    </row>
    <row r="79" spans="1:105" ht="12" customHeight="1" x14ac:dyDescent="0.25">
      <c r="A79" s="57" t="s">
        <v>1522</v>
      </c>
      <c r="B79" s="263">
        <f t="shared" ref="B79:W79" si="2">B80+B88</f>
        <v>20.726023785974704</v>
      </c>
      <c r="C79" s="263">
        <f t="shared" si="2"/>
        <v>59.40187466172425</v>
      </c>
      <c r="D79" s="263">
        <f t="shared" si="2"/>
        <v>41.912361622163239</v>
      </c>
      <c r="E79" s="263">
        <f t="shared" si="2"/>
        <v>17.83525500334548</v>
      </c>
      <c r="F79" s="263">
        <f t="shared" si="2"/>
        <v>35.769508911823799</v>
      </c>
      <c r="G79" s="263">
        <f t="shared" si="2"/>
        <v>22.27945397073794</v>
      </c>
      <c r="H79" s="263">
        <f t="shared" si="2"/>
        <v>17.796166976856266</v>
      </c>
      <c r="I79" s="263">
        <f t="shared" si="2"/>
        <v>79.656928175850922</v>
      </c>
      <c r="J79" s="263">
        <f t="shared" si="2"/>
        <v>54.424971241748047</v>
      </c>
      <c r="K79" s="263">
        <f t="shared" si="2"/>
        <v>59.627964373116953</v>
      </c>
      <c r="L79" s="263">
        <f t="shared" si="2"/>
        <v>109.09090509800617</v>
      </c>
      <c r="M79" s="263">
        <f t="shared" si="2"/>
        <v>112.96399755100207</v>
      </c>
      <c r="N79" s="263">
        <f t="shared" si="2"/>
        <v>128.23992998303993</v>
      </c>
      <c r="O79" s="263">
        <f t="shared" si="2"/>
        <v>138.81688627796206</v>
      </c>
      <c r="P79" s="263">
        <f t="shared" si="2"/>
        <v>125.66631088663019</v>
      </c>
      <c r="Q79" s="263">
        <f t="shared" si="2"/>
        <v>134.66867413546714</v>
      </c>
      <c r="R79" s="263">
        <f t="shared" si="2"/>
        <v>102.36369071544917</v>
      </c>
      <c r="S79" s="263">
        <f t="shared" si="2"/>
        <v>103.53260779013867</v>
      </c>
      <c r="T79" s="263">
        <f t="shared" si="2"/>
        <v>59.086652570872744</v>
      </c>
      <c r="U79" s="263">
        <f t="shared" si="2"/>
        <v>83.933179397393474</v>
      </c>
      <c r="V79" s="263">
        <f t="shared" si="2"/>
        <v>57.827783413302306</v>
      </c>
      <c r="W79" s="263">
        <f t="shared" si="2"/>
        <v>59.497833331040525</v>
      </c>
      <c r="DA79" s="70"/>
    </row>
    <row r="80" spans="1:105" ht="12" customHeight="1" x14ac:dyDescent="0.25">
      <c r="A80" s="60" t="s">
        <v>1523</v>
      </c>
      <c r="B80" s="264">
        <v>18.723895270755769</v>
      </c>
      <c r="C80" s="264">
        <v>54.356681696377237</v>
      </c>
      <c r="D80" s="264">
        <v>37.806461363632572</v>
      </c>
      <c r="E80" s="264">
        <v>15.754817889007629</v>
      </c>
      <c r="F80" s="264">
        <v>31.670117733466761</v>
      </c>
      <c r="G80" s="264">
        <v>19.176379056984029</v>
      </c>
      <c r="H80" s="264">
        <v>15.341457063404521</v>
      </c>
      <c r="I80" s="264">
        <v>71.37965609114724</v>
      </c>
      <c r="J80" s="264">
        <v>47.825809584559288</v>
      </c>
      <c r="K80" s="264">
        <v>52.307978464435017</v>
      </c>
      <c r="L80" s="264">
        <v>98.898954232713763</v>
      </c>
      <c r="M80" s="264">
        <v>105.133870377881</v>
      </c>
      <c r="N80" s="264">
        <v>120.508808369077</v>
      </c>
      <c r="O80" s="264">
        <v>129.69560675955029</v>
      </c>
      <c r="P80" s="264">
        <v>117.4090855621518</v>
      </c>
      <c r="Q80" s="264">
        <v>127.0972798652828</v>
      </c>
      <c r="R80" s="264">
        <v>96.944699391146145</v>
      </c>
      <c r="S80" s="264">
        <v>96.489581627415134</v>
      </c>
      <c r="T80" s="264">
        <v>53.356380391091939</v>
      </c>
      <c r="U80" s="264">
        <v>76.117773883475849</v>
      </c>
      <c r="V80" s="264">
        <v>51.51199378942605</v>
      </c>
      <c r="W80" s="264">
        <v>53.111768737566763</v>
      </c>
      <c r="DA80" s="72" t="s">
        <v>1651</v>
      </c>
    </row>
    <row r="81" spans="1:105" ht="12" customHeight="1" x14ac:dyDescent="0.25">
      <c r="A81" s="59" t="s">
        <v>30</v>
      </c>
      <c r="B81" s="232">
        <v>11.72636156225788</v>
      </c>
      <c r="C81" s="232">
        <v>32.642262323953837</v>
      </c>
      <c r="D81" s="232">
        <v>18.831956771349908</v>
      </c>
      <c r="E81" s="232">
        <v>7.0819656807741937</v>
      </c>
      <c r="F81" s="232">
        <v>12.2783293176578</v>
      </c>
      <c r="G81" s="232">
        <v>5.7057212435898101</v>
      </c>
      <c r="H81" s="232">
        <v>4.0533352450450826</v>
      </c>
      <c r="I81" s="232">
        <v>20.08943073812345</v>
      </c>
      <c r="J81" s="232">
        <v>12.400792265015021</v>
      </c>
      <c r="K81" s="232">
        <v>5.7975140111595742</v>
      </c>
      <c r="L81" s="232">
        <v>18.933402899148081</v>
      </c>
      <c r="M81" s="232">
        <v>8.7083732772096063</v>
      </c>
      <c r="N81" s="232">
        <v>6.5838665503540916</v>
      </c>
      <c r="O81" s="232">
        <v>6.426148201183155</v>
      </c>
      <c r="P81" s="232">
        <v>6.5302075200528087</v>
      </c>
      <c r="Q81" s="232">
        <v>2.8682224882407952</v>
      </c>
      <c r="R81" s="232">
        <v>1.5306312916718059</v>
      </c>
      <c r="S81" s="232">
        <v>2.1277857003563918</v>
      </c>
      <c r="T81" s="232">
        <v>9.2375108911592374</v>
      </c>
      <c r="U81" s="232">
        <v>6.0399191565930446</v>
      </c>
      <c r="V81" s="232">
        <v>9.7537945916256543</v>
      </c>
      <c r="W81" s="232">
        <v>12.318040726542529</v>
      </c>
      <c r="DA81" s="71" t="s">
        <v>1652</v>
      </c>
    </row>
    <row r="82" spans="1:105" ht="12" customHeight="1" x14ac:dyDescent="0.25">
      <c r="A82" s="59" t="s">
        <v>33</v>
      </c>
      <c r="B82" s="297">
        <v>0.28077850291096229</v>
      </c>
      <c r="C82" s="297">
        <v>0.75356557541429336</v>
      </c>
      <c r="D82" s="297">
        <v>0.47678968010959388</v>
      </c>
      <c r="E82" s="297">
        <v>0.2438054258806843</v>
      </c>
      <c r="F82" s="297">
        <v>0.52248619109448247</v>
      </c>
      <c r="G82" s="297">
        <v>0.33037732111126161</v>
      </c>
      <c r="H82" s="297">
        <v>0.26950507004923452</v>
      </c>
      <c r="I82" s="297">
        <v>0.80759213744036595</v>
      </c>
      <c r="J82" s="297">
        <v>0.73461998798684547</v>
      </c>
      <c r="K82" s="297">
        <v>0.98568933997592523</v>
      </c>
      <c r="L82" s="297">
        <v>0.93570640269571204</v>
      </c>
      <c r="M82" s="297">
        <v>0.69403031354832201</v>
      </c>
      <c r="N82" s="297">
        <v>0.22278963474270011</v>
      </c>
      <c r="O82" s="297">
        <v>0.32617046201291738</v>
      </c>
      <c r="P82" s="297">
        <v>0.29887253305722788</v>
      </c>
      <c r="Q82" s="297">
        <v>0.12077726327494299</v>
      </c>
      <c r="R82" s="297">
        <v>0.14716730882910301</v>
      </c>
      <c r="S82" s="297">
        <v>0.1396918210067043</v>
      </c>
      <c r="T82" s="297">
        <v>0.22703759541192339</v>
      </c>
      <c r="U82" s="297">
        <v>0.29203951907054609</v>
      </c>
      <c r="V82" s="297">
        <v>0.35824217199611003</v>
      </c>
      <c r="W82" s="297">
        <v>0.39611874807002567</v>
      </c>
      <c r="DA82" s="122" t="s">
        <v>1653</v>
      </c>
    </row>
    <row r="83" spans="1:105" ht="12" customHeight="1" x14ac:dyDescent="0.25">
      <c r="A83" s="59" t="s">
        <v>160</v>
      </c>
      <c r="B83" s="297">
        <v>0.82593786232969069</v>
      </c>
      <c r="C83" s="297">
        <v>2.1646140655561941</v>
      </c>
      <c r="D83" s="297">
        <v>1.504307895243657</v>
      </c>
      <c r="E83" s="297">
        <v>0.81485488581407295</v>
      </c>
      <c r="F83" s="297">
        <v>9.4393902997561258E-2</v>
      </c>
      <c r="G83" s="297">
        <v>8.5628681763248088E-2</v>
      </c>
      <c r="H83" s="297">
        <v>6.9869285482319174E-2</v>
      </c>
      <c r="I83" s="297">
        <v>0.22385553355062829</v>
      </c>
      <c r="J83" s="297">
        <v>0.20455665355931971</v>
      </c>
      <c r="K83" s="297">
        <v>0.27987516526591277</v>
      </c>
      <c r="L83" s="297">
        <v>0.32137327565799417</v>
      </c>
      <c r="M83" s="297">
        <v>0.12619027470221539</v>
      </c>
      <c r="N83" s="297">
        <v>1.1029210454664531</v>
      </c>
      <c r="O83" s="297">
        <v>1.376416235970628</v>
      </c>
      <c r="P83" s="297">
        <v>1.533612297413951</v>
      </c>
      <c r="Q83" s="297">
        <v>0.54488585558451563</v>
      </c>
      <c r="R83" s="297">
        <v>0.39682789332504709</v>
      </c>
      <c r="S83" s="297">
        <v>0.40228073365007339</v>
      </c>
      <c r="T83" s="297">
        <v>0.52121821283145564</v>
      </c>
      <c r="U83" s="297">
        <v>0.55393013598126428</v>
      </c>
      <c r="V83" s="297">
        <v>0.5927042014699021</v>
      </c>
      <c r="W83" s="297">
        <v>0.59100562456401873</v>
      </c>
      <c r="DA83" s="122" t="s">
        <v>1654</v>
      </c>
    </row>
    <row r="84" spans="1:105" ht="12" customHeight="1" x14ac:dyDescent="0.25">
      <c r="A84" s="59" t="s">
        <v>70</v>
      </c>
      <c r="B84" s="297">
        <v>1.328373375831166</v>
      </c>
      <c r="C84" s="297">
        <v>3.4449716886592952</v>
      </c>
      <c r="D84" s="297">
        <v>2.7245815632925678</v>
      </c>
      <c r="E84" s="297">
        <v>1.1664068226472759</v>
      </c>
      <c r="F84" s="297">
        <v>3.6661890468671019</v>
      </c>
      <c r="G84" s="297">
        <v>2.5966842910487888</v>
      </c>
      <c r="H84" s="297">
        <v>2.4098852467241469</v>
      </c>
      <c r="I84" s="297">
        <v>7.5787182231660344</v>
      </c>
      <c r="J84" s="297">
        <v>5.8575819529498174</v>
      </c>
      <c r="K84" s="297">
        <v>5.6626979379654783</v>
      </c>
      <c r="L84" s="297">
        <v>7.690848249377555</v>
      </c>
      <c r="M84" s="297">
        <v>8.6763546554266213</v>
      </c>
      <c r="N84" s="297">
        <v>0.4521365088841694</v>
      </c>
      <c r="O84" s="297">
        <v>0.88260296340370092</v>
      </c>
      <c r="P84" s="297">
        <v>0.16174573727734359</v>
      </c>
      <c r="Q84" s="297">
        <v>0.24510929439236931</v>
      </c>
      <c r="R84" s="297">
        <v>0.1592898793756192</v>
      </c>
      <c r="S84" s="297">
        <v>0.24944351984876609</v>
      </c>
      <c r="T84" s="297">
        <v>0.31739836099608199</v>
      </c>
      <c r="U84" s="297">
        <v>0.43794223479782618</v>
      </c>
      <c r="V84" s="297">
        <v>0.43660475991121739</v>
      </c>
      <c r="W84" s="297">
        <v>0.74759701874832984</v>
      </c>
      <c r="DA84" s="122" t="s">
        <v>1655</v>
      </c>
    </row>
    <row r="85" spans="1:105" ht="12" customHeight="1" x14ac:dyDescent="0.25">
      <c r="A85" s="59" t="s">
        <v>34</v>
      </c>
      <c r="B85" s="297">
        <v>3.9298765991489408</v>
      </c>
      <c r="C85" s="297">
        <v>12.382509192948961</v>
      </c>
      <c r="D85" s="297">
        <v>11.80580761895885</v>
      </c>
      <c r="E85" s="297">
        <v>5.4405311843647608</v>
      </c>
      <c r="F85" s="297">
        <v>13.061137866527289</v>
      </c>
      <c r="G85" s="297">
        <v>9.0291128270350214</v>
      </c>
      <c r="H85" s="297">
        <v>6.9565403564655162</v>
      </c>
      <c r="I85" s="297">
        <v>38.100624489517863</v>
      </c>
      <c r="J85" s="297">
        <v>24.384466472764402</v>
      </c>
      <c r="K85" s="297">
        <v>34.270632432663653</v>
      </c>
      <c r="L85" s="297">
        <v>64.562408219027972</v>
      </c>
      <c r="M85" s="297">
        <v>77.084492192374015</v>
      </c>
      <c r="N85" s="297">
        <v>106.0889263645972</v>
      </c>
      <c r="O85" s="297">
        <v>114.949669850124</v>
      </c>
      <c r="P85" s="297">
        <v>101.3757011771778</v>
      </c>
      <c r="Q85" s="297">
        <v>119.30319140020841</v>
      </c>
      <c r="R85" s="297">
        <v>92.228105612587783</v>
      </c>
      <c r="S85" s="297">
        <v>92.047819304339427</v>
      </c>
      <c r="T85" s="297">
        <v>41.293801847299427</v>
      </c>
      <c r="U85" s="297">
        <v>66.150338628107463</v>
      </c>
      <c r="V85" s="297">
        <v>36.431194989554378</v>
      </c>
      <c r="W85" s="297">
        <v>33.878209580653618</v>
      </c>
      <c r="DA85" s="122" t="s">
        <v>1656</v>
      </c>
    </row>
    <row r="86" spans="1:105" ht="12" customHeight="1" x14ac:dyDescent="0.25">
      <c r="A86" s="59" t="s">
        <v>162</v>
      </c>
      <c r="B86" s="297">
        <v>0.63256736827713422</v>
      </c>
      <c r="C86" s="297">
        <v>2.7868069646181071</v>
      </c>
      <c r="D86" s="297">
        <v>2.3226836414364058</v>
      </c>
      <c r="E86" s="297">
        <v>0.97066339548146763</v>
      </c>
      <c r="F86" s="297">
        <v>1.9969955434088771</v>
      </c>
      <c r="G86" s="297">
        <v>1.4116274304413869</v>
      </c>
      <c r="H86" s="297">
        <v>1.5544932582757209</v>
      </c>
      <c r="I86" s="297">
        <v>4.4853586585086358</v>
      </c>
      <c r="J86" s="297">
        <v>4.0776313552981893</v>
      </c>
      <c r="K86" s="297">
        <v>5.1828820780949689</v>
      </c>
      <c r="L86" s="297">
        <v>6.2428072041600329</v>
      </c>
      <c r="M86" s="297">
        <v>6.3246193906624288</v>
      </c>
      <c r="N86" s="297">
        <v>3.3856497562467478</v>
      </c>
      <c r="O86" s="297">
        <v>2.3246703421610571</v>
      </c>
      <c r="P86" s="297">
        <v>2.29783338370805</v>
      </c>
      <c r="Q86" s="297">
        <v>0.34951985063767482</v>
      </c>
      <c r="R86" s="297">
        <v>0.85631431948570524</v>
      </c>
      <c r="S86" s="297">
        <v>0.89235958473702648</v>
      </c>
      <c r="T86" s="297">
        <v>1.338309777459362</v>
      </c>
      <c r="U86" s="297">
        <v>1.454173145124664</v>
      </c>
      <c r="V86" s="297">
        <v>3.3629325261026071</v>
      </c>
      <c r="W86" s="297">
        <v>3.211459963447576</v>
      </c>
      <c r="DA86" s="122" t="s">
        <v>1657</v>
      </c>
    </row>
    <row r="87" spans="1:105" ht="12" customHeight="1" x14ac:dyDescent="0.25">
      <c r="A87" s="59" t="s">
        <v>73</v>
      </c>
      <c r="B87" s="297">
        <v>0</v>
      </c>
      <c r="C87" s="297">
        <v>0.18195188522654429</v>
      </c>
      <c r="D87" s="297">
        <v>0.1403341932415936</v>
      </c>
      <c r="E87" s="297">
        <v>3.6590494045172443E-2</v>
      </c>
      <c r="F87" s="297">
        <v>5.0585864913647437E-2</v>
      </c>
      <c r="G87" s="297">
        <v>1.7227261994507949E-2</v>
      </c>
      <c r="H87" s="297">
        <v>2.7828601362502321E-2</v>
      </c>
      <c r="I87" s="297">
        <v>9.4076310840270558E-2</v>
      </c>
      <c r="J87" s="297">
        <v>0.16616089698571049</v>
      </c>
      <c r="K87" s="297">
        <v>0.12868749930950571</v>
      </c>
      <c r="L87" s="297">
        <v>0.21240798264642419</v>
      </c>
      <c r="M87" s="297">
        <v>3.5198102739578339</v>
      </c>
      <c r="N87" s="297">
        <v>2.6725185087856018</v>
      </c>
      <c r="O87" s="297">
        <v>3.409928704694889</v>
      </c>
      <c r="P87" s="297">
        <v>5.2111129134645591</v>
      </c>
      <c r="Q87" s="297">
        <v>3.665573712944088</v>
      </c>
      <c r="R87" s="297">
        <v>1.6263630858710709</v>
      </c>
      <c r="S87" s="297">
        <v>0.63020096347675048</v>
      </c>
      <c r="T87" s="297">
        <v>0.42110370593444479</v>
      </c>
      <c r="U87" s="297">
        <v>1.189431063801033</v>
      </c>
      <c r="V87" s="297">
        <v>0.57652054876617453</v>
      </c>
      <c r="W87" s="297">
        <v>1.9693370755406641</v>
      </c>
      <c r="DA87" s="122" t="s">
        <v>1658</v>
      </c>
    </row>
    <row r="88" spans="1:105" ht="12" customHeight="1" x14ac:dyDescent="0.25">
      <c r="A88" s="60" t="s">
        <v>1532</v>
      </c>
      <c r="B88" s="264">
        <v>2.0021285152189332</v>
      </c>
      <c r="C88" s="264">
        <v>5.0451929653470096</v>
      </c>
      <c r="D88" s="264">
        <v>4.1059002585306672</v>
      </c>
      <c r="E88" s="264">
        <v>2.0804371143378519</v>
      </c>
      <c r="F88" s="264">
        <v>4.0993911783570356</v>
      </c>
      <c r="G88" s="264">
        <v>3.103074913753912</v>
      </c>
      <c r="H88" s="264">
        <v>2.4547099134517469</v>
      </c>
      <c r="I88" s="264">
        <v>8.2772720847036876</v>
      </c>
      <c r="J88" s="264">
        <v>6.5991616571887572</v>
      </c>
      <c r="K88" s="264">
        <v>7.3199859086819394</v>
      </c>
      <c r="L88" s="264">
        <v>10.19195086529241</v>
      </c>
      <c r="M88" s="264">
        <v>7.8301271731210722</v>
      </c>
      <c r="N88" s="264">
        <v>7.7311216139629231</v>
      </c>
      <c r="O88" s="264">
        <v>9.1212795184117663</v>
      </c>
      <c r="P88" s="264">
        <v>8.2572253244783766</v>
      </c>
      <c r="Q88" s="264">
        <v>7.5713942701843324</v>
      </c>
      <c r="R88" s="264">
        <v>5.4189913243030272</v>
      </c>
      <c r="S88" s="264">
        <v>7.04302616272353</v>
      </c>
      <c r="T88" s="264">
        <v>5.7302721797808083</v>
      </c>
      <c r="U88" s="264">
        <v>7.8154055139176286</v>
      </c>
      <c r="V88" s="264">
        <v>6.3157896238762579</v>
      </c>
      <c r="W88" s="264">
        <v>6.386064593473761</v>
      </c>
      <c r="DA88" s="72" t="s">
        <v>1659</v>
      </c>
    </row>
    <row r="89" spans="1:105" ht="12" customHeight="1" x14ac:dyDescent="0.25">
      <c r="A89" s="57" t="s">
        <v>1534</v>
      </c>
      <c r="B89" s="263">
        <f t="shared" ref="B89:W89" si="3">B90+B96</f>
        <v>3.2350985050422709</v>
      </c>
      <c r="C89" s="263">
        <f t="shared" si="3"/>
        <v>8.6835956853525822</v>
      </c>
      <c r="D89" s="263">
        <f t="shared" si="3"/>
        <v>6.6360166722605936</v>
      </c>
      <c r="E89" s="263">
        <f t="shared" si="3"/>
        <v>3.1245323621243077</v>
      </c>
      <c r="F89" s="263">
        <f t="shared" si="3"/>
        <v>6.2126384151353529</v>
      </c>
      <c r="G89" s="263">
        <f t="shared" si="3"/>
        <v>4.3696527843610991</v>
      </c>
      <c r="H89" s="263">
        <f t="shared" si="3"/>
        <v>3.486621593447953</v>
      </c>
      <c r="I89" s="263">
        <f t="shared" si="3"/>
        <v>13.117973043658433</v>
      </c>
      <c r="J89" s="263">
        <f t="shared" si="3"/>
        <v>9.8203781210796528</v>
      </c>
      <c r="K89" s="263">
        <f t="shared" si="3"/>
        <v>10.858964174810747</v>
      </c>
      <c r="L89" s="263">
        <f t="shared" si="3"/>
        <v>16.723426097013039</v>
      </c>
      <c r="M89" s="263">
        <f t="shared" si="3"/>
        <v>14.575712139611809</v>
      </c>
      <c r="N89" s="263">
        <f t="shared" si="3"/>
        <v>14.057130804975895</v>
      </c>
      <c r="O89" s="263">
        <f t="shared" si="3"/>
        <v>15.632352963453187</v>
      </c>
      <c r="P89" s="263">
        <f t="shared" si="3"/>
        <v>14.354225577093459</v>
      </c>
      <c r="Q89" s="263">
        <f t="shared" si="3"/>
        <v>12.292146729019169</v>
      </c>
      <c r="R89" s="263">
        <f t="shared" si="3"/>
        <v>9.4819238249610045</v>
      </c>
      <c r="S89" s="263">
        <f t="shared" si="3"/>
        <v>11.068587668940989</v>
      </c>
      <c r="T89" s="263">
        <f t="shared" si="3"/>
        <v>8.9871262008575883</v>
      </c>
      <c r="U89" s="263">
        <f t="shared" si="3"/>
        <v>11.983861510418237</v>
      </c>
      <c r="V89" s="263">
        <f t="shared" si="3"/>
        <v>9.6213574684571199</v>
      </c>
      <c r="W89" s="263">
        <f t="shared" si="3"/>
        <v>9.842236955676908</v>
      </c>
      <c r="DA89" s="70"/>
    </row>
    <row r="90" spans="1:105" ht="12" customHeight="1" x14ac:dyDescent="0.25">
      <c r="A90" s="60" t="s">
        <v>1535</v>
      </c>
      <c r="B90" s="264">
        <v>1.363318711414915</v>
      </c>
      <c r="C90" s="264">
        <v>3.9668703724149319</v>
      </c>
      <c r="D90" s="264">
        <v>2.7974313466194749</v>
      </c>
      <c r="E90" s="264">
        <v>1.179542256379686</v>
      </c>
      <c r="F90" s="264">
        <v>2.3801383955330291</v>
      </c>
      <c r="G90" s="264">
        <v>1.468603786993721</v>
      </c>
      <c r="H90" s="264">
        <v>1.191725746208443</v>
      </c>
      <c r="I90" s="264">
        <v>5.3795933558740288</v>
      </c>
      <c r="J90" s="264">
        <v>3.650855360221509</v>
      </c>
      <c r="K90" s="264">
        <v>4.0155464774160414</v>
      </c>
      <c r="L90" s="264">
        <v>7.1950229289421337</v>
      </c>
      <c r="M90" s="264">
        <v>7.2553659616453832</v>
      </c>
      <c r="N90" s="264">
        <v>6.8293444220877308</v>
      </c>
      <c r="O90" s="264">
        <v>7.1049150068926066</v>
      </c>
      <c r="P90" s="264">
        <v>6.634587503761975</v>
      </c>
      <c r="Q90" s="264">
        <v>5.213688629656227</v>
      </c>
      <c r="R90" s="264">
        <v>4.4157363222255972</v>
      </c>
      <c r="S90" s="264">
        <v>4.4840982332400312</v>
      </c>
      <c r="T90" s="264">
        <v>3.6299238052232461</v>
      </c>
      <c r="U90" s="264">
        <v>4.6772785369695109</v>
      </c>
      <c r="V90" s="264">
        <v>3.716757784215484</v>
      </c>
      <c r="W90" s="264">
        <v>3.8719375588091789</v>
      </c>
      <c r="DA90" s="72" t="s">
        <v>1660</v>
      </c>
    </row>
    <row r="91" spans="1:105" ht="12" customHeight="1" x14ac:dyDescent="0.25">
      <c r="A91" s="59" t="s">
        <v>30</v>
      </c>
      <c r="B91" s="232">
        <v>1.042046349921617</v>
      </c>
      <c r="C91" s="232">
        <v>2.9753566790724322</v>
      </c>
      <c r="D91" s="232">
        <v>1.936629612874643</v>
      </c>
      <c r="E91" s="232">
        <v>0.76782123694010929</v>
      </c>
      <c r="F91" s="232">
        <v>1.47881438940374</v>
      </c>
      <c r="G91" s="232">
        <v>0.76341867344580727</v>
      </c>
      <c r="H91" s="232">
        <v>0.52522244445609279</v>
      </c>
      <c r="I91" s="232">
        <v>3.0261118441432018</v>
      </c>
      <c r="J91" s="232">
        <v>1.7812769530780579</v>
      </c>
      <c r="K91" s="232">
        <v>1.14278883290498</v>
      </c>
      <c r="L91" s="232">
        <v>3.6650585380565111</v>
      </c>
      <c r="M91" s="232">
        <v>2.283640103617897</v>
      </c>
      <c r="N91" s="232">
        <v>3.4835158654210772</v>
      </c>
      <c r="O91" s="232">
        <v>3.697833989532687</v>
      </c>
      <c r="P91" s="232">
        <v>3.6924298942530771</v>
      </c>
      <c r="Q91" s="232">
        <v>3.4280322005852089</v>
      </c>
      <c r="R91" s="232">
        <v>1.97240052437423</v>
      </c>
      <c r="S91" s="232">
        <v>2.287796107716471</v>
      </c>
      <c r="T91" s="232">
        <v>2.756917011032034</v>
      </c>
      <c r="U91" s="232">
        <v>3.0162245662501621</v>
      </c>
      <c r="V91" s="232">
        <v>2.322495586000942</v>
      </c>
      <c r="W91" s="232">
        <v>2.594231914229558</v>
      </c>
      <c r="DA91" s="71" t="s">
        <v>1661</v>
      </c>
    </row>
    <row r="92" spans="1:105" ht="12" customHeight="1" x14ac:dyDescent="0.25">
      <c r="A92" s="59" t="s">
        <v>33</v>
      </c>
      <c r="B92" s="297">
        <v>3.013528495804655E-2</v>
      </c>
      <c r="C92" s="297">
        <v>8.2959767839720269E-2</v>
      </c>
      <c r="D92" s="297">
        <v>5.9219625823856981E-2</v>
      </c>
      <c r="E92" s="297">
        <v>3.1925474533067523E-2</v>
      </c>
      <c r="F92" s="297">
        <v>7.6004078826537078E-2</v>
      </c>
      <c r="G92" s="297">
        <v>5.3388798641482597E-2</v>
      </c>
      <c r="H92" s="297">
        <v>4.2177941859541199E-2</v>
      </c>
      <c r="I92" s="297">
        <v>0.14692548039408959</v>
      </c>
      <c r="J92" s="297">
        <v>0.12744783128824369</v>
      </c>
      <c r="K92" s="297">
        <v>0.2346669524321168</v>
      </c>
      <c r="L92" s="297">
        <v>0.21876585215475791</v>
      </c>
      <c r="M92" s="297">
        <v>0.21981471251745691</v>
      </c>
      <c r="N92" s="297">
        <v>0.14237031545768719</v>
      </c>
      <c r="O92" s="297">
        <v>0.22668824187597081</v>
      </c>
      <c r="P92" s="297">
        <v>0.20410750436337191</v>
      </c>
      <c r="Q92" s="297">
        <v>0.1743431679825943</v>
      </c>
      <c r="R92" s="297">
        <v>0.22904644862920129</v>
      </c>
      <c r="S92" s="297">
        <v>0.18140451922038781</v>
      </c>
      <c r="T92" s="297">
        <v>8.1837847993727814E-2</v>
      </c>
      <c r="U92" s="297">
        <v>0.17614157048581999</v>
      </c>
      <c r="V92" s="297">
        <v>0.10302572840284201</v>
      </c>
      <c r="W92" s="297">
        <v>0.10075816565369131</v>
      </c>
      <c r="DA92" s="122" t="s">
        <v>1662</v>
      </c>
    </row>
    <row r="93" spans="1:105" ht="12" customHeight="1" x14ac:dyDescent="0.25">
      <c r="A93" s="59" t="s">
        <v>160</v>
      </c>
      <c r="B93" s="297">
        <v>8.4182133772433609E-2</v>
      </c>
      <c r="C93" s="297">
        <v>0.22630182660613971</v>
      </c>
      <c r="D93" s="297">
        <v>0.1774339223046883</v>
      </c>
      <c r="E93" s="297">
        <v>0.1013293774530914</v>
      </c>
      <c r="F93" s="297">
        <v>1.3039685965338291E-2</v>
      </c>
      <c r="G93" s="297">
        <v>1.3140753999705721E-2</v>
      </c>
      <c r="H93" s="297">
        <v>1.03840280346853E-2</v>
      </c>
      <c r="I93" s="297">
        <v>3.8675325500256687E-2</v>
      </c>
      <c r="J93" s="297">
        <v>3.3701127060789343E-2</v>
      </c>
      <c r="K93" s="297">
        <v>6.3275755966991573E-2</v>
      </c>
      <c r="L93" s="297">
        <v>7.1352763279768208E-2</v>
      </c>
      <c r="M93" s="297">
        <v>3.7954677789838118E-2</v>
      </c>
      <c r="N93" s="297">
        <v>0.66931413311199683</v>
      </c>
      <c r="O93" s="297">
        <v>0.90843792827079139</v>
      </c>
      <c r="P93" s="297">
        <v>0.99460275166948953</v>
      </c>
      <c r="Q93" s="297">
        <v>0.74694115523536753</v>
      </c>
      <c r="R93" s="297">
        <v>0.58651012193273333</v>
      </c>
      <c r="S93" s="297">
        <v>0.49609798466527499</v>
      </c>
      <c r="T93" s="297">
        <v>0.1784173608031652</v>
      </c>
      <c r="U93" s="297">
        <v>0.31727535496578962</v>
      </c>
      <c r="V93" s="297">
        <v>0.16187064457493511</v>
      </c>
      <c r="W93" s="297">
        <v>0.142760340309117</v>
      </c>
      <c r="DA93" s="122" t="s">
        <v>1663</v>
      </c>
    </row>
    <row r="94" spans="1:105" ht="12" customHeight="1" x14ac:dyDescent="0.25">
      <c r="A94" s="59" t="s">
        <v>70</v>
      </c>
      <c r="B94" s="297">
        <v>0.1360880656386064</v>
      </c>
      <c r="C94" s="297">
        <v>0.3620099975727113</v>
      </c>
      <c r="D94" s="297">
        <v>0.32301824692503073</v>
      </c>
      <c r="E94" s="297">
        <v>0.145791591204048</v>
      </c>
      <c r="F94" s="297">
        <v>0.50905577474332575</v>
      </c>
      <c r="G94" s="297">
        <v>0.40054148329225592</v>
      </c>
      <c r="H94" s="297">
        <v>0.36000061034694691</v>
      </c>
      <c r="I94" s="297">
        <v>1.3161010258059771</v>
      </c>
      <c r="J94" s="297">
        <v>0.97001067233583482</v>
      </c>
      <c r="K94" s="297">
        <v>1.286837473909116</v>
      </c>
      <c r="L94" s="297">
        <v>1.7163371530815901</v>
      </c>
      <c r="M94" s="297">
        <v>2.6230347443680828</v>
      </c>
      <c r="N94" s="297">
        <v>0.27579251326323712</v>
      </c>
      <c r="O94" s="297">
        <v>0.58551520392701339</v>
      </c>
      <c r="P94" s="297">
        <v>0.1054372917429401</v>
      </c>
      <c r="Q94" s="297">
        <v>0.33772869234447012</v>
      </c>
      <c r="R94" s="297">
        <v>0.2366403655968202</v>
      </c>
      <c r="S94" s="297">
        <v>0.30919878561384467</v>
      </c>
      <c r="T94" s="297">
        <v>0.1092067624109038</v>
      </c>
      <c r="U94" s="297">
        <v>0.25213056666825462</v>
      </c>
      <c r="V94" s="297">
        <v>0.11985216418342121</v>
      </c>
      <c r="W94" s="297">
        <v>0.1815143001248713</v>
      </c>
      <c r="DA94" s="122" t="s">
        <v>1664</v>
      </c>
    </row>
    <row r="95" spans="1:105" ht="12" customHeight="1" x14ac:dyDescent="0.25">
      <c r="A95" s="59" t="s">
        <v>162</v>
      </c>
      <c r="B95" s="297">
        <v>7.0866877124211511E-2</v>
      </c>
      <c r="C95" s="297">
        <v>0.32024210132392811</v>
      </c>
      <c r="D95" s="297">
        <v>0.3011299386912562</v>
      </c>
      <c r="E95" s="297">
        <v>0.1326745762493699</v>
      </c>
      <c r="F95" s="297">
        <v>0.30322446659408753</v>
      </c>
      <c r="G95" s="297">
        <v>0.23811407761446959</v>
      </c>
      <c r="H95" s="297">
        <v>0.25394072151117703</v>
      </c>
      <c r="I95" s="297">
        <v>0.85177968003050375</v>
      </c>
      <c r="J95" s="297">
        <v>0.73841877645858367</v>
      </c>
      <c r="K95" s="297">
        <v>1.287977462202835</v>
      </c>
      <c r="L95" s="297">
        <v>1.5235086223695069</v>
      </c>
      <c r="M95" s="297">
        <v>2.0909217233521091</v>
      </c>
      <c r="N95" s="297">
        <v>2.2583515948337332</v>
      </c>
      <c r="O95" s="297">
        <v>1.686439643286145</v>
      </c>
      <c r="P95" s="297">
        <v>1.6380100617330959</v>
      </c>
      <c r="Q95" s="297">
        <v>0.52664341350858612</v>
      </c>
      <c r="R95" s="297">
        <v>1.3911388616926119</v>
      </c>
      <c r="S95" s="297">
        <v>1.209600836024054</v>
      </c>
      <c r="T95" s="297">
        <v>0.50354482298341452</v>
      </c>
      <c r="U95" s="297">
        <v>0.91550647859948386</v>
      </c>
      <c r="V95" s="297">
        <v>1.0095136610533439</v>
      </c>
      <c r="W95" s="297">
        <v>0.8526728384919422</v>
      </c>
      <c r="DA95" s="122" t="s">
        <v>1665</v>
      </c>
    </row>
    <row r="96" spans="1:105" ht="12" customHeight="1" x14ac:dyDescent="0.25">
      <c r="A96" s="61" t="s">
        <v>1542</v>
      </c>
      <c r="B96" s="265">
        <v>1.8717797936273559</v>
      </c>
      <c r="C96" s="265">
        <v>4.7167253129376494</v>
      </c>
      <c r="D96" s="265">
        <v>3.8385853256411182</v>
      </c>
      <c r="E96" s="265">
        <v>1.9449901057446219</v>
      </c>
      <c r="F96" s="265">
        <v>3.8325000196023238</v>
      </c>
      <c r="G96" s="265">
        <v>2.9010489973673779</v>
      </c>
      <c r="H96" s="265">
        <v>2.29489584723951</v>
      </c>
      <c r="I96" s="265">
        <v>7.7383796877844038</v>
      </c>
      <c r="J96" s="265">
        <v>6.1695227608581433</v>
      </c>
      <c r="K96" s="265">
        <v>6.8434176973947052</v>
      </c>
      <c r="L96" s="265">
        <v>9.5284031680709056</v>
      </c>
      <c r="M96" s="265">
        <v>7.3203461779664254</v>
      </c>
      <c r="N96" s="265">
        <v>7.2277863828881639</v>
      </c>
      <c r="O96" s="265">
        <v>8.5274379565605809</v>
      </c>
      <c r="P96" s="265">
        <v>7.7196380733314829</v>
      </c>
      <c r="Q96" s="265">
        <v>7.0784580993629431</v>
      </c>
      <c r="R96" s="265">
        <v>5.0661875027354064</v>
      </c>
      <c r="S96" s="265">
        <v>6.5844894357009576</v>
      </c>
      <c r="T96" s="265">
        <v>5.3572023956343431</v>
      </c>
      <c r="U96" s="265">
        <v>7.3065829734487249</v>
      </c>
      <c r="V96" s="265">
        <v>5.9045996842416368</v>
      </c>
      <c r="W96" s="265">
        <v>5.9702993968677287</v>
      </c>
      <c r="DA96" s="74" t="s">
        <v>1666</v>
      </c>
    </row>
    <row r="97" spans="1:105" ht="12" hidden="1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DA97" s="94"/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v>23.80927443040137</v>
      </c>
      <c r="C99" s="225">
        <v>24.492519168774191</v>
      </c>
      <c r="D99" s="225">
        <v>22.79806238019043</v>
      </c>
      <c r="E99" s="225">
        <v>18.21060909376676</v>
      </c>
      <c r="F99" s="225">
        <v>16.815810461489139</v>
      </c>
      <c r="G99" s="225">
        <v>14.69929331066195</v>
      </c>
      <c r="H99" s="225">
        <v>13.246722569177971</v>
      </c>
      <c r="I99" s="225">
        <v>16.295000870266389</v>
      </c>
      <c r="J99" s="225">
        <v>15.2693663553704</v>
      </c>
      <c r="K99" s="225">
        <v>13.653225424009779</v>
      </c>
      <c r="L99" s="225">
        <v>14.373343614620721</v>
      </c>
      <c r="M99" s="225">
        <v>10.901805298718861</v>
      </c>
      <c r="N99" s="225">
        <v>10.0133172223627</v>
      </c>
      <c r="O99" s="225">
        <v>10.07807665531268</v>
      </c>
      <c r="P99" s="225">
        <v>11.585376597301281</v>
      </c>
      <c r="Q99" s="225">
        <v>11.4222422249783</v>
      </c>
      <c r="R99" s="225">
        <v>11.992525803377299</v>
      </c>
      <c r="S99" s="225">
        <v>11.40914582654316</v>
      </c>
      <c r="T99" s="225">
        <v>13.75343736239722</v>
      </c>
      <c r="U99" s="225">
        <v>9.0061793823985514</v>
      </c>
      <c r="V99" s="225">
        <v>7.7111997917759201</v>
      </c>
      <c r="W99" s="225">
        <v>7.5925738769084514</v>
      </c>
      <c r="DA99" s="89" t="s">
        <v>1667</v>
      </c>
    </row>
    <row r="100" spans="1:105" ht="12" customHeight="1" x14ac:dyDescent="0.25">
      <c r="A100" s="55" t="s">
        <v>92</v>
      </c>
      <c r="B100" s="261">
        <v>0.20619720707066311</v>
      </c>
      <c r="C100" s="261">
        <v>0.2143212038351372</v>
      </c>
      <c r="D100" s="261">
        <v>0.19619616869979911</v>
      </c>
      <c r="E100" s="261">
        <v>0.15373771511305609</v>
      </c>
      <c r="F100" s="261">
        <v>0.1423335141590385</v>
      </c>
      <c r="G100" s="261">
        <v>0.12147013192921249</v>
      </c>
      <c r="H100" s="261">
        <v>0.1091526470371434</v>
      </c>
      <c r="I100" s="261">
        <v>0.13882389424396291</v>
      </c>
      <c r="J100" s="261">
        <v>0.12750392911865879</v>
      </c>
      <c r="K100" s="261">
        <v>0.1121251584788366</v>
      </c>
      <c r="L100" s="261">
        <v>0.1225564135571771</v>
      </c>
      <c r="M100" s="261">
        <v>9.3884884231592441E-2</v>
      </c>
      <c r="N100" s="261">
        <v>8.5655851101252137E-2</v>
      </c>
      <c r="O100" s="261">
        <v>8.596987590933837E-2</v>
      </c>
      <c r="P100" s="261">
        <v>9.8981236368181985E-2</v>
      </c>
      <c r="Q100" s="261">
        <v>9.7845844091684009E-2</v>
      </c>
      <c r="R100" s="261">
        <v>0.1000435251920422</v>
      </c>
      <c r="S100" s="261">
        <v>9.5415165398329921E-2</v>
      </c>
      <c r="T100" s="261">
        <v>0.11381912157187669</v>
      </c>
      <c r="U100" s="261">
        <v>7.2554635022411315E-2</v>
      </c>
      <c r="V100" s="261">
        <v>6.2701433552823191E-2</v>
      </c>
      <c r="W100" s="261">
        <v>6.1422399780738518E-2</v>
      </c>
      <c r="DA100" s="67" t="s">
        <v>1668</v>
      </c>
    </row>
    <row r="101" spans="1:105" ht="12" customHeight="1" x14ac:dyDescent="0.25">
      <c r="A101" s="202" t="s">
        <v>93</v>
      </c>
      <c r="B101" s="226">
        <v>6.0007030119135232E-2</v>
      </c>
      <c r="C101" s="226">
        <v>6.2371256703283313E-2</v>
      </c>
      <c r="D101" s="226">
        <v>5.7096551266056478E-2</v>
      </c>
      <c r="E101" s="226">
        <v>4.4740391163856502E-2</v>
      </c>
      <c r="F101" s="226">
        <v>4.1421567209573337E-2</v>
      </c>
      <c r="G101" s="226">
        <v>3.534995438979753E-2</v>
      </c>
      <c r="H101" s="226">
        <v>3.1765348674662512E-2</v>
      </c>
      <c r="I101" s="226">
        <v>4.0400205810248058E-2</v>
      </c>
      <c r="J101" s="226">
        <v>3.7105895970304878E-2</v>
      </c>
      <c r="K101" s="226">
        <v>3.2630402019201893E-2</v>
      </c>
      <c r="L101" s="226">
        <v>3.5666081534743779E-2</v>
      </c>
      <c r="M101" s="226">
        <v>2.7322159964494681E-2</v>
      </c>
      <c r="N101" s="226">
        <v>2.4927365942214501E-2</v>
      </c>
      <c r="O101" s="226">
        <v>2.5018752709206581E-2</v>
      </c>
      <c r="P101" s="226">
        <v>2.880528847289027E-2</v>
      </c>
      <c r="Q101" s="226">
        <v>2.847486926158882E-2</v>
      </c>
      <c r="R101" s="226">
        <v>2.956298987945527E-2</v>
      </c>
      <c r="S101" s="226">
        <v>2.7767498819310951E-2</v>
      </c>
      <c r="T101" s="226">
        <v>3.3809947640047848E-2</v>
      </c>
      <c r="U101" s="226">
        <v>2.193122036064071E-2</v>
      </c>
      <c r="V101" s="226">
        <v>1.8791079072865421E-2</v>
      </c>
      <c r="W101" s="226">
        <v>1.8667891659810771E-2</v>
      </c>
      <c r="DA101" s="174" t="s">
        <v>1669</v>
      </c>
    </row>
    <row r="102" spans="1:105" ht="12" customHeight="1" x14ac:dyDescent="0.25">
      <c r="A102" s="202" t="s">
        <v>94</v>
      </c>
      <c r="B102" s="226">
        <v>0.73652935266368735</v>
      </c>
      <c r="C102" s="226">
        <v>0.69635670002483308</v>
      </c>
      <c r="D102" s="226">
        <v>0.70537471307149346</v>
      </c>
      <c r="E102" s="226">
        <v>0.62329477300055791</v>
      </c>
      <c r="F102" s="226">
        <v>0.56768348177722494</v>
      </c>
      <c r="G102" s="226">
        <v>0.55029578081139974</v>
      </c>
      <c r="H102" s="226">
        <v>0.49026811852284929</v>
      </c>
      <c r="I102" s="226">
        <v>0.51740598767053625</v>
      </c>
      <c r="J102" s="226">
        <v>0.52906315365057344</v>
      </c>
      <c r="K102" s="226">
        <v>0.47546126967099361</v>
      </c>
      <c r="L102" s="226">
        <v>0.43550024636180229</v>
      </c>
      <c r="M102" s="226">
        <v>0.27975416429522881</v>
      </c>
      <c r="N102" s="226">
        <v>0.26496502925902188</v>
      </c>
      <c r="O102" s="226">
        <v>0.28813187501119691</v>
      </c>
      <c r="P102" s="226">
        <v>0.32509820868855338</v>
      </c>
      <c r="Q102" s="226">
        <v>0.35071147385050272</v>
      </c>
      <c r="R102" s="226">
        <v>0.32803819803263301</v>
      </c>
      <c r="S102" s="226">
        <v>0.36638251270332728</v>
      </c>
      <c r="T102" s="226">
        <v>0.42826772431698878</v>
      </c>
      <c r="U102" s="226">
        <v>0.28517228383837462</v>
      </c>
      <c r="V102" s="226">
        <v>0.25011626117872082</v>
      </c>
      <c r="W102" s="226">
        <v>0.23871348112656909</v>
      </c>
      <c r="DA102" s="174" t="s">
        <v>1670</v>
      </c>
    </row>
    <row r="103" spans="1:105" ht="12" customHeight="1" x14ac:dyDescent="0.25">
      <c r="A103" s="202" t="s">
        <v>95</v>
      </c>
      <c r="B103" s="226">
        <v>0.1833559961868903</v>
      </c>
      <c r="C103" s="226">
        <v>0.190580068427882</v>
      </c>
      <c r="D103" s="226">
        <v>0.17446280903152481</v>
      </c>
      <c r="E103" s="226">
        <v>0.13670763201167199</v>
      </c>
      <c r="F103" s="226">
        <v>0.1265667156707305</v>
      </c>
      <c r="G103" s="226">
        <v>0.108014445798003</v>
      </c>
      <c r="H103" s="226">
        <v>9.7061413286130424E-2</v>
      </c>
      <c r="I103" s="226">
        <v>0.1234458690554536</v>
      </c>
      <c r="J103" s="226">
        <v>0.1133798574356177</v>
      </c>
      <c r="K103" s="226">
        <v>9.9704648877492252E-2</v>
      </c>
      <c r="L103" s="226">
        <v>0.1089803960786327</v>
      </c>
      <c r="M103" s="226">
        <v>8.3484915822721092E-2</v>
      </c>
      <c r="N103" s="226">
        <v>7.6167442474251376E-2</v>
      </c>
      <c r="O103" s="226">
        <v>7.6446681617846124E-2</v>
      </c>
      <c r="P103" s="226">
        <v>8.8016726588728861E-2</v>
      </c>
      <c r="Q103" s="226">
        <v>8.7007105823842121E-2</v>
      </c>
      <c r="R103" s="226">
        <v>9.0331940255146098E-2</v>
      </c>
      <c r="S103" s="226">
        <v>8.4845682206317316E-2</v>
      </c>
      <c r="T103" s="226">
        <v>0.10355533097402821</v>
      </c>
      <c r="U103" s="226">
        <v>6.7305646447004666E-2</v>
      </c>
      <c r="V103" s="226">
        <v>5.7417556176191563E-2</v>
      </c>
      <c r="W103" s="226">
        <v>5.7041147765485738E-2</v>
      </c>
      <c r="DA103" s="174" t="s">
        <v>1671</v>
      </c>
    </row>
    <row r="104" spans="1:105" ht="12" customHeight="1" x14ac:dyDescent="0.25">
      <c r="A104" s="56" t="s">
        <v>96</v>
      </c>
      <c r="B104" s="262">
        <v>0.38024305870815189</v>
      </c>
      <c r="C104" s="262">
        <v>0.35870695158924459</v>
      </c>
      <c r="D104" s="262">
        <v>0.35566235602660617</v>
      </c>
      <c r="E104" s="262">
        <v>0.30804375390941102</v>
      </c>
      <c r="F104" s="262">
        <v>0.30066188456121767</v>
      </c>
      <c r="G104" s="262">
        <v>0.28854361801520623</v>
      </c>
      <c r="H104" s="262">
        <v>0.24751538160250361</v>
      </c>
      <c r="I104" s="262">
        <v>0.2739146447602962</v>
      </c>
      <c r="J104" s="262">
        <v>0.27217291975420049</v>
      </c>
      <c r="K104" s="262">
        <v>0.23941291427117031</v>
      </c>
      <c r="L104" s="262">
        <v>0.23045612870245791</v>
      </c>
      <c r="M104" s="262">
        <v>0.15076888749448131</v>
      </c>
      <c r="N104" s="262">
        <v>0.14083857339434569</v>
      </c>
      <c r="O104" s="262">
        <v>0.15398945096941641</v>
      </c>
      <c r="P104" s="262">
        <v>0.1725989150308041</v>
      </c>
      <c r="Q104" s="262">
        <v>0.19568119668710601</v>
      </c>
      <c r="R104" s="262">
        <v>0.18051074054637639</v>
      </c>
      <c r="S104" s="262">
        <v>0.19912446793324989</v>
      </c>
      <c r="T104" s="262">
        <v>0.244083698876017</v>
      </c>
      <c r="U104" s="262">
        <v>0.16441023465519111</v>
      </c>
      <c r="V104" s="262">
        <v>0.13390383463100011</v>
      </c>
      <c r="W104" s="262">
        <v>0.13115210405794081</v>
      </c>
      <c r="DA104" s="68" t="s">
        <v>1672</v>
      </c>
    </row>
    <row r="105" spans="1:105" ht="12" customHeight="1" x14ac:dyDescent="0.25">
      <c r="A105" s="37" t="s">
        <v>160</v>
      </c>
      <c r="B105" s="228">
        <v>3.1988259521698183E-2</v>
      </c>
      <c r="C105" s="228">
        <v>3.5213293382168477E-2</v>
      </c>
      <c r="D105" s="228">
        <v>2.447690669919304E-2</v>
      </c>
      <c r="E105" s="228">
        <v>1.7623133497681239E-2</v>
      </c>
      <c r="F105" s="228">
        <v>1.096399579672325E-3</v>
      </c>
      <c r="G105" s="228">
        <v>8.8412037878514015E-4</v>
      </c>
      <c r="H105" s="228">
        <v>7.9494568295248832E-4</v>
      </c>
      <c r="I105" s="228">
        <v>1.3831686115307459E-3</v>
      </c>
      <c r="J105" s="228">
        <v>1.153276798791918E-3</v>
      </c>
      <c r="K105" s="228">
        <v>1.170154878607889E-3</v>
      </c>
      <c r="L105" s="228">
        <v>1.462494418640286E-3</v>
      </c>
      <c r="M105" s="228">
        <v>7.2029733311519011E-4</v>
      </c>
      <c r="N105" s="228">
        <v>7.7156246106690326E-3</v>
      </c>
      <c r="O105" s="228">
        <v>8.3192653033245401E-3</v>
      </c>
      <c r="P105" s="228">
        <v>1.161849426603467E-2</v>
      </c>
      <c r="Q105" s="228">
        <v>7.4888764675588087E-3</v>
      </c>
      <c r="R105" s="228">
        <v>8.0659954489592685E-3</v>
      </c>
      <c r="S105" s="228">
        <v>4.367724104972502E-3</v>
      </c>
      <c r="T105" s="228">
        <v>4.5973813807251912E-3</v>
      </c>
      <c r="U105" s="228">
        <v>2.5538148584199958E-3</v>
      </c>
      <c r="V105" s="228">
        <v>1.945562879281164E-3</v>
      </c>
      <c r="W105" s="228">
        <v>1.994556274621116E-3</v>
      </c>
      <c r="DA105" s="69" t="s">
        <v>1673</v>
      </c>
    </row>
    <row r="106" spans="1:105" ht="12" customHeight="1" x14ac:dyDescent="0.25">
      <c r="A106" s="37" t="s">
        <v>162</v>
      </c>
      <c r="B106" s="228">
        <v>2.7589239763760251E-2</v>
      </c>
      <c r="C106" s="228">
        <v>5.1053176585938727E-2</v>
      </c>
      <c r="D106" s="228">
        <v>4.2559799385300162E-2</v>
      </c>
      <c r="E106" s="228">
        <v>2.3640748504684658E-2</v>
      </c>
      <c r="F106" s="228">
        <v>2.6121115876828829E-2</v>
      </c>
      <c r="G106" s="228">
        <v>1.641352818119618E-2</v>
      </c>
      <c r="H106" s="228">
        <v>1.991726535693299E-2</v>
      </c>
      <c r="I106" s="228">
        <v>3.1210029545018E-2</v>
      </c>
      <c r="J106" s="228">
        <v>2.588913966484711E-2</v>
      </c>
      <c r="K106" s="228">
        <v>2.4402820521469141E-2</v>
      </c>
      <c r="L106" s="228">
        <v>3.1992935774973953E-2</v>
      </c>
      <c r="M106" s="228">
        <v>4.0654631570295058E-2</v>
      </c>
      <c r="N106" s="228">
        <v>2.6672173516793969E-2</v>
      </c>
      <c r="O106" s="228">
        <v>1.582290701051383E-2</v>
      </c>
      <c r="P106" s="228">
        <v>1.9603901592928241E-2</v>
      </c>
      <c r="Q106" s="228">
        <v>5.4096938997802661E-3</v>
      </c>
      <c r="R106" s="228">
        <v>1.9601021319183769E-2</v>
      </c>
      <c r="S106" s="228">
        <v>1.0910774252981689E-2</v>
      </c>
      <c r="T106" s="228">
        <v>1.3293437990653681E-2</v>
      </c>
      <c r="U106" s="228">
        <v>7.549883491991643E-3</v>
      </c>
      <c r="V106" s="228">
        <v>1.2431259511554989E-2</v>
      </c>
      <c r="W106" s="228">
        <v>1.220525635189619E-2</v>
      </c>
      <c r="DA106" s="69" t="s">
        <v>1674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1675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1676</v>
      </c>
    </row>
    <row r="109" spans="1:105" ht="12" customHeight="1" x14ac:dyDescent="0.25">
      <c r="A109" s="37" t="s">
        <v>38</v>
      </c>
      <c r="B109" s="228">
        <v>0.32066555942269348</v>
      </c>
      <c r="C109" s="228">
        <v>0.27244048162113738</v>
      </c>
      <c r="D109" s="228">
        <v>0.28862564994211298</v>
      </c>
      <c r="E109" s="228">
        <v>0.26677987190704511</v>
      </c>
      <c r="F109" s="228">
        <v>0.27344436910471648</v>
      </c>
      <c r="G109" s="228">
        <v>0.27124596945522489</v>
      </c>
      <c r="H109" s="228">
        <v>0.2268031705626182</v>
      </c>
      <c r="I109" s="228">
        <v>0.24132144660374749</v>
      </c>
      <c r="J109" s="228">
        <v>0.24513050329056149</v>
      </c>
      <c r="K109" s="228">
        <v>0.21383993887109329</v>
      </c>
      <c r="L109" s="228">
        <v>0.19700069850884361</v>
      </c>
      <c r="M109" s="228">
        <v>0.10939395859107109</v>
      </c>
      <c r="N109" s="228">
        <v>0.10645077526688269</v>
      </c>
      <c r="O109" s="228">
        <v>0.12984727865557799</v>
      </c>
      <c r="P109" s="228">
        <v>0.14137651917184119</v>
      </c>
      <c r="Q109" s="228">
        <v>0.18278262631976691</v>
      </c>
      <c r="R109" s="228">
        <v>0.15284372377823341</v>
      </c>
      <c r="S109" s="228">
        <v>0.18384596957529581</v>
      </c>
      <c r="T109" s="228">
        <v>0.22619287950463809</v>
      </c>
      <c r="U109" s="228">
        <v>0.15430653630477939</v>
      </c>
      <c r="V109" s="228">
        <v>0.119527012240164</v>
      </c>
      <c r="W109" s="228">
        <v>0.11695229143142349</v>
      </c>
      <c r="DA109" s="69" t="s">
        <v>1677</v>
      </c>
    </row>
    <row r="110" spans="1:105" ht="12" customHeight="1" x14ac:dyDescent="0.25">
      <c r="A110" s="57" t="s">
        <v>1555</v>
      </c>
      <c r="B110" s="263">
        <f t="shared" ref="B110:W110" si="4">B111+B117</f>
        <v>15.443535748674387</v>
      </c>
      <c r="C110" s="263">
        <f t="shared" si="4"/>
        <v>16.38806010794692</v>
      </c>
      <c r="D110" s="263">
        <f t="shared" si="4"/>
        <v>14.79690464223394</v>
      </c>
      <c r="E110" s="263">
        <f t="shared" si="4"/>
        <v>11.338756444999364</v>
      </c>
      <c r="F110" s="263">
        <f t="shared" si="4"/>
        <v>10.515718832537827</v>
      </c>
      <c r="G110" s="263">
        <f t="shared" si="4"/>
        <v>8.7547312168051548</v>
      </c>
      <c r="H110" s="263">
        <f t="shared" si="4"/>
        <v>7.9455923543112892</v>
      </c>
      <c r="I110" s="263">
        <f t="shared" si="4"/>
        <v>10.458077590230303</v>
      </c>
      <c r="J110" s="263">
        <f t="shared" si="4"/>
        <v>9.4474615936469686</v>
      </c>
      <c r="K110" s="263">
        <f t="shared" si="4"/>
        <v>8.4363515358613892</v>
      </c>
      <c r="L110" s="263">
        <f t="shared" si="4"/>
        <v>9.3969722503490445</v>
      </c>
      <c r="M110" s="263">
        <f t="shared" si="4"/>
        <v>7.5400925326053452</v>
      </c>
      <c r="N110" s="263">
        <f t="shared" si="4"/>
        <v>6.8623889033741801</v>
      </c>
      <c r="O110" s="263">
        <f t="shared" si="4"/>
        <v>6.7294530549633897</v>
      </c>
      <c r="P110" s="263">
        <f t="shared" si="4"/>
        <v>7.7872511302313523</v>
      </c>
      <c r="Q110" s="263">
        <f t="shared" si="4"/>
        <v>7.4192329614951191</v>
      </c>
      <c r="R110" s="263">
        <f t="shared" si="4"/>
        <v>8.08869696267117</v>
      </c>
      <c r="S110" s="263">
        <f t="shared" si="4"/>
        <v>7.2872381778150555</v>
      </c>
      <c r="T110" s="263">
        <f t="shared" si="4"/>
        <v>8.8012444006659152</v>
      </c>
      <c r="U110" s="263">
        <f t="shared" si="4"/>
        <v>5.6805305044066934</v>
      </c>
      <c r="V110" s="263">
        <f t="shared" si="4"/>
        <v>4.847399938391499</v>
      </c>
      <c r="W110" s="263">
        <f t="shared" si="4"/>
        <v>4.8073279190041553</v>
      </c>
      <c r="DA110" s="70"/>
    </row>
    <row r="111" spans="1:105" ht="12" customHeight="1" x14ac:dyDescent="0.25">
      <c r="A111" s="60" t="s">
        <v>1556</v>
      </c>
      <c r="B111" s="264">
        <v>12.217776476583159</v>
      </c>
      <c r="C111" s="264">
        <v>13.33824400263598</v>
      </c>
      <c r="D111" s="264">
        <v>11.707592569659919</v>
      </c>
      <c r="E111" s="264">
        <v>8.6089278428110934</v>
      </c>
      <c r="F111" s="264">
        <v>8.0294496182379884</v>
      </c>
      <c r="G111" s="264">
        <v>6.3446144836087708</v>
      </c>
      <c r="H111" s="264">
        <v>5.7983772794248756</v>
      </c>
      <c r="I111" s="264">
        <v>8.192007465356598</v>
      </c>
      <c r="J111" s="264">
        <v>7.1303368691019582</v>
      </c>
      <c r="K111" s="264">
        <v>6.3539856483177326</v>
      </c>
      <c r="L111" s="264">
        <v>7.4896226618784496</v>
      </c>
      <c r="M111" s="264">
        <v>6.3148601829130611</v>
      </c>
      <c r="N111" s="264">
        <v>5.7019281602671903</v>
      </c>
      <c r="O111" s="264">
        <v>5.4675290541872794</v>
      </c>
      <c r="P111" s="264">
        <v>6.3634265980185809</v>
      </c>
      <c r="Q111" s="264">
        <v>5.8832306494207822</v>
      </c>
      <c r="R111" s="264">
        <v>6.6266685981388154</v>
      </c>
      <c r="S111" s="264">
        <v>5.6826018069622304</v>
      </c>
      <c r="T111" s="264">
        <v>6.8642402185610898</v>
      </c>
      <c r="U111" s="264">
        <v>4.368286444394176</v>
      </c>
      <c r="V111" s="264">
        <v>3.713065276273253</v>
      </c>
      <c r="W111" s="264">
        <v>3.707877668744878</v>
      </c>
      <c r="DA111" s="72" t="s">
        <v>1678</v>
      </c>
    </row>
    <row r="112" spans="1:105" ht="12" customHeight="1" x14ac:dyDescent="0.25">
      <c r="A112" s="59" t="s">
        <v>30</v>
      </c>
      <c r="B112" s="232">
        <v>9.338600926534891</v>
      </c>
      <c r="C112" s="232">
        <v>10.00436859654199</v>
      </c>
      <c r="D112" s="232">
        <v>8.1050319584335071</v>
      </c>
      <c r="E112" s="232">
        <v>5.6039684795044868</v>
      </c>
      <c r="F112" s="232">
        <v>4.9888131113415879</v>
      </c>
      <c r="G112" s="232">
        <v>3.298096610874647</v>
      </c>
      <c r="H112" s="232">
        <v>2.555485520278026</v>
      </c>
      <c r="I112" s="232">
        <v>4.6081421360885519</v>
      </c>
      <c r="J112" s="232">
        <v>3.4789394482731462</v>
      </c>
      <c r="K112" s="232">
        <v>1.8082878343394391</v>
      </c>
      <c r="L112" s="232">
        <v>3.8151241149380239</v>
      </c>
      <c r="M112" s="232">
        <v>1.9876141380978289</v>
      </c>
      <c r="N112" s="232">
        <v>2.908442740937339</v>
      </c>
      <c r="O112" s="232">
        <v>2.845637809279542</v>
      </c>
      <c r="P112" s="232">
        <v>3.541517326749533</v>
      </c>
      <c r="Q112" s="232">
        <v>3.868260178593379</v>
      </c>
      <c r="R112" s="232">
        <v>2.959969451082519</v>
      </c>
      <c r="S112" s="232">
        <v>2.8992750870841268</v>
      </c>
      <c r="T112" s="232">
        <v>5.2133713107505448</v>
      </c>
      <c r="U112" s="232">
        <v>2.816965631158685</v>
      </c>
      <c r="V112" s="232">
        <v>2.3201882434472978</v>
      </c>
      <c r="W112" s="232">
        <v>2.484310357854898</v>
      </c>
      <c r="DA112" s="71" t="s">
        <v>1679</v>
      </c>
    </row>
    <row r="113" spans="1:105" ht="12" customHeight="1" x14ac:dyDescent="0.25">
      <c r="A113" s="59" t="s">
        <v>33</v>
      </c>
      <c r="B113" s="297">
        <v>0.27006610603431869</v>
      </c>
      <c r="C113" s="297">
        <v>0.27894474030281707</v>
      </c>
      <c r="D113" s="297">
        <v>0.24784138209906831</v>
      </c>
      <c r="E113" s="297">
        <v>0.23300912291709461</v>
      </c>
      <c r="F113" s="297">
        <v>0.25640144407720422</v>
      </c>
      <c r="G113" s="297">
        <v>0.23064855757768171</v>
      </c>
      <c r="H113" s="297">
        <v>0.20521803825197441</v>
      </c>
      <c r="I113" s="297">
        <v>0.22373710290300081</v>
      </c>
      <c r="J113" s="297">
        <v>0.24891316709586481</v>
      </c>
      <c r="K113" s="297">
        <v>0.37132441531286098</v>
      </c>
      <c r="L113" s="297">
        <v>0.22772320534971879</v>
      </c>
      <c r="M113" s="297">
        <v>0.1913203528303036</v>
      </c>
      <c r="N113" s="297">
        <v>0.1188672383060374</v>
      </c>
      <c r="O113" s="297">
        <v>0.17444607676476279</v>
      </c>
      <c r="P113" s="297">
        <v>0.19576546716500601</v>
      </c>
      <c r="Q113" s="297">
        <v>0.1967323218264275</v>
      </c>
      <c r="R113" s="297">
        <v>0.34372861010897998</v>
      </c>
      <c r="S113" s="297">
        <v>0.22989006821289881</v>
      </c>
      <c r="T113" s="297">
        <v>0.15475659483284571</v>
      </c>
      <c r="U113" s="297">
        <v>0.16450524136329081</v>
      </c>
      <c r="V113" s="297">
        <v>0.1029233748618076</v>
      </c>
      <c r="W113" s="297">
        <v>9.6488888753133703E-2</v>
      </c>
      <c r="DA113" s="122" t="s">
        <v>1680</v>
      </c>
    </row>
    <row r="114" spans="1:105" ht="12" customHeight="1" x14ac:dyDescent="0.25">
      <c r="A114" s="59" t="s">
        <v>160</v>
      </c>
      <c r="B114" s="297">
        <v>0.7544226343713657</v>
      </c>
      <c r="C114" s="297">
        <v>0.76091949021196359</v>
      </c>
      <c r="D114" s="297">
        <v>0.7425826813910209</v>
      </c>
      <c r="E114" s="297">
        <v>0.73955578457024251</v>
      </c>
      <c r="F114" s="297">
        <v>4.3989669547295808E-2</v>
      </c>
      <c r="G114" s="297">
        <v>5.6770259542051213E-2</v>
      </c>
      <c r="H114" s="297">
        <v>5.0523799134821107E-2</v>
      </c>
      <c r="I114" s="297">
        <v>5.8894517533978882E-2</v>
      </c>
      <c r="J114" s="297">
        <v>6.5820298286825646E-2</v>
      </c>
      <c r="K114" s="297">
        <v>0.1001241668006882</v>
      </c>
      <c r="L114" s="297">
        <v>7.4274297403298564E-2</v>
      </c>
      <c r="M114" s="297">
        <v>3.3034651153005218E-2</v>
      </c>
      <c r="N114" s="297">
        <v>0.55882100356705233</v>
      </c>
      <c r="O114" s="297">
        <v>0.69908095479365506</v>
      </c>
      <c r="P114" s="297">
        <v>0.95395254050796019</v>
      </c>
      <c r="Q114" s="297">
        <v>0.84286335643412513</v>
      </c>
      <c r="R114" s="297">
        <v>0.88017216697017453</v>
      </c>
      <c r="S114" s="297">
        <v>0.62869436784221044</v>
      </c>
      <c r="T114" s="297">
        <v>0.33738989836435168</v>
      </c>
      <c r="U114" s="297">
        <v>0.2963153939374733</v>
      </c>
      <c r="V114" s="297">
        <v>0.1617098300491015</v>
      </c>
      <c r="W114" s="297">
        <v>0.1367113673128017</v>
      </c>
      <c r="DA114" s="122" t="s">
        <v>1681</v>
      </c>
    </row>
    <row r="115" spans="1:105" ht="12" customHeight="1" x14ac:dyDescent="0.25">
      <c r="A115" s="59" t="s">
        <v>70</v>
      </c>
      <c r="B115" s="297">
        <v>1.2195927138544509</v>
      </c>
      <c r="C115" s="297">
        <v>1.217225980610747</v>
      </c>
      <c r="D115" s="297">
        <v>1.35187089832753</v>
      </c>
      <c r="E115" s="297">
        <v>1.0640647098277849</v>
      </c>
      <c r="F115" s="297">
        <v>1.7173109361396039</v>
      </c>
      <c r="G115" s="297">
        <v>1.730406334702616</v>
      </c>
      <c r="H115" s="297">
        <v>1.7515937423153709</v>
      </c>
      <c r="I115" s="297">
        <v>2.0041495175083459</v>
      </c>
      <c r="J115" s="297">
        <v>1.89448832614364</v>
      </c>
      <c r="K115" s="297">
        <v>2.036222687726799</v>
      </c>
      <c r="L115" s="297">
        <v>1.7866124631007689</v>
      </c>
      <c r="M115" s="297">
        <v>2.2830133935588699</v>
      </c>
      <c r="N115" s="297">
        <v>0.23026355101970181</v>
      </c>
      <c r="O115" s="297">
        <v>0.45057842156221101</v>
      </c>
      <c r="P115" s="297">
        <v>0.1011279851715919</v>
      </c>
      <c r="Q115" s="297">
        <v>0.38109981917366642</v>
      </c>
      <c r="R115" s="297">
        <v>0.35512475504021318</v>
      </c>
      <c r="S115" s="297">
        <v>0.39184100937284411</v>
      </c>
      <c r="T115" s="297">
        <v>0.20651162142883281</v>
      </c>
      <c r="U115" s="297">
        <v>0.235474224570761</v>
      </c>
      <c r="V115" s="297">
        <v>0.1197330939900338</v>
      </c>
      <c r="W115" s="297">
        <v>0.1738232628415263</v>
      </c>
      <c r="DA115" s="122" t="s">
        <v>1682</v>
      </c>
    </row>
    <row r="116" spans="1:105" ht="12" customHeight="1" x14ac:dyDescent="0.25">
      <c r="A116" s="59" t="s">
        <v>162</v>
      </c>
      <c r="B116" s="297">
        <v>0.63509409578813469</v>
      </c>
      <c r="C116" s="297">
        <v>1.0767851949684619</v>
      </c>
      <c r="D116" s="297">
        <v>1.26026564940879</v>
      </c>
      <c r="E116" s="297">
        <v>0.96832974599148414</v>
      </c>
      <c r="F116" s="297">
        <v>1.0229344571322969</v>
      </c>
      <c r="G116" s="297">
        <v>1.028692720911774</v>
      </c>
      <c r="H116" s="297">
        <v>1.235556179444683</v>
      </c>
      <c r="I116" s="297">
        <v>1.29708419132272</v>
      </c>
      <c r="J116" s="297">
        <v>1.4421756293024821</v>
      </c>
      <c r="K116" s="297">
        <v>2.0380265441379448</v>
      </c>
      <c r="L116" s="297">
        <v>1.585888581086639</v>
      </c>
      <c r="M116" s="297">
        <v>1.8198776472730529</v>
      </c>
      <c r="N116" s="297">
        <v>1.885533626437059</v>
      </c>
      <c r="O116" s="297">
        <v>1.297785791787109</v>
      </c>
      <c r="P116" s="297">
        <v>1.57106327842449</v>
      </c>
      <c r="Q116" s="297">
        <v>0.59427497339318358</v>
      </c>
      <c r="R116" s="297">
        <v>2.0876736149369282</v>
      </c>
      <c r="S116" s="297">
        <v>1.53290127445015</v>
      </c>
      <c r="T116" s="297">
        <v>0.95221079318451451</v>
      </c>
      <c r="U116" s="297">
        <v>0.85502595336396625</v>
      </c>
      <c r="V116" s="297">
        <v>1.008510733925011</v>
      </c>
      <c r="W116" s="297">
        <v>0.81654379198251759</v>
      </c>
      <c r="DA116" s="122" t="s">
        <v>1683</v>
      </c>
    </row>
    <row r="117" spans="1:105" ht="12" customHeight="1" x14ac:dyDescent="0.25">
      <c r="A117" s="60" t="s">
        <v>1563</v>
      </c>
      <c r="B117" s="264">
        <v>3.2257592720912278</v>
      </c>
      <c r="C117" s="264">
        <v>3.0498161053109412</v>
      </c>
      <c r="D117" s="264">
        <v>3.0893120725740211</v>
      </c>
      <c r="E117" s="264">
        <v>2.7298286021882698</v>
      </c>
      <c r="F117" s="264">
        <v>2.4862692142998379</v>
      </c>
      <c r="G117" s="264">
        <v>2.410116733196384</v>
      </c>
      <c r="H117" s="264">
        <v>2.1472150748864141</v>
      </c>
      <c r="I117" s="264">
        <v>2.2660701248737061</v>
      </c>
      <c r="J117" s="264">
        <v>2.3171247245450108</v>
      </c>
      <c r="K117" s="264">
        <v>2.082365887543657</v>
      </c>
      <c r="L117" s="264">
        <v>1.907349588470594</v>
      </c>
      <c r="M117" s="264">
        <v>1.2252323496922839</v>
      </c>
      <c r="N117" s="264">
        <v>1.16046074310699</v>
      </c>
      <c r="O117" s="264">
        <v>1.2619240007761101</v>
      </c>
      <c r="P117" s="264">
        <v>1.4238245322127709</v>
      </c>
      <c r="Q117" s="264">
        <v>1.5360023120743369</v>
      </c>
      <c r="R117" s="264">
        <v>1.462028364532354</v>
      </c>
      <c r="S117" s="264">
        <v>1.6046363708528251</v>
      </c>
      <c r="T117" s="264">
        <v>1.9370041821048261</v>
      </c>
      <c r="U117" s="264">
        <v>1.3122440600125169</v>
      </c>
      <c r="V117" s="264">
        <v>1.134334662118246</v>
      </c>
      <c r="W117" s="264">
        <v>1.0994502502592769</v>
      </c>
      <c r="DA117" s="72" t="s">
        <v>1684</v>
      </c>
    </row>
    <row r="118" spans="1:105" ht="12" customHeight="1" x14ac:dyDescent="0.25">
      <c r="A118" s="57" t="s">
        <v>1565</v>
      </c>
      <c r="B118" s="263">
        <v>2.585813772002338</v>
      </c>
      <c r="C118" s="263">
        <v>2.4447752674597369</v>
      </c>
      <c r="D118" s="263">
        <v>2.47643578750258</v>
      </c>
      <c r="E118" s="263">
        <v>2.188268807228182</v>
      </c>
      <c r="F118" s="263">
        <v>1.9930281936612331</v>
      </c>
      <c r="G118" s="263">
        <v>1.931983299172934</v>
      </c>
      <c r="H118" s="263">
        <v>1.721237650971029</v>
      </c>
      <c r="I118" s="263">
        <v>1.81651352223278</v>
      </c>
      <c r="J118" s="263">
        <v>1.8574396037591749</v>
      </c>
      <c r="K118" s="263">
        <v>1.669253634933356</v>
      </c>
      <c r="L118" s="263">
        <v>1.528958120514943</v>
      </c>
      <c r="M118" s="263">
        <v>0.98216339673827069</v>
      </c>
      <c r="N118" s="263">
        <v>0.9302415705214031</v>
      </c>
      <c r="O118" s="263">
        <v>1.0115759376897699</v>
      </c>
      <c r="P118" s="263">
        <v>1.1413576692360341</v>
      </c>
      <c r="Q118" s="263">
        <v>1.231280947326973</v>
      </c>
      <c r="R118" s="263">
        <v>1.1719823958267439</v>
      </c>
      <c r="S118" s="263">
        <v>1.2862989692709279</v>
      </c>
      <c r="T118" s="263">
        <v>1.5456052955551209</v>
      </c>
      <c r="U118" s="263">
        <v>1.051913201324796</v>
      </c>
      <c r="V118" s="263">
        <v>0.90929853840687525</v>
      </c>
      <c r="W118" s="263">
        <v>0.88133470570752903</v>
      </c>
      <c r="DA118" s="70" t="s">
        <v>1685</v>
      </c>
    </row>
    <row r="119" spans="1:105" ht="12" customHeight="1" x14ac:dyDescent="0.25">
      <c r="A119" s="57" t="s">
        <v>1567</v>
      </c>
      <c r="B119" s="263">
        <f t="shared" ref="B119:W119" si="5">B120+B126</f>
        <v>1.8421579253534526</v>
      </c>
      <c r="C119" s="263">
        <f t="shared" si="5"/>
        <v>1.8952588418604019</v>
      </c>
      <c r="D119" s="263">
        <f t="shared" si="5"/>
        <v>1.7648049079223005</v>
      </c>
      <c r="E119" s="263">
        <f t="shared" si="5"/>
        <v>1.4102113454382228</v>
      </c>
      <c r="F119" s="263">
        <f t="shared" si="5"/>
        <v>1.3006020396058793</v>
      </c>
      <c r="G119" s="263">
        <f t="shared" si="5"/>
        <v>1.1370945389431761</v>
      </c>
      <c r="H119" s="263">
        <f t="shared" si="5"/>
        <v>1.0255929030698689</v>
      </c>
      <c r="I119" s="263">
        <f t="shared" si="5"/>
        <v>1.2605054730527421</v>
      </c>
      <c r="J119" s="263">
        <f t="shared" si="5"/>
        <v>1.1817926543138815</v>
      </c>
      <c r="K119" s="263">
        <f t="shared" si="5"/>
        <v>1.0574233382875127</v>
      </c>
      <c r="L119" s="263">
        <f t="shared" si="5"/>
        <v>1.1120556328103524</v>
      </c>
      <c r="M119" s="263">
        <f t="shared" si="5"/>
        <v>0.84359818260931496</v>
      </c>
      <c r="N119" s="263">
        <f t="shared" si="5"/>
        <v>0.77501350751870501</v>
      </c>
      <c r="O119" s="263">
        <f t="shared" si="5"/>
        <v>0.77978078615095026</v>
      </c>
      <c r="P119" s="263">
        <f t="shared" si="5"/>
        <v>0.89653513286400166</v>
      </c>
      <c r="Q119" s="263">
        <f t="shared" si="5"/>
        <v>0.88280743628606761</v>
      </c>
      <c r="R119" s="263">
        <f t="shared" si="5"/>
        <v>0.92854100762150904</v>
      </c>
      <c r="S119" s="263">
        <f t="shared" si="5"/>
        <v>0.88241626348407121</v>
      </c>
      <c r="T119" s="263">
        <f t="shared" si="5"/>
        <v>1.0655864734547931</v>
      </c>
      <c r="U119" s="263">
        <f t="shared" si="5"/>
        <v>0.69765835290625233</v>
      </c>
      <c r="V119" s="263">
        <f t="shared" si="5"/>
        <v>0.5976589010406641</v>
      </c>
      <c r="W119" s="263">
        <f t="shared" si="5"/>
        <v>0.58864744214452935</v>
      </c>
      <c r="DA119" s="70"/>
    </row>
    <row r="120" spans="1:105" ht="12" customHeight="1" x14ac:dyDescent="0.25">
      <c r="A120" s="60" t="s">
        <v>1568</v>
      </c>
      <c r="B120" s="264">
        <v>1.0500981584587989</v>
      </c>
      <c r="C120" s="264">
        <v>1.146400532951904</v>
      </c>
      <c r="D120" s="264">
        <v>1.0062486755220119</v>
      </c>
      <c r="E120" s="264">
        <v>0.73992344608425908</v>
      </c>
      <c r="F120" s="264">
        <v>0.69011822844441495</v>
      </c>
      <c r="G120" s="264">
        <v>0.54530936935521912</v>
      </c>
      <c r="H120" s="264">
        <v>0.49836116373903588</v>
      </c>
      <c r="I120" s="264">
        <v>0.7040898129000196</v>
      </c>
      <c r="J120" s="264">
        <v>0.61284093957567842</v>
      </c>
      <c r="K120" s="264">
        <v>0.54611480582906125</v>
      </c>
      <c r="L120" s="264">
        <v>0.64372097327723765</v>
      </c>
      <c r="M120" s="264">
        <v>0.54275203525873428</v>
      </c>
      <c r="N120" s="264">
        <v>0.49007151769692858</v>
      </c>
      <c r="O120" s="264">
        <v>0.46992529304544128</v>
      </c>
      <c r="P120" s="264">
        <v>0.54692624021026526</v>
      </c>
      <c r="Q120" s="264">
        <v>0.50565417386591971</v>
      </c>
      <c r="R120" s="264">
        <v>0.56955146502797915</v>
      </c>
      <c r="S120" s="264">
        <v>0.48841044883925561</v>
      </c>
      <c r="T120" s="264">
        <v>0.58997036216410248</v>
      </c>
      <c r="U120" s="264">
        <v>0.37544716583010368</v>
      </c>
      <c r="V120" s="264">
        <v>0.31913196450474568</v>
      </c>
      <c r="W120" s="264">
        <v>0.31868609801481651</v>
      </c>
      <c r="DA120" s="72" t="s">
        <v>1686</v>
      </c>
    </row>
    <row r="121" spans="1:105" ht="12" customHeight="1" x14ac:dyDescent="0.25">
      <c r="A121" s="59" t="s">
        <v>30</v>
      </c>
      <c r="B121" s="232">
        <v>0.80263766932806146</v>
      </c>
      <c r="C121" s="232">
        <v>0.85985932545966726</v>
      </c>
      <c r="D121" s="232">
        <v>0.69661440853114687</v>
      </c>
      <c r="E121" s="232">
        <v>0.48165204132417921</v>
      </c>
      <c r="F121" s="232">
        <v>0.42878043080552292</v>
      </c>
      <c r="G121" s="232">
        <v>0.28346607782001532</v>
      </c>
      <c r="H121" s="232">
        <v>0.21963985377825099</v>
      </c>
      <c r="I121" s="232">
        <v>0.39606237520366461</v>
      </c>
      <c r="J121" s="232">
        <v>0.29900922766291821</v>
      </c>
      <c r="K121" s="232">
        <v>0.15541941927344349</v>
      </c>
      <c r="L121" s="232">
        <v>0.32790375687971102</v>
      </c>
      <c r="M121" s="232">
        <v>0.17083222549893209</v>
      </c>
      <c r="N121" s="232">
        <v>0.24997595692594379</v>
      </c>
      <c r="O121" s="232">
        <v>0.2445779744696118</v>
      </c>
      <c r="P121" s="232">
        <v>0.30438769526496162</v>
      </c>
      <c r="Q121" s="232">
        <v>0.3324707157448677</v>
      </c>
      <c r="R121" s="232">
        <v>0.25440459445574293</v>
      </c>
      <c r="S121" s="232">
        <v>0.24918801188151621</v>
      </c>
      <c r="T121" s="232">
        <v>0.44808084542009058</v>
      </c>
      <c r="U121" s="232">
        <v>0.24211364706098529</v>
      </c>
      <c r="V121" s="232">
        <v>0.19941643280112931</v>
      </c>
      <c r="W121" s="232">
        <v>0.21352246350418749</v>
      </c>
      <c r="DA121" s="71" t="s">
        <v>1687</v>
      </c>
    </row>
    <row r="122" spans="1:105" ht="12" customHeight="1" x14ac:dyDescent="0.25">
      <c r="A122" s="59" t="s">
        <v>33</v>
      </c>
      <c r="B122" s="297">
        <v>2.3211745701218429E-2</v>
      </c>
      <c r="C122" s="297">
        <v>2.397484997905891E-2</v>
      </c>
      <c r="D122" s="297">
        <v>2.1301566568264731E-2</v>
      </c>
      <c r="E122" s="297">
        <v>2.0026757843238031E-2</v>
      </c>
      <c r="F122" s="297">
        <v>2.2037290072190501E-2</v>
      </c>
      <c r="G122" s="297">
        <v>1.9823871064241039E-2</v>
      </c>
      <c r="H122" s="297">
        <v>1.7638158994310919E-2</v>
      </c>
      <c r="I122" s="297">
        <v>1.922984269581704E-2</v>
      </c>
      <c r="J122" s="297">
        <v>2.1393684757982551E-2</v>
      </c>
      <c r="K122" s="297">
        <v>3.1914733868160683E-2</v>
      </c>
      <c r="L122" s="297">
        <v>1.9572441764211301E-2</v>
      </c>
      <c r="M122" s="297">
        <v>1.644367537479903E-2</v>
      </c>
      <c r="N122" s="297">
        <v>1.02164471813255E-2</v>
      </c>
      <c r="O122" s="297">
        <v>1.4993358596151829E-2</v>
      </c>
      <c r="P122" s="297">
        <v>1.6825725773736699E-2</v>
      </c>
      <c r="Q122" s="297">
        <v>1.6908825370574299E-2</v>
      </c>
      <c r="R122" s="297">
        <v>2.9542918973582809E-2</v>
      </c>
      <c r="S122" s="297">
        <v>1.9758680128173771E-2</v>
      </c>
      <c r="T122" s="297">
        <v>1.330107941938493E-2</v>
      </c>
      <c r="U122" s="297">
        <v>1.413895984621275E-2</v>
      </c>
      <c r="V122" s="297">
        <v>8.846097865016311E-3</v>
      </c>
      <c r="W122" s="297">
        <v>8.293064174614664E-3</v>
      </c>
      <c r="DA122" s="122" t="s">
        <v>1688</v>
      </c>
    </row>
    <row r="123" spans="1:105" ht="12" customHeight="1" x14ac:dyDescent="0.25">
      <c r="A123" s="59" t="s">
        <v>160</v>
      </c>
      <c r="B123" s="297">
        <v>6.484140715549902E-2</v>
      </c>
      <c r="C123" s="297">
        <v>6.5399801423642628E-2</v>
      </c>
      <c r="D123" s="297">
        <v>6.382378231641897E-2</v>
      </c>
      <c r="E123" s="297">
        <v>6.3563625422614581E-2</v>
      </c>
      <c r="F123" s="297">
        <v>3.7808410614944359E-3</v>
      </c>
      <c r="G123" s="297">
        <v>4.8793121329886889E-3</v>
      </c>
      <c r="H123" s="297">
        <v>4.3424389479954978E-3</v>
      </c>
      <c r="I123" s="297">
        <v>5.0618886770669039E-3</v>
      </c>
      <c r="J123" s="297">
        <v>5.6571483487749983E-3</v>
      </c>
      <c r="K123" s="297">
        <v>8.6055104524246362E-3</v>
      </c>
      <c r="L123" s="297">
        <v>6.3837559210149558E-3</v>
      </c>
      <c r="M123" s="297">
        <v>2.839274921061655E-3</v>
      </c>
      <c r="N123" s="297">
        <v>4.8029762852395019E-2</v>
      </c>
      <c r="O123" s="297">
        <v>6.0084879163523251E-2</v>
      </c>
      <c r="P123" s="297">
        <v>8.1990680379892711E-2</v>
      </c>
      <c r="Q123" s="297">
        <v>7.2442744399544137E-2</v>
      </c>
      <c r="R123" s="297">
        <v>7.5649376417512626E-2</v>
      </c>
      <c r="S123" s="297">
        <v>5.4035265677830867E-2</v>
      </c>
      <c r="T123" s="297">
        <v>2.8998116935111E-2</v>
      </c>
      <c r="U123" s="297">
        <v>2.5467829608203291E-2</v>
      </c>
      <c r="V123" s="297">
        <v>1.389869875788859E-2</v>
      </c>
      <c r="W123" s="297">
        <v>1.1750121254117561E-2</v>
      </c>
      <c r="DA123" s="122" t="s">
        <v>1689</v>
      </c>
    </row>
    <row r="124" spans="1:105" ht="12" customHeight="1" x14ac:dyDescent="0.25">
      <c r="A124" s="59" t="s">
        <v>70</v>
      </c>
      <c r="B124" s="297">
        <v>0.10482202431374719</v>
      </c>
      <c r="C124" s="297">
        <v>0.10461860741333651</v>
      </c>
      <c r="D124" s="297">
        <v>0.1161911206616532</v>
      </c>
      <c r="E124" s="297">
        <v>9.1454643519852566E-2</v>
      </c>
      <c r="F124" s="297">
        <v>0.147600101785925</v>
      </c>
      <c r="G124" s="297">
        <v>0.1487256301454967</v>
      </c>
      <c r="H124" s="297">
        <v>0.1505466536156275</v>
      </c>
      <c r="I124" s="297">
        <v>0.17225341465734259</v>
      </c>
      <c r="J124" s="297">
        <v>0.16282821234436981</v>
      </c>
      <c r="K124" s="297">
        <v>0.17501005184471319</v>
      </c>
      <c r="L124" s="297">
        <v>0.15355645611764651</v>
      </c>
      <c r="M124" s="297">
        <v>0.19622131448449931</v>
      </c>
      <c r="N124" s="297">
        <v>1.979078037230507E-2</v>
      </c>
      <c r="O124" s="297">
        <v>3.8726487723081363E-2</v>
      </c>
      <c r="P124" s="297">
        <v>8.6917870204019157E-3</v>
      </c>
      <c r="Q124" s="297">
        <v>3.2754914044324249E-2</v>
      </c>
      <c r="R124" s="297">
        <v>3.052239922751886E-2</v>
      </c>
      <c r="S124" s="297">
        <v>3.3678101996684508E-2</v>
      </c>
      <c r="T124" s="297">
        <v>1.7749340379437401E-2</v>
      </c>
      <c r="U124" s="297">
        <v>2.023862934963612E-2</v>
      </c>
      <c r="V124" s="297">
        <v>1.0290866079150191E-2</v>
      </c>
      <c r="W124" s="297">
        <v>1.49398287451919E-2</v>
      </c>
      <c r="DA124" s="122" t="s">
        <v>1690</v>
      </c>
    </row>
    <row r="125" spans="1:105" ht="12" customHeight="1" x14ac:dyDescent="0.25">
      <c r="A125" s="59" t="s">
        <v>162</v>
      </c>
      <c r="B125" s="297">
        <v>5.4585311960272949E-2</v>
      </c>
      <c r="C125" s="297">
        <v>9.2547948676198283E-2</v>
      </c>
      <c r="D125" s="297">
        <v>0.10831779744452789</v>
      </c>
      <c r="E125" s="297">
        <v>8.3226377974374668E-2</v>
      </c>
      <c r="F125" s="297">
        <v>8.7919564719282139E-2</v>
      </c>
      <c r="G125" s="297">
        <v>8.8414478192477414E-2</v>
      </c>
      <c r="H125" s="297">
        <v>0.106194058402851</v>
      </c>
      <c r="I125" s="297">
        <v>0.1114822916661285</v>
      </c>
      <c r="J125" s="297">
        <v>0.1239526664616329</v>
      </c>
      <c r="K125" s="297">
        <v>0.17516509039031919</v>
      </c>
      <c r="L125" s="297">
        <v>0.13630456259465379</v>
      </c>
      <c r="M125" s="297">
        <v>0.15641554497944221</v>
      </c>
      <c r="N125" s="297">
        <v>0.16205857036495919</v>
      </c>
      <c r="O125" s="297">
        <v>0.1115425930930732</v>
      </c>
      <c r="P125" s="297">
        <v>0.13503035177127229</v>
      </c>
      <c r="Q125" s="297">
        <v>5.1076974306609298E-2</v>
      </c>
      <c r="R125" s="297">
        <v>0.1794321759536219</v>
      </c>
      <c r="S125" s="297">
        <v>0.13175038915505011</v>
      </c>
      <c r="T125" s="297">
        <v>8.1840980010078571E-2</v>
      </c>
      <c r="U125" s="297">
        <v>7.3488099965066389E-2</v>
      </c>
      <c r="V125" s="297">
        <v>8.6679869001561341E-2</v>
      </c>
      <c r="W125" s="297">
        <v>7.018062033670483E-2</v>
      </c>
      <c r="DA125" s="122" t="s">
        <v>1691</v>
      </c>
    </row>
    <row r="126" spans="1:105" ht="12" customHeight="1" x14ac:dyDescent="0.25">
      <c r="A126" s="60" t="s">
        <v>1575</v>
      </c>
      <c r="B126" s="264">
        <v>0.79205976689465363</v>
      </c>
      <c r="C126" s="264">
        <v>0.74885830890849781</v>
      </c>
      <c r="D126" s="264">
        <v>0.75855623240028858</v>
      </c>
      <c r="E126" s="264">
        <v>0.67028789935396382</v>
      </c>
      <c r="F126" s="264">
        <v>0.61048381116146433</v>
      </c>
      <c r="G126" s="264">
        <v>0.59178516958795702</v>
      </c>
      <c r="H126" s="264">
        <v>0.52723173933083312</v>
      </c>
      <c r="I126" s="264">
        <v>0.55641566015272259</v>
      </c>
      <c r="J126" s="264">
        <v>0.56895171473820294</v>
      </c>
      <c r="K126" s="264">
        <v>0.51130853245845143</v>
      </c>
      <c r="L126" s="264">
        <v>0.46833465953311459</v>
      </c>
      <c r="M126" s="264">
        <v>0.30084614735058068</v>
      </c>
      <c r="N126" s="264">
        <v>0.28494198982177638</v>
      </c>
      <c r="O126" s="264">
        <v>0.30985549310550892</v>
      </c>
      <c r="P126" s="264">
        <v>0.3496088926537364</v>
      </c>
      <c r="Q126" s="264">
        <v>0.37715326242014791</v>
      </c>
      <c r="R126" s="264">
        <v>0.35898954259352989</v>
      </c>
      <c r="S126" s="264">
        <v>0.3940058146448156</v>
      </c>
      <c r="T126" s="264">
        <v>0.47561611129069059</v>
      </c>
      <c r="U126" s="264">
        <v>0.32221118707614871</v>
      </c>
      <c r="V126" s="264">
        <v>0.27852693653591842</v>
      </c>
      <c r="W126" s="264">
        <v>0.26996134412971279</v>
      </c>
      <c r="DA126" s="72" t="s">
        <v>1692</v>
      </c>
    </row>
    <row r="127" spans="1:105" ht="12" customHeight="1" x14ac:dyDescent="0.25">
      <c r="A127" s="132" t="s">
        <v>1577</v>
      </c>
      <c r="B127" s="318">
        <v>2.37143433962266</v>
      </c>
      <c r="C127" s="318">
        <v>2.2420887709267538</v>
      </c>
      <c r="D127" s="318">
        <v>2.27112444443613</v>
      </c>
      <c r="E127" s="318">
        <v>2.0068482309024311</v>
      </c>
      <c r="F127" s="318">
        <v>1.827794232306416</v>
      </c>
      <c r="G127" s="318">
        <v>1.771810324797062</v>
      </c>
      <c r="H127" s="318">
        <v>1.5785367517024931</v>
      </c>
      <c r="I127" s="318">
        <v>1.6659136832100649</v>
      </c>
      <c r="J127" s="318">
        <v>1.703446747721024</v>
      </c>
      <c r="K127" s="318">
        <v>1.5308625216098251</v>
      </c>
      <c r="L127" s="318">
        <v>1.40219834471157</v>
      </c>
      <c r="M127" s="318">
        <v>0.90073617495740665</v>
      </c>
      <c r="N127" s="318">
        <v>0.85311897877732268</v>
      </c>
      <c r="O127" s="318">
        <v>0.92771024029155991</v>
      </c>
      <c r="P127" s="318">
        <v>1.046732289820741</v>
      </c>
      <c r="Q127" s="318">
        <v>1.129200390155422</v>
      </c>
      <c r="R127" s="318">
        <v>1.074818043352221</v>
      </c>
      <c r="S127" s="318">
        <v>1.179657088912571</v>
      </c>
      <c r="T127" s="318">
        <v>1.4174653693424339</v>
      </c>
      <c r="U127" s="318">
        <v>0.96470330343718635</v>
      </c>
      <c r="V127" s="318">
        <v>0.83391224932528096</v>
      </c>
      <c r="W127" s="318">
        <v>0.80826678566169263</v>
      </c>
      <c r="DA127" s="139" t="s">
        <v>1693</v>
      </c>
    </row>
    <row r="128" spans="1:105" ht="12" hidden="1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DA128" s="94"/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342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6">SUM(B133:B138,B140:B141,B139)</f>
        <v>0.99999999999999989</v>
      </c>
      <c r="C132" s="234">
        <f t="shared" si="6"/>
        <v>1</v>
      </c>
      <c r="D132" s="234">
        <f t="shared" si="6"/>
        <v>0.99999999999999978</v>
      </c>
      <c r="E132" s="234">
        <f t="shared" si="6"/>
        <v>1.0000000000000002</v>
      </c>
      <c r="F132" s="234">
        <f t="shared" si="6"/>
        <v>0.99999999999999978</v>
      </c>
      <c r="G132" s="234">
        <f t="shared" si="6"/>
        <v>0.99999999999999989</v>
      </c>
      <c r="H132" s="234">
        <f t="shared" si="6"/>
        <v>1</v>
      </c>
      <c r="I132" s="234">
        <f t="shared" si="6"/>
        <v>1</v>
      </c>
      <c r="J132" s="234">
        <f t="shared" si="6"/>
        <v>1.0000000000000002</v>
      </c>
      <c r="K132" s="234">
        <f t="shared" si="6"/>
        <v>1.0000000000000002</v>
      </c>
      <c r="L132" s="234">
        <f t="shared" si="6"/>
        <v>0.99999999999999989</v>
      </c>
      <c r="M132" s="234">
        <f t="shared" si="6"/>
        <v>0.99999999999999978</v>
      </c>
      <c r="N132" s="234">
        <f t="shared" si="6"/>
        <v>0.99999999999999989</v>
      </c>
      <c r="O132" s="234">
        <f t="shared" si="6"/>
        <v>1</v>
      </c>
      <c r="P132" s="234">
        <f t="shared" si="6"/>
        <v>1.0000000000000004</v>
      </c>
      <c r="Q132" s="234">
        <f t="shared" si="6"/>
        <v>0.99999999999999978</v>
      </c>
      <c r="R132" s="234">
        <f t="shared" si="6"/>
        <v>1</v>
      </c>
      <c r="S132" s="234">
        <f t="shared" si="6"/>
        <v>0.99999999999999956</v>
      </c>
      <c r="T132" s="234">
        <f t="shared" si="6"/>
        <v>1</v>
      </c>
      <c r="U132" s="234">
        <f t="shared" si="6"/>
        <v>1</v>
      </c>
      <c r="V132" s="234">
        <f t="shared" si="6"/>
        <v>0.99999999999999978</v>
      </c>
      <c r="W132" s="234">
        <f t="shared" si="6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7">IF(B$6=0,0,B$6/B$5)</f>
        <v>4.3052363827532731E-3</v>
      </c>
      <c r="C133" s="268">
        <f t="shared" si="7"/>
        <v>4.3218378024046855E-3</v>
      </c>
      <c r="D133" s="268">
        <f t="shared" si="7"/>
        <v>4.3104323349687605E-3</v>
      </c>
      <c r="E133" s="268">
        <f t="shared" si="7"/>
        <v>4.2841927374367575E-3</v>
      </c>
      <c r="F133" s="268">
        <f t="shared" si="7"/>
        <v>4.3040674553915404E-3</v>
      </c>
      <c r="G133" s="268">
        <f t="shared" si="7"/>
        <v>4.2739990380649623E-3</v>
      </c>
      <c r="H133" s="268">
        <f t="shared" si="7"/>
        <v>4.2750055663545051E-3</v>
      </c>
      <c r="I133" s="268">
        <f t="shared" si="7"/>
        <v>4.3314271222371454E-3</v>
      </c>
      <c r="J133" s="268">
        <f t="shared" si="7"/>
        <v>4.3017144175109163E-3</v>
      </c>
      <c r="K133" s="268">
        <f t="shared" si="7"/>
        <v>4.3079644400733303E-3</v>
      </c>
      <c r="L133" s="268">
        <f t="shared" si="7"/>
        <v>4.3539582586898133E-3</v>
      </c>
      <c r="M133" s="268">
        <f t="shared" si="7"/>
        <v>4.4060265918831904E-3</v>
      </c>
      <c r="N133" s="268">
        <f t="shared" si="7"/>
        <v>4.4230977776571695E-3</v>
      </c>
      <c r="O133" s="268">
        <f t="shared" si="7"/>
        <v>4.4172136482020169E-3</v>
      </c>
      <c r="P133" s="268">
        <f t="shared" si="7"/>
        <v>4.4156171196019596E-3</v>
      </c>
      <c r="Q133" s="268">
        <f t="shared" si="7"/>
        <v>4.4399281214916597E-3</v>
      </c>
      <c r="R133" s="268">
        <f t="shared" si="7"/>
        <v>4.4444445075767754E-3</v>
      </c>
      <c r="S133" s="268">
        <f t="shared" si="7"/>
        <v>4.3533548457289567E-3</v>
      </c>
      <c r="T133" s="268">
        <f t="shared" si="7"/>
        <v>4.3169795035879477E-3</v>
      </c>
      <c r="U133" s="268">
        <f t="shared" si="7"/>
        <v>4.3574914155276373E-3</v>
      </c>
      <c r="V133" s="268">
        <f t="shared" si="7"/>
        <v>4.3214671001176102E-3</v>
      </c>
      <c r="W133" s="268">
        <f t="shared" si="7"/>
        <v>4.2417352933197027E-3</v>
      </c>
      <c r="DA133" s="76"/>
    </row>
    <row r="134" spans="1:105" ht="12" customHeight="1" x14ac:dyDescent="0.25">
      <c r="A134" s="202" t="s">
        <v>93</v>
      </c>
      <c r="B134" s="269">
        <f t="shared" ref="B134:W134" si="8">IF(B$7=0,0,B$7/B$5)</f>
        <v>4.4591805418003736E-4</v>
      </c>
      <c r="C134" s="269">
        <f t="shared" si="8"/>
        <v>4.476375585438954E-4</v>
      </c>
      <c r="D134" s="269">
        <f t="shared" si="8"/>
        <v>4.4645622878778345E-4</v>
      </c>
      <c r="E134" s="269">
        <f t="shared" si="8"/>
        <v>4.4373844299539097E-4</v>
      </c>
      <c r="F134" s="269">
        <f t="shared" si="8"/>
        <v>4.4579698166083518E-4</v>
      </c>
      <c r="G134" s="269">
        <f t="shared" si="8"/>
        <v>4.4268262301603353E-4</v>
      </c>
      <c r="H134" s="269">
        <f t="shared" si="8"/>
        <v>4.4278687493078258E-4</v>
      </c>
      <c r="I134" s="269">
        <f t="shared" si="8"/>
        <v>4.4863077946382659E-4</v>
      </c>
      <c r="J134" s="269">
        <f t="shared" si="8"/>
        <v>4.4555326401565673E-4</v>
      </c>
      <c r="K134" s="269">
        <f t="shared" si="8"/>
        <v>4.4620061474203679E-4</v>
      </c>
      <c r="L134" s="269">
        <f t="shared" si="8"/>
        <v>4.5096445864708541E-4</v>
      </c>
      <c r="M134" s="269">
        <f t="shared" si="8"/>
        <v>4.5635747490863131E-4</v>
      </c>
      <c r="N134" s="269">
        <f t="shared" si="8"/>
        <v>4.5812563564734832E-4</v>
      </c>
      <c r="O134" s="269">
        <f t="shared" si="8"/>
        <v>4.5751618257116016E-4</v>
      </c>
      <c r="P134" s="269">
        <f t="shared" si="8"/>
        <v>4.5735082093628415E-4</v>
      </c>
      <c r="Q134" s="269">
        <f t="shared" si="8"/>
        <v>4.5986885100340169E-4</v>
      </c>
      <c r="R134" s="269">
        <f t="shared" si="8"/>
        <v>4.6033663904474344E-4</v>
      </c>
      <c r="S134" s="269">
        <f t="shared" si="8"/>
        <v>4.5839109231451871E-4</v>
      </c>
      <c r="T134" s="269">
        <f t="shared" si="8"/>
        <v>4.5136005884174592E-4</v>
      </c>
      <c r="U134" s="269">
        <f t="shared" si="8"/>
        <v>4.5272662220271435E-4</v>
      </c>
      <c r="V134" s="269">
        <f t="shared" si="8"/>
        <v>4.4759916277933393E-4</v>
      </c>
      <c r="W134" s="269">
        <f t="shared" si="8"/>
        <v>4.4750936974509789E-4</v>
      </c>
      <c r="DA134" s="77"/>
    </row>
    <row r="135" spans="1:105" ht="12" customHeight="1" x14ac:dyDescent="0.25">
      <c r="A135" s="202" t="s">
        <v>94</v>
      </c>
      <c r="B135" s="269">
        <f t="shared" ref="B135:W135" si="9">IF(B$8=0,0,B$8/B$5)</f>
        <v>1.4161768411559928E-2</v>
      </c>
      <c r="C135" s="269">
        <f t="shared" si="9"/>
        <v>1.2509625383933179E-2</v>
      </c>
      <c r="D135" s="269">
        <f t="shared" si="9"/>
        <v>1.4205983425691217E-2</v>
      </c>
      <c r="E135" s="269">
        <f t="shared" si="9"/>
        <v>1.668188953566152E-2</v>
      </c>
      <c r="F135" s="269">
        <f t="shared" si="9"/>
        <v>1.6313651443558119E-2</v>
      </c>
      <c r="G135" s="269">
        <f t="shared" si="9"/>
        <v>1.9439508117753451E-2</v>
      </c>
      <c r="H135" s="269">
        <f t="shared" si="9"/>
        <v>1.9238660484436065E-2</v>
      </c>
      <c r="I135" s="269">
        <f t="shared" si="9"/>
        <v>1.4736166446215193E-2</v>
      </c>
      <c r="J135" s="269">
        <f t="shared" si="9"/>
        <v>1.7038498578954047E-2</v>
      </c>
      <c r="K135" s="269">
        <f t="shared" si="9"/>
        <v>1.703980186629879E-2</v>
      </c>
      <c r="L135" s="269">
        <f t="shared" si="9"/>
        <v>1.323099681695953E-2</v>
      </c>
      <c r="M135" s="269">
        <f t="shared" si="9"/>
        <v>9.8817074296628764E-3</v>
      </c>
      <c r="N135" s="269">
        <f t="shared" si="9"/>
        <v>8.5875227659744004E-3</v>
      </c>
      <c r="O135" s="269">
        <f t="shared" si="9"/>
        <v>9.3336613253467687E-3</v>
      </c>
      <c r="P135" s="269">
        <f t="shared" si="9"/>
        <v>9.3518942364060921E-3</v>
      </c>
      <c r="Q135" s="269">
        <f t="shared" si="9"/>
        <v>8.0052329890589712E-3</v>
      </c>
      <c r="R135" s="269">
        <f t="shared" si="9"/>
        <v>7.5397441044444454E-3</v>
      </c>
      <c r="S135" s="269">
        <f t="shared" si="9"/>
        <v>9.4487107961476139E-3</v>
      </c>
      <c r="T135" s="269">
        <f t="shared" si="9"/>
        <v>1.3499644142272029E-2</v>
      </c>
      <c r="U135" s="269">
        <f t="shared" si="9"/>
        <v>1.2948604724676219E-2</v>
      </c>
      <c r="V135" s="269">
        <f t="shared" si="9"/>
        <v>1.5254202778336428E-2</v>
      </c>
      <c r="W135" s="269">
        <f t="shared" si="9"/>
        <v>1.478409437845506E-2</v>
      </c>
      <c r="DA135" s="77"/>
    </row>
    <row r="136" spans="1:105" ht="12" customHeight="1" x14ac:dyDescent="0.25">
      <c r="A136" s="202" t="s">
        <v>95</v>
      </c>
      <c r="B136" s="269">
        <f t="shared" ref="B136:W136" si="10">IF(B$9=0,0,B$9/B$5)</f>
        <v>8.4902727238195198E-4</v>
      </c>
      <c r="C136" s="269">
        <f t="shared" si="10"/>
        <v>8.5230120598075976E-4</v>
      </c>
      <c r="D136" s="269">
        <f t="shared" si="10"/>
        <v>8.5005195598692547E-4</v>
      </c>
      <c r="E136" s="269">
        <f t="shared" si="10"/>
        <v>8.4487729612150076E-4</v>
      </c>
      <c r="F136" s="269">
        <f t="shared" si="10"/>
        <v>8.4879675049620378E-4</v>
      </c>
      <c r="G136" s="269">
        <f t="shared" si="10"/>
        <v>8.4286701654480087E-4</v>
      </c>
      <c r="H136" s="269">
        <f t="shared" si="10"/>
        <v>8.4306551202617997E-4</v>
      </c>
      <c r="I136" s="269">
        <f t="shared" si="10"/>
        <v>8.5419229704697104E-4</v>
      </c>
      <c r="J136" s="269">
        <f t="shared" si="10"/>
        <v>8.4833271248388844E-4</v>
      </c>
      <c r="K136" s="269">
        <f t="shared" si="10"/>
        <v>8.495652672466772E-4</v>
      </c>
      <c r="L136" s="269">
        <f t="shared" si="10"/>
        <v>8.5863561853396467E-4</v>
      </c>
      <c r="M136" s="269">
        <f t="shared" si="10"/>
        <v>8.6890391299643429E-4</v>
      </c>
      <c r="N136" s="269">
        <f t="shared" si="10"/>
        <v>8.7227048825629008E-4</v>
      </c>
      <c r="O136" s="269">
        <f t="shared" si="10"/>
        <v>8.7111009055973953E-4</v>
      </c>
      <c r="P136" s="269">
        <f t="shared" si="10"/>
        <v>8.7079524226754961E-4</v>
      </c>
      <c r="Q136" s="269">
        <f t="shared" si="10"/>
        <v>8.7558956754686971E-4</v>
      </c>
      <c r="R136" s="269">
        <f t="shared" si="10"/>
        <v>8.7648023524033959E-4</v>
      </c>
      <c r="S136" s="269">
        <f t="shared" si="10"/>
        <v>8.7277591733221757E-4</v>
      </c>
      <c r="T136" s="269">
        <f t="shared" si="10"/>
        <v>8.5938884068112312E-4</v>
      </c>
      <c r="U136" s="269">
        <f t="shared" si="10"/>
        <v>8.6199077516667312E-4</v>
      </c>
      <c r="V136" s="269">
        <f t="shared" si="10"/>
        <v>8.5222810050554769E-4</v>
      </c>
      <c r="W136" s="269">
        <f t="shared" si="10"/>
        <v>8.5390201521783624E-4</v>
      </c>
      <c r="DA136" s="77"/>
    </row>
    <row r="137" spans="1:105" ht="12" customHeight="1" x14ac:dyDescent="0.25">
      <c r="A137" s="56" t="s">
        <v>96</v>
      </c>
      <c r="B137" s="270">
        <f t="shared" ref="B137:W137" si="11">IF(B$10=0,0,B$10/B$5)</f>
        <v>7.684085961793409E-3</v>
      </c>
      <c r="C137" s="270">
        <f t="shared" si="11"/>
        <v>6.7726062989849536E-3</v>
      </c>
      <c r="D137" s="270">
        <f t="shared" si="11"/>
        <v>7.5282287895757126E-3</v>
      </c>
      <c r="E137" s="270">
        <f t="shared" si="11"/>
        <v>8.6649817925773861E-3</v>
      </c>
      <c r="F137" s="270">
        <f t="shared" si="11"/>
        <v>9.080855979484416E-3</v>
      </c>
      <c r="G137" s="270">
        <f t="shared" si="11"/>
        <v>1.0712826043464369E-2</v>
      </c>
      <c r="H137" s="270">
        <f t="shared" si="11"/>
        <v>1.0208591953443886E-2</v>
      </c>
      <c r="I137" s="270">
        <f t="shared" si="11"/>
        <v>8.2069243446377012E-3</v>
      </c>
      <c r="J137" s="270">
        <f t="shared" si="11"/>
        <v>9.2123877549599303E-3</v>
      </c>
      <c r="K137" s="270">
        <f t="shared" si="11"/>
        <v>9.0177970928227904E-3</v>
      </c>
      <c r="L137" s="270">
        <f t="shared" si="11"/>
        <v>7.3586121502793207E-3</v>
      </c>
      <c r="M137" s="270">
        <f t="shared" si="11"/>
        <v>5.5971977756411719E-3</v>
      </c>
      <c r="N137" s="270">
        <f t="shared" si="11"/>
        <v>4.7973836575851084E-3</v>
      </c>
      <c r="O137" s="270">
        <f t="shared" si="11"/>
        <v>5.2427022642906268E-3</v>
      </c>
      <c r="P137" s="270">
        <f t="shared" si="11"/>
        <v>5.2182701957925971E-3</v>
      </c>
      <c r="Q137" s="270">
        <f t="shared" si="11"/>
        <v>4.6943621302343308E-3</v>
      </c>
      <c r="R137" s="270">
        <f t="shared" si="11"/>
        <v>4.2849843686509469E-3</v>
      </c>
      <c r="S137" s="270">
        <f t="shared" si="11"/>
        <v>5.4979835594881413E-3</v>
      </c>
      <c r="T137" s="270">
        <f t="shared" si="11"/>
        <v>7.8894071830903582E-3</v>
      </c>
      <c r="U137" s="270">
        <f t="shared" si="11"/>
        <v>7.5316544815744388E-3</v>
      </c>
      <c r="V137" s="270">
        <f t="shared" si="11"/>
        <v>8.3245684751054837E-3</v>
      </c>
      <c r="W137" s="270">
        <f t="shared" si="11"/>
        <v>8.3576012485642986E-3</v>
      </c>
      <c r="DA137" s="78"/>
    </row>
    <row r="138" spans="1:105" ht="12" customHeight="1" x14ac:dyDescent="0.25">
      <c r="A138" s="203" t="s">
        <v>1452</v>
      </c>
      <c r="B138" s="271">
        <f t="shared" ref="B138:W138" si="12">IF(B$16=0,0,B$16/B$5)</f>
        <v>5.518837214842983E-2</v>
      </c>
      <c r="C138" s="271">
        <f t="shared" si="12"/>
        <v>4.874997536059146E-2</v>
      </c>
      <c r="D138" s="271">
        <f t="shared" si="12"/>
        <v>5.5360677935638883E-2</v>
      </c>
      <c r="E138" s="271">
        <f t="shared" si="12"/>
        <v>6.5009277166373017E-2</v>
      </c>
      <c r="F138" s="271">
        <f t="shared" si="12"/>
        <v>6.3574254344672218E-2</v>
      </c>
      <c r="G138" s="271">
        <f t="shared" si="12"/>
        <v>7.5755709118168466E-2</v>
      </c>
      <c r="H138" s="271">
        <f t="shared" si="12"/>
        <v>7.4976283606085936E-2</v>
      </c>
      <c r="I138" s="271">
        <f t="shared" si="12"/>
        <v>5.7480856781390408E-2</v>
      </c>
      <c r="J138" s="271">
        <f t="shared" si="12"/>
        <v>6.6398981617171601E-2</v>
      </c>
      <c r="K138" s="271">
        <f t="shared" si="12"/>
        <v>6.6404060524332648E-2</v>
      </c>
      <c r="L138" s="271">
        <f t="shared" si="12"/>
        <v>5.1561157830614587E-2</v>
      </c>
      <c r="M138" s="271">
        <f t="shared" si="12"/>
        <v>3.8508986395016737E-2</v>
      </c>
      <c r="N138" s="271">
        <f t="shared" si="12"/>
        <v>3.3465552356784029E-2</v>
      </c>
      <c r="O138" s="271">
        <f t="shared" si="12"/>
        <v>3.6373252249356947E-2</v>
      </c>
      <c r="P138" s="271">
        <f t="shared" si="12"/>
        <v>3.6444305853091191E-2</v>
      </c>
      <c r="Q138" s="271">
        <f t="shared" si="12"/>
        <v>3.1196370714157842E-2</v>
      </c>
      <c r="R138" s="271">
        <f t="shared" si="12"/>
        <v>2.9382361824272729E-2</v>
      </c>
      <c r="S138" s="271">
        <f t="shared" si="12"/>
        <v>3.6903808205280449E-2</v>
      </c>
      <c r="T138" s="271">
        <f t="shared" si="12"/>
        <v>5.2830066959738423E-2</v>
      </c>
      <c r="U138" s="271">
        <f t="shared" si="12"/>
        <v>5.0762954718938109E-2</v>
      </c>
      <c r="V138" s="271">
        <f t="shared" si="12"/>
        <v>5.9702790299804263E-2</v>
      </c>
      <c r="W138" s="271">
        <f t="shared" si="12"/>
        <v>5.7963415521115814E-2</v>
      </c>
      <c r="DA138" s="79"/>
    </row>
    <row r="139" spans="1:105" ht="12" customHeight="1" x14ac:dyDescent="0.25">
      <c r="A139" s="203" t="s">
        <v>1454</v>
      </c>
      <c r="B139" s="271">
        <f t="shared" ref="B139:W139" si="13">IF(B$17=0,0,B$17/B$5)</f>
        <v>0.3401460910837707</v>
      </c>
      <c r="C139" s="271">
        <f t="shared" si="13"/>
        <v>0.34843343291955886</v>
      </c>
      <c r="D139" s="271">
        <f t="shared" si="13"/>
        <v>0.34608414246135566</v>
      </c>
      <c r="E139" s="271">
        <f t="shared" si="13"/>
        <v>0.33760531098779939</v>
      </c>
      <c r="F139" s="271">
        <f t="shared" si="13"/>
        <v>0.34193281611817455</v>
      </c>
      <c r="G139" s="271">
        <f t="shared" si="13"/>
        <v>0.33197080281093083</v>
      </c>
      <c r="H139" s="271">
        <f t="shared" si="13"/>
        <v>0.33402195222441794</v>
      </c>
      <c r="I139" s="271">
        <f t="shared" si="13"/>
        <v>0.35377458807365619</v>
      </c>
      <c r="J139" s="271">
        <f t="shared" si="13"/>
        <v>0.3443642398544981</v>
      </c>
      <c r="K139" s="271">
        <f t="shared" si="13"/>
        <v>0.35108081187940537</v>
      </c>
      <c r="L139" s="271">
        <f t="shared" si="13"/>
        <v>0.36503507186059869</v>
      </c>
      <c r="M139" s="271">
        <f t="shared" si="13"/>
        <v>0.38342957136057476</v>
      </c>
      <c r="N139" s="271">
        <f t="shared" si="13"/>
        <v>0.39249766963527544</v>
      </c>
      <c r="O139" s="271">
        <f t="shared" si="13"/>
        <v>0.38905026100403339</v>
      </c>
      <c r="P139" s="271">
        <f t="shared" si="13"/>
        <v>0.38791012582002143</v>
      </c>
      <c r="Q139" s="271">
        <f t="shared" si="13"/>
        <v>0.39633941339236867</v>
      </c>
      <c r="R139" s="271">
        <f t="shared" si="13"/>
        <v>0.39941364743333579</v>
      </c>
      <c r="S139" s="271">
        <f t="shared" si="13"/>
        <v>0.39077738630797831</v>
      </c>
      <c r="T139" s="271">
        <f t="shared" si="13"/>
        <v>0.36524998241759465</v>
      </c>
      <c r="U139" s="271">
        <f t="shared" si="13"/>
        <v>0.37151292223076393</v>
      </c>
      <c r="V139" s="271">
        <f t="shared" si="13"/>
        <v>0.35665376085446659</v>
      </c>
      <c r="W139" s="271">
        <f t="shared" si="13"/>
        <v>0.35580410851315775</v>
      </c>
      <c r="DA139" s="79"/>
    </row>
    <row r="140" spans="1:105" ht="12" customHeight="1" x14ac:dyDescent="0.25">
      <c r="A140" s="203" t="s">
        <v>1463</v>
      </c>
      <c r="B140" s="271">
        <f t="shared" ref="B140:W140" si="14">IF(B$25=0,0,B$25/B$5)</f>
        <v>0.50544057778497575</v>
      </c>
      <c r="C140" s="271">
        <f t="shared" si="14"/>
        <v>0.51436075391867886</v>
      </c>
      <c r="D140" s="271">
        <f t="shared" si="14"/>
        <v>0.4992031338611338</v>
      </c>
      <c r="E140" s="271">
        <f t="shared" si="14"/>
        <v>0.48211695002120897</v>
      </c>
      <c r="F140" s="271">
        <f t="shared" si="14"/>
        <v>0.48098314680250359</v>
      </c>
      <c r="G140" s="271">
        <f t="shared" si="14"/>
        <v>0.45846689526138917</v>
      </c>
      <c r="H140" s="271">
        <f t="shared" si="14"/>
        <v>0.45889001789961803</v>
      </c>
      <c r="I140" s="271">
        <f t="shared" si="14"/>
        <v>0.48543235714492777</v>
      </c>
      <c r="J140" s="271">
        <f t="shared" si="14"/>
        <v>0.47125204765641937</v>
      </c>
      <c r="K140" s="271">
        <f t="shared" si="14"/>
        <v>0.46469777879773333</v>
      </c>
      <c r="L140" s="271">
        <f t="shared" si="14"/>
        <v>0.48997656390783856</v>
      </c>
      <c r="M140" s="271">
        <f t="shared" si="14"/>
        <v>0.50635393955941788</v>
      </c>
      <c r="N140" s="271">
        <f t="shared" si="14"/>
        <v>0.51084900663208666</v>
      </c>
      <c r="O140" s="271">
        <f t="shared" si="14"/>
        <v>0.506488866922299</v>
      </c>
      <c r="P140" s="271">
        <f t="shared" si="14"/>
        <v>0.5074760152351081</v>
      </c>
      <c r="Q140" s="271">
        <f t="shared" si="14"/>
        <v>0.51284099599846511</v>
      </c>
      <c r="R140" s="271">
        <f t="shared" si="14"/>
        <v>0.51476686458073062</v>
      </c>
      <c r="S140" s="271">
        <f t="shared" si="14"/>
        <v>0.50324293803190612</v>
      </c>
      <c r="T140" s="271">
        <f t="shared" si="14"/>
        <v>0.48611063386697917</v>
      </c>
      <c r="U140" s="271">
        <f t="shared" si="14"/>
        <v>0.48541556162176175</v>
      </c>
      <c r="V140" s="271">
        <f t="shared" si="14"/>
        <v>0.47686297286433882</v>
      </c>
      <c r="W140" s="271">
        <f t="shared" si="14"/>
        <v>0.48219395001381521</v>
      </c>
      <c r="DA140" s="79"/>
    </row>
    <row r="141" spans="1:105" ht="12" customHeight="1" x14ac:dyDescent="0.25">
      <c r="A141" s="203" t="s">
        <v>1472</v>
      </c>
      <c r="B141" s="271">
        <f t="shared" ref="B141:W141" si="15">IF(B$33=0,0,B$33/B$5)</f>
        <v>7.1778922900154946E-2</v>
      </c>
      <c r="C141" s="271">
        <f t="shared" si="15"/>
        <v>6.3551829551323324E-2</v>
      </c>
      <c r="D141" s="271">
        <f t="shared" si="15"/>
        <v>7.2010893006861088E-2</v>
      </c>
      <c r="E141" s="271">
        <f t="shared" si="15"/>
        <v>8.4348782019826166E-2</v>
      </c>
      <c r="F141" s="271">
        <f t="shared" si="15"/>
        <v>8.2516614124058238E-2</v>
      </c>
      <c r="G141" s="271">
        <f t="shared" si="15"/>
        <v>9.8094709970667854E-2</v>
      </c>
      <c r="H141" s="271">
        <f t="shared" si="15"/>
        <v>9.7103635878686687E-2</v>
      </c>
      <c r="I141" s="271">
        <f t="shared" si="15"/>
        <v>7.4734857010424677E-2</v>
      </c>
      <c r="J141" s="271">
        <f t="shared" si="15"/>
        <v>8.6138244143986589E-2</v>
      </c>
      <c r="K141" s="271">
        <f t="shared" si="15"/>
        <v>8.6156019517345292E-2</v>
      </c>
      <c r="L141" s="271">
        <f t="shared" si="15"/>
        <v>6.7174039097838409E-2</v>
      </c>
      <c r="M141" s="271">
        <f t="shared" si="15"/>
        <v>5.0497309499898037E-2</v>
      </c>
      <c r="N141" s="271">
        <f t="shared" si="15"/>
        <v>4.4049371050733421E-2</v>
      </c>
      <c r="O141" s="271">
        <f t="shared" si="15"/>
        <v>4.7765416313340303E-2</v>
      </c>
      <c r="P141" s="271">
        <f t="shared" si="15"/>
        <v>4.7855625476775188E-2</v>
      </c>
      <c r="Q141" s="271">
        <f t="shared" si="15"/>
        <v>4.1148238235672964E-2</v>
      </c>
      <c r="R141" s="271">
        <f t="shared" si="15"/>
        <v>3.8831136306703554E-2</v>
      </c>
      <c r="S141" s="271">
        <f t="shared" si="15"/>
        <v>4.8444651243823272E-2</v>
      </c>
      <c r="T141" s="271">
        <f t="shared" si="15"/>
        <v>6.8792537027214537E-2</v>
      </c>
      <c r="U141" s="271">
        <f t="shared" si="15"/>
        <v>6.6156093409388605E-2</v>
      </c>
      <c r="V141" s="271">
        <f t="shared" si="15"/>
        <v>7.7580410364545604E-2</v>
      </c>
      <c r="W141" s="271">
        <f t="shared" si="15"/>
        <v>7.535368364660916E-2</v>
      </c>
      <c r="DA141" s="79"/>
    </row>
    <row r="142" spans="1:105" ht="12" customHeight="1" x14ac:dyDescent="0.25">
      <c r="A142" s="62" t="s">
        <v>1579</v>
      </c>
      <c r="B142" s="320">
        <f t="shared" ref="B142:W142" si="16">IF(B$34=0,0,B$34/B$5)</f>
        <v>7.0730107647219931E-2</v>
      </c>
      <c r="C142" s="320">
        <f t="shared" si="16"/>
        <v>6.2478577838466894E-2</v>
      </c>
      <c r="D142" s="320">
        <f t="shared" si="16"/>
        <v>7.0950936898076564E-2</v>
      </c>
      <c r="E142" s="320">
        <f t="shared" si="16"/>
        <v>8.3316702287917405E-2</v>
      </c>
      <c r="F142" s="320">
        <f t="shared" si="16"/>
        <v>8.1477559100614577E-2</v>
      </c>
      <c r="G142" s="320">
        <f t="shared" si="16"/>
        <v>9.708946381691716E-2</v>
      </c>
      <c r="H142" s="320">
        <f t="shared" si="16"/>
        <v>9.6090542337147491E-2</v>
      </c>
      <c r="I142" s="320">
        <f t="shared" si="16"/>
        <v>7.3668184610838294E-2</v>
      </c>
      <c r="J142" s="320">
        <f t="shared" si="16"/>
        <v>8.5097764884553534E-2</v>
      </c>
      <c r="K142" s="320">
        <f t="shared" si="16"/>
        <v>8.5104274075461755E-2</v>
      </c>
      <c r="L142" s="320">
        <f t="shared" si="16"/>
        <v>6.6081424434230637E-2</v>
      </c>
      <c r="M142" s="320">
        <f t="shared" si="16"/>
        <v>4.9353598359076697E-2</v>
      </c>
      <c r="N142" s="320">
        <f t="shared" si="16"/>
        <v>4.288987024844422E-2</v>
      </c>
      <c r="O142" s="320">
        <f t="shared" si="16"/>
        <v>4.6616414779498017E-2</v>
      </c>
      <c r="P142" s="320">
        <f t="shared" si="16"/>
        <v>4.6707477966274585E-2</v>
      </c>
      <c r="Q142" s="320">
        <f t="shared" si="16"/>
        <v>3.998165868854571E-2</v>
      </c>
      <c r="R142" s="320">
        <f t="shared" si="16"/>
        <v>3.7656802218608329E-2</v>
      </c>
      <c r="S142" s="320">
        <f t="shared" si="16"/>
        <v>4.7296381925012218E-2</v>
      </c>
      <c r="T142" s="320">
        <f t="shared" si="16"/>
        <v>6.7707674236563778E-2</v>
      </c>
      <c r="U142" s="320">
        <f t="shared" si="16"/>
        <v>6.5058437348085377E-2</v>
      </c>
      <c r="V142" s="320">
        <f t="shared" si="16"/>
        <v>7.6515842384104374E-2</v>
      </c>
      <c r="W142" s="320">
        <f t="shared" si="16"/>
        <v>7.428663792406677E-2</v>
      </c>
      <c r="DA142" s="141"/>
    </row>
    <row r="143" spans="1:105" ht="12" customHeight="1" x14ac:dyDescent="0.25">
      <c r="A143" s="63" t="s">
        <v>1580</v>
      </c>
      <c r="B143" s="328">
        <f t="shared" ref="B143:W143" si="17">IF(B$35=0,0,B$35/B$5)</f>
        <v>1.0488152529350195E-3</v>
      </c>
      <c r="C143" s="328">
        <f t="shared" si="17"/>
        <v>1.0732517128564344E-3</v>
      </c>
      <c r="D143" s="328">
        <f t="shared" si="17"/>
        <v>1.0599561087845299E-3</v>
      </c>
      <c r="E143" s="328">
        <f t="shared" si="17"/>
        <v>1.0320797319087591E-3</v>
      </c>
      <c r="F143" s="328">
        <f t="shared" si="17"/>
        <v>1.0390550234436627E-3</v>
      </c>
      <c r="G143" s="328">
        <f t="shared" si="17"/>
        <v>1.0052461537507014E-3</v>
      </c>
      <c r="H143" s="328">
        <f t="shared" si="17"/>
        <v>1.0130935415391983E-3</v>
      </c>
      <c r="I143" s="328">
        <f t="shared" si="17"/>
        <v>1.066672399586397E-3</v>
      </c>
      <c r="J143" s="328">
        <f t="shared" si="17"/>
        <v>1.0404792594330631E-3</v>
      </c>
      <c r="K143" s="328">
        <f t="shared" si="17"/>
        <v>1.0517454418835237E-3</v>
      </c>
      <c r="L143" s="328">
        <f t="shared" si="17"/>
        <v>1.0926146636077709E-3</v>
      </c>
      <c r="M143" s="328">
        <f t="shared" si="17"/>
        <v>1.1437111408213378E-3</v>
      </c>
      <c r="N143" s="328">
        <f t="shared" si="17"/>
        <v>1.1595008022892061E-3</v>
      </c>
      <c r="O143" s="328">
        <f t="shared" si="17"/>
        <v>1.1490015338422889E-3</v>
      </c>
      <c r="P143" s="328">
        <f t="shared" si="17"/>
        <v>1.1481475105006003E-3</v>
      </c>
      <c r="Q143" s="328">
        <f t="shared" si="17"/>
        <v>1.1665795471272511E-3</v>
      </c>
      <c r="R143" s="328">
        <f t="shared" si="17"/>
        <v>1.1743340880952234E-3</v>
      </c>
      <c r="S143" s="328">
        <f t="shared" si="17"/>
        <v>1.148269318811058E-3</v>
      </c>
      <c r="T143" s="328">
        <f t="shared" si="17"/>
        <v>1.0848627906507684E-3</v>
      </c>
      <c r="U143" s="328">
        <f t="shared" si="17"/>
        <v>1.0976560613032431E-3</v>
      </c>
      <c r="V143" s="328">
        <f t="shared" si="17"/>
        <v>1.0645679804412382E-3</v>
      </c>
      <c r="W143" s="328">
        <f t="shared" si="17"/>
        <v>1.0670457225423779E-3</v>
      </c>
      <c r="DA143" s="149"/>
    </row>
    <row r="144" spans="1:105" ht="12" hidden="1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DA144" s="94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18">SUM(B147:B152,B154:B156,B158:B159,B161:B162)</f>
        <v>0.99999999999999956</v>
      </c>
      <c r="C146" s="234">
        <f t="shared" si="18"/>
        <v>1.0000000000000002</v>
      </c>
      <c r="D146" s="234">
        <f t="shared" si="18"/>
        <v>1</v>
      </c>
      <c r="E146" s="234">
        <f t="shared" si="18"/>
        <v>1.0000000000000002</v>
      </c>
      <c r="F146" s="234">
        <f t="shared" si="18"/>
        <v>0.99999999999999978</v>
      </c>
      <c r="G146" s="234">
        <f t="shared" si="18"/>
        <v>1.0000000000000002</v>
      </c>
      <c r="H146" s="234">
        <f t="shared" si="18"/>
        <v>1</v>
      </c>
      <c r="I146" s="234">
        <f t="shared" si="18"/>
        <v>0.99999999999999956</v>
      </c>
      <c r="J146" s="234">
        <f t="shared" si="18"/>
        <v>0.99999999999999989</v>
      </c>
      <c r="K146" s="234">
        <f t="shared" si="18"/>
        <v>1</v>
      </c>
      <c r="L146" s="234">
        <f t="shared" si="18"/>
        <v>1.0000000000000002</v>
      </c>
      <c r="M146" s="234">
        <f t="shared" si="18"/>
        <v>1</v>
      </c>
      <c r="N146" s="234">
        <f t="shared" si="18"/>
        <v>1.0000000000000002</v>
      </c>
      <c r="O146" s="234">
        <f t="shared" si="18"/>
        <v>0.99999999999999989</v>
      </c>
      <c r="P146" s="234">
        <f t="shared" si="18"/>
        <v>1.0000000000000002</v>
      </c>
      <c r="Q146" s="234">
        <f t="shared" si="18"/>
        <v>1.0000000000000002</v>
      </c>
      <c r="R146" s="234">
        <f t="shared" si="18"/>
        <v>1.0000000000000004</v>
      </c>
      <c r="S146" s="234">
        <f t="shared" si="18"/>
        <v>0.99999999999999944</v>
      </c>
      <c r="T146" s="234">
        <f t="shared" si="18"/>
        <v>0.99999999999999989</v>
      </c>
      <c r="U146" s="234">
        <f t="shared" si="18"/>
        <v>0.99999999999999967</v>
      </c>
      <c r="V146" s="234">
        <f t="shared" si="18"/>
        <v>1</v>
      </c>
      <c r="W146" s="234">
        <f t="shared" si="18"/>
        <v>0.99999999999999978</v>
      </c>
      <c r="DA146" s="95"/>
    </row>
    <row r="147" spans="1:105" ht="12" customHeight="1" x14ac:dyDescent="0.25">
      <c r="A147" s="55" t="s">
        <v>92</v>
      </c>
      <c r="B147" s="268">
        <f t="shared" ref="B147:W147" si="19">IF(B$49=0,0,B$49/B$48)</f>
        <v>6.4339957089034833E-3</v>
      </c>
      <c r="C147" s="268">
        <f t="shared" si="19"/>
        <v>6.4588419619447668E-3</v>
      </c>
      <c r="D147" s="268">
        <f t="shared" si="19"/>
        <v>6.4762071840347426E-3</v>
      </c>
      <c r="E147" s="268">
        <f t="shared" si="19"/>
        <v>6.4588316029059499E-3</v>
      </c>
      <c r="F147" s="268">
        <f t="shared" si="19"/>
        <v>6.5018435573819732E-3</v>
      </c>
      <c r="G147" s="268">
        <f t="shared" si="19"/>
        <v>6.4852234201918076E-3</v>
      </c>
      <c r="H147" s="268">
        <f t="shared" si="19"/>
        <v>6.4887447130197538E-3</v>
      </c>
      <c r="I147" s="268">
        <f t="shared" si="19"/>
        <v>6.525436399363883E-3</v>
      </c>
      <c r="J147" s="268">
        <f t="shared" si="19"/>
        <v>6.5245732936913652E-3</v>
      </c>
      <c r="K147" s="268">
        <f t="shared" si="19"/>
        <v>6.5507832217785011E-3</v>
      </c>
      <c r="L147" s="268">
        <f t="shared" si="19"/>
        <v>6.5169720651798773E-3</v>
      </c>
      <c r="M147" s="268">
        <f t="shared" si="19"/>
        <v>6.6630108529325965E-3</v>
      </c>
      <c r="N147" s="268">
        <f t="shared" si="19"/>
        <v>6.6530712713247734E-3</v>
      </c>
      <c r="O147" s="268">
        <f t="shared" si="19"/>
        <v>6.6438958666440694E-3</v>
      </c>
      <c r="P147" s="268">
        <f t="shared" si="19"/>
        <v>6.6400460532999948E-3</v>
      </c>
      <c r="Q147" s="268">
        <f t="shared" si="19"/>
        <v>6.634730841612568E-3</v>
      </c>
      <c r="R147" s="268">
        <f t="shared" si="19"/>
        <v>6.6422127280289381E-3</v>
      </c>
      <c r="S147" s="268">
        <f t="shared" si="19"/>
        <v>6.6198263665803161E-3</v>
      </c>
      <c r="T147" s="268">
        <f t="shared" si="19"/>
        <v>6.6100443443529765E-3</v>
      </c>
      <c r="U147" s="268">
        <f t="shared" si="19"/>
        <v>6.6137293981056895E-3</v>
      </c>
      <c r="V147" s="268">
        <f t="shared" si="19"/>
        <v>6.5587744131915034E-3</v>
      </c>
      <c r="W147" s="268">
        <f t="shared" si="19"/>
        <v>6.5504406136846121E-3</v>
      </c>
      <c r="DA147" s="76"/>
    </row>
    <row r="148" spans="1:105" ht="12" customHeight="1" x14ac:dyDescent="0.25">
      <c r="A148" s="202" t="s">
        <v>93</v>
      </c>
      <c r="B148" s="269">
        <f t="shared" ref="B148:W148" si="20">IF(B$50=0,0,B$50/B$48)</f>
        <v>1.8700200564967212E-3</v>
      </c>
      <c r="C148" s="269">
        <f t="shared" si="20"/>
        <v>1.877241539633817E-3</v>
      </c>
      <c r="D148" s="269">
        <f t="shared" si="20"/>
        <v>1.8822886853054937E-3</v>
      </c>
      <c r="E148" s="269">
        <f t="shared" si="20"/>
        <v>1.8772385288126675E-3</v>
      </c>
      <c r="F148" s="269">
        <f t="shared" si="20"/>
        <v>1.889739814355644E-3</v>
      </c>
      <c r="G148" s="269">
        <f t="shared" si="20"/>
        <v>1.884909225201797E-3</v>
      </c>
      <c r="H148" s="269">
        <f t="shared" si="20"/>
        <v>1.8859326775805326E-3</v>
      </c>
      <c r="I148" s="269">
        <f t="shared" si="20"/>
        <v>1.9090521551501833E-3</v>
      </c>
      <c r="J148" s="269">
        <f t="shared" si="20"/>
        <v>1.8963461387457314E-3</v>
      </c>
      <c r="K148" s="269">
        <f t="shared" si="20"/>
        <v>1.9039639696271633E-3</v>
      </c>
      <c r="L148" s="269">
        <f t="shared" si="20"/>
        <v>1.9216367771046649E-3</v>
      </c>
      <c r="M148" s="269">
        <f t="shared" si="20"/>
        <v>1.9365825678741052E-3</v>
      </c>
      <c r="N148" s="269">
        <f t="shared" si="20"/>
        <v>1.9336936606070255E-3</v>
      </c>
      <c r="O148" s="269">
        <f t="shared" si="20"/>
        <v>1.9310268588937989E-3</v>
      </c>
      <c r="P148" s="269">
        <f t="shared" si="20"/>
        <v>1.9299079230889113E-3</v>
      </c>
      <c r="Q148" s="269">
        <f t="shared" si="20"/>
        <v>1.928363073992064E-3</v>
      </c>
      <c r="R148" s="269">
        <f t="shared" si="20"/>
        <v>1.9305376600956404E-3</v>
      </c>
      <c r="S148" s="269">
        <f t="shared" si="20"/>
        <v>1.924031136498962E-3</v>
      </c>
      <c r="T148" s="269">
        <f t="shared" si="20"/>
        <v>1.9211880233565475E-3</v>
      </c>
      <c r="U148" s="269">
        <f t="shared" si="20"/>
        <v>1.9222590723187503E-3</v>
      </c>
      <c r="V148" s="269">
        <f t="shared" si="20"/>
        <v>1.9062865835818078E-3</v>
      </c>
      <c r="W148" s="269">
        <f t="shared" si="20"/>
        <v>1.9038643916920697E-3</v>
      </c>
      <c r="DA148" s="77"/>
    </row>
    <row r="149" spans="1:105" ht="12" customHeight="1" x14ac:dyDescent="0.25">
      <c r="A149" s="202" t="s">
        <v>94</v>
      </c>
      <c r="B149" s="269">
        <f t="shared" ref="B149:W149" si="21">IF(B$51=0,0,B$51/B$48)</f>
        <v>1.7036249702883983E-2</v>
      </c>
      <c r="C149" s="269">
        <f t="shared" si="21"/>
        <v>1.5233626858926505E-2</v>
      </c>
      <c r="D149" s="269">
        <f t="shared" si="21"/>
        <v>1.7203543999527969E-2</v>
      </c>
      <c r="E149" s="269">
        <f t="shared" si="21"/>
        <v>1.9916838607194769E-2</v>
      </c>
      <c r="F149" s="269">
        <f t="shared" si="21"/>
        <v>1.9586707971194158E-2</v>
      </c>
      <c r="G149" s="269">
        <f t="shared" si="21"/>
        <v>2.2943667927387612E-2</v>
      </c>
      <c r="H149" s="269">
        <f t="shared" si="21"/>
        <v>2.2739547308772017E-2</v>
      </c>
      <c r="I149" s="269">
        <f t="shared" si="21"/>
        <v>1.787302412039837E-2</v>
      </c>
      <c r="J149" s="269">
        <f t="shared" si="21"/>
        <v>2.0490101186017535E-2</v>
      </c>
      <c r="K149" s="269">
        <f t="shared" si="21"/>
        <v>2.0683419469399725E-2</v>
      </c>
      <c r="L149" s="269">
        <f t="shared" si="21"/>
        <v>1.6267315001022114E-2</v>
      </c>
      <c r="M149" s="269">
        <f t="shared" si="21"/>
        <v>1.2789257574058778E-2</v>
      </c>
      <c r="N149" s="269">
        <f t="shared" si="21"/>
        <v>1.155626075710142E-2</v>
      </c>
      <c r="O149" s="269">
        <f t="shared" si="21"/>
        <v>1.25302319452018E-2</v>
      </c>
      <c r="P149" s="269">
        <f t="shared" si="21"/>
        <v>1.2490143348222221E-2</v>
      </c>
      <c r="Q149" s="269">
        <f t="shared" si="21"/>
        <v>1.1192474655233556E-2</v>
      </c>
      <c r="R149" s="269">
        <f t="shared" si="21"/>
        <v>1.0503141588289185E-2</v>
      </c>
      <c r="S149" s="269">
        <f t="shared" si="21"/>
        <v>1.3131058001140172E-2</v>
      </c>
      <c r="T149" s="269">
        <f t="shared" si="21"/>
        <v>1.7187734271872299E-2</v>
      </c>
      <c r="U149" s="269">
        <f t="shared" si="21"/>
        <v>1.6788921240452687E-2</v>
      </c>
      <c r="V149" s="269">
        <f t="shared" si="21"/>
        <v>1.8897971055259463E-2</v>
      </c>
      <c r="W149" s="269">
        <f t="shared" si="21"/>
        <v>1.8600003390915849E-2</v>
      </c>
      <c r="DA149" s="77"/>
    </row>
    <row r="150" spans="1:105" ht="12" customHeight="1" x14ac:dyDescent="0.25">
      <c r="A150" s="202" t="s">
        <v>95</v>
      </c>
      <c r="B150" s="269">
        <f t="shared" ref="B150:W150" si="22">IF(B$52=0,0,B$52/B$48)</f>
        <v>5.2478606038083766E-3</v>
      </c>
      <c r="C150" s="269">
        <f t="shared" si="22"/>
        <v>5.2681263419883332E-3</v>
      </c>
      <c r="D150" s="269">
        <f t="shared" si="22"/>
        <v>5.2822902098249684E-3</v>
      </c>
      <c r="E150" s="269">
        <f t="shared" si="22"/>
        <v>5.2681178926833943E-3</v>
      </c>
      <c r="F150" s="269">
        <f t="shared" si="22"/>
        <v>5.3032004061944298E-3</v>
      </c>
      <c r="G150" s="269">
        <f t="shared" si="22"/>
        <v>5.2896442636142524E-3</v>
      </c>
      <c r="H150" s="269">
        <f t="shared" si="22"/>
        <v>5.2925163907872096E-3</v>
      </c>
      <c r="I150" s="269">
        <f t="shared" si="22"/>
        <v>5.3573968689921859E-3</v>
      </c>
      <c r="J150" s="269">
        <f t="shared" si="22"/>
        <v>5.3217398167115914E-3</v>
      </c>
      <c r="K150" s="269">
        <f t="shared" si="22"/>
        <v>5.343117830508959E-3</v>
      </c>
      <c r="L150" s="269">
        <f t="shared" si="22"/>
        <v>5.3927132505140326E-3</v>
      </c>
      <c r="M150" s="269">
        <f t="shared" si="22"/>
        <v>5.4346558095252177E-3</v>
      </c>
      <c r="N150" s="269">
        <f t="shared" si="22"/>
        <v>5.4265486330367634E-3</v>
      </c>
      <c r="O150" s="269">
        <f t="shared" si="22"/>
        <v>5.4190647541337593E-3</v>
      </c>
      <c r="P150" s="269">
        <f t="shared" si="22"/>
        <v>5.4159246706313082E-3</v>
      </c>
      <c r="Q150" s="269">
        <f t="shared" si="22"/>
        <v>5.4115893413464655E-3</v>
      </c>
      <c r="R150" s="269">
        <f t="shared" si="22"/>
        <v>5.4176919094461474E-3</v>
      </c>
      <c r="S150" s="269">
        <f t="shared" si="22"/>
        <v>5.3994325711400519E-3</v>
      </c>
      <c r="T150" s="269">
        <f t="shared" si="22"/>
        <v>5.3914539072747033E-3</v>
      </c>
      <c r="U150" s="269">
        <f t="shared" si="22"/>
        <v>5.3944596053333805E-3</v>
      </c>
      <c r="V150" s="269">
        <f t="shared" si="22"/>
        <v>5.3496358110130078E-3</v>
      </c>
      <c r="W150" s="269">
        <f t="shared" si="22"/>
        <v>5.342838383707962E-3</v>
      </c>
      <c r="DA150" s="77"/>
    </row>
    <row r="151" spans="1:105" ht="12" customHeight="1" x14ac:dyDescent="0.25">
      <c r="A151" s="56" t="s">
        <v>96</v>
      </c>
      <c r="B151" s="270">
        <f t="shared" ref="B151:W151" si="23">IF(B$53=0,0,B$53/B$48)</f>
        <v>1.5001357940700196E-2</v>
      </c>
      <c r="C151" s="270">
        <f t="shared" si="23"/>
        <v>1.3384331649295608E-2</v>
      </c>
      <c r="D151" s="270">
        <f t="shared" si="23"/>
        <v>1.4795214919575948E-2</v>
      </c>
      <c r="E151" s="270">
        <f t="shared" si="23"/>
        <v>1.67889937598815E-2</v>
      </c>
      <c r="F151" s="270">
        <f t="shared" si="23"/>
        <v>1.7693710097631744E-2</v>
      </c>
      <c r="G151" s="270">
        <f t="shared" si="23"/>
        <v>2.0519344342231557E-2</v>
      </c>
      <c r="H151" s="270">
        <f t="shared" si="23"/>
        <v>1.9581037368405253E-2</v>
      </c>
      <c r="I151" s="270">
        <f t="shared" si="23"/>
        <v>1.6279350342456228E-2</v>
      </c>
      <c r="J151" s="270">
        <f t="shared" si="23"/>
        <v>1.7979054140157193E-2</v>
      </c>
      <c r="K151" s="270">
        <f t="shared" si="23"/>
        <v>1.7763973162012631E-2</v>
      </c>
      <c r="L151" s="270">
        <f t="shared" si="23"/>
        <v>1.4926664604697428E-2</v>
      </c>
      <c r="M151" s="270">
        <f t="shared" si="23"/>
        <v>1.1756169676357229E-2</v>
      </c>
      <c r="N151" s="270">
        <f t="shared" si="23"/>
        <v>1.047697078380201E-2</v>
      </c>
      <c r="O151" s="270">
        <f t="shared" si="23"/>
        <v>1.1422051569146597E-2</v>
      </c>
      <c r="P151" s="270">
        <f t="shared" si="23"/>
        <v>1.1310355324253656E-2</v>
      </c>
      <c r="Q151" s="270">
        <f t="shared" si="23"/>
        <v>1.0651495347800456E-2</v>
      </c>
      <c r="R151" s="270">
        <f t="shared" si="23"/>
        <v>9.6870982782904479E-3</v>
      </c>
      <c r="S151" s="270">
        <f t="shared" si="23"/>
        <v>1.2172364603578173E-2</v>
      </c>
      <c r="T151" s="270">
        <f t="shared" si="23"/>
        <v>1.6086783035507791E-2</v>
      </c>
      <c r="U151" s="270">
        <f t="shared" si="23"/>
        <v>1.571318636962012E-2</v>
      </c>
      <c r="V151" s="270">
        <f t="shared" si="23"/>
        <v>1.6664574404478927E-2</v>
      </c>
      <c r="W151" s="270">
        <f t="shared" si="23"/>
        <v>1.6574481049508011E-2</v>
      </c>
      <c r="DA151" s="78"/>
    </row>
    <row r="152" spans="1:105" ht="12" customHeight="1" x14ac:dyDescent="0.25">
      <c r="A152" s="203" t="s">
        <v>1498</v>
      </c>
      <c r="B152" s="271">
        <f t="shared" ref="B152:W152" si="24">IF(B$59=0,0,B$59/B$48)</f>
        <v>6.1700077625105813E-2</v>
      </c>
      <c r="C152" s="271">
        <f t="shared" si="24"/>
        <v>5.5171529890674732E-2</v>
      </c>
      <c r="D152" s="271">
        <f t="shared" si="24"/>
        <v>6.2305966319459997E-2</v>
      </c>
      <c r="E152" s="271">
        <f t="shared" si="24"/>
        <v>7.2132688211454909E-2</v>
      </c>
      <c r="F152" s="271">
        <f t="shared" si="24"/>
        <v>7.0937056178413296E-2</v>
      </c>
      <c r="G152" s="271">
        <f t="shared" si="24"/>
        <v>8.3094936785578E-2</v>
      </c>
      <c r="H152" s="271">
        <f t="shared" si="24"/>
        <v>8.2355674434232279E-2</v>
      </c>
      <c r="I152" s="271">
        <f t="shared" si="24"/>
        <v>6.4924644740660634E-2</v>
      </c>
      <c r="J152" s="271">
        <f t="shared" si="24"/>
        <v>7.4208869661586227E-2</v>
      </c>
      <c r="K152" s="271">
        <f t="shared" si="24"/>
        <v>7.4909009263849427E-2</v>
      </c>
      <c r="L152" s="271">
        <f t="shared" si="24"/>
        <v>5.9086984802405304E-2</v>
      </c>
      <c r="M152" s="271">
        <f t="shared" si="24"/>
        <v>4.6318773136632088E-2</v>
      </c>
      <c r="N152" s="271">
        <f t="shared" si="24"/>
        <v>4.1853236375633644E-2</v>
      </c>
      <c r="O152" s="271">
        <f t="shared" si="24"/>
        <v>4.5380661657515781E-2</v>
      </c>
      <c r="P152" s="271">
        <f t="shared" si="24"/>
        <v>4.5235473039794201E-2</v>
      </c>
      <c r="Q152" s="271">
        <f t="shared" si="24"/>
        <v>4.0535714555066375E-2</v>
      </c>
      <c r="R152" s="271">
        <f t="shared" si="24"/>
        <v>3.8039161353406077E-2</v>
      </c>
      <c r="S152" s="271">
        <f t="shared" si="24"/>
        <v>4.7556669578103367E-2</v>
      </c>
      <c r="T152" s="271">
        <f t="shared" si="24"/>
        <v>6.2248708328963259E-2</v>
      </c>
      <c r="U152" s="271">
        <f t="shared" si="24"/>
        <v>6.0804329699532388E-2</v>
      </c>
      <c r="V152" s="271">
        <f t="shared" si="24"/>
        <v>6.844266205308816E-2</v>
      </c>
      <c r="W152" s="271">
        <f t="shared" si="24"/>
        <v>6.7363514450745829E-2</v>
      </c>
      <c r="DA152" s="79"/>
    </row>
    <row r="153" spans="1:105" ht="12" customHeight="1" x14ac:dyDescent="0.25">
      <c r="A153" s="203" t="s">
        <v>1500</v>
      </c>
      <c r="B153" s="271">
        <f t="shared" ref="B153:W153" si="25">IF(B$60=0,0,B$60/B$48)</f>
        <v>9.986380519105674E-2</v>
      </c>
      <c r="C153" s="271">
        <f t="shared" si="25"/>
        <v>0.10317719106562209</v>
      </c>
      <c r="D153" s="271">
        <f t="shared" si="25"/>
        <v>0.10104036227758212</v>
      </c>
      <c r="E153" s="271">
        <f t="shared" si="25"/>
        <v>9.7273350921477458E-2</v>
      </c>
      <c r="F153" s="271">
        <f t="shared" si="25"/>
        <v>9.806598032811846E-2</v>
      </c>
      <c r="G153" s="271">
        <f t="shared" si="25"/>
        <v>9.356272306664852E-2</v>
      </c>
      <c r="H153" s="271">
        <f t="shared" si="25"/>
        <v>9.4983574335410104E-2</v>
      </c>
      <c r="I153" s="271">
        <f t="shared" si="25"/>
        <v>0.10133262257579853</v>
      </c>
      <c r="J153" s="271">
        <f t="shared" si="25"/>
        <v>9.7873556829316463E-2</v>
      </c>
      <c r="K153" s="271">
        <f t="shared" si="25"/>
        <v>9.8347081185377147E-2</v>
      </c>
      <c r="L153" s="271">
        <f t="shared" si="25"/>
        <v>0.10201595411460562</v>
      </c>
      <c r="M153" s="271">
        <f t="shared" si="25"/>
        <v>0.10503270993095758</v>
      </c>
      <c r="N153" s="271">
        <f t="shared" si="25"/>
        <v>9.497599077907512E-2</v>
      </c>
      <c r="O153" s="271">
        <f t="shared" si="25"/>
        <v>9.1606282749379792E-2</v>
      </c>
      <c r="P153" s="271">
        <f t="shared" si="25"/>
        <v>9.336170581448916E-2</v>
      </c>
      <c r="Q153" s="271">
        <f t="shared" si="25"/>
        <v>7.8849705082591551E-2</v>
      </c>
      <c r="R153" s="271">
        <f t="shared" si="25"/>
        <v>8.4795423764728955E-2</v>
      </c>
      <c r="S153" s="271">
        <f t="shared" si="25"/>
        <v>8.2333366497124846E-2</v>
      </c>
      <c r="T153" s="271">
        <f t="shared" si="25"/>
        <v>9.6549113117618768E-2</v>
      </c>
      <c r="U153" s="271">
        <f t="shared" si="25"/>
        <v>9.1514979644755995E-2</v>
      </c>
      <c r="V153" s="271">
        <f t="shared" si="25"/>
        <v>9.7371174598187074E-2</v>
      </c>
      <c r="W153" s="271">
        <f t="shared" si="25"/>
        <v>9.8313536545633476E-2</v>
      </c>
      <c r="DA153" s="79"/>
    </row>
    <row r="154" spans="1:105" ht="12" customHeight="1" x14ac:dyDescent="0.25">
      <c r="A154" s="62" t="s">
        <v>1501</v>
      </c>
      <c r="B154" s="320">
        <f t="shared" ref="B154:W154" si="26">IF(B$61=0,0,B$61/B$48)</f>
        <v>7.9967121612343817E-2</v>
      </c>
      <c r="C154" s="320">
        <f t="shared" si="26"/>
        <v>8.2566821029442031E-2</v>
      </c>
      <c r="D154" s="320">
        <f t="shared" si="26"/>
        <v>8.07980700255648E-2</v>
      </c>
      <c r="E154" s="320">
        <f t="shared" si="26"/>
        <v>7.784152540178553E-2</v>
      </c>
      <c r="F154" s="320">
        <f t="shared" si="26"/>
        <v>7.839282570437546E-2</v>
      </c>
      <c r="G154" s="320">
        <f t="shared" si="26"/>
        <v>7.4852662797235403E-2</v>
      </c>
      <c r="H154" s="320">
        <f t="shared" si="26"/>
        <v>7.6100933282123168E-2</v>
      </c>
      <c r="I154" s="320">
        <f t="shared" si="26"/>
        <v>8.0772247312191695E-2</v>
      </c>
      <c r="J154" s="320">
        <f t="shared" si="26"/>
        <v>7.8141543599074062E-2</v>
      </c>
      <c r="K154" s="320">
        <f t="shared" si="26"/>
        <v>7.8214770338161904E-2</v>
      </c>
      <c r="L154" s="320">
        <f t="shared" si="26"/>
        <v>8.0479349963202912E-2</v>
      </c>
      <c r="M154" s="320">
        <f t="shared" si="26"/>
        <v>8.1689805933232315E-2</v>
      </c>
      <c r="N154" s="320">
        <f t="shared" si="26"/>
        <v>7.0369727043499142E-2</v>
      </c>
      <c r="O154" s="320">
        <f t="shared" si="26"/>
        <v>6.7281281565859649E-2</v>
      </c>
      <c r="P154" s="320">
        <f t="shared" si="26"/>
        <v>6.9179789473234471E-2</v>
      </c>
      <c r="Q154" s="320">
        <f t="shared" si="26"/>
        <v>5.3128477569134858E-2</v>
      </c>
      <c r="R154" s="320">
        <f t="shared" si="26"/>
        <v>5.8997813878928197E-2</v>
      </c>
      <c r="S154" s="320">
        <f t="shared" si="26"/>
        <v>5.7629859245425054E-2</v>
      </c>
      <c r="T154" s="320">
        <f t="shared" si="26"/>
        <v>7.5053839057403995E-2</v>
      </c>
      <c r="U154" s="320">
        <f t="shared" si="26"/>
        <v>6.9262239689530727E-2</v>
      </c>
      <c r="V154" s="320">
        <f t="shared" si="26"/>
        <v>7.6662646297328288E-2</v>
      </c>
      <c r="W154" s="320">
        <f t="shared" si="26"/>
        <v>7.7739203054401018E-2</v>
      </c>
      <c r="DA154" s="141"/>
    </row>
    <row r="155" spans="1:105" ht="12" customHeight="1" x14ac:dyDescent="0.25">
      <c r="A155" s="62" t="s">
        <v>1508</v>
      </c>
      <c r="B155" s="320">
        <f t="shared" ref="B155:W155" si="27">IF(B$67=0,0,B$67/B$48)</f>
        <v>1.989668357871292E-2</v>
      </c>
      <c r="C155" s="320">
        <f t="shared" si="27"/>
        <v>2.0610370036180058E-2</v>
      </c>
      <c r="D155" s="320">
        <f t="shared" si="27"/>
        <v>2.0242292252017315E-2</v>
      </c>
      <c r="E155" s="320">
        <f t="shared" si="27"/>
        <v>1.9431825519691942E-2</v>
      </c>
      <c r="F155" s="320">
        <f t="shared" si="27"/>
        <v>1.9673154623742993E-2</v>
      </c>
      <c r="G155" s="320">
        <f t="shared" si="27"/>
        <v>1.8710060269413107E-2</v>
      </c>
      <c r="H155" s="320">
        <f t="shared" si="27"/>
        <v>1.8882641053286936E-2</v>
      </c>
      <c r="I155" s="320">
        <f t="shared" si="27"/>
        <v>2.0560375263606837E-2</v>
      </c>
      <c r="J155" s="320">
        <f t="shared" si="27"/>
        <v>1.9732013230242405E-2</v>
      </c>
      <c r="K155" s="320">
        <f t="shared" si="27"/>
        <v>2.0132310847215253E-2</v>
      </c>
      <c r="L155" s="320">
        <f t="shared" si="27"/>
        <v>2.15366041514027E-2</v>
      </c>
      <c r="M155" s="320">
        <f t="shared" si="27"/>
        <v>2.3342903997725272E-2</v>
      </c>
      <c r="N155" s="320">
        <f t="shared" si="27"/>
        <v>2.4606263735575975E-2</v>
      </c>
      <c r="O155" s="320">
        <f t="shared" si="27"/>
        <v>2.4325001183520139E-2</v>
      </c>
      <c r="P155" s="320">
        <f t="shared" si="27"/>
        <v>2.4181916341254679E-2</v>
      </c>
      <c r="Q155" s="320">
        <f t="shared" si="27"/>
        <v>2.5721227513456683E-2</v>
      </c>
      <c r="R155" s="320">
        <f t="shared" si="27"/>
        <v>2.5797609885800755E-2</v>
      </c>
      <c r="S155" s="320">
        <f t="shared" si="27"/>
        <v>2.4703507251699793E-2</v>
      </c>
      <c r="T155" s="320">
        <f t="shared" si="27"/>
        <v>2.1495274060214759E-2</v>
      </c>
      <c r="U155" s="320">
        <f t="shared" si="27"/>
        <v>2.2252739955225267E-2</v>
      </c>
      <c r="V155" s="320">
        <f t="shared" si="27"/>
        <v>2.0708528300858793E-2</v>
      </c>
      <c r="W155" s="320">
        <f t="shared" si="27"/>
        <v>2.0574333491232458E-2</v>
      </c>
      <c r="DA155" s="141"/>
    </row>
    <row r="156" spans="1:105" ht="12" customHeight="1" x14ac:dyDescent="0.25">
      <c r="A156" s="62" t="s">
        <v>1520</v>
      </c>
      <c r="B156" s="320">
        <f t="shared" ref="B156:W156" si="28">IF(B$78=0,0,B$78/B$48)</f>
        <v>0</v>
      </c>
      <c r="C156" s="320">
        <f t="shared" si="28"/>
        <v>0</v>
      </c>
      <c r="D156" s="320">
        <f t="shared" si="28"/>
        <v>0</v>
      </c>
      <c r="E156" s="320">
        <f t="shared" si="28"/>
        <v>0</v>
      </c>
      <c r="F156" s="320">
        <f t="shared" si="28"/>
        <v>0</v>
      </c>
      <c r="G156" s="320">
        <f t="shared" si="28"/>
        <v>0</v>
      </c>
      <c r="H156" s="320">
        <f t="shared" si="28"/>
        <v>0</v>
      </c>
      <c r="I156" s="320">
        <f t="shared" si="28"/>
        <v>0</v>
      </c>
      <c r="J156" s="320">
        <f t="shared" si="28"/>
        <v>0</v>
      </c>
      <c r="K156" s="320">
        <f t="shared" si="28"/>
        <v>0</v>
      </c>
      <c r="L156" s="320">
        <f t="shared" si="28"/>
        <v>0</v>
      </c>
      <c r="M156" s="320">
        <f t="shared" si="28"/>
        <v>0</v>
      </c>
      <c r="N156" s="320">
        <f t="shared" si="28"/>
        <v>0</v>
      </c>
      <c r="O156" s="320">
        <f t="shared" si="28"/>
        <v>0</v>
      </c>
      <c r="P156" s="320">
        <f t="shared" si="28"/>
        <v>0</v>
      </c>
      <c r="Q156" s="320">
        <f t="shared" si="28"/>
        <v>0</v>
      </c>
      <c r="R156" s="320">
        <f t="shared" si="28"/>
        <v>0</v>
      </c>
      <c r="S156" s="320">
        <f t="shared" si="28"/>
        <v>0</v>
      </c>
      <c r="T156" s="320">
        <f t="shared" si="28"/>
        <v>0</v>
      </c>
      <c r="U156" s="320">
        <f t="shared" si="28"/>
        <v>0</v>
      </c>
      <c r="V156" s="320">
        <f t="shared" si="28"/>
        <v>0</v>
      </c>
      <c r="W156" s="320">
        <f t="shared" si="28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29">IF(B$79=0,0,B$79/B$48)</f>
        <v>0.68580085599302643</v>
      </c>
      <c r="C157" s="271">
        <f t="shared" si="29"/>
        <v>0.69747021783324725</v>
      </c>
      <c r="D157" s="271">
        <f t="shared" si="29"/>
        <v>0.68289140191364073</v>
      </c>
      <c r="E157" s="271">
        <f t="shared" si="29"/>
        <v>0.66396489672048076</v>
      </c>
      <c r="F157" s="271">
        <f t="shared" si="29"/>
        <v>0.66459190706335469</v>
      </c>
      <c r="G157" s="271">
        <f t="shared" si="29"/>
        <v>0.64058256714477835</v>
      </c>
      <c r="H157" s="271">
        <f t="shared" si="29"/>
        <v>0.64107389851754637</v>
      </c>
      <c r="I157" s="271">
        <f t="shared" si="29"/>
        <v>0.67468993968743252</v>
      </c>
      <c r="J157" s="271">
        <f t="shared" si="29"/>
        <v>0.65713338071527616</v>
      </c>
      <c r="K157" s="271">
        <f t="shared" si="29"/>
        <v>0.65518215892988829</v>
      </c>
      <c r="L157" s="271">
        <f t="shared" si="29"/>
        <v>0.68834915657388218</v>
      </c>
      <c r="M157" s="271">
        <f t="shared" si="29"/>
        <v>0.71749116201461083</v>
      </c>
      <c r="N157" s="271">
        <f t="shared" si="29"/>
        <v>0.74541492610726023</v>
      </c>
      <c r="O157" s="271">
        <f t="shared" si="29"/>
        <v>0.74155886148711481</v>
      </c>
      <c r="P157" s="271">
        <f t="shared" si="29"/>
        <v>0.73918328478923889</v>
      </c>
      <c r="Q157" s="271">
        <f t="shared" si="29"/>
        <v>0.77413522018105163</v>
      </c>
      <c r="R157" s="271">
        <f t="shared" si="29"/>
        <v>0.77151910526258982</v>
      </c>
      <c r="S157" s="271">
        <f t="shared" si="29"/>
        <v>0.75061554789094476</v>
      </c>
      <c r="T157" s="271">
        <f t="shared" si="29"/>
        <v>0.68918013576090831</v>
      </c>
      <c r="U157" s="271">
        <f t="shared" si="29"/>
        <v>0.70114030643304415</v>
      </c>
      <c r="V157" s="271">
        <f t="shared" si="29"/>
        <v>0.67285898257281485</v>
      </c>
      <c r="W157" s="271">
        <f t="shared" si="29"/>
        <v>0.6738773384612593</v>
      </c>
      <c r="DA157" s="79"/>
    </row>
    <row r="158" spans="1:105" ht="12" customHeight="1" x14ac:dyDescent="0.25">
      <c r="A158" s="62" t="s">
        <v>1523</v>
      </c>
      <c r="B158" s="320">
        <f t="shared" ref="B158:W158" si="30">IF(B$80=0,0,B$80/B$48)</f>
        <v>0.61955267140518744</v>
      </c>
      <c r="C158" s="320">
        <f t="shared" si="30"/>
        <v>0.63823182078618002</v>
      </c>
      <c r="D158" s="320">
        <f t="shared" si="30"/>
        <v>0.61599266666835939</v>
      </c>
      <c r="E158" s="320">
        <f t="shared" si="30"/>
        <v>0.58651508097656901</v>
      </c>
      <c r="F158" s="320">
        <f t="shared" si="30"/>
        <v>0.5884258571536668</v>
      </c>
      <c r="G158" s="320">
        <f t="shared" si="30"/>
        <v>0.55136244097356224</v>
      </c>
      <c r="H158" s="320">
        <f t="shared" si="30"/>
        <v>0.55264752805290107</v>
      </c>
      <c r="I158" s="320">
        <f t="shared" si="30"/>
        <v>0.60458188591869277</v>
      </c>
      <c r="J158" s="320">
        <f t="shared" si="30"/>
        <v>0.57745434165041709</v>
      </c>
      <c r="K158" s="320">
        <f t="shared" si="30"/>
        <v>0.57475137076853999</v>
      </c>
      <c r="L158" s="320">
        <f t="shared" si="30"/>
        <v>0.62403929705201167</v>
      </c>
      <c r="M158" s="320">
        <f t="shared" si="30"/>
        <v>0.66775808629171673</v>
      </c>
      <c r="N158" s="320">
        <f t="shared" si="30"/>
        <v>0.70047655591818903</v>
      </c>
      <c r="O158" s="320">
        <f t="shared" si="30"/>
        <v>0.69283304839377657</v>
      </c>
      <c r="P158" s="320">
        <f t="shared" si="30"/>
        <v>0.69061336262370976</v>
      </c>
      <c r="Q158" s="320">
        <f t="shared" si="30"/>
        <v>0.73061149049369556</v>
      </c>
      <c r="R158" s="320">
        <f t="shared" si="30"/>
        <v>0.73067595757290793</v>
      </c>
      <c r="S158" s="320">
        <f t="shared" si="30"/>
        <v>0.699553326482797</v>
      </c>
      <c r="T158" s="320">
        <f t="shared" si="30"/>
        <v>0.62234287917285991</v>
      </c>
      <c r="U158" s="320">
        <f t="shared" si="30"/>
        <v>0.6358538981703199</v>
      </c>
      <c r="V158" s="320">
        <f t="shared" si="30"/>
        <v>0.5993711964321522</v>
      </c>
      <c r="W158" s="320">
        <f t="shared" si="30"/>
        <v>0.60154824729002421</v>
      </c>
      <c r="DA158" s="141"/>
    </row>
    <row r="159" spans="1:105" ht="12" customHeight="1" x14ac:dyDescent="0.25">
      <c r="A159" s="62" t="s">
        <v>1532</v>
      </c>
      <c r="B159" s="320">
        <f t="shared" ref="B159:W159" si="31">IF(B$88=0,0,B$88/B$48)</f>
        <v>6.6248184587838876E-2</v>
      </c>
      <c r="C159" s="320">
        <f t="shared" si="31"/>
        <v>5.9238397047067265E-2</v>
      </c>
      <c r="D159" s="320">
        <f t="shared" si="31"/>
        <v>6.6898735245281296E-2</v>
      </c>
      <c r="E159" s="320">
        <f t="shared" si="31"/>
        <v>7.7449815743911701E-2</v>
      </c>
      <c r="F159" s="320">
        <f t="shared" si="31"/>
        <v>7.6166049909687825E-2</v>
      </c>
      <c r="G159" s="320">
        <f t="shared" si="31"/>
        <v>8.9220126171216191E-2</v>
      </c>
      <c r="H159" s="320">
        <f t="shared" si="31"/>
        <v>8.8426370464645368E-2</v>
      </c>
      <c r="I159" s="320">
        <f t="shared" si="31"/>
        <v>7.0108053768739784E-2</v>
      </c>
      <c r="J159" s="320">
        <f t="shared" si="31"/>
        <v>7.9679039064859042E-2</v>
      </c>
      <c r="K159" s="320">
        <f t="shared" si="31"/>
        <v>8.0430788161348299E-2</v>
      </c>
      <c r="L159" s="320">
        <f t="shared" si="31"/>
        <v>6.4309859521870461E-2</v>
      </c>
      <c r="M159" s="320">
        <f t="shared" si="31"/>
        <v>4.9733075722894177E-2</v>
      </c>
      <c r="N159" s="320">
        <f t="shared" si="31"/>
        <v>4.493837018907116E-2</v>
      </c>
      <c r="O159" s="320">
        <f t="shared" si="31"/>
        <v>4.872581309333824E-2</v>
      </c>
      <c r="P159" s="320">
        <f t="shared" si="31"/>
        <v>4.856992216552914E-2</v>
      </c>
      <c r="Q159" s="320">
        <f t="shared" si="31"/>
        <v>4.3523729687355989E-2</v>
      </c>
      <c r="R159" s="320">
        <f t="shared" si="31"/>
        <v>4.0843147689681877E-2</v>
      </c>
      <c r="S159" s="320">
        <f t="shared" si="31"/>
        <v>5.1062221408147729E-2</v>
      </c>
      <c r="T159" s="320">
        <f t="shared" si="31"/>
        <v>6.6837256588048427E-2</v>
      </c>
      <c r="U159" s="320">
        <f t="shared" si="31"/>
        <v>6.5286408262724291E-2</v>
      </c>
      <c r="V159" s="320">
        <f t="shared" si="31"/>
        <v>7.3487786140662661E-2</v>
      </c>
      <c r="W159" s="320">
        <f t="shared" si="31"/>
        <v>7.2329091171235121E-2</v>
      </c>
      <c r="DA159" s="141"/>
    </row>
    <row r="160" spans="1:105" ht="12" customHeight="1" x14ac:dyDescent="0.25">
      <c r="A160" s="203" t="s">
        <v>1534</v>
      </c>
      <c r="B160" s="271">
        <f t="shared" ref="B160:W160" si="32">IF(B$89=0,0,B$89/B$48)</f>
        <v>0.10704577717801801</v>
      </c>
      <c r="C160" s="271">
        <f t="shared" si="32"/>
        <v>0.10195889285866705</v>
      </c>
      <c r="D160" s="271">
        <f t="shared" si="32"/>
        <v>0.10812272449104801</v>
      </c>
      <c r="E160" s="271">
        <f t="shared" si="32"/>
        <v>0.11631904375510878</v>
      </c>
      <c r="F160" s="271">
        <f t="shared" si="32"/>
        <v>0.11542985458335556</v>
      </c>
      <c r="G160" s="271">
        <f t="shared" si="32"/>
        <v>0.12563698382436833</v>
      </c>
      <c r="H160" s="271">
        <f t="shared" si="32"/>
        <v>0.12559907425424643</v>
      </c>
      <c r="I160" s="271">
        <f t="shared" si="32"/>
        <v>0.11110853310974703</v>
      </c>
      <c r="J160" s="271">
        <f t="shared" si="32"/>
        <v>0.1185723782184976</v>
      </c>
      <c r="K160" s="271">
        <f t="shared" si="32"/>
        <v>0.11931649296755817</v>
      </c>
      <c r="L160" s="271">
        <f t="shared" si="32"/>
        <v>0.1055226028105891</v>
      </c>
      <c r="M160" s="271">
        <f t="shared" si="32"/>
        <v>9.2577678437051544E-2</v>
      </c>
      <c r="N160" s="271">
        <f t="shared" si="32"/>
        <v>8.1709301632159295E-2</v>
      </c>
      <c r="O160" s="271">
        <f t="shared" si="32"/>
        <v>8.3507923111969515E-2</v>
      </c>
      <c r="P160" s="271">
        <f t="shared" si="32"/>
        <v>8.443315903698187E-2</v>
      </c>
      <c r="Q160" s="271">
        <f t="shared" si="32"/>
        <v>7.0660706921305577E-2</v>
      </c>
      <c r="R160" s="271">
        <f t="shared" si="32"/>
        <v>7.1465627455125191E-2</v>
      </c>
      <c r="S160" s="271">
        <f t="shared" si="32"/>
        <v>8.0247703354888789E-2</v>
      </c>
      <c r="T160" s="271">
        <f t="shared" si="32"/>
        <v>0.10482483921014521</v>
      </c>
      <c r="U160" s="271">
        <f t="shared" si="32"/>
        <v>0.10010782853683652</v>
      </c>
      <c r="V160" s="271">
        <f t="shared" si="32"/>
        <v>0.11194993850838521</v>
      </c>
      <c r="W160" s="271">
        <f t="shared" si="32"/>
        <v>0.11147398271285269</v>
      </c>
      <c r="DA160" s="79"/>
    </row>
    <row r="161" spans="1:105" ht="12" customHeight="1" x14ac:dyDescent="0.25">
      <c r="A161" s="62" t="s">
        <v>1535</v>
      </c>
      <c r="B161" s="320">
        <f t="shared" ref="B161:W161" si="33">IF(B$90=0,0,B$90/B$48)</f>
        <v>4.5110685432694968E-2</v>
      </c>
      <c r="C161" s="320">
        <f t="shared" si="33"/>
        <v>4.6577215929975949E-2</v>
      </c>
      <c r="D161" s="320">
        <f t="shared" si="33"/>
        <v>4.5579436235822827E-2</v>
      </c>
      <c r="E161" s="320">
        <f t="shared" si="33"/>
        <v>4.3911603859192128E-2</v>
      </c>
      <c r="F161" s="320">
        <f t="shared" si="33"/>
        <v>4.4222600854302754E-2</v>
      </c>
      <c r="G161" s="320">
        <f t="shared" si="33"/>
        <v>4.2225540411654043E-2</v>
      </c>
      <c r="H161" s="320">
        <f t="shared" si="33"/>
        <v>4.29297090254959E-2</v>
      </c>
      <c r="I161" s="320">
        <f t="shared" si="33"/>
        <v>4.55648692453334E-2</v>
      </c>
      <c r="J161" s="320">
        <f t="shared" si="33"/>
        <v>4.4080848746954567E-2</v>
      </c>
      <c r="K161" s="320">
        <f t="shared" si="33"/>
        <v>4.4122157078749578E-2</v>
      </c>
      <c r="L161" s="320">
        <f t="shared" si="33"/>
        <v>4.5399641337814697E-2</v>
      </c>
      <c r="M161" s="320">
        <f t="shared" si="33"/>
        <v>4.6082478201179972E-2</v>
      </c>
      <c r="N161" s="320">
        <f t="shared" si="33"/>
        <v>3.9696647280022798E-2</v>
      </c>
      <c r="O161" s="320">
        <f t="shared" si="33"/>
        <v>3.795440759940482E-2</v>
      </c>
      <c r="P161" s="320">
        <f t="shared" si="33"/>
        <v>3.9025385162111702E-2</v>
      </c>
      <c r="Q161" s="320">
        <f t="shared" si="33"/>
        <v>2.9970592798844502E-2</v>
      </c>
      <c r="R161" s="320">
        <f t="shared" si="33"/>
        <v>3.3281575845768512E-2</v>
      </c>
      <c r="S161" s="320">
        <f t="shared" si="33"/>
        <v>3.2509891559602676E-2</v>
      </c>
      <c r="T161" s="320">
        <f t="shared" si="33"/>
        <v>4.2339027039733322E-2</v>
      </c>
      <c r="U161" s="320">
        <f t="shared" si="33"/>
        <v>3.907189659951503E-2</v>
      </c>
      <c r="V161" s="320">
        <f t="shared" si="33"/>
        <v>4.3246579992231568E-2</v>
      </c>
      <c r="W161" s="320">
        <f t="shared" si="33"/>
        <v>4.3853882246452626E-2</v>
      </c>
      <c r="DA161" s="141"/>
    </row>
    <row r="162" spans="1:105" ht="12" customHeight="1" x14ac:dyDescent="0.25">
      <c r="A162" s="63" t="s">
        <v>1542</v>
      </c>
      <c r="B162" s="328">
        <f t="shared" ref="B162:W162" si="34">IF(B$96=0,0,B$96/B$48)</f>
        <v>6.1935091745323044E-2</v>
      </c>
      <c r="C162" s="328">
        <f t="shared" si="34"/>
        <v>5.5381676928691094E-2</v>
      </c>
      <c r="D162" s="328">
        <f t="shared" si="34"/>
        <v>6.2543288255225177E-2</v>
      </c>
      <c r="E162" s="328">
        <f t="shared" si="34"/>
        <v>7.2407439895916664E-2</v>
      </c>
      <c r="F162" s="328">
        <f t="shared" si="34"/>
        <v>7.1207253729052802E-2</v>
      </c>
      <c r="G162" s="328">
        <f t="shared" si="34"/>
        <v>8.3411443412714281E-2</v>
      </c>
      <c r="H162" s="328">
        <f t="shared" si="34"/>
        <v>8.2669365228750541E-2</v>
      </c>
      <c r="I162" s="328">
        <f t="shared" si="34"/>
        <v>6.5543663864413626E-2</v>
      </c>
      <c r="J162" s="328">
        <f t="shared" si="34"/>
        <v>7.4491529471543028E-2</v>
      </c>
      <c r="K162" s="328">
        <f t="shared" si="34"/>
        <v>7.5194335888808583E-2</v>
      </c>
      <c r="L162" s="328">
        <f t="shared" si="34"/>
        <v>6.0122961472774406E-2</v>
      </c>
      <c r="M162" s="328">
        <f t="shared" si="34"/>
        <v>4.6495200235871566E-2</v>
      </c>
      <c r="N162" s="328">
        <f t="shared" si="34"/>
        <v>4.2012654352136497E-2</v>
      </c>
      <c r="O162" s="328">
        <f t="shared" si="34"/>
        <v>4.5553515512564695E-2</v>
      </c>
      <c r="P162" s="328">
        <f t="shared" si="34"/>
        <v>4.5407773874870154E-2</v>
      </c>
      <c r="Q162" s="328">
        <f t="shared" si="34"/>
        <v>4.0690114122461075E-2</v>
      </c>
      <c r="R162" s="328">
        <f t="shared" si="34"/>
        <v>3.8184051609356666E-2</v>
      </c>
      <c r="S162" s="328">
        <f t="shared" si="34"/>
        <v>4.7737811795286106E-2</v>
      </c>
      <c r="T162" s="328">
        <f t="shared" si="34"/>
        <v>6.2485812170411895E-2</v>
      </c>
      <c r="U162" s="328">
        <f t="shared" si="34"/>
        <v>6.1035931937321479E-2</v>
      </c>
      <c r="V162" s="328">
        <f t="shared" si="34"/>
        <v>6.870335851615364E-2</v>
      </c>
      <c r="W162" s="328">
        <f t="shared" si="34"/>
        <v>6.7620100466400074E-2</v>
      </c>
      <c r="DA162" s="149"/>
    </row>
    <row r="163" spans="1:105" ht="12" hidden="1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DA163" s="94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35">SUM(B166:B170,B172:B174,B176:B178)</f>
        <v>0.99999999999999978</v>
      </c>
      <c r="C165" s="234">
        <f t="shared" si="35"/>
        <v>1</v>
      </c>
      <c r="D165" s="234">
        <f t="shared" si="35"/>
        <v>0.99999999999999989</v>
      </c>
      <c r="E165" s="234">
        <f t="shared" si="35"/>
        <v>0.99999999999999956</v>
      </c>
      <c r="F165" s="234">
        <f t="shared" si="35"/>
        <v>1</v>
      </c>
      <c r="G165" s="234">
        <f t="shared" si="35"/>
        <v>0.99999999999999978</v>
      </c>
      <c r="H165" s="234">
        <f t="shared" si="35"/>
        <v>0.99999999999999989</v>
      </c>
      <c r="I165" s="234">
        <f t="shared" si="35"/>
        <v>1</v>
      </c>
      <c r="J165" s="234">
        <f t="shared" si="35"/>
        <v>1.0000000000000004</v>
      </c>
      <c r="K165" s="234">
        <f t="shared" si="35"/>
        <v>1</v>
      </c>
      <c r="L165" s="234">
        <f t="shared" si="35"/>
        <v>1.0000000000000002</v>
      </c>
      <c r="M165" s="234">
        <f t="shared" si="35"/>
        <v>0.99999999999999956</v>
      </c>
      <c r="N165" s="234">
        <f t="shared" si="35"/>
        <v>0.99999999999999978</v>
      </c>
      <c r="O165" s="234">
        <f t="shared" si="35"/>
        <v>0.99999999999999933</v>
      </c>
      <c r="P165" s="234">
        <f t="shared" si="35"/>
        <v>1.0000000000000004</v>
      </c>
      <c r="Q165" s="234">
        <f t="shared" si="35"/>
        <v>1.0000000000000007</v>
      </c>
      <c r="R165" s="234">
        <f t="shared" si="35"/>
        <v>0.99999999999999978</v>
      </c>
      <c r="S165" s="234">
        <f t="shared" si="35"/>
        <v>1.0000000000000002</v>
      </c>
      <c r="T165" s="234">
        <f t="shared" si="35"/>
        <v>1.0000000000000002</v>
      </c>
      <c r="U165" s="234">
        <f t="shared" si="35"/>
        <v>0.99999999999999978</v>
      </c>
      <c r="V165" s="234">
        <f t="shared" si="35"/>
        <v>1</v>
      </c>
      <c r="W165" s="234">
        <f t="shared" si="35"/>
        <v>0.99999999999999989</v>
      </c>
      <c r="DA165" s="95"/>
    </row>
    <row r="166" spans="1:105" ht="12" customHeight="1" x14ac:dyDescent="0.25">
      <c r="A166" s="55" t="s">
        <v>92</v>
      </c>
      <c r="B166" s="268">
        <f t="shared" ref="B166:W166" si="36">IF(B$100=0,0,B$100/B$99)</f>
        <v>8.6603734050532798E-3</v>
      </c>
      <c r="C166" s="268">
        <f t="shared" si="36"/>
        <v>8.7504761089817942E-3</v>
      </c>
      <c r="D166" s="268">
        <f t="shared" si="36"/>
        <v>8.6058264701598872E-3</v>
      </c>
      <c r="E166" s="268">
        <f t="shared" si="36"/>
        <v>8.4422060965373413E-3</v>
      </c>
      <c r="F166" s="268">
        <f t="shared" si="36"/>
        <v>8.4642672730526267E-3</v>
      </c>
      <c r="G166" s="268">
        <f t="shared" si="36"/>
        <v>8.2636715495095023E-3</v>
      </c>
      <c r="H166" s="268">
        <f t="shared" si="36"/>
        <v>8.2399738099079786E-3</v>
      </c>
      <c r="I166" s="268">
        <f t="shared" si="36"/>
        <v>8.5194161908438999E-3</v>
      </c>
      <c r="J166" s="268">
        <f t="shared" si="36"/>
        <v>8.3503091190037688E-3</v>
      </c>
      <c r="K166" s="268">
        <f t="shared" si="36"/>
        <v>8.212356787258469E-3</v>
      </c>
      <c r="L166" s="268">
        <f t="shared" si="36"/>
        <v>8.5266460500193833E-3</v>
      </c>
      <c r="M166" s="268">
        <f t="shared" si="36"/>
        <v>8.6118658019535017E-3</v>
      </c>
      <c r="N166" s="268">
        <f t="shared" si="36"/>
        <v>8.5541933006933295E-3</v>
      </c>
      <c r="O166" s="268">
        <f t="shared" si="36"/>
        <v>8.5303851964669431E-3</v>
      </c>
      <c r="P166" s="268">
        <f t="shared" si="36"/>
        <v>8.5436356372945929E-3</v>
      </c>
      <c r="Q166" s="268">
        <f t="shared" si="36"/>
        <v>8.5662553957850333E-3</v>
      </c>
      <c r="R166" s="268">
        <f t="shared" si="36"/>
        <v>8.3421563424002174E-3</v>
      </c>
      <c r="S166" s="268">
        <f t="shared" si="36"/>
        <v>8.3630419707975308E-3</v>
      </c>
      <c r="T166" s="268">
        <f t="shared" si="36"/>
        <v>8.2756854575908034E-3</v>
      </c>
      <c r="U166" s="268">
        <f t="shared" si="36"/>
        <v>8.056094814656951E-3</v>
      </c>
      <c r="V166" s="268">
        <f t="shared" si="36"/>
        <v>8.1312163147030589E-3</v>
      </c>
      <c r="W166" s="268">
        <f t="shared" si="36"/>
        <v>8.0897994246120555E-3</v>
      </c>
      <c r="DA166" s="76"/>
    </row>
    <row r="167" spans="1:105" ht="12" customHeight="1" x14ac:dyDescent="0.25">
      <c r="A167" s="202" t="s">
        <v>93</v>
      </c>
      <c r="B167" s="269">
        <f t="shared" ref="B167:W167" si="37">IF(B$101=0,0,B$101/B$99)</f>
        <v>2.5203216626590685E-3</v>
      </c>
      <c r="C167" s="269">
        <f t="shared" si="37"/>
        <v>2.5465431413360363E-3</v>
      </c>
      <c r="D167" s="269">
        <f t="shared" si="37"/>
        <v>2.504447540930869E-3</v>
      </c>
      <c r="E167" s="269">
        <f t="shared" si="37"/>
        <v>2.4568311215449968E-3</v>
      </c>
      <c r="F167" s="269">
        <f t="shared" si="37"/>
        <v>2.4632513136631307E-3</v>
      </c>
      <c r="G167" s="269">
        <f t="shared" si="37"/>
        <v>2.4048744142112517E-3</v>
      </c>
      <c r="H167" s="269">
        <f t="shared" si="37"/>
        <v>2.3979779533220588E-3</v>
      </c>
      <c r="I167" s="269">
        <f t="shared" si="37"/>
        <v>2.4793006230497735E-3</v>
      </c>
      <c r="J167" s="269">
        <f t="shared" si="37"/>
        <v>2.4300874775497372E-3</v>
      </c>
      <c r="K167" s="269">
        <f t="shared" si="37"/>
        <v>2.3899409118243913E-3</v>
      </c>
      <c r="L167" s="269">
        <f t="shared" si="37"/>
        <v>2.4814046397989022E-3</v>
      </c>
      <c r="M167" s="269">
        <f t="shared" si="37"/>
        <v>2.5062050931789689E-3</v>
      </c>
      <c r="N167" s="269">
        <f t="shared" si="37"/>
        <v>2.4894213764190269E-3</v>
      </c>
      <c r="O167" s="269">
        <f t="shared" si="37"/>
        <v>2.4824927974741976E-3</v>
      </c>
      <c r="P167" s="269">
        <f t="shared" si="37"/>
        <v>2.4863489098490097E-3</v>
      </c>
      <c r="Q167" s="269">
        <f t="shared" si="37"/>
        <v>2.4929316591903142E-3</v>
      </c>
      <c r="R167" s="269">
        <f t="shared" si="37"/>
        <v>2.4651178879373206E-3</v>
      </c>
      <c r="S167" s="269">
        <f t="shared" si="37"/>
        <v>2.4337929623715034E-3</v>
      </c>
      <c r="T167" s="269">
        <f t="shared" si="37"/>
        <v>2.4582907348301461E-3</v>
      </c>
      <c r="U167" s="269">
        <f t="shared" si="37"/>
        <v>2.4351303065873338E-3</v>
      </c>
      <c r="V167" s="269">
        <f t="shared" si="37"/>
        <v>2.436855428503657E-3</v>
      </c>
      <c r="W167" s="269">
        <f t="shared" si="37"/>
        <v>2.458703986613295E-3</v>
      </c>
      <c r="DA167" s="77"/>
    </row>
    <row r="168" spans="1:105" ht="12" customHeight="1" x14ac:dyDescent="0.25">
      <c r="A168" s="202" t="s">
        <v>94</v>
      </c>
      <c r="B168" s="269">
        <f t="shared" ref="B168:W168" si="38">IF(B$102=0,0,B$102/B$99)</f>
        <v>3.0934556818045428E-2</v>
      </c>
      <c r="C168" s="269">
        <f t="shared" si="38"/>
        <v>2.8431403696220301E-2</v>
      </c>
      <c r="D168" s="269">
        <f t="shared" si="38"/>
        <v>3.0940116809418151E-2</v>
      </c>
      <c r="E168" s="269">
        <f t="shared" si="38"/>
        <v>3.422701403293002E-2</v>
      </c>
      <c r="F168" s="269">
        <f t="shared" si="38"/>
        <v>3.3758912963327566E-2</v>
      </c>
      <c r="G168" s="269">
        <f t="shared" si="38"/>
        <v>3.7436886874843804E-2</v>
      </c>
      <c r="H168" s="269">
        <f t="shared" si="38"/>
        <v>3.7010522109339611E-2</v>
      </c>
      <c r="I168" s="269">
        <f t="shared" si="38"/>
        <v>3.1752436946146524E-2</v>
      </c>
      <c r="J168" s="269">
        <f t="shared" si="38"/>
        <v>3.4648664609746312E-2</v>
      </c>
      <c r="K168" s="269">
        <f t="shared" si="38"/>
        <v>3.4824098695014197E-2</v>
      </c>
      <c r="L168" s="269">
        <f t="shared" si="38"/>
        <v>3.0299160587715077E-2</v>
      </c>
      <c r="M168" s="269">
        <f t="shared" si="38"/>
        <v>2.5661269544788555E-2</v>
      </c>
      <c r="N168" s="269">
        <f t="shared" si="38"/>
        <v>2.6461263872403502E-2</v>
      </c>
      <c r="O168" s="269">
        <f t="shared" si="38"/>
        <v>2.8589966604323017E-2</v>
      </c>
      <c r="P168" s="269">
        <f t="shared" si="38"/>
        <v>2.8061082517100253E-2</v>
      </c>
      <c r="Q168" s="269">
        <f t="shared" si="38"/>
        <v>3.0704258143253393E-2</v>
      </c>
      <c r="R168" s="269">
        <f t="shared" si="38"/>
        <v>2.7353553655915575E-2</v>
      </c>
      <c r="S168" s="269">
        <f t="shared" si="38"/>
        <v>3.2113053709151948E-2</v>
      </c>
      <c r="T168" s="269">
        <f t="shared" si="38"/>
        <v>3.1138959158522817E-2</v>
      </c>
      <c r="U168" s="269">
        <f t="shared" si="38"/>
        <v>3.1664068827643839E-2</v>
      </c>
      <c r="V168" s="269">
        <f t="shared" si="38"/>
        <v>3.2435453357786498E-2</v>
      </c>
      <c r="W168" s="269">
        <f t="shared" si="38"/>
        <v>3.14403896487035E-2</v>
      </c>
      <c r="DA168" s="77"/>
    </row>
    <row r="169" spans="1:105" ht="12" customHeight="1" x14ac:dyDescent="0.25">
      <c r="A169" s="202" t="s">
        <v>95</v>
      </c>
      <c r="B169" s="269">
        <f t="shared" ref="B169:W169" si="39">IF(B$103=0,0,B$103/B$99)</f>
        <v>7.7010324998719138E-3</v>
      </c>
      <c r="C169" s="269">
        <f t="shared" si="39"/>
        <v>7.7811542011919635E-3</v>
      </c>
      <c r="D169" s="269">
        <f t="shared" si="39"/>
        <v>7.652527926369659E-3</v>
      </c>
      <c r="E169" s="269">
        <f t="shared" si="39"/>
        <v>7.5070323736983148E-3</v>
      </c>
      <c r="F169" s="269">
        <f t="shared" si="39"/>
        <v>7.5266497538485138E-3</v>
      </c>
      <c r="G169" s="269">
        <f t="shared" si="39"/>
        <v>7.3482747445862626E-3</v>
      </c>
      <c r="H169" s="269">
        <f t="shared" si="39"/>
        <v>7.3272020893658373E-3</v>
      </c>
      <c r="I169" s="269">
        <f t="shared" si="39"/>
        <v>7.5756896264243968E-3</v>
      </c>
      <c r="J169" s="269">
        <f t="shared" si="39"/>
        <v>7.425315156954158E-3</v>
      </c>
      <c r="K169" s="269">
        <f t="shared" si="39"/>
        <v>7.3026443042650841E-3</v>
      </c>
      <c r="L169" s="269">
        <f t="shared" si="39"/>
        <v>7.5821186079331375E-3</v>
      </c>
      <c r="M169" s="269">
        <f t="shared" si="39"/>
        <v>7.6578982595233037E-3</v>
      </c>
      <c r="N169" s="269">
        <f t="shared" si="39"/>
        <v>7.6066143499525759E-3</v>
      </c>
      <c r="O169" s="269">
        <f t="shared" si="39"/>
        <v>7.5854435555962052E-3</v>
      </c>
      <c r="P169" s="269">
        <f t="shared" si="39"/>
        <v>7.5972261971381785E-3</v>
      </c>
      <c r="Q169" s="269">
        <f t="shared" si="39"/>
        <v>7.6173402831165591E-3</v>
      </c>
      <c r="R169" s="269">
        <f t="shared" si="39"/>
        <v>7.5323532120070225E-3</v>
      </c>
      <c r="S169" s="269">
        <f t="shared" si="39"/>
        <v>7.4366375446727534E-3</v>
      </c>
      <c r="T169" s="269">
        <f t="shared" si="39"/>
        <v>7.5294145198316117E-3</v>
      </c>
      <c r="U169" s="269">
        <f t="shared" si="39"/>
        <v>7.4732740254480293E-3</v>
      </c>
      <c r="V169" s="269">
        <f t="shared" si="39"/>
        <v>7.4459951403967025E-3</v>
      </c>
      <c r="W169" s="269">
        <f t="shared" si="39"/>
        <v>7.5127550538516179E-3</v>
      </c>
      <c r="DA169" s="77"/>
    </row>
    <row r="170" spans="1:105" ht="12" customHeight="1" x14ac:dyDescent="0.25">
      <c r="A170" s="56" t="s">
        <v>96</v>
      </c>
      <c r="B170" s="270">
        <f t="shared" ref="B170:W170" si="40">IF(B$104=0,0,B$104/B$99)</f>
        <v>1.597037573823042E-2</v>
      </c>
      <c r="C170" s="270">
        <f t="shared" si="40"/>
        <v>1.4645571944537434E-2</v>
      </c>
      <c r="D170" s="270">
        <f t="shared" si="40"/>
        <v>1.5600551928292222E-2</v>
      </c>
      <c r="E170" s="270">
        <f t="shared" si="40"/>
        <v>1.6915620577174991E-2</v>
      </c>
      <c r="F170" s="270">
        <f t="shared" si="40"/>
        <v>1.7879714168388187E-2</v>
      </c>
      <c r="G170" s="270">
        <f t="shared" si="40"/>
        <v>1.9629761235250315E-2</v>
      </c>
      <c r="H170" s="270">
        <f t="shared" si="40"/>
        <v>1.8685027961438106E-2</v>
      </c>
      <c r="I170" s="270">
        <f t="shared" si="40"/>
        <v>1.6809734896063144E-2</v>
      </c>
      <c r="J170" s="270">
        <f t="shared" si="40"/>
        <v>1.7824768455992568E-2</v>
      </c>
      <c r="K170" s="270">
        <f t="shared" si="40"/>
        <v>1.7535264147192097E-2</v>
      </c>
      <c r="L170" s="270">
        <f t="shared" si="40"/>
        <v>1.6033578190396521E-2</v>
      </c>
      <c r="M170" s="270">
        <f t="shared" si="40"/>
        <v>1.3829717497541357E-2</v>
      </c>
      <c r="N170" s="270">
        <f t="shared" si="40"/>
        <v>1.4065126497721602E-2</v>
      </c>
      <c r="O170" s="270">
        <f t="shared" si="40"/>
        <v>1.5279646725870113E-2</v>
      </c>
      <c r="P170" s="270">
        <f t="shared" si="40"/>
        <v>1.4897997797586451E-2</v>
      </c>
      <c r="Q170" s="270">
        <f t="shared" si="40"/>
        <v>1.7131592276968876E-2</v>
      </c>
      <c r="R170" s="270">
        <f t="shared" si="40"/>
        <v>1.5051936806801908E-2</v>
      </c>
      <c r="S170" s="270">
        <f t="shared" si="40"/>
        <v>1.7453056605691779E-2</v>
      </c>
      <c r="T170" s="270">
        <f t="shared" si="40"/>
        <v>1.7747105137756871E-2</v>
      </c>
      <c r="U170" s="270">
        <f t="shared" si="40"/>
        <v>1.825526981802187E-2</v>
      </c>
      <c r="V170" s="270">
        <f t="shared" si="40"/>
        <v>1.7364850898275264E-2</v>
      </c>
      <c r="W170" s="270">
        <f t="shared" si="40"/>
        <v>1.7273734333599057E-2</v>
      </c>
      <c r="DA170" s="78"/>
    </row>
    <row r="171" spans="1:105" ht="12" customHeight="1" x14ac:dyDescent="0.25">
      <c r="A171" s="203" t="s">
        <v>1555</v>
      </c>
      <c r="B171" s="271">
        <f t="shared" ref="B171:W171" si="41">IF(B$110=0,0,B$110/B$99)</f>
        <v>0.64863529520055363</v>
      </c>
      <c r="C171" s="271">
        <f t="shared" si="41"/>
        <v>0.66910471703703944</v>
      </c>
      <c r="D171" s="271">
        <f t="shared" si="41"/>
        <v>0.64904220347651942</v>
      </c>
      <c r="E171" s="271">
        <f t="shared" si="41"/>
        <v>0.62264564499824793</v>
      </c>
      <c r="F171" s="271">
        <f t="shared" si="41"/>
        <v>0.6253471312976846</v>
      </c>
      <c r="G171" s="271">
        <f t="shared" si="41"/>
        <v>0.59558857910910712</v>
      </c>
      <c r="H171" s="271">
        <f t="shared" si="41"/>
        <v>0.5998157138731679</v>
      </c>
      <c r="I171" s="271">
        <f t="shared" si="41"/>
        <v>0.64179668804518053</v>
      </c>
      <c r="J171" s="271">
        <f t="shared" si="41"/>
        <v>0.61871995037463978</v>
      </c>
      <c r="K171" s="271">
        <f t="shared" si="41"/>
        <v>0.61790172460096537</v>
      </c>
      <c r="L171" s="271">
        <f t="shared" si="41"/>
        <v>0.6537777501395251</v>
      </c>
      <c r="M171" s="271">
        <f t="shared" si="41"/>
        <v>0.69163705698279432</v>
      </c>
      <c r="N171" s="271">
        <f t="shared" si="41"/>
        <v>0.68532622616293781</v>
      </c>
      <c r="O171" s="271">
        <f t="shared" si="41"/>
        <v>0.66773187832580572</v>
      </c>
      <c r="P171" s="271">
        <f t="shared" si="41"/>
        <v>0.67216210580891511</v>
      </c>
      <c r="Q171" s="271">
        <f t="shared" si="41"/>
        <v>0.64954260427699995</v>
      </c>
      <c r="R171" s="271">
        <f t="shared" si="41"/>
        <v>0.67447817876641591</v>
      </c>
      <c r="S171" s="271">
        <f t="shared" si="41"/>
        <v>0.63871899689996381</v>
      </c>
      <c r="T171" s="271">
        <f t="shared" si="41"/>
        <v>0.63993052563929087</v>
      </c>
      <c r="U171" s="271">
        <f t="shared" si="41"/>
        <v>0.63073699325915922</v>
      </c>
      <c r="V171" s="271">
        <f t="shared" si="41"/>
        <v>0.62861812289720531</v>
      </c>
      <c r="W171" s="271">
        <f t="shared" si="41"/>
        <v>0.63316182324216064</v>
      </c>
      <c r="DA171" s="79"/>
    </row>
    <row r="172" spans="1:105" ht="12" customHeight="1" x14ac:dyDescent="0.25">
      <c r="A172" s="62" t="s">
        <v>1556</v>
      </c>
      <c r="B172" s="320">
        <f t="shared" ref="B172:W172" si="42">IF(B$111=0,0,B$111/B$99)</f>
        <v>0.51315198673096207</v>
      </c>
      <c r="C172" s="320">
        <f t="shared" si="42"/>
        <v>0.54458440598634172</v>
      </c>
      <c r="D172" s="320">
        <f t="shared" si="42"/>
        <v>0.51353454405111276</v>
      </c>
      <c r="E172" s="320">
        <f t="shared" si="42"/>
        <v>0.47274244362083478</v>
      </c>
      <c r="F172" s="320">
        <f t="shared" si="42"/>
        <v>0.4774940605227857</v>
      </c>
      <c r="G172" s="320">
        <f t="shared" si="42"/>
        <v>0.43162717754647317</v>
      </c>
      <c r="H172" s="320">
        <f t="shared" si="42"/>
        <v>0.43772165146089381</v>
      </c>
      <c r="I172" s="320">
        <f t="shared" si="42"/>
        <v>0.5027313303373071</v>
      </c>
      <c r="J172" s="320">
        <f t="shared" si="42"/>
        <v>0.46697005646171708</v>
      </c>
      <c r="K172" s="320">
        <f t="shared" si="42"/>
        <v>0.46538348639171939</v>
      </c>
      <c r="L172" s="320">
        <f t="shared" si="42"/>
        <v>0.52107727072355836</v>
      </c>
      <c r="M172" s="320">
        <f t="shared" si="42"/>
        <v>0.57924903352063717</v>
      </c>
      <c r="N172" s="320">
        <f t="shared" si="42"/>
        <v>0.56943448745767267</v>
      </c>
      <c r="O172" s="320">
        <f t="shared" si="42"/>
        <v>0.54251711325345597</v>
      </c>
      <c r="P172" s="320">
        <f t="shared" si="42"/>
        <v>0.5492636812083338</v>
      </c>
      <c r="Q172" s="320">
        <f t="shared" si="42"/>
        <v>0.51506792918077515</v>
      </c>
      <c r="R172" s="320">
        <f t="shared" si="42"/>
        <v>0.55256654909782499</v>
      </c>
      <c r="S172" s="320">
        <f t="shared" si="42"/>
        <v>0.49807425493166768</v>
      </c>
      <c r="T172" s="320">
        <f t="shared" si="42"/>
        <v>0.49909270225989927</v>
      </c>
      <c r="U172" s="320">
        <f t="shared" si="42"/>
        <v>0.48503213837062187</v>
      </c>
      <c r="V172" s="320">
        <f t="shared" si="42"/>
        <v>0.48151589590938598</v>
      </c>
      <c r="W172" s="320">
        <f t="shared" si="42"/>
        <v>0.4883558235793754</v>
      </c>
      <c r="DA172" s="141"/>
    </row>
    <row r="173" spans="1:105" ht="12" customHeight="1" x14ac:dyDescent="0.25">
      <c r="A173" s="62" t="s">
        <v>1563</v>
      </c>
      <c r="B173" s="320">
        <f t="shared" ref="B173:W173" si="43">IF(B$117=0,0,B$117/B$99)</f>
        <v>0.13548330846959156</v>
      </c>
      <c r="C173" s="320">
        <f t="shared" si="43"/>
        <v>0.12452031105069783</v>
      </c>
      <c r="D173" s="320">
        <f t="shared" si="43"/>
        <v>0.13550765942540668</v>
      </c>
      <c r="E173" s="320">
        <f t="shared" si="43"/>
        <v>0.14990320137741314</v>
      </c>
      <c r="F173" s="320">
        <f t="shared" si="43"/>
        <v>0.14785307077489884</v>
      </c>
      <c r="G173" s="320">
        <f t="shared" si="43"/>
        <v>0.163961401562634</v>
      </c>
      <c r="H173" s="320">
        <f t="shared" si="43"/>
        <v>0.16209406241227411</v>
      </c>
      <c r="I173" s="320">
        <f t="shared" si="43"/>
        <v>0.13906535770787354</v>
      </c>
      <c r="J173" s="320">
        <f t="shared" si="43"/>
        <v>0.15174989391292279</v>
      </c>
      <c r="K173" s="320">
        <f t="shared" si="43"/>
        <v>0.15251823820924598</v>
      </c>
      <c r="L173" s="320">
        <f t="shared" si="43"/>
        <v>0.13270047941596674</v>
      </c>
      <c r="M173" s="320">
        <f t="shared" si="43"/>
        <v>0.11238802346215709</v>
      </c>
      <c r="N173" s="320">
        <f t="shared" si="43"/>
        <v>0.11589173870526522</v>
      </c>
      <c r="O173" s="320">
        <f t="shared" si="43"/>
        <v>0.1252147650723498</v>
      </c>
      <c r="P173" s="320">
        <f t="shared" si="43"/>
        <v>0.12289842460058133</v>
      </c>
      <c r="Q173" s="320">
        <f t="shared" si="43"/>
        <v>0.13447467509622482</v>
      </c>
      <c r="R173" s="320">
        <f t="shared" si="43"/>
        <v>0.12191162966859091</v>
      </c>
      <c r="S173" s="320">
        <f t="shared" si="43"/>
        <v>0.1406447419682961</v>
      </c>
      <c r="T173" s="320">
        <f t="shared" si="43"/>
        <v>0.14083782337939166</v>
      </c>
      <c r="U173" s="320">
        <f t="shared" si="43"/>
        <v>0.14570485488853724</v>
      </c>
      <c r="V173" s="320">
        <f t="shared" si="43"/>
        <v>0.14710222698781925</v>
      </c>
      <c r="W173" s="320">
        <f t="shared" si="43"/>
        <v>0.14480599966278521</v>
      </c>
      <c r="DA173" s="141"/>
    </row>
    <row r="174" spans="1:105" ht="12" customHeight="1" x14ac:dyDescent="0.25">
      <c r="A174" s="203" t="s">
        <v>1565</v>
      </c>
      <c r="B174" s="271">
        <f t="shared" ref="B174:W174" si="44">IF(B$118=0,0,B$118/B$99)</f>
        <v>0.10860531594783029</v>
      </c>
      <c r="C174" s="271">
        <f t="shared" si="44"/>
        <v>9.9817223806712804E-2</v>
      </c>
      <c r="D174" s="271">
        <f t="shared" si="44"/>
        <v>0.1086248360147655</v>
      </c>
      <c r="E174" s="271">
        <f t="shared" si="44"/>
        <v>0.12016450388675885</v>
      </c>
      <c r="F174" s="271">
        <f t="shared" si="44"/>
        <v>0.11852109050738781</v>
      </c>
      <c r="G174" s="271">
        <f t="shared" si="44"/>
        <v>0.13143375387792242</v>
      </c>
      <c r="H174" s="271">
        <f t="shared" si="44"/>
        <v>0.12993686868448101</v>
      </c>
      <c r="I174" s="271">
        <f t="shared" si="44"/>
        <v>0.11147673674245615</v>
      </c>
      <c r="J174" s="271">
        <f t="shared" si="44"/>
        <v>0.12164483846481905</v>
      </c>
      <c r="K174" s="271">
        <f t="shared" si="44"/>
        <v>0.12226075400453744</v>
      </c>
      <c r="L174" s="271">
        <f t="shared" si="44"/>
        <v>0.10637456123707154</v>
      </c>
      <c r="M174" s="271">
        <f t="shared" si="44"/>
        <v>9.0091812303205496E-2</v>
      </c>
      <c r="N174" s="271">
        <f t="shared" si="44"/>
        <v>9.2900439471137339E-2</v>
      </c>
      <c r="O174" s="271">
        <f t="shared" si="44"/>
        <v>0.10037390786827519</v>
      </c>
      <c r="P174" s="271">
        <f t="shared" si="44"/>
        <v>9.8517096932516132E-2</v>
      </c>
      <c r="Q174" s="271">
        <f t="shared" si="44"/>
        <v>0.10779678132148106</v>
      </c>
      <c r="R174" s="271">
        <f t="shared" si="44"/>
        <v>9.7726068306369096E-2</v>
      </c>
      <c r="S174" s="271">
        <f t="shared" si="44"/>
        <v>0.11274279326664209</v>
      </c>
      <c r="T174" s="271">
        <f t="shared" si="44"/>
        <v>0.11237956409216687</v>
      </c>
      <c r="U174" s="271">
        <f t="shared" si="44"/>
        <v>0.11679905059193342</v>
      </c>
      <c r="V174" s="271">
        <f t="shared" si="44"/>
        <v>0.11791920362077146</v>
      </c>
      <c r="W174" s="271">
        <f t="shared" si="44"/>
        <v>0.11607851566488694</v>
      </c>
      <c r="DA174" s="79"/>
    </row>
    <row r="175" spans="1:105" ht="12" customHeight="1" x14ac:dyDescent="0.25">
      <c r="A175" s="203" t="s">
        <v>1567</v>
      </c>
      <c r="B175" s="271">
        <f t="shared" ref="B175:W175" si="45">IF(B$119=0,0,B$119/B$99)</f>
        <v>7.7371443247395005E-2</v>
      </c>
      <c r="C175" s="271">
        <f t="shared" si="45"/>
        <v>7.7381131307909329E-2</v>
      </c>
      <c r="D175" s="271">
        <f t="shared" si="45"/>
        <v>7.7410302616584006E-2</v>
      </c>
      <c r="E175" s="271">
        <f t="shared" si="45"/>
        <v>7.7438999331489622E-2</v>
      </c>
      <c r="F175" s="271">
        <f t="shared" si="45"/>
        <v>7.7343999718863576E-2</v>
      </c>
      <c r="G175" s="271">
        <f t="shared" si="45"/>
        <v>7.7357088868918525E-2</v>
      </c>
      <c r="H175" s="271">
        <f t="shared" si="45"/>
        <v>7.7422388648508728E-2</v>
      </c>
      <c r="I175" s="271">
        <f t="shared" si="45"/>
        <v>7.7355348618163983E-2</v>
      </c>
      <c r="J175" s="271">
        <f t="shared" si="45"/>
        <v>7.7396312774841006E-2</v>
      </c>
      <c r="K175" s="271">
        <f t="shared" si="45"/>
        <v>7.7448610525977887E-2</v>
      </c>
      <c r="L175" s="271">
        <f t="shared" si="45"/>
        <v>7.7369306866020879E-2</v>
      </c>
      <c r="M175" s="271">
        <f t="shared" si="45"/>
        <v>7.7381512464587077E-2</v>
      </c>
      <c r="N175" s="271">
        <f t="shared" si="45"/>
        <v>7.7398277744349347E-2</v>
      </c>
      <c r="O175" s="271">
        <f t="shared" si="45"/>
        <v>7.7373968547846589E-2</v>
      </c>
      <c r="P175" s="271">
        <f t="shared" si="45"/>
        <v>7.7385066021318824E-2</v>
      </c>
      <c r="Q175" s="271">
        <f t="shared" si="45"/>
        <v>7.7288453431282822E-2</v>
      </c>
      <c r="R175" s="271">
        <f t="shared" si="45"/>
        <v>7.7426642464260204E-2</v>
      </c>
      <c r="S175" s="271">
        <f t="shared" si="45"/>
        <v>7.7342885865403402E-2</v>
      </c>
      <c r="T175" s="271">
        <f t="shared" si="45"/>
        <v>7.747782938745007E-2</v>
      </c>
      <c r="U175" s="271">
        <f t="shared" si="45"/>
        <v>7.7464407856425568E-2</v>
      </c>
      <c r="V175" s="271">
        <f t="shared" si="45"/>
        <v>7.7505306201257285E-2</v>
      </c>
      <c r="W175" s="271">
        <f t="shared" si="45"/>
        <v>7.7529366416150713E-2</v>
      </c>
      <c r="DA175" s="79"/>
    </row>
    <row r="176" spans="1:105" ht="12" customHeight="1" x14ac:dyDescent="0.25">
      <c r="A176" s="62" t="s">
        <v>1568</v>
      </c>
      <c r="B176" s="320">
        <f t="shared" ref="B176:W176" si="46">IF(B$120=0,0,B$120/B$99)</f>
        <v>4.410458460329892E-2</v>
      </c>
      <c r="C176" s="320">
        <f t="shared" si="46"/>
        <v>4.6806150280101197E-2</v>
      </c>
      <c r="D176" s="320">
        <f t="shared" si="46"/>
        <v>4.4137464787198585E-2</v>
      </c>
      <c r="E176" s="320">
        <f t="shared" si="46"/>
        <v>4.0631449627762571E-2</v>
      </c>
      <c r="F176" s="320">
        <f t="shared" si="46"/>
        <v>4.103984342740391E-2</v>
      </c>
      <c r="G176" s="320">
        <f t="shared" si="46"/>
        <v>3.7097658903077042E-2</v>
      </c>
      <c r="H176" s="320">
        <f t="shared" si="46"/>
        <v>3.7621469094446497E-2</v>
      </c>
      <c r="I176" s="320">
        <f t="shared" si="46"/>
        <v>4.3208946013913847E-2</v>
      </c>
      <c r="J176" s="320">
        <f t="shared" si="46"/>
        <v>4.0135322272894167E-2</v>
      </c>
      <c r="K176" s="320">
        <f t="shared" si="46"/>
        <v>3.9998959137428076E-2</v>
      </c>
      <c r="L176" s="320">
        <f t="shared" si="46"/>
        <v>4.4785749964429827E-2</v>
      </c>
      <c r="M176" s="320">
        <f t="shared" si="46"/>
        <v>4.9785519038990401E-2</v>
      </c>
      <c r="N176" s="320">
        <f t="shared" si="46"/>
        <v>4.8941974653759483E-2</v>
      </c>
      <c r="O176" s="320">
        <f t="shared" si="46"/>
        <v>4.6628469808048058E-2</v>
      </c>
      <c r="P176" s="320">
        <f t="shared" si="46"/>
        <v>4.7208326429169965E-2</v>
      </c>
      <c r="Q176" s="320">
        <f t="shared" si="46"/>
        <v>4.4269256762927769E-2</v>
      </c>
      <c r="R176" s="320">
        <f t="shared" si="46"/>
        <v>4.749220259068225E-2</v>
      </c>
      <c r="S176" s="320">
        <f t="shared" si="46"/>
        <v>4.2808677903211474E-2</v>
      </c>
      <c r="T176" s="320">
        <f t="shared" si="46"/>
        <v>4.2896211806447697E-2</v>
      </c>
      <c r="U176" s="320">
        <f t="shared" si="46"/>
        <v>4.1687729045667032E-2</v>
      </c>
      <c r="V176" s="320">
        <f t="shared" si="46"/>
        <v>4.1385513684278216E-2</v>
      </c>
      <c r="W176" s="320">
        <f t="shared" si="46"/>
        <v>4.1973394422153358E-2</v>
      </c>
      <c r="DA176" s="141"/>
    </row>
    <row r="177" spans="1:105" ht="12" customHeight="1" x14ac:dyDescent="0.25">
      <c r="A177" s="62" t="s">
        <v>1575</v>
      </c>
      <c r="B177" s="320">
        <f t="shared" ref="B177:W177" si="47">IF(B$126=0,0,B$126/B$99)</f>
        <v>3.3266858644096078E-2</v>
      </c>
      <c r="C177" s="320">
        <f t="shared" si="47"/>
        <v>3.0574981027808128E-2</v>
      </c>
      <c r="D177" s="320">
        <f t="shared" si="47"/>
        <v>3.3272837829385414E-2</v>
      </c>
      <c r="E177" s="320">
        <f t="shared" si="47"/>
        <v>3.6807549703727051E-2</v>
      </c>
      <c r="F177" s="320">
        <f t="shared" si="47"/>
        <v>3.6304156291459673E-2</v>
      </c>
      <c r="G177" s="320">
        <f t="shared" si="47"/>
        <v>4.0259429965841483E-2</v>
      </c>
      <c r="H177" s="320">
        <f t="shared" si="47"/>
        <v>3.9800919554062245E-2</v>
      </c>
      <c r="I177" s="320">
        <f t="shared" si="47"/>
        <v>3.4146402604250142E-2</v>
      </c>
      <c r="J177" s="320">
        <f t="shared" si="47"/>
        <v>3.7260990501946832E-2</v>
      </c>
      <c r="K177" s="320">
        <f t="shared" si="47"/>
        <v>3.7449651388549811E-2</v>
      </c>
      <c r="L177" s="320">
        <f t="shared" si="47"/>
        <v>3.2583556901591045E-2</v>
      </c>
      <c r="M177" s="320">
        <f t="shared" si="47"/>
        <v>2.7595993425596675E-2</v>
      </c>
      <c r="N177" s="320">
        <f t="shared" si="47"/>
        <v>2.8456303090589861E-2</v>
      </c>
      <c r="O177" s="320">
        <f t="shared" si="47"/>
        <v>3.0745498739798524E-2</v>
      </c>
      <c r="P177" s="320">
        <f t="shared" si="47"/>
        <v>3.0176739592148862E-2</v>
      </c>
      <c r="Q177" s="320">
        <f t="shared" si="47"/>
        <v>3.3019196668355053E-2</v>
      </c>
      <c r="R177" s="320">
        <f t="shared" si="47"/>
        <v>2.993443987357795E-2</v>
      </c>
      <c r="S177" s="320">
        <f t="shared" si="47"/>
        <v>3.4534207962191928E-2</v>
      </c>
      <c r="T177" s="320">
        <f t="shared" si="47"/>
        <v>3.4581617581002373E-2</v>
      </c>
      <c r="U177" s="320">
        <f t="shared" si="47"/>
        <v>3.5776678810758543E-2</v>
      </c>
      <c r="V177" s="320">
        <f t="shared" si="47"/>
        <v>3.6119792516979068E-2</v>
      </c>
      <c r="W177" s="320">
        <f t="shared" si="47"/>
        <v>3.5555971993997348E-2</v>
      </c>
      <c r="DA177" s="141"/>
    </row>
    <row r="178" spans="1:105" ht="12" customHeight="1" x14ac:dyDescent="0.25">
      <c r="A178" s="41" t="s">
        <v>1577</v>
      </c>
      <c r="B178" s="321">
        <f t="shared" ref="B178:W178" si="48">IF(B$127=0,0,B$127/B$99)</f>
        <v>9.9601285480360735E-2</v>
      </c>
      <c r="C178" s="321">
        <f t="shared" si="48"/>
        <v>9.154177875607096E-2</v>
      </c>
      <c r="D178" s="321">
        <f t="shared" si="48"/>
        <v>9.9619187216960295E-2</v>
      </c>
      <c r="E178" s="321">
        <f t="shared" si="48"/>
        <v>0.11020214758161756</v>
      </c>
      <c r="F178" s="321">
        <f t="shared" si="48"/>
        <v>0.10869498300378405</v>
      </c>
      <c r="G178" s="321">
        <f t="shared" si="48"/>
        <v>0.12053710932565047</v>
      </c>
      <c r="H178" s="321">
        <f t="shared" si="48"/>
        <v>0.11916432487046867</v>
      </c>
      <c r="I178" s="321">
        <f t="shared" si="48"/>
        <v>0.10223464831167148</v>
      </c>
      <c r="J178" s="321">
        <f t="shared" si="48"/>
        <v>0.1115597535664539</v>
      </c>
      <c r="K178" s="321">
        <f t="shared" si="48"/>
        <v>0.11212460602296495</v>
      </c>
      <c r="L178" s="321">
        <f t="shared" si="48"/>
        <v>9.7555473681519636E-2</v>
      </c>
      <c r="M178" s="321">
        <f t="shared" si="48"/>
        <v>8.2622662052427021E-2</v>
      </c>
      <c r="N178" s="321">
        <f t="shared" si="48"/>
        <v>8.519843722438511E-2</v>
      </c>
      <c r="O178" s="321">
        <f t="shared" si="48"/>
        <v>9.2052310378341426E-2</v>
      </c>
      <c r="P178" s="321">
        <f t="shared" si="48"/>
        <v>9.0349440178282059E-2</v>
      </c>
      <c r="Q178" s="321">
        <f t="shared" si="48"/>
        <v>9.88597832119225E-2</v>
      </c>
      <c r="R178" s="321">
        <f t="shared" si="48"/>
        <v>8.962399255789251E-2</v>
      </c>
      <c r="S178" s="321">
        <f t="shared" si="48"/>
        <v>0.10339574117530528</v>
      </c>
      <c r="T178" s="321">
        <f t="shared" si="48"/>
        <v>0.10306262587256007</v>
      </c>
      <c r="U178" s="321">
        <f t="shared" si="48"/>
        <v>0.10711571050012372</v>
      </c>
      <c r="V178" s="321">
        <f t="shared" si="48"/>
        <v>0.10814299614110084</v>
      </c>
      <c r="W178" s="321">
        <f t="shared" si="48"/>
        <v>0.10645491222942215</v>
      </c>
      <c r="DA178" s="82"/>
    </row>
    <row r="179" spans="1:105" ht="12" hidden="1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DA179" s="94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343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49</v>
      </c>
      <c r="B183" s="322">
        <f>IF(B$5=0,0,B$5/NMM_fec!B$5)</f>
        <v>0.56825514773363861</v>
      </c>
      <c r="C183" s="322">
        <f>IF(C$5=0,0,C$5/NMM_fec!C$5)</f>
        <v>0.56607231658449841</v>
      </c>
      <c r="D183" s="322">
        <f>IF(D$5=0,0,D$5/NMM_fec!D$5)</f>
        <v>0.56757015227047503</v>
      </c>
      <c r="E183" s="322">
        <f>IF(E$5=0,0,E$5/NMM_fec!E$5)</f>
        <v>0.57104637597921726</v>
      </c>
      <c r="F183" s="322">
        <f>IF(F$5=0,0,F$5/NMM_fec!F$5)</f>
        <v>0.57140814313530985</v>
      </c>
      <c r="G183" s="322">
        <f>IF(G$5=0,0,G$5/NMM_fec!G$5)</f>
        <v>0.57542811093562063</v>
      </c>
      <c r="H183" s="322">
        <f>IF(H$5=0,0,H$5/NMM_fec!H$5)</f>
        <v>0.57963547007407146</v>
      </c>
      <c r="I183" s="322">
        <f>IF(I$5=0,0,I$5/NMM_fec!I$5)</f>
        <v>0.57643732257892455</v>
      </c>
      <c r="J183" s="322">
        <f>IF(J$5=0,0,J$5/NMM_fec!J$5)</f>
        <v>0.58041887744210097</v>
      </c>
      <c r="K183" s="322">
        <f>IF(K$5=0,0,K$5/NMM_fec!K$5)</f>
        <v>0.57957680199558048</v>
      </c>
      <c r="L183" s="322">
        <f>IF(L$5=0,0,L$5/NMM_fec!L$5)</f>
        <v>0.57345433854480576</v>
      </c>
      <c r="M183" s="322">
        <f>IF(M$5=0,0,M$5/NMM_fec!M$5)</f>
        <v>0.56667752706862684</v>
      </c>
      <c r="N183" s="322">
        <f>IF(N$5=0,0,N$5/NMM_fec!N$5)</f>
        <v>0.56449040441714393</v>
      </c>
      <c r="O183" s="322">
        <f>IF(O$5=0,0,O$5/NMM_fec!O$5)</f>
        <v>0.56524235686504221</v>
      </c>
      <c r="P183" s="322">
        <f>IF(P$5=0,0,P$5/NMM_fec!P$5)</f>
        <v>0.56544672820531106</v>
      </c>
      <c r="Q183" s="322">
        <f>IF(Q$5=0,0,Q$5/NMM_fec!Q$5)</f>
        <v>0.56235060229920242</v>
      </c>
      <c r="R183" s="322">
        <f>IF(R$5=0,0,R$5/NMM_fec!R$5)</f>
        <v>0.56177914900958581</v>
      </c>
      <c r="S183" s="322">
        <f>IF(S$5=0,0,S$5/NMM_fec!S$5)</f>
        <v>0.57808889140939701</v>
      </c>
      <c r="T183" s="322">
        <f>IF(T$5=0,0,T$5/NMM_fec!T$5)</f>
        <v>0.58709403545431749</v>
      </c>
      <c r="U183" s="322">
        <f>IF(U$5=0,0,U$5/NMM_fec!U$5)</f>
        <v>0.58532188166671906</v>
      </c>
      <c r="V183" s="322">
        <f>IF(V$5=0,0,V$5/NMM_fec!V$5)</f>
        <v>0.59202701976217953</v>
      </c>
      <c r="W183" s="322">
        <f>IF(W$5=0,0,W$5/NMM_fec!W$5)</f>
        <v>0.60637735037986651</v>
      </c>
      <c r="DA183" s="95"/>
    </row>
    <row r="184" spans="1:105" ht="12" customHeight="1" x14ac:dyDescent="0.25">
      <c r="A184" s="55" t="s">
        <v>92</v>
      </c>
      <c r="B184" s="275">
        <f>IF(B$6=0,0,B$6/NMM_fec!B$6)</f>
        <v>0.49926264610515225</v>
      </c>
      <c r="C184" s="275">
        <f>IF(C$6=0,0,C$6/NMM_fec!C$6)</f>
        <v>0.4992626461051522</v>
      </c>
      <c r="D184" s="275">
        <f>IF(D$6=0,0,D$6/NMM_fec!D$6)</f>
        <v>0.4992626461051522</v>
      </c>
      <c r="E184" s="275">
        <f>IF(E$6=0,0,E$6/NMM_fec!E$6)</f>
        <v>0.49926264610515236</v>
      </c>
      <c r="F184" s="275">
        <f>IF(F$6=0,0,F$6/NMM_fec!F$6)</f>
        <v>0.50189652435368848</v>
      </c>
      <c r="G184" s="275">
        <f>IF(G$6=0,0,G$6/NMM_fec!G$6)</f>
        <v>0.50189652435368859</v>
      </c>
      <c r="H184" s="275">
        <f>IF(H$6=0,0,H$6/NMM_fec!H$6)</f>
        <v>0.50568530343853779</v>
      </c>
      <c r="I184" s="275">
        <f>IF(I$6=0,0,I$6/NMM_fec!I$6)</f>
        <v>0.50953239147009477</v>
      </c>
      <c r="J184" s="275">
        <f>IF(J$6=0,0,J$6/NMM_fec!J$6)</f>
        <v>0.50953239147009477</v>
      </c>
      <c r="K184" s="275">
        <f>IF(K$6=0,0,K$6/NMM_fec!K$6)</f>
        <v>0.50953239147009455</v>
      </c>
      <c r="L184" s="275">
        <f>IF(L$6=0,0,L$6/NMM_fec!L$6)</f>
        <v>0.50953239147009466</v>
      </c>
      <c r="M184" s="275">
        <f>IF(M$6=0,0,M$6/NMM_fec!M$6)</f>
        <v>0.50953239147009455</v>
      </c>
      <c r="N184" s="275">
        <f>IF(N$6=0,0,N$6/NMM_fec!N$6)</f>
        <v>0.50953239147009466</v>
      </c>
      <c r="O184" s="275">
        <f>IF(O$6=0,0,O$6/NMM_fec!O$6)</f>
        <v>0.50953239147009466</v>
      </c>
      <c r="P184" s="275">
        <f>IF(P$6=0,0,P$6/NMM_fec!P$6)</f>
        <v>0.50953239147009444</v>
      </c>
      <c r="Q184" s="275">
        <f>IF(Q$6=0,0,Q$6/NMM_fec!Q$6)</f>
        <v>0.50953239147009477</v>
      </c>
      <c r="R184" s="275">
        <f>IF(R$6=0,0,R$6/NMM_fec!R$6)</f>
        <v>0.50953239147009466</v>
      </c>
      <c r="S184" s="275">
        <f>IF(S$6=0,0,S$6/NMM_fec!S$6)</f>
        <v>0.51357915232308515</v>
      </c>
      <c r="T184" s="275">
        <f>IF(T$6=0,0,T$6/NMM_fec!T$6)</f>
        <v>0.51722123709077694</v>
      </c>
      <c r="U184" s="275">
        <f>IF(U$6=0,0,U$6/NMM_fec!U$6)</f>
        <v>0.52049911338169885</v>
      </c>
      <c r="V184" s="275">
        <f>IF(V$6=0,0,V$6/NMM_fec!V$6)</f>
        <v>0.52210930460152927</v>
      </c>
      <c r="W184" s="275">
        <f>IF(W$6=0,0,W$6/NMM_fec!W$6)</f>
        <v>0.5248983741413763</v>
      </c>
      <c r="DA184" s="76"/>
    </row>
    <row r="185" spans="1:105" ht="12" customHeight="1" x14ac:dyDescent="0.25">
      <c r="A185" s="202" t="s">
        <v>93</v>
      </c>
      <c r="B185" s="276">
        <f>IF(B$7=0,0,B$7/NMM_fec!B$7)</f>
        <v>0.12933020440318016</v>
      </c>
      <c r="C185" s="276">
        <f>IF(C$7=0,0,C$7/NMM_fec!C$7)</f>
        <v>0.12933020440318024</v>
      </c>
      <c r="D185" s="276">
        <f>IF(D$7=0,0,D$7/NMM_fec!D$7)</f>
        <v>0.12933020440318022</v>
      </c>
      <c r="E185" s="276">
        <f>IF(E$7=0,0,E$7/NMM_fec!E$7)</f>
        <v>0.12933020440318013</v>
      </c>
      <c r="F185" s="276">
        <f>IF(F$7=0,0,F$7/NMM_fec!F$7)</f>
        <v>0.13001249060046277</v>
      </c>
      <c r="G185" s="276">
        <f>IF(G$7=0,0,G$7/NMM_fec!G$7)</f>
        <v>0.13001249060046274</v>
      </c>
      <c r="H185" s="276">
        <f>IF(H$7=0,0,H$7/NMM_fec!H$7)</f>
        <v>0.13099394510603138</v>
      </c>
      <c r="I185" s="276">
        <f>IF(I$7=0,0,I$7/NMM_fec!I$7)</f>
        <v>0.13199050410230259</v>
      </c>
      <c r="J185" s="276">
        <f>IF(J$7=0,0,J$7/NMM_fec!J$7)</f>
        <v>0.13199050410230265</v>
      </c>
      <c r="K185" s="276">
        <f>IF(K$7=0,0,K$7/NMM_fec!K$7)</f>
        <v>0.13199050410230265</v>
      </c>
      <c r="L185" s="276">
        <f>IF(L$7=0,0,L$7/NMM_fec!L$7)</f>
        <v>0.13199050410230265</v>
      </c>
      <c r="M185" s="276">
        <f>IF(M$7=0,0,M$7/NMM_fec!M$7)</f>
        <v>0.13199050410230262</v>
      </c>
      <c r="N185" s="276">
        <f>IF(N$7=0,0,N$7/NMM_fec!N$7)</f>
        <v>0.13199050410230265</v>
      </c>
      <c r="O185" s="276">
        <f>IF(O$7=0,0,O$7/NMM_fec!O$7)</f>
        <v>0.13199050410230265</v>
      </c>
      <c r="P185" s="276">
        <f>IF(P$7=0,0,P$7/NMM_fec!P$7)</f>
        <v>0.13199050410230259</v>
      </c>
      <c r="Q185" s="276">
        <f>IF(Q$7=0,0,Q$7/NMM_fec!Q$7)</f>
        <v>0.13199050410230265</v>
      </c>
      <c r="R185" s="276">
        <f>IF(R$7=0,0,R$7/NMM_fec!R$7)</f>
        <v>0.13199050410230267</v>
      </c>
      <c r="S185" s="276">
        <f>IF(S$7=0,0,S$7/NMM_fec!S$7)</f>
        <v>0.1352484581245767</v>
      </c>
      <c r="T185" s="276">
        <f>IF(T$7=0,0,T$7/NMM_fec!T$7)</f>
        <v>0.13524845812457675</v>
      </c>
      <c r="U185" s="276">
        <f>IF(U$7=0,0,U$7/NMM_fec!U$7)</f>
        <v>0.1352484581245767</v>
      </c>
      <c r="V185" s="276">
        <f>IF(V$7=0,0,V$7/NMM_fec!V$7)</f>
        <v>0.13524845812457673</v>
      </c>
      <c r="W185" s="276">
        <f>IF(W$7=0,0,W$7/NMM_fec!W$7)</f>
        <v>0.13849899846737643</v>
      </c>
      <c r="DA185" s="77"/>
    </row>
    <row r="186" spans="1:105" ht="12" customHeight="1" x14ac:dyDescent="0.25">
      <c r="A186" s="202" t="s">
        <v>94</v>
      </c>
      <c r="B186" s="276">
        <f>IF(B$8=0,0,B$8/NMM_fec!B$8)</f>
        <v>0.70893459557216421</v>
      </c>
      <c r="C186" s="276">
        <f>IF(C$8=0,0,C$8/NMM_fec!C$8)</f>
        <v>0.70893459557216432</v>
      </c>
      <c r="D186" s="276">
        <f>IF(D$8=0,0,D$8/NMM_fec!D$8)</f>
        <v>0.70893459557216443</v>
      </c>
      <c r="E186" s="276">
        <f>IF(E$8=0,0,E$8/NMM_fec!E$8)</f>
        <v>0.70893459557216432</v>
      </c>
      <c r="F186" s="276">
        <f>IF(F$8=0,0,F$8/NMM_fec!F$8)</f>
        <v>0.71267460581622954</v>
      </c>
      <c r="G186" s="276">
        <f>IF(G$8=0,0,G$8/NMM_fec!G$8)</f>
        <v>0.71267460581622943</v>
      </c>
      <c r="H186" s="276">
        <f>IF(H$8=0,0,H$8/NMM_fec!H$8)</f>
        <v>0.71802314715033988</v>
      </c>
      <c r="I186" s="276">
        <f>IF(I$8=0,0,I$8/NMM_fec!I$8)</f>
        <v>0.72283683435103918</v>
      </c>
      <c r="J186" s="276">
        <f>IF(J$8=0,0,J$8/NMM_fec!J$8)</f>
        <v>0.72351725628936769</v>
      </c>
      <c r="K186" s="276">
        <f>IF(K$8=0,0,K$8/NMM_fec!K$8)</f>
        <v>0.72351725628936747</v>
      </c>
      <c r="L186" s="276">
        <f>IF(L$8=0,0,L$8/NMM_fec!L$8)</f>
        <v>0.72351725628936758</v>
      </c>
      <c r="M186" s="276">
        <f>IF(M$8=0,0,M$8/NMM_fec!M$8)</f>
        <v>0.72351725628936769</v>
      </c>
      <c r="N186" s="276">
        <f>IF(N$8=0,0,N$8/NMM_fec!N$8)</f>
        <v>0.72351725628936736</v>
      </c>
      <c r="O186" s="276">
        <f>IF(O$8=0,0,O$8/NMM_fec!O$8)</f>
        <v>0.7235172562893678</v>
      </c>
      <c r="P186" s="276">
        <f>IF(P$8=0,0,P$8/NMM_fec!P$8)</f>
        <v>0.72351725628936758</v>
      </c>
      <c r="Q186" s="276">
        <f>IF(Q$8=0,0,Q$8/NMM_fec!Q$8)</f>
        <v>0.72351725628936792</v>
      </c>
      <c r="R186" s="276">
        <f>IF(R$8=0,0,R$8/NMM_fec!R$8)</f>
        <v>0.72351725628936769</v>
      </c>
      <c r="S186" s="276">
        <f>IF(S$8=0,0,S$8/NMM_fec!S$8)</f>
        <v>0.72778153257616374</v>
      </c>
      <c r="T186" s="276">
        <f>IF(T$8=0,0,T$8/NMM_fec!T$8)</f>
        <v>0.73161938123428039</v>
      </c>
      <c r="U186" s="276">
        <f>IF(U$8=0,0,U$8/NMM_fec!U$8)</f>
        <v>0.73507344502658556</v>
      </c>
      <c r="V186" s="276">
        <f>IF(V$8=0,0,V$8/NMM_fec!V$8)</f>
        <v>0.73818210243966009</v>
      </c>
      <c r="W186" s="276">
        <f>IF(W$8=0,0,W$8/NMM_fec!W$8)</f>
        <v>0.74097989411142717</v>
      </c>
      <c r="DA186" s="77"/>
    </row>
    <row r="187" spans="1:105" ht="12" customHeight="1" x14ac:dyDescent="0.25">
      <c r="A187" s="202" t="s">
        <v>95</v>
      </c>
      <c r="B187" s="276">
        <f>IF(B$9=0,0,B$9/NMM_fec!B$9)</f>
        <v>0.4934710851962375</v>
      </c>
      <c r="C187" s="276">
        <f>IF(C$9=0,0,C$9/NMM_fec!C$9)</f>
        <v>0.49347108519623761</v>
      </c>
      <c r="D187" s="276">
        <f>IF(D$9=0,0,D$9/NMM_fec!D$9)</f>
        <v>0.49347108519623761</v>
      </c>
      <c r="E187" s="276">
        <f>IF(E$9=0,0,E$9/NMM_fec!E$9)</f>
        <v>0.49347108519623739</v>
      </c>
      <c r="F187" s="276">
        <f>IF(F$9=0,0,F$9/NMM_fec!F$9)</f>
        <v>0.49607440985455065</v>
      </c>
      <c r="G187" s="276">
        <f>IF(G$9=0,0,G$9/NMM_fec!G$9)</f>
        <v>0.49607440985455048</v>
      </c>
      <c r="H187" s="276">
        <f>IF(H$9=0,0,H$9/NMM_fec!H$9)</f>
        <v>0.4998192382352733</v>
      </c>
      <c r="I187" s="276">
        <f>IF(I$9=0,0,I$9/NMM_fec!I$9)</f>
        <v>0.50362169916558286</v>
      </c>
      <c r="J187" s="276">
        <f>IF(J$9=0,0,J$9/NMM_fec!J$9)</f>
        <v>0.50362169916558286</v>
      </c>
      <c r="K187" s="276">
        <f>IF(K$9=0,0,K$9/NMM_fec!K$9)</f>
        <v>0.50362169916558286</v>
      </c>
      <c r="L187" s="276">
        <f>IF(L$9=0,0,L$9/NMM_fec!L$9)</f>
        <v>0.50362169916558286</v>
      </c>
      <c r="M187" s="276">
        <f>IF(M$9=0,0,M$9/NMM_fec!M$9)</f>
        <v>0.50362169916558286</v>
      </c>
      <c r="N187" s="276">
        <f>IF(N$9=0,0,N$9/NMM_fec!N$9)</f>
        <v>0.50362169916558286</v>
      </c>
      <c r="O187" s="276">
        <f>IF(O$9=0,0,O$9/NMM_fec!O$9)</f>
        <v>0.50362169916558286</v>
      </c>
      <c r="P187" s="276">
        <f>IF(P$9=0,0,P$9/NMM_fec!P$9)</f>
        <v>0.50362169916558286</v>
      </c>
      <c r="Q187" s="276">
        <f>IF(Q$9=0,0,Q$9/NMM_fec!Q$9)</f>
        <v>0.50362169916558286</v>
      </c>
      <c r="R187" s="276">
        <f>IF(R$9=0,0,R$9/NMM_fec!R$9)</f>
        <v>0.50362169916558286</v>
      </c>
      <c r="S187" s="276">
        <f>IF(S$9=0,0,S$9/NMM_fec!S$9)</f>
        <v>0.51605271722752855</v>
      </c>
      <c r="T187" s="276">
        <f>IF(T$9=0,0,T$9/NMM_fec!T$9)</f>
        <v>0.51605271722752821</v>
      </c>
      <c r="U187" s="276">
        <f>IF(U$9=0,0,U$9/NMM_fec!U$9)</f>
        <v>0.51605271722752821</v>
      </c>
      <c r="V187" s="276">
        <f>IF(V$9=0,0,V$9/NMM_fec!V$9)</f>
        <v>0.51605271722752843</v>
      </c>
      <c r="W187" s="276">
        <f>IF(W$9=0,0,W$9/NMM_fec!W$9)</f>
        <v>0.5295996634300042</v>
      </c>
      <c r="DA187" s="77"/>
    </row>
    <row r="188" spans="1:105" ht="12" customHeight="1" x14ac:dyDescent="0.25">
      <c r="A188" s="56" t="s">
        <v>96</v>
      </c>
      <c r="B188" s="277">
        <f>IF(B$10=0,0,B$10/NMM_fec!B$10)</f>
        <v>0.83945359351601323</v>
      </c>
      <c r="C188" s="277">
        <f>IF(C$10=0,0,C$10/NMM_fec!C$10)</f>
        <v>0.82181788663564204</v>
      </c>
      <c r="D188" s="277">
        <f>IF(D$10=0,0,D$10/NMM_fec!D$10)</f>
        <v>0.83489205546893264</v>
      </c>
      <c r="E188" s="277">
        <f>IF(E$10=0,0,E$10/NMM_fec!E$10)</f>
        <v>0.84692334401034242</v>
      </c>
      <c r="F188" s="277">
        <f>IF(F$10=0,0,F$10/NMM_fec!F$10)</f>
        <v>0.86636416337162858</v>
      </c>
      <c r="G188" s="277">
        <f>IF(G$10=0,0,G$10/NMM_fec!G$10)</f>
        <v>0.87285168685339976</v>
      </c>
      <c r="H188" s="277">
        <f>IF(H$10=0,0,H$10/NMM_fec!H$10)</f>
        <v>0.8743945992471015</v>
      </c>
      <c r="I188" s="277">
        <f>IF(I$10=0,0,I$10/NMM_fec!I$10)</f>
        <v>0.87340165270536274</v>
      </c>
      <c r="J188" s="277">
        <f>IF(J$10=0,0,J$10/NMM_fec!J$10)</f>
        <v>0.87761150932893162</v>
      </c>
      <c r="K188" s="277">
        <f>IF(K$10=0,0,K$10/NMM_fec!K$10)</f>
        <v>0.87596781144972169</v>
      </c>
      <c r="L188" s="277">
        <f>IF(L$10=0,0,L$10/NMM_fec!L$10)</f>
        <v>0.86782596968910064</v>
      </c>
      <c r="M188" s="277">
        <f>IF(M$10=0,0,M$10/NMM_fec!M$10)</f>
        <v>0.84216516427080756</v>
      </c>
      <c r="N188" s="277">
        <f>IF(N$10=0,0,N$10/NMM_fec!N$10)</f>
        <v>0.84265986886561106</v>
      </c>
      <c r="O188" s="277">
        <f>IF(O$10=0,0,O$10/NMM_fec!O$10)</f>
        <v>0.8600632168056952</v>
      </c>
      <c r="P188" s="277">
        <f>IF(P$10=0,0,P$10/NMM_fec!P$10)</f>
        <v>0.85374127614478268</v>
      </c>
      <c r="Q188" s="277">
        <f>IF(Q$10=0,0,Q$10/NMM_fec!Q$10)</f>
        <v>0.88069340576617727</v>
      </c>
      <c r="R188" s="277">
        <f>IF(R$10=0,0,R$10/NMM_fec!R$10)</f>
        <v>0.86182348060662906</v>
      </c>
      <c r="S188" s="277">
        <f>IF(S$10=0,0,S$10/NMM_fec!S$10)</f>
        <v>0.90204964289095468</v>
      </c>
      <c r="T188" s="277">
        <f>IF(T$10=0,0,T$10/NMM_fec!T$10)</f>
        <v>0.9031690291688893</v>
      </c>
      <c r="U188" s="277">
        <f>IF(U$10=0,0,U$10/NMM_fec!U$10)</f>
        <v>0.90615570566085379</v>
      </c>
      <c r="V188" s="277">
        <f>IF(V$10=0,0,V$10/NMM_fec!V$10)</f>
        <v>0.8963237957814979</v>
      </c>
      <c r="W188" s="277">
        <f>IF(W$10=0,0,W$10/NMM_fec!W$10)</f>
        <v>0.92202313598059149</v>
      </c>
      <c r="DA188" s="78"/>
    </row>
    <row r="189" spans="1:105" ht="12" customHeight="1" x14ac:dyDescent="0.25">
      <c r="A189" s="203" t="s">
        <v>1452</v>
      </c>
      <c r="B189" s="278">
        <f>IF(B$16=0,0,B$16/NMM_fec!B$16)</f>
        <v>0.69723822264108937</v>
      </c>
      <c r="C189" s="278">
        <f>IF(C$16=0,0,C$16/NMM_fec!C$16)</f>
        <v>0.69723822264108937</v>
      </c>
      <c r="D189" s="278">
        <f>IF(D$16=0,0,D$16/NMM_fec!D$16)</f>
        <v>0.69723822264108926</v>
      </c>
      <c r="E189" s="278">
        <f>IF(E$16=0,0,E$16/NMM_fec!E$16)</f>
        <v>0.69723822264108914</v>
      </c>
      <c r="F189" s="278">
        <f>IF(F$16=0,0,F$16/NMM_fec!F$16)</f>
        <v>0.70091652824434048</v>
      </c>
      <c r="G189" s="278">
        <f>IF(G$16=0,0,G$16/NMM_fec!G$16)</f>
        <v>0.70091652824434025</v>
      </c>
      <c r="H189" s="278">
        <f>IF(H$16=0,0,H$16/NMM_fec!H$16)</f>
        <v>0.70620769435842567</v>
      </c>
      <c r="I189" s="278">
        <f>IF(I$16=0,0,I$16/NMM_fec!I$16)</f>
        <v>0.71158029101149345</v>
      </c>
      <c r="J189" s="278">
        <f>IF(J$16=0,0,J$16/NMM_fec!J$16)</f>
        <v>0.71158029101149356</v>
      </c>
      <c r="K189" s="278">
        <f>IF(K$16=0,0,K$16/NMM_fec!K$16)</f>
        <v>0.71158029101149367</v>
      </c>
      <c r="L189" s="278">
        <f>IF(L$16=0,0,L$16/NMM_fec!L$16)</f>
        <v>0.71158029101149367</v>
      </c>
      <c r="M189" s="278">
        <f>IF(M$16=0,0,M$16/NMM_fec!M$16)</f>
        <v>0.71158029101149345</v>
      </c>
      <c r="N189" s="278">
        <f>IF(N$16=0,0,N$16/NMM_fec!N$16)</f>
        <v>0.71158029101149356</v>
      </c>
      <c r="O189" s="278">
        <f>IF(O$16=0,0,O$16/NMM_fec!O$16)</f>
        <v>0.71158029101149356</v>
      </c>
      <c r="P189" s="278">
        <f>IF(P$16=0,0,P$16/NMM_fec!P$16)</f>
        <v>0.71158029101149345</v>
      </c>
      <c r="Q189" s="278">
        <f>IF(Q$16=0,0,Q$16/NMM_fec!Q$16)</f>
        <v>0.71158029101149356</v>
      </c>
      <c r="R189" s="278">
        <f>IF(R$16=0,0,R$16/NMM_fec!R$16)</f>
        <v>0.71158029101149367</v>
      </c>
      <c r="S189" s="278">
        <f>IF(S$16=0,0,S$16/NMM_fec!S$16)</f>
        <v>0.71737226191034398</v>
      </c>
      <c r="T189" s="278">
        <f>IF(T$16=0,0,T$16/NMM_fec!T$16)</f>
        <v>0.72258503571930954</v>
      </c>
      <c r="U189" s="278">
        <f>IF(U$16=0,0,U$16/NMM_fec!U$16)</f>
        <v>0.72727653214737897</v>
      </c>
      <c r="V189" s="278">
        <f>IF(V$16=0,0,V$16/NMM_fec!V$16)</f>
        <v>0.72914440205902031</v>
      </c>
      <c r="W189" s="278">
        <f>IF(W$16=0,0,W$16/NMM_fec!W$16)</f>
        <v>0.73317996185311818</v>
      </c>
      <c r="DA189" s="79"/>
    </row>
    <row r="190" spans="1:105" ht="12" customHeight="1" x14ac:dyDescent="0.25">
      <c r="A190" s="203" t="s">
        <v>1454</v>
      </c>
      <c r="B190" s="278">
        <f>IF(B$17=0,0,B$17/NMM_fec!B$17)</f>
        <v>0.43423230963434251</v>
      </c>
      <c r="C190" s="278">
        <f>IF(C$17=0,0,C$17/NMM_fec!C$17)</f>
        <v>0.43620397032839986</v>
      </c>
      <c r="D190" s="278">
        <f>IF(D$17=0,0,D$17/NMM_fec!D$17)</f>
        <v>0.44134496276806534</v>
      </c>
      <c r="E190" s="278">
        <f>IF(E$17=0,0,E$17/NMM_fec!E$17)</f>
        <v>0.44375623460450503</v>
      </c>
      <c r="F190" s="278">
        <f>IF(F$17=0,0,F$17/NMM_fec!F$17)</f>
        <v>0.4479764378475849</v>
      </c>
      <c r="G190" s="278">
        <f>IF(G$17=0,0,G$17/NMM_fec!G$17)</f>
        <v>0.45201327063816027</v>
      </c>
      <c r="H190" s="278">
        <f>IF(H$17=0,0,H$17/NMM_fec!H$17)</f>
        <v>0.45708228050133332</v>
      </c>
      <c r="I190" s="278">
        <f>IF(I$17=0,0,I$17/NMM_fec!I$17)</f>
        <v>0.46030071779182458</v>
      </c>
      <c r="J190" s="278">
        <f>IF(J$17=0,0,J$17/NMM_fec!J$17)</f>
        <v>0.46142474597255029</v>
      </c>
      <c r="K190" s="278">
        <f>IF(K$17=0,0,K$17/NMM_fec!K$17)</f>
        <v>0.46957136749888412</v>
      </c>
      <c r="L190" s="278">
        <f>IF(L$17=0,0,L$17/NMM_fec!L$17)</f>
        <v>0.46559726902717602</v>
      </c>
      <c r="M190" s="278">
        <f>IF(M$17=0,0,M$17/NMM_fec!M$17)</f>
        <v>0.46848341688327549</v>
      </c>
      <c r="N190" s="278">
        <f>IF(N$17=0,0,N$17/NMM_fec!N$17)</f>
        <v>0.47217035140303149</v>
      </c>
      <c r="O190" s="278">
        <f>IF(O$17=0,0,O$17/NMM_fec!O$17)</f>
        <v>0.47171969788227897</v>
      </c>
      <c r="P190" s="278">
        <f>IF(P$17=0,0,P$17/NMM_fec!P$17)</f>
        <v>0.47059743413333066</v>
      </c>
      <c r="Q190" s="278">
        <f>IF(Q$17=0,0,Q$17/NMM_fec!Q$17)</f>
        <v>0.47248382716908616</v>
      </c>
      <c r="R190" s="278">
        <f>IF(R$17=0,0,R$17/NMM_fec!R$17)</f>
        <v>0.47372649724465421</v>
      </c>
      <c r="S190" s="278">
        <f>IF(S$17=0,0,S$17/NMM_fec!S$17)</f>
        <v>0.48572792605573811</v>
      </c>
      <c r="T190" s="278">
        <f>IF(T$17=0,0,T$17/NMM_fec!T$17)</f>
        <v>0.47892708374347848</v>
      </c>
      <c r="U190" s="278">
        <f>IF(U$17=0,0,U$17/NMM_fec!U$17)</f>
        <v>0.48272841157580981</v>
      </c>
      <c r="V190" s="278">
        <f>IF(V$17=0,0,V$17/NMM_fec!V$17)</f>
        <v>0.47923332726950674</v>
      </c>
      <c r="W190" s="278">
        <f>IF(W$17=0,0,W$17/NMM_fec!W$17)</f>
        <v>0.48893253980156604</v>
      </c>
      <c r="DA190" s="79"/>
    </row>
    <row r="191" spans="1:105" ht="12" customHeight="1" x14ac:dyDescent="0.25">
      <c r="A191" s="203" t="s">
        <v>1463</v>
      </c>
      <c r="B191" s="278">
        <f>IF(B$25=0,0,B$25/NMM_fec!B$25)</f>
        <v>0.66807125511645349</v>
      </c>
      <c r="C191" s="278">
        <f>IF(C$25=0,0,C$25/NMM_fec!C$25)</f>
        <v>0.66670490364923252</v>
      </c>
      <c r="D191" s="278">
        <f>IF(D$25=0,0,D$25/NMM_fec!D$25)</f>
        <v>0.65912807070763768</v>
      </c>
      <c r="E191" s="278">
        <f>IF(E$25=0,0,E$25/NMM_fec!E$25)</f>
        <v>0.65612053291060879</v>
      </c>
      <c r="F191" s="278">
        <f>IF(F$25=0,0,F$25/NMM_fec!F$25)</f>
        <v>0.65243954944010096</v>
      </c>
      <c r="G191" s="278">
        <f>IF(G$25=0,0,G$25/NMM_fec!G$25)</f>
        <v>0.64633148042465227</v>
      </c>
      <c r="H191" s="278">
        <f>IF(H$25=0,0,H$25/NMM_fec!H$25)</f>
        <v>0.6501656443415994</v>
      </c>
      <c r="I191" s="278">
        <f>IF(I$25=0,0,I$25/NMM_fec!I$25)</f>
        <v>0.6539428118945706</v>
      </c>
      <c r="J191" s="278">
        <f>IF(J$25=0,0,J$25/NMM_fec!J$25)</f>
        <v>0.65378073131624947</v>
      </c>
      <c r="K191" s="278">
        <f>IF(K$25=0,0,K$25/NMM_fec!K$25)</f>
        <v>0.64351865464182612</v>
      </c>
      <c r="L191" s="278">
        <f>IF(L$25=0,0,L$25/NMM_fec!L$25)</f>
        <v>0.64706389879648518</v>
      </c>
      <c r="M191" s="278">
        <f>IF(M$25=0,0,M$25/NMM_fec!M$25)</f>
        <v>0.64055856494327934</v>
      </c>
      <c r="N191" s="278">
        <f>IF(N$25=0,0,N$25/NMM_fec!N$25)</f>
        <v>0.6362828456995322</v>
      </c>
      <c r="O191" s="278">
        <f>IF(O$25=0,0,O$25/NMM_fec!O$25)</f>
        <v>0.63583471424034788</v>
      </c>
      <c r="P191" s="278">
        <f>IF(P$25=0,0,P$25/NMM_fec!P$25)</f>
        <v>0.63742631768659019</v>
      </c>
      <c r="Q191" s="278">
        <f>IF(Q$25=0,0,Q$25/NMM_fec!Q$25)</f>
        <v>0.63299233476687811</v>
      </c>
      <c r="R191" s="278">
        <f>IF(R$25=0,0,R$25/NMM_fec!R$25)</f>
        <v>0.63213726268666171</v>
      </c>
      <c r="S191" s="278">
        <f>IF(S$25=0,0,S$25/NMM_fec!S$25)</f>
        <v>0.64764552540146736</v>
      </c>
      <c r="T191" s="278">
        <f>IF(T$25=0,0,T$25/NMM_fec!T$25)</f>
        <v>0.65994895588066949</v>
      </c>
      <c r="U191" s="278">
        <f>IF(U$25=0,0,U$25/NMM_fec!U$25)</f>
        <v>0.65303831358727982</v>
      </c>
      <c r="V191" s="278">
        <f>IF(V$25=0,0,V$25/NMM_fec!V$25)</f>
        <v>0.66342195121158998</v>
      </c>
      <c r="W191" s="278">
        <f>IF(W$25=0,0,W$25/NMM_fec!W$25)</f>
        <v>0.6860500035847179</v>
      </c>
      <c r="DA191" s="79"/>
    </row>
    <row r="192" spans="1:105" ht="12" customHeight="1" x14ac:dyDescent="0.25">
      <c r="A192" s="41" t="s">
        <v>1472</v>
      </c>
      <c r="B192" s="279">
        <f>IF(B$33=0,0,B$33/NMM_fec!B$33)</f>
        <v>0.73390340979859314</v>
      </c>
      <c r="C192" s="279">
        <f>IF(C$33=0,0,C$33/NMM_fec!C$33)</f>
        <v>0.73363330294323648</v>
      </c>
      <c r="D192" s="279">
        <f>IF(D$33=0,0,D$33/NMM_fec!D$33)</f>
        <v>0.73400981699149048</v>
      </c>
      <c r="E192" s="279">
        <f>IF(E$33=0,0,E$33/NMM_fec!E$33)</f>
        <v>0.73437852487557564</v>
      </c>
      <c r="F192" s="279">
        <f>IF(F$33=0,0,F$33/NMM_fec!F$33)</f>
        <v>0.73818653855226068</v>
      </c>
      <c r="G192" s="279">
        <f>IF(G$33=0,0,G$33/NMM_fec!G$33)</f>
        <v>0.73854536100430546</v>
      </c>
      <c r="H192" s="279">
        <f>IF(H$33=0,0,H$33/NMM_fec!H$33)</f>
        <v>0.7441443177189746</v>
      </c>
      <c r="I192" s="279">
        <f>IF(I$33=0,0,I$33/NMM_fec!I$33)</f>
        <v>0.74924471290047445</v>
      </c>
      <c r="J192" s="279">
        <f>IF(J$33=0,0,J$33/NMM_fec!J$33)</f>
        <v>0.74957921166131525</v>
      </c>
      <c r="K192" s="279">
        <f>IF(K$33=0,0,K$33/NMM_fec!K$33)</f>
        <v>0.74965816158525844</v>
      </c>
      <c r="L192" s="279">
        <f>IF(L$33=0,0,L$33/NMM_fec!L$33)</f>
        <v>0.74904359917737928</v>
      </c>
      <c r="M192" s="279">
        <f>IF(M$33=0,0,M$33/NMM_fec!M$33)</f>
        <v>0.74828842369878479</v>
      </c>
      <c r="N192" s="279">
        <f>IF(N$33=0,0,N$33/NMM_fec!N$33)</f>
        <v>0.74779058812843013</v>
      </c>
      <c r="O192" s="279">
        <f>IF(O$33=0,0,O$33/NMM_fec!O$33)</f>
        <v>0.74804985080163466</v>
      </c>
      <c r="P192" s="279">
        <f>IF(P$33=0,0,P$33/NMM_fec!P$33)</f>
        <v>0.74805387610535889</v>
      </c>
      <c r="Q192" s="279">
        <f>IF(Q$33=0,0,Q$33/NMM_fec!Q$33)</f>
        <v>0.7474620672250476</v>
      </c>
      <c r="R192" s="279">
        <f>IF(R$33=0,0,R$33/NMM_fec!R$33)</f>
        <v>0.74725995429128045</v>
      </c>
      <c r="S192" s="279">
        <f>IF(S$33=0,0,S$33/NMM_fec!S$33)</f>
        <v>0.75451641416596071</v>
      </c>
      <c r="T192" s="279">
        <f>IF(T$33=0,0,T$33/NMM_fec!T$33)</f>
        <v>0.76076373905324945</v>
      </c>
      <c r="U192" s="279">
        <f>IF(U$33=0,0,U$33/NMM_fec!U$33)</f>
        <v>0.76554355448861822</v>
      </c>
      <c r="V192" s="279">
        <f>IF(V$33=0,0,V$33/NMM_fec!V$33)</f>
        <v>0.76788411205698492</v>
      </c>
      <c r="W192" s="279">
        <f>IF(W$33=0,0,W$33/NMM_fec!W$33)</f>
        <v>0.77232005927900649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50</v>
      </c>
      <c r="B194" s="322">
        <f>IF(B$48=0,0,B$48/NMM_fec!B$48)</f>
        <v>0.48582250314560677</v>
      </c>
      <c r="C194" s="322">
        <f>IF(C$48=0,0,C$48/NMM_fec!C$48)</f>
        <v>0.48895216580353473</v>
      </c>
      <c r="D194" s="322">
        <f>IF(D$48=0,0,D$48/NMM_fec!D$48)</f>
        <v>0.48764109549498297</v>
      </c>
      <c r="E194" s="322">
        <f>IF(E$48=0,0,E$48/NMM_fec!E$48)</f>
        <v>0.48895295001249395</v>
      </c>
      <c r="F194" s="322">
        <f>IF(F$48=0,0,F$48/NMM_fec!F$48)</f>
        <v>0.48571835634062699</v>
      </c>
      <c r="G194" s="322">
        <f>IF(G$48=0,0,G$48/NMM_fec!G$48)</f>
        <v>0.48696314085997477</v>
      </c>
      <c r="H194" s="322">
        <f>IF(H$48=0,0,H$48/NMM_fec!H$48)</f>
        <v>0.48669887714008297</v>
      </c>
      <c r="I194" s="322">
        <f>IF(I$48=0,0,I$48/NMM_fec!I$48)</f>
        <v>0.49621410028057938</v>
      </c>
      <c r="J194" s="322">
        <f>IF(J$48=0,0,J$48/NMM_fec!J$48)</f>
        <v>0.49953886487359928</v>
      </c>
      <c r="K194" s="322">
        <f>IF(K$48=0,0,K$48/NMM_fec!K$48)</f>
        <v>0.49754019123688903</v>
      </c>
      <c r="L194" s="322">
        <f>IF(L$48=0,0,L$48/NMM_fec!L$48)</f>
        <v>0.5108362246282252</v>
      </c>
      <c r="M194" s="322">
        <f>IF(M$48=0,0,M$48/NMM_fec!M$48)</f>
        <v>0.5068937894039327</v>
      </c>
      <c r="N194" s="322">
        <f>IF(N$48=0,0,N$48/NMM_fec!N$48)</f>
        <v>0.51358870242562205</v>
      </c>
      <c r="O194" s="322">
        <f>IF(O$48=0,0,O$48/NMM_fec!O$48)</f>
        <v>0.51928187541208881</v>
      </c>
      <c r="P194" s="322">
        <f>IF(P$48=0,0,P$48/NMM_fec!P$48)</f>
        <v>0.5195829483681268</v>
      </c>
      <c r="Q194" s="322">
        <f>IF(Q$48=0,0,Q$48/NMM_fec!Q$48)</f>
        <v>0.51999919635552205</v>
      </c>
      <c r="R194" s="322">
        <f>IF(R$48=0,0,R$48/NMM_fec!R$48)</f>
        <v>0.5194134615886703</v>
      </c>
      <c r="S194" s="322">
        <f>IF(S$48=0,0,S$48/NMM_fec!S$48)</f>
        <v>0.52116996951630035</v>
      </c>
      <c r="T194" s="322">
        <f>IF(T$48=0,0,T$48/NMM_fec!T$48)</f>
        <v>0.52316217327457037</v>
      </c>
      <c r="U194" s="322">
        <f>IF(U$48=0,0,U$48/NMM_fec!U$48)</f>
        <v>0.52287067650873409</v>
      </c>
      <c r="V194" s="322">
        <f>IF(V$48=0,0,V$48/NMM_fec!V$48)</f>
        <v>0.52725173131091441</v>
      </c>
      <c r="W194" s="322">
        <f>IF(W$48=0,0,W$48/NMM_fec!W$48)</f>
        <v>0.52949843626282977</v>
      </c>
      <c r="DA194" s="95"/>
    </row>
    <row r="195" spans="1:105" ht="12" customHeight="1" x14ac:dyDescent="0.25">
      <c r="A195" s="55" t="s">
        <v>92</v>
      </c>
      <c r="B195" s="275">
        <f>IF(B$49=0,0,B$49/NMM_fec!B$49)</f>
        <v>0.43440456967465124</v>
      </c>
      <c r="C195" s="275">
        <f>IF(C$49=0,0,C$49/NMM_fec!C$49)</f>
        <v>0.43889135168894711</v>
      </c>
      <c r="D195" s="275">
        <f>IF(D$49=0,0,D$49/NMM_fec!D$49)</f>
        <v>0.43889135168894716</v>
      </c>
      <c r="E195" s="275">
        <f>IF(E$49=0,0,E$49/NMM_fec!E$49)</f>
        <v>0.43889135168894744</v>
      </c>
      <c r="F195" s="275">
        <f>IF(F$49=0,0,F$49/NMM_fec!F$49)</f>
        <v>0.43889135168894727</v>
      </c>
      <c r="G195" s="275">
        <f>IF(G$49=0,0,G$49/NMM_fec!G$49)</f>
        <v>0.43889135168894716</v>
      </c>
      <c r="H195" s="275">
        <f>IF(H$49=0,0,H$49/NMM_fec!H$49)</f>
        <v>0.43889135168894716</v>
      </c>
      <c r="I195" s="275">
        <f>IF(I$49=0,0,I$49/NMM_fec!I$49)</f>
        <v>0.45000221652005251</v>
      </c>
      <c r="J195" s="275">
        <f>IF(J$49=0,0,J$49/NMM_fec!J$49)</f>
        <v>0.45295742972711223</v>
      </c>
      <c r="K195" s="275">
        <f>IF(K$49=0,0,K$49/NMM_fec!K$49)</f>
        <v>0.45295742972711239</v>
      </c>
      <c r="L195" s="275">
        <f>IF(L$49=0,0,L$49/NMM_fec!L$49)</f>
        <v>0.46266168675440078</v>
      </c>
      <c r="M195" s="275">
        <f>IF(M$49=0,0,M$49/NMM_fec!M$49)</f>
        <v>0.46937881230603251</v>
      </c>
      <c r="N195" s="275">
        <f>IF(N$49=0,0,N$49/NMM_fec!N$49)</f>
        <v>0.47486879153603928</v>
      </c>
      <c r="O195" s="275">
        <f>IF(O$49=0,0,O$49/NMM_fec!O$49)</f>
        <v>0.47947058892993433</v>
      </c>
      <c r="P195" s="275">
        <f>IF(P$49=0,0,P$49/NMM_fec!P$49)</f>
        <v>0.47947058892993449</v>
      </c>
      <c r="Q195" s="275">
        <f>IF(Q$49=0,0,Q$49/NMM_fec!Q$49)</f>
        <v>0.4794705889299346</v>
      </c>
      <c r="R195" s="275">
        <f>IF(R$49=0,0,R$49/NMM_fec!R$49)</f>
        <v>0.4794705889299346</v>
      </c>
      <c r="S195" s="275">
        <f>IF(S$49=0,0,S$49/NMM_fec!S$49)</f>
        <v>0.47947058892993449</v>
      </c>
      <c r="T195" s="275">
        <f>IF(T$49=0,0,T$49/NMM_fec!T$49)</f>
        <v>0.48059217917745312</v>
      </c>
      <c r="U195" s="275">
        <f>IF(U$49=0,0,U$49/NMM_fec!U$49)</f>
        <v>0.48059217917745328</v>
      </c>
      <c r="V195" s="275">
        <f>IF(V$49=0,0,V$49/NMM_fec!V$49)</f>
        <v>0.48059217917745334</v>
      </c>
      <c r="W195" s="275">
        <f>IF(W$49=0,0,W$49/NMM_fec!W$49)</f>
        <v>0.48202680152290983</v>
      </c>
      <c r="DA195" s="76"/>
    </row>
    <row r="196" spans="1:105" ht="12" customHeight="1" x14ac:dyDescent="0.25">
      <c r="A196" s="202" t="s">
        <v>93</v>
      </c>
      <c r="B196" s="276">
        <f>IF(B$50=0,0,B$50/NMM_fec!B$50)</f>
        <v>0.11276665554263497</v>
      </c>
      <c r="C196" s="276">
        <f>IF(C$50=0,0,C$50/NMM_fec!C$50)</f>
        <v>0.11393137487852946</v>
      </c>
      <c r="D196" s="276">
        <f>IF(D$50=0,0,D$50/NMM_fec!D$50)</f>
        <v>0.11393137487852957</v>
      </c>
      <c r="E196" s="276">
        <f>IF(E$50=0,0,E$50/NMM_fec!E$50)</f>
        <v>0.11393137487852949</v>
      </c>
      <c r="F196" s="276">
        <f>IF(F$50=0,0,F$50/NMM_fec!F$50)</f>
        <v>0.11393137487852946</v>
      </c>
      <c r="G196" s="276">
        <f>IF(G$50=0,0,G$50/NMM_fec!G$50)</f>
        <v>0.1139313748785295</v>
      </c>
      <c r="H196" s="276">
        <f>IF(H$50=0,0,H$50/NMM_fec!H$50)</f>
        <v>0.11393137487852947</v>
      </c>
      <c r="I196" s="276">
        <f>IF(I$50=0,0,I$50/NMM_fec!I$50)</f>
        <v>0.11758277425987937</v>
      </c>
      <c r="J196" s="276">
        <f>IF(J$50=0,0,J$50/NMM_fec!J$50)</f>
        <v>0.11758277425987934</v>
      </c>
      <c r="K196" s="276">
        <f>IF(K$50=0,0,K$50/NMM_fec!K$50)</f>
        <v>0.11758277425987938</v>
      </c>
      <c r="L196" s="276">
        <f>IF(L$50=0,0,L$50/NMM_fec!L$50)</f>
        <v>0.1218455848334371</v>
      </c>
      <c r="M196" s="276">
        <f>IF(M$50=0,0,M$50/NMM_fec!M$50)</f>
        <v>0.12184558483343708</v>
      </c>
      <c r="N196" s="276">
        <f>IF(N$50=0,0,N$50/NMM_fec!N$50)</f>
        <v>0.12327072314915531</v>
      </c>
      <c r="O196" s="276">
        <f>IF(O$50=0,0,O$50/NMM_fec!O$50)</f>
        <v>0.12446529921446468</v>
      </c>
      <c r="P196" s="276">
        <f>IF(P$50=0,0,P$50/NMM_fec!P$50)</f>
        <v>0.12446529921446473</v>
      </c>
      <c r="Q196" s="276">
        <f>IF(Q$50=0,0,Q$50/NMM_fec!Q$50)</f>
        <v>0.1244652992144647</v>
      </c>
      <c r="R196" s="276">
        <f>IF(R$50=0,0,R$50/NMM_fec!R$50)</f>
        <v>0.12446529921446471</v>
      </c>
      <c r="S196" s="276">
        <f>IF(S$50=0,0,S$50/NMM_fec!S$50)</f>
        <v>0.12446529921446475</v>
      </c>
      <c r="T196" s="276">
        <f>IF(T$50=0,0,T$50/NMM_fec!T$50)</f>
        <v>0.12475645172512237</v>
      </c>
      <c r="U196" s="276">
        <f>IF(U$50=0,0,U$50/NMM_fec!U$50)</f>
        <v>0.12475645172512236</v>
      </c>
      <c r="V196" s="276">
        <f>IF(V$50=0,0,V$50/NMM_fec!V$50)</f>
        <v>0.1247564517251224</v>
      </c>
      <c r="W196" s="276">
        <f>IF(W$50=0,0,W$50/NMM_fec!W$50)</f>
        <v>0.12512886393060407</v>
      </c>
      <c r="DA196" s="77"/>
    </row>
    <row r="197" spans="1:105" ht="12" customHeight="1" x14ac:dyDescent="0.25">
      <c r="A197" s="202" t="s">
        <v>94</v>
      </c>
      <c r="B197" s="276">
        <f>IF(B$51=0,0,B$51/NMM_fec!B$51)</f>
        <v>0.615879557569736</v>
      </c>
      <c r="C197" s="276">
        <f>IF(C$51=0,0,C$51/NMM_fec!C$51)</f>
        <v>0.62224071837415862</v>
      </c>
      <c r="D197" s="276">
        <f>IF(D$51=0,0,D$51/NMM_fec!D$51)</f>
        <v>0.62224071837415829</v>
      </c>
      <c r="E197" s="276">
        <f>IF(E$51=0,0,E$51/NMM_fec!E$51)</f>
        <v>0.62224071837415862</v>
      </c>
      <c r="F197" s="276">
        <f>IF(F$51=0,0,F$51/NMM_fec!F$51)</f>
        <v>0.62224071837415829</v>
      </c>
      <c r="G197" s="276">
        <f>IF(G$51=0,0,G$51/NMM_fec!G$51)</f>
        <v>0.6222407183741584</v>
      </c>
      <c r="H197" s="276">
        <f>IF(H$51=0,0,H$51/NMM_fec!H$51)</f>
        <v>0.62224071837415829</v>
      </c>
      <c r="I197" s="276">
        <f>IF(I$51=0,0,I$51/NMM_fec!I$51)</f>
        <v>0.6366326484524758</v>
      </c>
      <c r="J197" s="276">
        <f>IF(J$51=0,0,J$51/NMM_fec!J$51)</f>
        <v>0.64218298078031777</v>
      </c>
      <c r="K197" s="276">
        <f>IF(K$51=0,0,K$51/NMM_fec!K$51)</f>
        <v>0.64218298078031766</v>
      </c>
      <c r="L197" s="276">
        <f>IF(L$51=0,0,L$51/NMM_fec!L$51)</f>
        <v>0.65458068461801877</v>
      </c>
      <c r="M197" s="276">
        <f>IF(M$51=0,0,M$51/NMM_fec!M$51)</f>
        <v>0.66546448963958971</v>
      </c>
      <c r="N197" s="276">
        <f>IF(N$51=0,0,N$51/NMM_fec!N$51)</f>
        <v>0.67324793902129387</v>
      </c>
      <c r="O197" s="276">
        <f>IF(O$51=0,0,O$51/NMM_fec!O$51)</f>
        <v>0.67977216353647452</v>
      </c>
      <c r="P197" s="276">
        <f>IF(P$51=0,0,P$51/NMM_fec!P$51)</f>
        <v>0.67977216353647452</v>
      </c>
      <c r="Q197" s="276">
        <f>IF(Q$51=0,0,Q$51/NMM_fec!Q$51)</f>
        <v>0.67977216353647452</v>
      </c>
      <c r="R197" s="276">
        <f>IF(R$51=0,0,R$51/NMM_fec!R$51)</f>
        <v>0.67977216353647429</v>
      </c>
      <c r="S197" s="276">
        <f>IF(S$51=0,0,S$51/NMM_fec!S$51)</f>
        <v>0.67977216353647463</v>
      </c>
      <c r="T197" s="276">
        <f>IF(T$51=0,0,T$51/NMM_fec!T$51)</f>
        <v>0.68136230451020707</v>
      </c>
      <c r="U197" s="276">
        <f>IF(U$51=0,0,U$51/NMM_fec!U$51)</f>
        <v>0.6813623045102073</v>
      </c>
      <c r="V197" s="276">
        <f>IF(V$51=0,0,V$51/NMM_fec!V$51)</f>
        <v>0.68136230451020696</v>
      </c>
      <c r="W197" s="276">
        <f>IF(W$51=0,0,W$51/NMM_fec!W$51)</f>
        <v>0.68339624852709724</v>
      </c>
      <c r="DA197" s="77"/>
    </row>
    <row r="198" spans="1:105" ht="12" customHeight="1" x14ac:dyDescent="0.25">
      <c r="A198" s="202" t="s">
        <v>95</v>
      </c>
      <c r="B198" s="276">
        <f>IF(B$52=0,0,B$52/NMM_fec!B$52)</f>
        <v>0.43025384172145437</v>
      </c>
      <c r="C198" s="276">
        <f>IF(C$52=0,0,C$52/NMM_fec!C$52)</f>
        <v>0.43469775261323768</v>
      </c>
      <c r="D198" s="276">
        <f>IF(D$52=0,0,D$52/NMM_fec!D$52)</f>
        <v>0.43469775261323768</v>
      </c>
      <c r="E198" s="276">
        <f>IF(E$52=0,0,E$52/NMM_fec!E$52)</f>
        <v>0.43469775261323756</v>
      </c>
      <c r="F198" s="276">
        <f>IF(F$52=0,0,F$52/NMM_fec!F$52)</f>
        <v>0.43469775261323762</v>
      </c>
      <c r="G198" s="276">
        <f>IF(G$52=0,0,G$52/NMM_fec!G$52)</f>
        <v>0.43469775261323773</v>
      </c>
      <c r="H198" s="276">
        <f>IF(H$52=0,0,H$52/NMM_fec!H$52)</f>
        <v>0.43469775261323756</v>
      </c>
      <c r="I198" s="276">
        <f>IF(I$52=0,0,I$52/NMM_fec!I$52)</f>
        <v>0.44862942952540036</v>
      </c>
      <c r="J198" s="276">
        <f>IF(J$52=0,0,J$52/NMM_fec!J$52)</f>
        <v>0.44862942952540041</v>
      </c>
      <c r="K198" s="276">
        <f>IF(K$52=0,0,K$52/NMM_fec!K$52)</f>
        <v>0.44862942952540052</v>
      </c>
      <c r="L198" s="276">
        <f>IF(L$52=0,0,L$52/NMM_fec!L$52)</f>
        <v>0.46489390608523434</v>
      </c>
      <c r="M198" s="276">
        <f>IF(M$52=0,0,M$52/NMM_fec!M$52)</f>
        <v>0.46489390608523434</v>
      </c>
      <c r="N198" s="276">
        <f>IF(N$52=0,0,N$52/NMM_fec!N$52)</f>
        <v>0.4703314286611377</v>
      </c>
      <c r="O198" s="276">
        <f>IF(O$52=0,0,O$52/NMM_fec!O$52)</f>
        <v>0.47488925596260917</v>
      </c>
      <c r="P198" s="276">
        <f>IF(P$52=0,0,P$52/NMM_fec!P$52)</f>
        <v>0.47488925596260934</v>
      </c>
      <c r="Q198" s="276">
        <f>IF(Q$52=0,0,Q$52/NMM_fec!Q$52)</f>
        <v>0.47488925596260934</v>
      </c>
      <c r="R198" s="276">
        <f>IF(R$52=0,0,R$52/NMM_fec!R$52)</f>
        <v>0.4748892559626095</v>
      </c>
      <c r="S198" s="276">
        <f>IF(S$52=0,0,S$52/NMM_fec!S$52)</f>
        <v>0.47488925596260928</v>
      </c>
      <c r="T198" s="276">
        <f>IF(T$52=0,0,T$52/NMM_fec!T$52)</f>
        <v>0.47600012943521958</v>
      </c>
      <c r="U198" s="276">
        <f>IF(U$52=0,0,U$52/NMM_fec!U$52)</f>
        <v>0.47600012943521947</v>
      </c>
      <c r="V198" s="276">
        <f>IF(V$52=0,0,V$52/NMM_fec!V$52)</f>
        <v>0.47600012943521963</v>
      </c>
      <c r="W198" s="276">
        <f>IF(W$52=0,0,W$52/NMM_fec!W$52)</f>
        <v>0.47742104398962798</v>
      </c>
      <c r="DA198" s="77"/>
    </row>
    <row r="199" spans="1:105" ht="12" customHeight="1" x14ac:dyDescent="0.25">
      <c r="A199" s="56" t="s">
        <v>96</v>
      </c>
      <c r="B199" s="277">
        <f>IF(B$53=0,0,B$53/NMM_fec!B$53)</f>
        <v>0.72940162434683598</v>
      </c>
      <c r="C199" s="277">
        <f>IF(C$53=0,0,C$53/NMM_fec!C$53)</f>
        <v>0.7214533609829874</v>
      </c>
      <c r="D199" s="277">
        <f>IF(D$53=0,0,D$53/NMM_fec!D$53)</f>
        <v>0.7329308466890373</v>
      </c>
      <c r="E199" s="277">
        <f>IF(E$53=0,0,E$53/NMM_fec!E$53)</f>
        <v>0.74349281387946942</v>
      </c>
      <c r="F199" s="277">
        <f>IF(F$53=0,0,F$53/NMM_fec!F$53)</f>
        <v>0.7565681201563953</v>
      </c>
      <c r="G199" s="277">
        <f>IF(G$53=0,0,G$53/NMM_fec!G$53)</f>
        <v>0.76223346696156846</v>
      </c>
      <c r="H199" s="277">
        <f>IF(H$53=0,0,H$53/NMM_fec!H$53)</f>
        <v>0.75785981630771471</v>
      </c>
      <c r="I199" s="277">
        <f>IF(I$53=0,0,I$53/NMM_fec!I$53)</f>
        <v>0.77536165939387602</v>
      </c>
      <c r="J199" s="277">
        <f>IF(J$53=0,0,J$53/NMM_fec!J$53)</f>
        <v>0.77909895644083016</v>
      </c>
      <c r="K199" s="277">
        <f>IF(K$53=0,0,K$53/NMM_fec!K$53)</f>
        <v>0.77763976488649933</v>
      </c>
      <c r="L199" s="277">
        <f>IF(L$53=0,0,L$53/NMM_fec!L$53)</f>
        <v>0.79834213079273941</v>
      </c>
      <c r="M199" s="277">
        <f>IF(M$53=0,0,M$53/NMM_fec!M$53)</f>
        <v>0.77473589775636553</v>
      </c>
      <c r="N199" s="277">
        <f>IF(N$53=0,0,N$53/NMM_fec!N$53)</f>
        <v>0.78425783275973127</v>
      </c>
      <c r="O199" s="277">
        <f>IF(O$53=0,0,O$53/NMM_fec!O$53)</f>
        <v>0.80821195725917527</v>
      </c>
      <c r="P199" s="277">
        <f>IF(P$53=0,0,P$53/NMM_fec!P$53)</f>
        <v>0.80227115205393718</v>
      </c>
      <c r="Q199" s="277">
        <f>IF(Q$53=0,0,Q$53/NMM_fec!Q$53)</f>
        <v>0.82759839894459386</v>
      </c>
      <c r="R199" s="277">
        <f>IF(R$53=0,0,R$53/NMM_fec!R$53)</f>
        <v>0.80986609875022675</v>
      </c>
      <c r="S199" s="277">
        <f>IF(S$53=0,0,S$53/NMM_fec!S$53)</f>
        <v>0.82724795265669804</v>
      </c>
      <c r="T199" s="277">
        <f>IF(T$53=0,0,T$53/NMM_fec!T$53)</f>
        <v>0.83021203638149454</v>
      </c>
      <c r="U199" s="277">
        <f>IF(U$53=0,0,U$53/NMM_fec!U$53)</f>
        <v>0.83295745245791619</v>
      </c>
      <c r="V199" s="277">
        <f>IF(V$53=0,0,V$53/NMM_fec!V$53)</f>
        <v>0.82391975335748258</v>
      </c>
      <c r="W199" s="277">
        <f>IF(W$53=0,0,W$53/NMM_fec!W$53)</f>
        <v>0.8261264851094271</v>
      </c>
      <c r="DA199" s="78"/>
    </row>
    <row r="200" spans="1:105" ht="12" customHeight="1" x14ac:dyDescent="0.25">
      <c r="A200" s="203" t="s">
        <v>1498</v>
      </c>
      <c r="B200" s="278">
        <f>IF(B$59=0,0,B$59/NMM_fec!B$59)</f>
        <v>0.52306128764811499</v>
      </c>
      <c r="C200" s="278">
        <f>IF(C$59=0,0,C$59/NMM_fec!C$59)</f>
        <v>0.52846376759797309</v>
      </c>
      <c r="D200" s="278">
        <f>IF(D$59=0,0,D$59/NMM_fec!D$59)</f>
        <v>0.5284637675979732</v>
      </c>
      <c r="E200" s="278">
        <f>IF(E$59=0,0,E$59/NMM_fec!E$59)</f>
        <v>0.5284637675979732</v>
      </c>
      <c r="F200" s="278">
        <f>IF(F$59=0,0,F$59/NMM_fec!F$59)</f>
        <v>0.5284637675979732</v>
      </c>
      <c r="G200" s="278">
        <f>IF(G$59=0,0,G$59/NMM_fec!G$59)</f>
        <v>0.52846376759797309</v>
      </c>
      <c r="H200" s="278">
        <f>IF(H$59=0,0,H$59/NMM_fec!H$59)</f>
        <v>0.52846376759797309</v>
      </c>
      <c r="I200" s="278">
        <f>IF(I$59=0,0,I$59/NMM_fec!I$59)</f>
        <v>0.54230739083817592</v>
      </c>
      <c r="J200" s="278">
        <f>IF(J$59=0,0,J$59/NMM_fec!J$59)</f>
        <v>0.5454005620159319</v>
      </c>
      <c r="K200" s="278">
        <f>IF(K$59=0,0,K$59/NMM_fec!K$59)</f>
        <v>0.54540056201593234</v>
      </c>
      <c r="L200" s="278">
        <f>IF(L$59=0,0,L$59/NMM_fec!L$59)</f>
        <v>0.55755050581433896</v>
      </c>
      <c r="M200" s="278">
        <f>IF(M$59=0,0,M$59/NMM_fec!M$59)</f>
        <v>0.56517335014089443</v>
      </c>
      <c r="N200" s="278">
        <f>IF(N$59=0,0,N$59/NMM_fec!N$59)</f>
        <v>0.57178376772319439</v>
      </c>
      <c r="O200" s="278">
        <f>IF(O$59=0,0,O$59/NMM_fec!O$59)</f>
        <v>0.57732473630036518</v>
      </c>
      <c r="P200" s="278">
        <f>IF(P$59=0,0,P$59/NMM_fec!P$59)</f>
        <v>0.5773247363003654</v>
      </c>
      <c r="Q200" s="278">
        <f>IF(Q$59=0,0,Q$59/NMM_fec!Q$59)</f>
        <v>0.57732473630036507</v>
      </c>
      <c r="R200" s="278">
        <f>IF(R$59=0,0,R$59/NMM_fec!R$59)</f>
        <v>0.57732473630036518</v>
      </c>
      <c r="S200" s="278">
        <f>IF(S$59=0,0,S$59/NMM_fec!S$59)</f>
        <v>0.57732473630036518</v>
      </c>
      <c r="T200" s="278">
        <f>IF(T$59=0,0,T$59/NMM_fec!T$59)</f>
        <v>0.57867522955028672</v>
      </c>
      <c r="U200" s="278">
        <f>IF(U$59=0,0,U$59/NMM_fec!U$59)</f>
        <v>0.57867522955028683</v>
      </c>
      <c r="V200" s="278">
        <f>IF(V$59=0,0,V$59/NMM_fec!V$59)</f>
        <v>0.57867522955028705</v>
      </c>
      <c r="W200" s="278">
        <f>IF(W$59=0,0,W$59/NMM_fec!W$59)</f>
        <v>0.58040264096279881</v>
      </c>
      <c r="DA200" s="79"/>
    </row>
    <row r="201" spans="1:105" ht="12" customHeight="1" x14ac:dyDescent="0.25">
      <c r="A201" s="203" t="s">
        <v>1500</v>
      </c>
      <c r="B201" s="278">
        <f>IF(B$60=0,0,B$60/NMM_fec!B$60)</f>
        <v>0.33856784854938249</v>
      </c>
      <c r="C201" s="278">
        <f>IF(C$60=0,0,C$60/NMM_fec!C$60)</f>
        <v>0.34344527887286769</v>
      </c>
      <c r="D201" s="278">
        <f>IF(D$60=0,0,D$60/NMM_fec!D$60)</f>
        <v>0.345600252833619</v>
      </c>
      <c r="E201" s="278">
        <f>IF(E$60=0,0,E$60/NMM_fec!E$60)</f>
        <v>0.34699352919793613</v>
      </c>
      <c r="F201" s="278">
        <f>IF(F$60=0,0,F$60/NMM_fec!F$60)</f>
        <v>0.34642248108770329</v>
      </c>
      <c r="G201" s="278">
        <f>IF(G$60=0,0,G$60/NMM_fec!G$60)</f>
        <v>0.34932162988021126</v>
      </c>
      <c r="H201" s="278">
        <f>IF(H$60=0,0,H$60/NMM_fec!H$60)</f>
        <v>0.35241362502259233</v>
      </c>
      <c r="I201" s="278">
        <f>IF(I$60=0,0,I$60/NMM_fec!I$60)</f>
        <v>0.35973167893936947</v>
      </c>
      <c r="J201" s="278">
        <f>IF(J$60=0,0,J$60/NMM_fec!J$60)</f>
        <v>0.36283585558134263</v>
      </c>
      <c r="K201" s="278">
        <f>IF(K$60=0,0,K$60/NMM_fec!K$60)</f>
        <v>0.37192905740960941</v>
      </c>
      <c r="L201" s="278">
        <f>IF(L$60=0,0,L$60/NMM_fec!L$60)</f>
        <v>0.37675653210819682</v>
      </c>
      <c r="M201" s="278">
        <f>IF(M$60=0,0,M$60/NMM_fec!M$60)</f>
        <v>0.38321016437473299</v>
      </c>
      <c r="N201" s="278">
        <f>IF(N$60=0,0,N$60/NMM_fec!N$60)</f>
        <v>0.39177855917213983</v>
      </c>
      <c r="O201" s="278">
        <f>IF(O$60=0,0,O$60/NMM_fec!O$60)</f>
        <v>0.39277183932650939</v>
      </c>
      <c r="P201" s="278">
        <f>IF(P$60=0,0,P$60/NMM_fec!P$60)</f>
        <v>0.39270091026345938</v>
      </c>
      <c r="Q201" s="278">
        <f>IF(Q$60=0,0,Q$60/NMM_fec!Q$60)</f>
        <v>0.39093867311496561</v>
      </c>
      <c r="R201" s="278">
        <f>IF(R$60=0,0,R$60/NMM_fec!R$60)</f>
        <v>0.40064466909006829</v>
      </c>
      <c r="S201" s="278">
        <f>IF(S$60=0,0,S$60/NMM_fec!S$60)</f>
        <v>0.39689370574924149</v>
      </c>
      <c r="T201" s="278">
        <f>IF(T$60=0,0,T$60/NMM_fec!T$60)</f>
        <v>0.38108175348118412</v>
      </c>
      <c r="U201" s="278">
        <f>IF(U$60=0,0,U$60/NMM_fec!U$60)</f>
        <v>0.38758797932772304</v>
      </c>
      <c r="V201" s="278">
        <f>IF(V$60=0,0,V$60/NMM_fec!V$60)</f>
        <v>0.38806444548665403</v>
      </c>
      <c r="W201" s="278">
        <f>IF(W$60=0,0,W$60/NMM_fec!W$60)</f>
        <v>0.38569299137626284</v>
      </c>
      <c r="DA201" s="79"/>
    </row>
    <row r="202" spans="1:105" ht="12" customHeight="1" x14ac:dyDescent="0.25">
      <c r="A202" s="203" t="s">
        <v>1522</v>
      </c>
      <c r="B202" s="278">
        <f>IF(B$79=0,0,B$79/NMM_fec!B$79)</f>
        <v>0.52797641055535516</v>
      </c>
      <c r="C202" s="278">
        <f>IF(C$79=0,0,C$79/NMM_fec!C$79)</f>
        <v>0.53194611646726364</v>
      </c>
      <c r="D202" s="278">
        <f>IF(D$79=0,0,D$79/NMM_fec!D$79)</f>
        <v>0.52698724698311294</v>
      </c>
      <c r="E202" s="278">
        <f>IF(E$79=0,0,E$79/NMM_fec!E$79)</f>
        <v>0.52572070447707231</v>
      </c>
      <c r="F202" s="278">
        <f>IF(F$79=0,0,F$79/NMM_fec!F$79)</f>
        <v>0.52052018034846848</v>
      </c>
      <c r="G202" s="278">
        <f>IF(G$79=0,0,G$79/NMM_fec!G$79)</f>
        <v>0.51758933681228758</v>
      </c>
      <c r="H202" s="278">
        <f>IF(H$79=0,0,H$79/NMM_fec!H$79)</f>
        <v>0.51678349949477687</v>
      </c>
      <c r="I202" s="278">
        <f>IF(I$79=0,0,I$79/NMM_fec!I$79)</f>
        <v>0.5304168169686867</v>
      </c>
      <c r="J202" s="278">
        <f>IF(J$79=0,0,J$79/NMM_fec!J$79)</f>
        <v>0.53136539666013649</v>
      </c>
      <c r="K202" s="278">
        <f>IF(K$79=0,0,K$79/NMM_fec!K$79)</f>
        <v>0.52402332051361589</v>
      </c>
      <c r="L202" s="278">
        <f>IF(L$79=0,0,L$79/NMM_fec!L$79)</f>
        <v>0.54368418114407757</v>
      </c>
      <c r="M202" s="278">
        <f>IF(M$79=0,0,M$79/NMM_fec!M$79)</f>
        <v>0.53693109171800679</v>
      </c>
      <c r="N202" s="278">
        <f>IF(N$79=0,0,N$79/NMM_fec!N$79)</f>
        <v>0.53912470018569925</v>
      </c>
      <c r="O202" s="278">
        <f>IF(O$79=0,0,O$79/NMM_fec!O$79)</f>
        <v>0.54439897895844902</v>
      </c>
      <c r="P202" s="278">
        <f>IF(P$79=0,0,P$79/NMM_fec!P$79)</f>
        <v>0.54568371860160536</v>
      </c>
      <c r="Q202" s="278">
        <f>IF(Q$79=0,0,Q$79/NMM_fec!Q$79)</f>
        <v>0.54136426935270121</v>
      </c>
      <c r="R202" s="278">
        <f>IF(R$79=0,0,R$79/NMM_fec!R$79)</f>
        <v>0.54041115938967121</v>
      </c>
      <c r="S202" s="278">
        <f>IF(S$79=0,0,S$79/NMM_fec!S$79)</f>
        <v>0.54152291582349288</v>
      </c>
      <c r="T202" s="278">
        <f>IF(T$79=0,0,T$79/NMM_fec!T$79)</f>
        <v>0.5545497238343543</v>
      </c>
      <c r="U202" s="278">
        <f>IF(U$79=0,0,U$79/NMM_fec!U$79)</f>
        <v>0.54894114254814752</v>
      </c>
      <c r="V202" s="278">
        <f>IF(V$79=0,0,V$79/NMM_fec!V$79)</f>
        <v>0.55806759000914907</v>
      </c>
      <c r="W202" s="278">
        <f>IF(W$79=0,0,W$79/NMM_fec!W$79)</f>
        <v>0.56308142546657203</v>
      </c>
      <c r="DA202" s="79"/>
    </row>
    <row r="203" spans="1:105" ht="12" customHeight="1" x14ac:dyDescent="0.25">
      <c r="A203" s="41" t="s">
        <v>1534</v>
      </c>
      <c r="B203" s="279">
        <f>IF(B$89=0,0,B$89/NMM_fec!B$89)</f>
        <v>0.42027692306060155</v>
      </c>
      <c r="C203" s="279">
        <f>IF(C$89=0,0,C$89/NMM_fec!C$89)</f>
        <v>0.41982794187691763</v>
      </c>
      <c r="D203" s="279">
        <f>IF(D$89=0,0,D$89/NMM_fec!D$89)</f>
        <v>0.42681743467319644</v>
      </c>
      <c r="E203" s="279">
        <f>IF(E$89=0,0,E$89/NMM_fec!E$89)</f>
        <v>0.43484302084112275</v>
      </c>
      <c r="F203" s="279">
        <f>IF(F$89=0,0,F$89/NMM_fec!F$89)</f>
        <v>0.43355175943435537</v>
      </c>
      <c r="G203" s="279">
        <f>IF(G$89=0,0,G$89/NMM_fec!G$89)</f>
        <v>0.44307841957677224</v>
      </c>
      <c r="H203" s="279">
        <f>IF(H$89=0,0,H$89/NMM_fec!H$89)</f>
        <v>0.44398022758716588</v>
      </c>
      <c r="I203" s="279">
        <f>IF(I$89=0,0,I$89/NMM_fec!I$89)</f>
        <v>0.4442522677709399</v>
      </c>
      <c r="J203" s="279">
        <f>IF(J$89=0,0,J$89/NMM_fec!J$89)</f>
        <v>0.45261690248220282</v>
      </c>
      <c r="K203" s="279">
        <f>IF(K$89=0,0,K$89/NMM_fec!K$89)</f>
        <v>0.45854148216550722</v>
      </c>
      <c r="L203" s="279">
        <f>IF(L$89=0,0,L$89/NMM_fec!L$89)</f>
        <v>0.45932070700508615</v>
      </c>
      <c r="M203" s="279">
        <f>IF(M$89=0,0,M$89/NMM_fec!M$89)</f>
        <v>0.45313553655678357</v>
      </c>
      <c r="N203" s="279">
        <f>IF(N$89=0,0,N$89/NMM_fec!N$89)</f>
        <v>0.46146442654591024</v>
      </c>
      <c r="O203" s="279">
        <f>IF(O$89=0,0,O$89/NMM_fec!O$89)</f>
        <v>0.46811376285085293</v>
      </c>
      <c r="P203" s="279">
        <f>IF(P$89=0,0,P$89/NMM_fec!P$89)</f>
        <v>0.46727324497919076</v>
      </c>
      <c r="Q203" s="279">
        <f>IF(Q$89=0,0,Q$89/NMM_fec!Q$89)</f>
        <v>0.46751550930320107</v>
      </c>
      <c r="R203" s="279">
        <f>IF(R$89=0,0,R$89/NMM_fec!R$89)</f>
        <v>0.47055307619126696</v>
      </c>
      <c r="S203" s="279">
        <f>IF(S$89=0,0,S$89/NMM_fec!S$89)</f>
        <v>0.47722267616003383</v>
      </c>
      <c r="T203" s="279">
        <f>IF(T$89=0,0,T$89/NMM_fec!T$89)</f>
        <v>0.47076287503632447</v>
      </c>
      <c r="U203" s="279">
        <f>IF(U$89=0,0,U$89/NMM_fec!U$89)</f>
        <v>0.47656105533557258</v>
      </c>
      <c r="V203" s="279">
        <f>IF(V$89=0,0,V$89/NMM_fec!V$89)</f>
        <v>0.47920591731529527</v>
      </c>
      <c r="W203" s="279">
        <f>IF(W$89=0,0,W$89/NMM_fec!W$89)</f>
        <v>0.47725623805469947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51</v>
      </c>
      <c r="B205" s="322">
        <f>IF(B$99=0,0,B$99/NMM_fec!B$99)</f>
        <v>0.42105526238743063</v>
      </c>
      <c r="C205" s="322">
        <f>IF(C$99=0,0,C$99/NMM_fec!C$99)</f>
        <v>0.41671970199384628</v>
      </c>
      <c r="D205" s="322">
        <f>IF(D$99=0,0,D$99/NMM_fec!D$99)</f>
        <v>0.42496966313704754</v>
      </c>
      <c r="E205" s="322">
        <f>IF(E$99=0,0,E$99/NMM_fec!E$99)</f>
        <v>0.43320609971117358</v>
      </c>
      <c r="F205" s="322">
        <f>IF(F$99=0,0,F$99/NMM_fec!F$99)</f>
        <v>0.43207699592432169</v>
      </c>
      <c r="G205" s="322">
        <f>IF(G$99=0,0,G$99/NMM_fec!G$99)</f>
        <v>0.44486025930944439</v>
      </c>
      <c r="H205" s="322">
        <f>IF(H$99=0,0,H$99/NMM_fec!H$99)</f>
        <v>0.44613965446624149</v>
      </c>
      <c r="I205" s="322">
        <f>IF(I$99=0,0,I$99/NMM_fec!I$99)</f>
        <v>0.43150598421457054</v>
      </c>
      <c r="J205" s="322">
        <f>IF(J$99=0,0,J$99/NMM_fec!J$99)</f>
        <v>0.44024466830772935</v>
      </c>
      <c r="K205" s="322">
        <f>IF(K$99=0,0,K$99/NMM_fec!K$99)</f>
        <v>0.44763996056108252</v>
      </c>
      <c r="L205" s="322">
        <f>IF(L$99=0,0,L$99/NMM_fec!L$99)</f>
        <v>0.43114010442041856</v>
      </c>
      <c r="M205" s="322">
        <f>IF(M$99=0,0,M$99/NMM_fec!M$99)</f>
        <v>0.42687370575803579</v>
      </c>
      <c r="N205" s="322">
        <f>IF(N$99=0,0,N$99/NMM_fec!N$99)</f>
        <v>0.42975169477141151</v>
      </c>
      <c r="O205" s="322">
        <f>IF(O$99=0,0,O$99/NMM_fec!O$99)</f>
        <v>0.43095112163266691</v>
      </c>
      <c r="P205" s="322">
        <f>IF(P$99=0,0,P$99/NMM_fec!P$99)</f>
        <v>0.43413463812996977</v>
      </c>
      <c r="Q205" s="322">
        <f>IF(Q$99=0,0,Q$99/NMM_fec!Q$99)</f>
        <v>0.43298827718132377</v>
      </c>
      <c r="R205" s="322">
        <f>IF(R$99=0,0,R$99/NMM_fec!R$99)</f>
        <v>0.45613329351906573</v>
      </c>
      <c r="S205" s="322">
        <f>IF(S$99=0,0,S$99/NMM_fec!S$99)</f>
        <v>0.46200410574041112</v>
      </c>
      <c r="T205" s="322">
        <f>IF(T$99=0,0,T$99/NMM_fec!T$99)</f>
        <v>0.4766178793105208</v>
      </c>
      <c r="U205" s="322">
        <f>IF(U$99=0,0,U$99/NMM_fec!U$99)</f>
        <v>0.49861150820025563</v>
      </c>
      <c r="V205" s="322">
        <f>IF(V$99=0,0,V$99/NMM_fec!V$99)</f>
        <v>0.50203206599639494</v>
      </c>
      <c r="W205" s="322">
        <f>IF(W$99=0,0,W$99/NMM_fec!W$99)</f>
        <v>0.51186362899809223</v>
      </c>
      <c r="DA205" s="95"/>
    </row>
    <row r="206" spans="1:105" ht="12" customHeight="1" x14ac:dyDescent="0.25">
      <c r="A206" s="55" t="s">
        <v>92</v>
      </c>
      <c r="B206" s="275">
        <f>IF(B$100=0,0,B$100/NMM_fec!B$100)</f>
        <v>0.42949937993148829</v>
      </c>
      <c r="C206" s="275">
        <f>IF(C$100=0,0,C$100/NMM_fec!C$100)</f>
        <v>0.42949937993148829</v>
      </c>
      <c r="D206" s="275">
        <f>IF(D$100=0,0,D$100/NMM_fec!D$100)</f>
        <v>0.43076195286435975</v>
      </c>
      <c r="E206" s="275">
        <f>IF(E$100=0,0,E$100/NMM_fec!E$100)</f>
        <v>0.43076195286435975</v>
      </c>
      <c r="F206" s="275">
        <f>IF(F$100=0,0,F$100/NMM_fec!F$100)</f>
        <v>0.43076195286435986</v>
      </c>
      <c r="G206" s="275">
        <f>IF(G$100=0,0,G$100/NMM_fec!G$100)</f>
        <v>0.43299559865696258</v>
      </c>
      <c r="H206" s="275">
        <f>IF(H$100=0,0,H$100/NMM_fec!H$100)</f>
        <v>0.43299559865696252</v>
      </c>
      <c r="I206" s="275">
        <f>IF(I$100=0,0,I$100/NMM_fec!I$100)</f>
        <v>0.43299559865696235</v>
      </c>
      <c r="J206" s="275">
        <f>IF(J$100=0,0,J$100/NMM_fec!J$100)</f>
        <v>0.43299559865696224</v>
      </c>
      <c r="K206" s="275">
        <f>IF(K$100=0,0,K$100/NMM_fec!K$100)</f>
        <v>0.43299559865696247</v>
      </c>
      <c r="L206" s="275">
        <f>IF(L$100=0,0,L$100/NMM_fec!L$100)</f>
        <v>0.43299559865696235</v>
      </c>
      <c r="M206" s="275">
        <f>IF(M$100=0,0,M$100/NMM_fec!M$100)</f>
        <v>0.4329955986569623</v>
      </c>
      <c r="N206" s="275">
        <f>IF(N$100=0,0,N$100/NMM_fec!N$100)</f>
        <v>0.43299559865696224</v>
      </c>
      <c r="O206" s="275">
        <f>IF(O$100=0,0,O$100/NMM_fec!O$100)</f>
        <v>0.43299559865696241</v>
      </c>
      <c r="P206" s="275">
        <f>IF(P$100=0,0,P$100/NMM_fec!P$100)</f>
        <v>0.43687176846175868</v>
      </c>
      <c r="Q206" s="275">
        <f>IF(Q$100=0,0,Q$100/NMM_fec!Q$100)</f>
        <v>0.43687176846175862</v>
      </c>
      <c r="R206" s="275">
        <f>IF(R$100=0,0,R$100/NMM_fec!R$100)</f>
        <v>0.44818459161558261</v>
      </c>
      <c r="S206" s="275">
        <f>IF(S$100=0,0,S$100/NMM_fec!S$100)</f>
        <v>0.45508962565095434</v>
      </c>
      <c r="T206" s="275">
        <f>IF(T$100=0,0,T$100/NMM_fec!T$100)</f>
        <v>0.46458066308585888</v>
      </c>
      <c r="U206" s="275">
        <f>IF(U$100=0,0,U$100/NMM_fec!U$100)</f>
        <v>0.47312259677727303</v>
      </c>
      <c r="V206" s="275">
        <f>IF(V$100=0,0,V$100/NMM_fec!V$100)</f>
        <v>0.4808103370995459</v>
      </c>
      <c r="W206" s="275">
        <f>IF(W$100=0,0,W$100/NMM_fec!W$100)</f>
        <v>0.48772930338959108</v>
      </c>
      <c r="DA206" s="76"/>
    </row>
    <row r="207" spans="1:105" ht="12" customHeight="1" x14ac:dyDescent="0.25">
      <c r="A207" s="202" t="s">
        <v>93</v>
      </c>
      <c r="B207" s="276">
        <f>IF(B$101=0,0,B$101/NMM_fec!B$101)</f>
        <v>0.11148152599482739</v>
      </c>
      <c r="C207" s="276">
        <f>IF(C$101=0,0,C$101/NMM_fec!C$101)</f>
        <v>0.11148152599482739</v>
      </c>
      <c r="D207" s="276">
        <f>IF(D$101=0,0,D$101/NMM_fec!D$101)</f>
        <v>0.11180924138584548</v>
      </c>
      <c r="E207" s="276">
        <f>IF(E$101=0,0,E$101/NMM_fec!E$101)</f>
        <v>0.11180924138584547</v>
      </c>
      <c r="F207" s="276">
        <f>IF(F$101=0,0,F$101/NMM_fec!F$101)</f>
        <v>0.11180924138584547</v>
      </c>
      <c r="G207" s="276">
        <f>IF(G$101=0,0,G$101/NMM_fec!G$101)</f>
        <v>0.11238900995624708</v>
      </c>
      <c r="H207" s="276">
        <f>IF(H$101=0,0,H$101/NMM_fec!H$101)</f>
        <v>0.11238900995624711</v>
      </c>
      <c r="I207" s="276">
        <f>IF(I$101=0,0,I$101/NMM_fec!I$101)</f>
        <v>0.11238900995624709</v>
      </c>
      <c r="J207" s="276">
        <f>IF(J$101=0,0,J$101/NMM_fec!J$101)</f>
        <v>0.11238900995624705</v>
      </c>
      <c r="K207" s="276">
        <f>IF(K$101=0,0,K$101/NMM_fec!K$101)</f>
        <v>0.11238900995624714</v>
      </c>
      <c r="L207" s="276">
        <f>IF(L$101=0,0,L$101/NMM_fec!L$101)</f>
        <v>0.11238900995624712</v>
      </c>
      <c r="M207" s="276">
        <f>IF(M$101=0,0,M$101/NMM_fec!M$101)</f>
        <v>0.11238900995624711</v>
      </c>
      <c r="N207" s="276">
        <f>IF(N$101=0,0,N$101/NMM_fec!N$101)</f>
        <v>0.11238900995624712</v>
      </c>
      <c r="O207" s="276">
        <f>IF(O$101=0,0,O$101/NMM_fec!O$101)</f>
        <v>0.11238900995624705</v>
      </c>
      <c r="P207" s="276">
        <f>IF(P$101=0,0,P$101/NMM_fec!P$101)</f>
        <v>0.11339511460981536</v>
      </c>
      <c r="Q207" s="276">
        <f>IF(Q$101=0,0,Q$101/NMM_fec!Q$101)</f>
        <v>0.11339511460981541</v>
      </c>
      <c r="R207" s="276">
        <f>IF(R$101=0,0,R$101/NMM_fec!R$101)</f>
        <v>0.1181237699110904</v>
      </c>
      <c r="S207" s="276">
        <f>IF(S$101=0,0,S$101/NMM_fec!S$101)</f>
        <v>0.11812376991109043</v>
      </c>
      <c r="T207" s="276">
        <f>IF(T$101=0,0,T$101/NMM_fec!T$101)</f>
        <v>0.12308677907523877</v>
      </c>
      <c r="U207" s="276">
        <f>IF(U$101=0,0,U$101/NMM_fec!U$101)</f>
        <v>0.12755348732297239</v>
      </c>
      <c r="V207" s="276">
        <f>IF(V$101=0,0,V$101/NMM_fec!V$101)</f>
        <v>0.12851950819535332</v>
      </c>
      <c r="W207" s="276">
        <f>IF(W$101=0,0,W$101/NMM_fec!W$101)</f>
        <v>0.1322112312678595</v>
      </c>
      <c r="DA207" s="77"/>
    </row>
    <row r="208" spans="1:105" ht="12" customHeight="1" x14ac:dyDescent="0.25">
      <c r="A208" s="202" t="s">
        <v>94</v>
      </c>
      <c r="B208" s="276">
        <f>IF(B$102=0,0,B$102/NMM_fec!B$102)</f>
        <v>0.60914060385297519</v>
      </c>
      <c r="C208" s="276">
        <f>IF(C$102=0,0,C$102/NMM_fec!C$102)</f>
        <v>0.60914060385297519</v>
      </c>
      <c r="D208" s="276">
        <f>IF(D$102=0,0,D$102/NMM_fec!D$102)</f>
        <v>0.61093125705219609</v>
      </c>
      <c r="E208" s="276">
        <f>IF(E$102=0,0,E$102/NMM_fec!E$102)</f>
        <v>0.61093125705219598</v>
      </c>
      <c r="F208" s="276">
        <f>IF(F$102=0,0,F$102/NMM_fec!F$102)</f>
        <v>0.61093125705219609</v>
      </c>
      <c r="G208" s="276">
        <f>IF(G$102=0,0,G$102/NMM_fec!G$102)</f>
        <v>0.61409914136233557</v>
      </c>
      <c r="H208" s="276">
        <f>IF(H$102=0,0,H$102/NMM_fec!H$102)</f>
        <v>0.61409914136233545</v>
      </c>
      <c r="I208" s="276">
        <f>IF(I$102=0,0,I$102/NMM_fec!I$102)</f>
        <v>0.61409914136233557</v>
      </c>
      <c r="J208" s="276">
        <f>IF(J$102=0,0,J$102/NMM_fec!J$102)</f>
        <v>0.61409914136233557</v>
      </c>
      <c r="K208" s="276">
        <f>IF(K$102=0,0,K$102/NMM_fec!K$102)</f>
        <v>0.61409914136233568</v>
      </c>
      <c r="L208" s="276">
        <f>IF(L$102=0,0,L$102/NMM_fec!L$102)</f>
        <v>0.61409914136233557</v>
      </c>
      <c r="M208" s="276">
        <f>IF(M$102=0,0,M$102/NMM_fec!M$102)</f>
        <v>0.61409914136233579</v>
      </c>
      <c r="N208" s="276">
        <f>IF(N$102=0,0,N$102/NMM_fec!N$102)</f>
        <v>0.61409914136233557</v>
      </c>
      <c r="O208" s="276">
        <f>IF(O$102=0,0,O$102/NMM_fec!O$102)</f>
        <v>0.61409914136233568</v>
      </c>
      <c r="P208" s="276">
        <f>IF(P$102=0,0,P$102/NMM_fec!P$102)</f>
        <v>0.61959654723963131</v>
      </c>
      <c r="Q208" s="276">
        <f>IF(Q$102=0,0,Q$102/NMM_fec!Q$102)</f>
        <v>0.61959654723963153</v>
      </c>
      <c r="R208" s="276">
        <f>IF(R$102=0,0,R$102/NMM_fec!R$102)</f>
        <v>0.63425289443140154</v>
      </c>
      <c r="S208" s="276">
        <f>IF(S$102=0,0,S$102/NMM_fec!S$102)</f>
        <v>0.64543415503991308</v>
      </c>
      <c r="T208" s="276">
        <f>IF(T$102=0,0,T$102/NMM_fec!T$102)</f>
        <v>0.65750674145165489</v>
      </c>
      <c r="U208" s="276">
        <f>IF(U$102=0,0,U$102/NMM_fec!U$102)</f>
        <v>0.66837206922222248</v>
      </c>
      <c r="V208" s="276">
        <f>IF(V$102=0,0,V$102/NMM_fec!V$102)</f>
        <v>0.67815086421573323</v>
      </c>
      <c r="W208" s="276">
        <f>IF(W$102=0,0,W$102/NMM_fec!W$102)</f>
        <v>0.68695177970989274</v>
      </c>
      <c r="DA208" s="77"/>
    </row>
    <row r="209" spans="1:105" ht="12" customHeight="1" x14ac:dyDescent="0.25">
      <c r="A209" s="202" t="s">
        <v>95</v>
      </c>
      <c r="B209" s="276">
        <f>IF(B$103=0,0,B$103/NMM_fec!B$103)</f>
        <v>0.42552229175934131</v>
      </c>
      <c r="C209" s="276">
        <f>IF(C$103=0,0,C$103/NMM_fec!C$103)</f>
        <v>0.4255222917593412</v>
      </c>
      <c r="D209" s="276">
        <f>IF(D$103=0,0,D$103/NMM_fec!D$103)</f>
        <v>0.42677317349051985</v>
      </c>
      <c r="E209" s="276">
        <f>IF(E$103=0,0,E$103/NMM_fec!E$103)</f>
        <v>0.42677317349051996</v>
      </c>
      <c r="F209" s="276">
        <f>IF(F$103=0,0,F$103/NMM_fec!F$103)</f>
        <v>0.42677317349051974</v>
      </c>
      <c r="G209" s="276">
        <f>IF(G$103=0,0,G$103/NMM_fec!G$103)</f>
        <v>0.42898613611877451</v>
      </c>
      <c r="H209" s="276">
        <f>IF(H$103=0,0,H$103/NMM_fec!H$103)</f>
        <v>0.42898613611877429</v>
      </c>
      <c r="I209" s="276">
        <f>IF(I$103=0,0,I$103/NMM_fec!I$103)</f>
        <v>0.4289861361187744</v>
      </c>
      <c r="J209" s="276">
        <f>IF(J$103=0,0,J$103/NMM_fec!J$103)</f>
        <v>0.42898613611877401</v>
      </c>
      <c r="K209" s="276">
        <f>IF(K$103=0,0,K$103/NMM_fec!K$103)</f>
        <v>0.42898613611877412</v>
      </c>
      <c r="L209" s="276">
        <f>IF(L$103=0,0,L$103/NMM_fec!L$103)</f>
        <v>0.42898613611877412</v>
      </c>
      <c r="M209" s="276">
        <f>IF(M$103=0,0,M$103/NMM_fec!M$103)</f>
        <v>0.42898613611877423</v>
      </c>
      <c r="N209" s="276">
        <f>IF(N$103=0,0,N$103/NMM_fec!N$103)</f>
        <v>0.4289861361187744</v>
      </c>
      <c r="O209" s="276">
        <f>IF(O$103=0,0,O$103/NMM_fec!O$103)</f>
        <v>0.42898613611877423</v>
      </c>
      <c r="P209" s="276">
        <f>IF(P$103=0,0,P$103/NMM_fec!P$103)</f>
        <v>0.43282641327784355</v>
      </c>
      <c r="Q209" s="276">
        <f>IF(Q$103=0,0,Q$103/NMM_fec!Q$103)</f>
        <v>0.43282641327784344</v>
      </c>
      <c r="R209" s="276">
        <f>IF(R$103=0,0,R$103/NMM_fec!R$103)</f>
        <v>0.45087557633676928</v>
      </c>
      <c r="S209" s="276">
        <f>IF(S$103=0,0,S$103/NMM_fec!S$103)</f>
        <v>0.45087557633676917</v>
      </c>
      <c r="T209" s="276">
        <f>IF(T$103=0,0,T$103/NMM_fec!T$103)</f>
        <v>0.47094023662832091</v>
      </c>
      <c r="U209" s="276">
        <f>IF(U$103=0,0,U$103/NMM_fec!U$103)</f>
        <v>0.48899843089071726</v>
      </c>
      <c r="V209" s="276">
        <f>IF(V$103=0,0,V$103/NMM_fec!V$103)</f>
        <v>0.49055585824693215</v>
      </c>
      <c r="W209" s="276">
        <f>IF(W$103=0,0,W$103/NMM_fec!W$103)</f>
        <v>0.50464707603692327</v>
      </c>
      <c r="DA209" s="77"/>
    </row>
    <row r="210" spans="1:105" ht="12" customHeight="1" x14ac:dyDescent="0.25">
      <c r="A210" s="56" t="s">
        <v>96</v>
      </c>
      <c r="B210" s="277">
        <f>IF(B$104=0,0,B$104/NMM_fec!B$104)</f>
        <v>0.72036369901570085</v>
      </c>
      <c r="C210" s="277">
        <f>IF(C$104=0,0,C$104/NMM_fec!C$104)</f>
        <v>0.70522989871842612</v>
      </c>
      <c r="D210" s="277">
        <f>IF(D$104=0,0,D$104/NMM_fec!D$104)</f>
        <v>0.71855538991103729</v>
      </c>
      <c r="E210" s="277">
        <f>IF(E$104=0,0,E$104/NMM_fec!E$104)</f>
        <v>0.72891019826305781</v>
      </c>
      <c r="F210" s="277">
        <f>IF(F$104=0,0,F$104/NMM_fec!F$104)</f>
        <v>0.74172904992207223</v>
      </c>
      <c r="G210" s="277">
        <f>IF(G$104=0,0,G$104/NMM_fec!G$104)</f>
        <v>0.75115819399913464</v>
      </c>
      <c r="H210" s="277">
        <f>IF(H$104=0,0,H$104/NMM_fec!H$104)</f>
        <v>0.74684809260798468</v>
      </c>
      <c r="I210" s="277">
        <f>IF(I$104=0,0,I$104/NMM_fec!I$104)</f>
        <v>0.74036751220030361</v>
      </c>
      <c r="J210" s="277">
        <f>IF(J$104=0,0,J$104/NMM_fec!J$104)</f>
        <v>0.74393613502745004</v>
      </c>
      <c r="K210" s="277">
        <f>IF(K$104=0,0,K$104/NMM_fec!K$104)</f>
        <v>0.74254280069396172</v>
      </c>
      <c r="L210" s="277">
        <f>IF(L$104=0,0,L$104/NMM_fec!L$104)</f>
        <v>0.73564110190467313</v>
      </c>
      <c r="M210" s="277">
        <f>IF(M$104=0,0,M$104/NMM_fec!M$104)</f>
        <v>0.7138888798774421</v>
      </c>
      <c r="N210" s="277">
        <f>IF(N$104=0,0,N$104/NMM_fec!N$104)</f>
        <v>0.71430823242731922</v>
      </c>
      <c r="O210" s="277">
        <f>IF(O$104=0,0,O$104/NMM_fec!O$104)</f>
        <v>0.72906075021618011</v>
      </c>
      <c r="P210" s="277">
        <f>IF(P$104=0,0,P$104/NMM_fec!P$104)</f>
        <v>0.73018031690204876</v>
      </c>
      <c r="Q210" s="277">
        <f>IF(Q$104=0,0,Q$104/NMM_fec!Q$104)</f>
        <v>0.75323169686695191</v>
      </c>
      <c r="R210" s="277">
        <f>IF(R$104=0,0,R$104/NMM_fec!R$104)</f>
        <v>0.76783007667761616</v>
      </c>
      <c r="S210" s="277">
        <f>IF(S$104=0,0,S$104/NMM_fec!S$104)</f>
        <v>0.78430972712650071</v>
      </c>
      <c r="T210" s="277">
        <f>IF(T$104=0,0,T$104/NMM_fec!T$104)</f>
        <v>0.83086920572551504</v>
      </c>
      <c r="U210" s="277">
        <f>IF(U$104=0,0,U$104/NMM_fec!U$104)</f>
        <v>0.85721891939819495</v>
      </c>
      <c r="V210" s="277">
        <f>IF(V$104=0,0,V$104/NMM_fec!V$104)</f>
        <v>0.84791798015590991</v>
      </c>
      <c r="W210" s="277">
        <f>IF(W$104=0,0,W$104/NMM_fec!W$104)</f>
        <v>0.87200762514140306</v>
      </c>
      <c r="DA210" s="78"/>
    </row>
    <row r="211" spans="1:105" ht="12" customHeight="1" x14ac:dyDescent="0.25">
      <c r="A211" s="203" t="s">
        <v>1555</v>
      </c>
      <c r="B211" s="278">
        <f>IF(B$110=0,0,B$110/NMM_fec!B$110)</f>
        <v>0.3892263728472744</v>
      </c>
      <c r="C211" s="278">
        <f>IF(C$110=0,0,C$110/NMM_fec!C$110)</f>
        <v>0.38759797396717172</v>
      </c>
      <c r="D211" s="278">
        <f>IF(D$110=0,0,D$110/NMM_fec!D$110)</f>
        <v>0.39372622958054482</v>
      </c>
      <c r="E211" s="278">
        <f>IF(E$110=0,0,E$110/NMM_fec!E$110)</f>
        <v>0.39930417788584888</v>
      </c>
      <c r="F211" s="278">
        <f>IF(F$110=0,0,F$110/NMM_fec!F$110)</f>
        <v>0.39813539497141165</v>
      </c>
      <c r="G211" s="278">
        <f>IF(G$110=0,0,G$110/NMM_fec!G$110)</f>
        <v>0.40832022469609663</v>
      </c>
      <c r="H211" s="278">
        <f>IF(H$110=0,0,H$110/NMM_fec!H$110)</f>
        <v>0.41083382463556328</v>
      </c>
      <c r="I211" s="278">
        <f>IF(I$110=0,0,I$110/NMM_fec!I$110)</f>
        <v>0.3995953945124372</v>
      </c>
      <c r="J211" s="278">
        <f>IF(J$110=0,0,J$110/NMM_fec!J$110)</f>
        <v>0.4065352723970268</v>
      </c>
      <c r="K211" s="278">
        <f>IF(K$110=0,0,K$110/NMM_fec!K$110)</f>
        <v>0.41581920241377085</v>
      </c>
      <c r="L211" s="278">
        <f>IF(L$110=0,0,L$110/NMM_fec!L$110)</f>
        <v>0.40118211684077515</v>
      </c>
      <c r="M211" s="278">
        <f>IF(M$110=0,0,M$110/NMM_fec!M$110)</f>
        <v>0.40224967660793004</v>
      </c>
      <c r="N211" s="278">
        <f>IF(N$110=0,0,N$110/NMM_fec!N$110)</f>
        <v>0.40467686093181859</v>
      </c>
      <c r="O211" s="278">
        <f>IF(O$110=0,0,O$110/NMM_fec!O$110)</f>
        <v>0.4032437127613489</v>
      </c>
      <c r="P211" s="278">
        <f>IF(P$110=0,0,P$110/NMM_fec!P$110)</f>
        <v>0.40680334941055674</v>
      </c>
      <c r="Q211" s="278">
        <f>IF(Q$110=0,0,Q$110/NMM_fec!Q$110)</f>
        <v>0.40146215745890795</v>
      </c>
      <c r="R211" s="278">
        <f>IF(R$110=0,0,R$110/NMM_fec!R$110)</f>
        <v>0.42898954427744779</v>
      </c>
      <c r="S211" s="278">
        <f>IF(S$110=0,0,S$110/NMM_fec!S$110)</f>
        <v>0.42976241078087773</v>
      </c>
      <c r="T211" s="278">
        <f>IF(T$110=0,0,T$110/NMM_fec!T$110)</f>
        <v>0.44178229444465944</v>
      </c>
      <c r="U211" s="278">
        <f>IF(U$110=0,0,U$110/NMM_fec!U$110)</f>
        <v>0.46200284027243521</v>
      </c>
      <c r="V211" s="278">
        <f>IF(V$110=0,0,V$110/NMM_fec!V$110)</f>
        <v>0.46575477115430308</v>
      </c>
      <c r="W211" s="278">
        <f>IF(W$110=0,0,W$110/NMM_fec!W$110)</f>
        <v>0.47459804715031489</v>
      </c>
      <c r="DA211" s="79"/>
    </row>
    <row r="212" spans="1:105" ht="12" customHeight="1" x14ac:dyDescent="0.25">
      <c r="A212" s="203" t="s">
        <v>1565</v>
      </c>
      <c r="B212" s="278">
        <f>IF(B$118=0,0,B$118/NMM_fec!B$118)</f>
        <v>0.51937438397807956</v>
      </c>
      <c r="C212" s="278">
        <f>IF(C$118=0,0,C$118/NMM_fec!C$118)</f>
        <v>0.51937438397807933</v>
      </c>
      <c r="D212" s="278">
        <f>IF(D$118=0,0,D$118/NMM_fec!D$118)</f>
        <v>0.52090115693719796</v>
      </c>
      <c r="E212" s="278">
        <f>IF(E$118=0,0,E$118/NMM_fec!E$118)</f>
        <v>0.52090115693719785</v>
      </c>
      <c r="F212" s="278">
        <f>IF(F$118=0,0,F$118/NMM_fec!F$118)</f>
        <v>0.52090115693719807</v>
      </c>
      <c r="G212" s="278">
        <f>IF(G$118=0,0,G$118/NMM_fec!G$118)</f>
        <v>0.52360220485895104</v>
      </c>
      <c r="H212" s="278">
        <f>IF(H$118=0,0,H$118/NMM_fec!H$118)</f>
        <v>0.52360220485895115</v>
      </c>
      <c r="I212" s="278">
        <f>IF(I$118=0,0,I$118/NMM_fec!I$118)</f>
        <v>0.52360220485895104</v>
      </c>
      <c r="J212" s="278">
        <f>IF(J$118=0,0,J$118/NMM_fec!J$118)</f>
        <v>0.52360220485895115</v>
      </c>
      <c r="K212" s="278">
        <f>IF(K$118=0,0,K$118/NMM_fec!K$118)</f>
        <v>0.52360220485895081</v>
      </c>
      <c r="L212" s="278">
        <f>IF(L$118=0,0,L$118/NMM_fec!L$118)</f>
        <v>0.52360220485895115</v>
      </c>
      <c r="M212" s="278">
        <f>IF(M$118=0,0,M$118/NMM_fec!M$118)</f>
        <v>0.52360220485895093</v>
      </c>
      <c r="N212" s="278">
        <f>IF(N$118=0,0,N$118/NMM_fec!N$118)</f>
        <v>0.52360220485895093</v>
      </c>
      <c r="O212" s="278">
        <f>IF(O$118=0,0,O$118/NMM_fec!O$118)</f>
        <v>0.52360220485895104</v>
      </c>
      <c r="P212" s="278">
        <f>IF(P$118=0,0,P$118/NMM_fec!P$118)</f>
        <v>0.5282894835807076</v>
      </c>
      <c r="Q212" s="278">
        <f>IF(Q$118=0,0,Q$118/NMM_fec!Q$118)</f>
        <v>0.52828948358070771</v>
      </c>
      <c r="R212" s="278">
        <f>IF(R$118=0,0,R$118/NMM_fec!R$118)</f>
        <v>0.55031952319694255</v>
      </c>
      <c r="S212" s="278">
        <f>IF(S$118=0,0,S$118/NMM_fec!S$118)</f>
        <v>0.55031952319694277</v>
      </c>
      <c r="T212" s="278">
        <f>IF(T$118=0,0,T$118/NMM_fec!T$118)</f>
        <v>0.57628757087724836</v>
      </c>
      <c r="U212" s="278">
        <f>IF(U$118=0,0,U$118/NMM_fec!U$118)</f>
        <v>0.59875158509423809</v>
      </c>
      <c r="V212" s="278">
        <f>IF(V$118=0,0,V$118/NMM_fec!V$118)</f>
        <v>0.59875158509423809</v>
      </c>
      <c r="W212" s="278">
        <f>IF(W$118=0,0,W$118/NMM_fec!W$118)</f>
        <v>0.61595072530594941</v>
      </c>
      <c r="DA212" s="79"/>
    </row>
    <row r="213" spans="1:105" ht="12" customHeight="1" x14ac:dyDescent="0.25">
      <c r="A213" s="203" t="s">
        <v>1567</v>
      </c>
      <c r="B213" s="278">
        <f>IF(B$119=0,0,B$119/NMM_fec!B$119)</f>
        <v>0.43226111893360802</v>
      </c>
      <c r="C213" s="278">
        <f>IF(C$119=0,0,C$119/NMM_fec!C$119)</f>
        <v>0.42802327567726539</v>
      </c>
      <c r="D213" s="278">
        <f>IF(D$119=0,0,D$119/NMM_fec!D$119)</f>
        <v>0.43641677626277953</v>
      </c>
      <c r="E213" s="278">
        <f>IF(E$119=0,0,E$119/NMM_fec!E$119)</f>
        <v>0.44474012900661591</v>
      </c>
      <c r="F213" s="278">
        <f>IF(F$119=0,0,F$119/NMM_fec!F$119)</f>
        <v>0.44329769407890085</v>
      </c>
      <c r="G213" s="278">
        <f>IF(G$119=0,0,G$119/NMM_fec!G$119)</f>
        <v>0.45623630022148581</v>
      </c>
      <c r="H213" s="278">
        <f>IF(H$119=0,0,H$119/NMM_fec!H$119)</f>
        <v>0.45777617393663023</v>
      </c>
      <c r="I213" s="278">
        <f>IF(I$119=0,0,I$119/NMM_fec!I$119)</f>
        <v>0.44287991964143958</v>
      </c>
      <c r="J213" s="278">
        <f>IF(J$119=0,0,J$119/NMM_fec!J$119)</f>
        <v>0.4518035007682108</v>
      </c>
      <c r="K213" s="278">
        <f>IF(K$119=0,0,K$119/NMM_fec!K$119)</f>
        <v>0.459575516134129</v>
      </c>
      <c r="L213" s="278">
        <f>IF(L$119=0,0,L$119/NMM_fec!L$119)</f>
        <v>0.44265742322640822</v>
      </c>
      <c r="M213" s="278">
        <f>IF(M$119=0,0,M$119/NMM_fec!M$119)</f>
        <v>0.43867377637125798</v>
      </c>
      <c r="N213" s="278">
        <f>IF(N$119=0,0,N$119/NMM_fec!N$119)</f>
        <v>0.44164773105734167</v>
      </c>
      <c r="O213" s="278">
        <f>IF(O$119=0,0,O$119/NMM_fec!O$119)</f>
        <v>0.44262078657194937</v>
      </c>
      <c r="P213" s="278">
        <f>IF(P$119=0,0,P$119/NMM_fec!P$119)</f>
        <v>0.44597410382673025</v>
      </c>
      <c r="Q213" s="278">
        <f>IF(Q$119=0,0,Q$119/NMM_fec!Q$119)</f>
        <v>0.44425018029712526</v>
      </c>
      <c r="R213" s="278">
        <f>IF(R$119=0,0,R$119/NMM_fec!R$119)</f>
        <v>0.46886214230464496</v>
      </c>
      <c r="S213" s="278">
        <f>IF(S$119=0,0,S$119/NMM_fec!S$119)</f>
        <v>0.47416314534786724</v>
      </c>
      <c r="T213" s="278">
        <f>IF(T$119=0,0,T$119/NMM_fec!T$119)</f>
        <v>0.4900769971284048</v>
      </c>
      <c r="U213" s="278">
        <f>IF(U$119=0,0,U$119/NMM_fec!U$119)</f>
        <v>0.51253500786145079</v>
      </c>
      <c r="V213" s="278">
        <f>IF(V$119=0,0,V$119/NMM_fec!V$119)</f>
        <v>0.51603396701334991</v>
      </c>
      <c r="W213" s="278">
        <f>IF(W$119=0,0,W$119/NMM_fec!W$119)</f>
        <v>0.52639703835706908</v>
      </c>
      <c r="DA213" s="79"/>
    </row>
    <row r="214" spans="1:105" ht="12" customHeight="1" x14ac:dyDescent="0.25">
      <c r="A214" s="41" t="s">
        <v>1577</v>
      </c>
      <c r="B214" s="279">
        <f>IF(B$127=0,0,B$127/NMM_fec!B$127)</f>
        <v>0.53380145019969272</v>
      </c>
      <c r="C214" s="279">
        <f>IF(C$127=0,0,C$127/NMM_fec!C$127)</f>
        <v>0.53380145019969261</v>
      </c>
      <c r="D214" s="279">
        <f>IF(D$127=0,0,D$127/NMM_fec!D$127)</f>
        <v>0.53537063351878666</v>
      </c>
      <c r="E214" s="279">
        <f>IF(E$127=0,0,E$127/NMM_fec!E$127)</f>
        <v>0.53537063351878689</v>
      </c>
      <c r="F214" s="279">
        <f>IF(F$127=0,0,F$127/NMM_fec!F$127)</f>
        <v>0.53537063351878678</v>
      </c>
      <c r="G214" s="279">
        <f>IF(G$127=0,0,G$127/NMM_fec!G$127)</f>
        <v>0.53814671054947749</v>
      </c>
      <c r="H214" s="279">
        <f>IF(H$127=0,0,H$127/NMM_fec!H$127)</f>
        <v>0.53814671054947738</v>
      </c>
      <c r="I214" s="279">
        <f>IF(I$127=0,0,I$127/NMM_fec!I$127)</f>
        <v>0.53814671054947749</v>
      </c>
      <c r="J214" s="279">
        <f>IF(J$127=0,0,J$127/NMM_fec!J$127)</f>
        <v>0.53814671054947749</v>
      </c>
      <c r="K214" s="279">
        <f>IF(K$127=0,0,K$127/NMM_fec!K$127)</f>
        <v>0.53814671054947749</v>
      </c>
      <c r="L214" s="279">
        <f>IF(L$127=0,0,L$127/NMM_fec!L$127)</f>
        <v>0.53814671054947771</v>
      </c>
      <c r="M214" s="279">
        <f>IF(M$127=0,0,M$127/NMM_fec!M$127)</f>
        <v>0.53814671054947738</v>
      </c>
      <c r="N214" s="279">
        <f>IF(N$127=0,0,N$127/NMM_fec!N$127)</f>
        <v>0.5381467105494776</v>
      </c>
      <c r="O214" s="279">
        <f>IF(O$127=0,0,O$127/NMM_fec!O$127)</f>
        <v>0.53814671054947738</v>
      </c>
      <c r="P214" s="279">
        <f>IF(P$127=0,0,P$127/NMM_fec!P$127)</f>
        <v>0.54296419145794972</v>
      </c>
      <c r="Q214" s="279">
        <f>IF(Q$127=0,0,Q$127/NMM_fec!Q$127)</f>
        <v>0.54296419145794961</v>
      </c>
      <c r="R214" s="279">
        <f>IF(R$127=0,0,R$127/NMM_fec!R$127)</f>
        <v>0.56560617661907975</v>
      </c>
      <c r="S214" s="279">
        <f>IF(S$127=0,0,S$127/NMM_fec!S$127)</f>
        <v>0.56560617661907997</v>
      </c>
      <c r="T214" s="279">
        <f>IF(T$127=0,0,T$127/NMM_fec!T$127)</f>
        <v>0.5922955589571719</v>
      </c>
      <c r="U214" s="279">
        <f>IF(U$127=0,0,U$127/NMM_fec!U$127)</f>
        <v>0.6153835735690778</v>
      </c>
      <c r="V214" s="279">
        <f>IF(V$127=0,0,V$127/NMM_fec!V$127)</f>
        <v>0.61538357356907814</v>
      </c>
      <c r="W214" s="279">
        <f>IF(W$127=0,0,W$127/NMM_fec!W$127)</f>
        <v>0.63306046767555912</v>
      </c>
      <c r="DA214" s="82"/>
    </row>
  </sheetData>
  <conditionalFormatting sqref="W49:W58 W100:W109 W133:W138 W158:W159 W161:W162 W147:W151 W166:W170 W177:W178 B144:V144 B20:W25 B6:W15 B27:W32 B34:W44 B49:V59 B100:V110 B133:V139 B156:W156 B157:V163 B147:V152 B166:V171 B177:V179">
    <cfRule type="cellIs" dxfId="379" priority="432" operator="lessThan">
      <formula>0</formula>
    </cfRule>
  </conditionalFormatting>
  <conditionalFormatting sqref="B16:W16">
    <cfRule type="cellIs" dxfId="378" priority="431" operator="lessThan">
      <formula>0</formula>
    </cfRule>
  </conditionalFormatting>
  <conditionalFormatting sqref="B20:V24">
    <cfRule type="cellIs" dxfId="377" priority="430" operator="lessThan">
      <formula>0</formula>
    </cfRule>
  </conditionalFormatting>
  <conditionalFormatting sqref="B16:V16">
    <cfRule type="cellIs" dxfId="376" priority="428" operator="lessThan">
      <formula>0</formula>
    </cfRule>
  </conditionalFormatting>
  <conditionalFormatting sqref="B46:V46">
    <cfRule type="cellIs" dxfId="375" priority="429" operator="lessThan">
      <formula>0</formula>
    </cfRule>
  </conditionalFormatting>
  <conditionalFormatting sqref="B28:V32 B34:V45">
    <cfRule type="cellIs" dxfId="374" priority="427" operator="lessThan">
      <formula>0</formula>
    </cfRule>
  </conditionalFormatting>
  <conditionalFormatting sqref="B63:W66">
    <cfRule type="cellIs" dxfId="373" priority="426" operator="lessThan">
      <formula>0</formula>
    </cfRule>
  </conditionalFormatting>
  <conditionalFormatting sqref="B92:W95">
    <cfRule type="cellIs" dxfId="372" priority="419" operator="lessThan">
      <formula>0</formula>
    </cfRule>
  </conditionalFormatting>
  <conditionalFormatting sqref="B70:W70">
    <cfRule type="cellIs" dxfId="371" priority="423" operator="lessThan">
      <formula>0</formula>
    </cfRule>
  </conditionalFormatting>
  <conditionalFormatting sqref="B68:W69 B71:W77">
    <cfRule type="cellIs" dxfId="370" priority="424" operator="lessThan">
      <formula>0</formula>
    </cfRule>
  </conditionalFormatting>
  <conditionalFormatting sqref="B71:V71">
    <cfRule type="cellIs" dxfId="369" priority="414" operator="lessThan">
      <formula>0</formula>
    </cfRule>
  </conditionalFormatting>
  <conditionalFormatting sqref="B82:W87">
    <cfRule type="cellIs" dxfId="368" priority="422" operator="lessThan">
      <formula>0</formula>
    </cfRule>
  </conditionalFormatting>
  <conditionalFormatting sqref="B88:W88">
    <cfRule type="cellIs" dxfId="367" priority="421" operator="lessThan">
      <formula>0</formula>
    </cfRule>
  </conditionalFormatting>
  <conditionalFormatting sqref="B78:W78 B80:W80">
    <cfRule type="cellIs" dxfId="366" priority="425" operator="lessThan">
      <formula>0</formula>
    </cfRule>
  </conditionalFormatting>
  <conditionalFormatting sqref="B90:W90">
    <cfRule type="cellIs" dxfId="365" priority="420" operator="lessThan">
      <formula>0</formula>
    </cfRule>
  </conditionalFormatting>
  <conditionalFormatting sqref="B96:W96">
    <cfRule type="cellIs" dxfId="364" priority="418" operator="lessThan">
      <formula>0</formula>
    </cfRule>
  </conditionalFormatting>
  <conditionalFormatting sqref="B64:V67">
    <cfRule type="cellIs" dxfId="363" priority="417" operator="lessThan">
      <formula>0</formula>
    </cfRule>
  </conditionalFormatting>
  <conditionalFormatting sqref="B69:V70 B72:V78">
    <cfRule type="cellIs" dxfId="362" priority="415" operator="lessThan">
      <formula>0</formula>
    </cfRule>
  </conditionalFormatting>
  <conditionalFormatting sqref="B83:V88">
    <cfRule type="cellIs" dxfId="361" priority="413" operator="lessThan">
      <formula>0</formula>
    </cfRule>
  </conditionalFormatting>
  <conditionalFormatting sqref="B89:V89">
    <cfRule type="cellIs" dxfId="360" priority="412" operator="lessThan">
      <formula>0</formula>
    </cfRule>
  </conditionalFormatting>
  <conditionalFormatting sqref="B79:V79 B81:V81">
    <cfRule type="cellIs" dxfId="359" priority="416" operator="lessThan">
      <formula>0</formula>
    </cfRule>
  </conditionalFormatting>
  <conditionalFormatting sqref="B91:V91">
    <cfRule type="cellIs" dxfId="358" priority="411" operator="lessThan">
      <formula>0</formula>
    </cfRule>
  </conditionalFormatting>
  <conditionalFormatting sqref="B93:V96">
    <cfRule type="cellIs" dxfId="357" priority="410" operator="lessThan">
      <formula>0</formula>
    </cfRule>
  </conditionalFormatting>
  <conditionalFormatting sqref="B97:V97">
    <cfRule type="cellIs" dxfId="356" priority="409" operator="lessThan">
      <formula>0</formula>
    </cfRule>
  </conditionalFormatting>
  <conditionalFormatting sqref="B126:W127">
    <cfRule type="cellIs" dxfId="355" priority="408" operator="lessThan">
      <formula>0</formula>
    </cfRule>
  </conditionalFormatting>
  <conditionalFormatting sqref="B113:W116">
    <cfRule type="cellIs" dxfId="354" priority="407" operator="lessThan">
      <formula>0</formula>
    </cfRule>
  </conditionalFormatting>
  <conditionalFormatting sqref="B122:W125">
    <cfRule type="cellIs" dxfId="353" priority="406" operator="lessThan">
      <formula>0</formula>
    </cfRule>
  </conditionalFormatting>
  <conditionalFormatting sqref="B127:V128">
    <cfRule type="cellIs" dxfId="352" priority="405" operator="lessThan">
      <formula>0</formula>
    </cfRule>
  </conditionalFormatting>
  <conditionalFormatting sqref="B114:V117">
    <cfRule type="cellIs" dxfId="351" priority="404" operator="lessThan">
      <formula>0</formula>
    </cfRule>
  </conditionalFormatting>
  <conditionalFormatting sqref="B123:V126">
    <cfRule type="cellIs" dxfId="350" priority="403" operator="lessThan">
      <formula>0</formula>
    </cfRule>
  </conditionalFormatting>
  <conditionalFormatting sqref="B139:V139">
    <cfRule type="cellIs" dxfId="349" priority="401" operator="lessThan">
      <formula>0</formula>
    </cfRule>
  </conditionalFormatting>
  <conditionalFormatting sqref="B144:V144">
    <cfRule type="cellIs" dxfId="348" priority="402" operator="lessThan">
      <formula>0</formula>
    </cfRule>
  </conditionalFormatting>
  <conditionalFormatting sqref="B160:V160">
    <cfRule type="cellIs" dxfId="347" priority="399" operator="lessThan">
      <formula>0</formula>
    </cfRule>
  </conditionalFormatting>
  <conditionalFormatting sqref="B157:V157 B159:V159">
    <cfRule type="cellIs" dxfId="346" priority="400" operator="lessThan">
      <formula>0</formula>
    </cfRule>
  </conditionalFormatting>
  <conditionalFormatting sqref="B162:V162">
    <cfRule type="cellIs" dxfId="345" priority="398" operator="lessThan">
      <formula>0</formula>
    </cfRule>
  </conditionalFormatting>
  <conditionalFormatting sqref="B163:V163">
    <cfRule type="cellIs" dxfId="344" priority="397" operator="lessThan">
      <formula>0</formula>
    </cfRule>
  </conditionalFormatting>
  <conditionalFormatting sqref="B178:V179">
    <cfRule type="cellIs" dxfId="343" priority="396" operator="lessThan">
      <formula>0</formula>
    </cfRule>
  </conditionalFormatting>
  <conditionalFormatting sqref="W6:W15 W50:W59 W101:W110">
    <cfRule type="cellIs" dxfId="342" priority="393" operator="lessThan">
      <formula>0</formula>
    </cfRule>
  </conditionalFormatting>
  <conditionalFormatting sqref="W20:W24">
    <cfRule type="cellIs" dxfId="341" priority="392" operator="lessThan">
      <formula>0</formula>
    </cfRule>
  </conditionalFormatting>
  <conditionalFormatting sqref="W16">
    <cfRule type="cellIs" dxfId="340" priority="390" operator="lessThan">
      <formula>0</formula>
    </cfRule>
  </conditionalFormatting>
  <conditionalFormatting sqref="W46">
    <cfRule type="cellIs" dxfId="339" priority="391" operator="lessThan">
      <formula>0</formula>
    </cfRule>
  </conditionalFormatting>
  <conditionalFormatting sqref="W28:W32 W34:W45">
    <cfRule type="cellIs" dxfId="338" priority="389" operator="lessThan">
      <formula>0</formula>
    </cfRule>
  </conditionalFormatting>
  <conditionalFormatting sqref="W71">
    <cfRule type="cellIs" dxfId="337" priority="385" operator="lessThan">
      <formula>0</formula>
    </cfRule>
  </conditionalFormatting>
  <conditionalFormatting sqref="W64:W67">
    <cfRule type="cellIs" dxfId="336" priority="388" operator="lessThan">
      <formula>0</formula>
    </cfRule>
  </conditionalFormatting>
  <conditionalFormatting sqref="W69:W70 W72:W78">
    <cfRule type="cellIs" dxfId="335" priority="386" operator="lessThan">
      <formula>0</formula>
    </cfRule>
  </conditionalFormatting>
  <conditionalFormatting sqref="W83:W88">
    <cfRule type="cellIs" dxfId="334" priority="384" operator="lessThan">
      <formula>0</formula>
    </cfRule>
  </conditionalFormatting>
  <conditionalFormatting sqref="W89">
    <cfRule type="cellIs" dxfId="333" priority="383" operator="lessThan">
      <formula>0</formula>
    </cfRule>
  </conditionalFormatting>
  <conditionalFormatting sqref="W79 W81">
    <cfRule type="cellIs" dxfId="332" priority="387" operator="lessThan">
      <formula>0</formula>
    </cfRule>
  </conditionalFormatting>
  <conditionalFormatting sqref="W91">
    <cfRule type="cellIs" dxfId="331" priority="382" operator="lessThan">
      <formula>0</formula>
    </cfRule>
  </conditionalFormatting>
  <conditionalFormatting sqref="W93:W96">
    <cfRule type="cellIs" dxfId="330" priority="381" operator="lessThan">
      <formula>0</formula>
    </cfRule>
  </conditionalFormatting>
  <conditionalFormatting sqref="W97">
    <cfRule type="cellIs" dxfId="329" priority="380" operator="lessThan">
      <formula>0</formula>
    </cfRule>
  </conditionalFormatting>
  <conditionalFormatting sqref="W127:W128">
    <cfRule type="cellIs" dxfId="328" priority="379" operator="lessThan">
      <formula>0</formula>
    </cfRule>
  </conditionalFormatting>
  <conditionalFormatting sqref="W114:W117">
    <cfRule type="cellIs" dxfId="327" priority="378" operator="lessThan">
      <formula>0</formula>
    </cfRule>
  </conditionalFormatting>
  <conditionalFormatting sqref="W123:W126">
    <cfRule type="cellIs" dxfId="326" priority="377" operator="lessThan">
      <formula>0</formula>
    </cfRule>
  </conditionalFormatting>
  <conditionalFormatting sqref="W139">
    <cfRule type="cellIs" dxfId="325" priority="373" operator="lessThan">
      <formula>0</formula>
    </cfRule>
    <cfRule type="cellIs" dxfId="324" priority="375" operator="lessThan">
      <formula>0</formula>
    </cfRule>
  </conditionalFormatting>
  <conditionalFormatting sqref="W144">
    <cfRule type="cellIs" dxfId="323" priority="374" operator="lessThan">
      <formula>0</formula>
    </cfRule>
    <cfRule type="cellIs" dxfId="322" priority="376" operator="lessThan">
      <formula>0</formula>
    </cfRule>
  </conditionalFormatting>
  <conditionalFormatting sqref="W134:W138">
    <cfRule type="cellIs" dxfId="321" priority="372" operator="lessThan">
      <formula>0</formula>
    </cfRule>
  </conditionalFormatting>
  <conditionalFormatting sqref="W160">
    <cfRule type="cellIs" dxfId="320" priority="366" operator="lessThan">
      <formula>0</formula>
    </cfRule>
    <cfRule type="cellIs" dxfId="319" priority="370" operator="lessThan">
      <formula>0</formula>
    </cfRule>
  </conditionalFormatting>
  <conditionalFormatting sqref="W157 W159">
    <cfRule type="cellIs" dxfId="318" priority="367" operator="lessThan">
      <formula>0</formula>
    </cfRule>
    <cfRule type="cellIs" dxfId="317" priority="371" operator="lessThan">
      <formula>0</formula>
    </cfRule>
  </conditionalFormatting>
  <conditionalFormatting sqref="W162">
    <cfRule type="cellIs" dxfId="316" priority="365" operator="lessThan">
      <formula>0</formula>
    </cfRule>
    <cfRule type="cellIs" dxfId="315" priority="369" operator="lessThan">
      <formula>0</formula>
    </cfRule>
  </conditionalFormatting>
  <conditionalFormatting sqref="W163">
    <cfRule type="cellIs" dxfId="314" priority="364" operator="lessThan">
      <formula>0</formula>
    </cfRule>
    <cfRule type="cellIs" dxfId="313" priority="368" operator="lessThan">
      <formula>0</formula>
    </cfRule>
  </conditionalFormatting>
  <conditionalFormatting sqref="W148:W152">
    <cfRule type="cellIs" dxfId="312" priority="363" operator="lessThan">
      <formula>0</formula>
    </cfRule>
  </conditionalFormatting>
  <conditionalFormatting sqref="W167:W171">
    <cfRule type="cellIs" dxfId="311" priority="360" operator="lessThan">
      <formula>0</formula>
    </cfRule>
  </conditionalFormatting>
  <conditionalFormatting sqref="W178:W179">
    <cfRule type="cellIs" dxfId="310" priority="361" operator="lessThan">
      <formula>0</formula>
    </cfRule>
    <cfRule type="cellIs" dxfId="309" priority="362" operator="lessThan">
      <formula>0</formula>
    </cfRule>
  </conditionalFormatting>
  <conditionalFormatting sqref="B45:W45">
    <cfRule type="cellIs" dxfId="308" priority="352" operator="lessThan">
      <formula>0</formula>
    </cfRule>
  </conditionalFormatting>
  <conditionalFormatting sqref="B142:W143">
    <cfRule type="cellIs" dxfId="307" priority="351" operator="lessThan">
      <formula>0</formula>
    </cfRule>
  </conditionalFormatting>
  <conditionalFormatting sqref="B33:V33">
    <cfRule type="cellIs" dxfId="306" priority="350" operator="lessThan">
      <formula>0</formula>
    </cfRule>
  </conditionalFormatting>
  <conditionalFormatting sqref="W33">
    <cfRule type="cellIs" dxfId="305" priority="349" operator="lessThan">
      <formula>0</formula>
    </cfRule>
  </conditionalFormatting>
  <conditionalFormatting sqref="W184:W189 W195:W199 W206:W210 B193:V193 B192:W192 B184:V190 B195:V200 B214:W214 B206:V211">
    <cfRule type="cellIs" dxfId="304" priority="348" operator="lessThan">
      <formula>0</formula>
    </cfRule>
  </conditionalFormatting>
  <conditionalFormatting sqref="B193:V193">
    <cfRule type="cellIs" dxfId="303" priority="347" operator="lessThan">
      <formula>0</formula>
    </cfRule>
  </conditionalFormatting>
  <conditionalFormatting sqref="B190:V190">
    <cfRule type="cellIs" dxfId="302" priority="346" operator="lessThan">
      <formula>0</formula>
    </cfRule>
  </conditionalFormatting>
  <conditionalFormatting sqref="W193">
    <cfRule type="cellIs" dxfId="301" priority="343" operator="lessThan">
      <formula>0</formula>
    </cfRule>
    <cfRule type="cellIs" dxfId="300" priority="345" operator="lessThan">
      <formula>0</formula>
    </cfRule>
  </conditionalFormatting>
  <conditionalFormatting sqref="W190">
    <cfRule type="cellIs" dxfId="299" priority="342" operator="lessThan">
      <formula>0</formula>
    </cfRule>
    <cfRule type="cellIs" dxfId="298" priority="344" operator="lessThan">
      <formula>0</formula>
    </cfRule>
  </conditionalFormatting>
  <conditionalFormatting sqref="W185:W189">
    <cfRule type="cellIs" dxfId="297" priority="341" operator="lessThan">
      <formula>0</formula>
    </cfRule>
  </conditionalFormatting>
  <conditionalFormatting sqref="W196:W200">
    <cfRule type="cellIs" dxfId="296" priority="340" operator="lessThan">
      <formula>0</formula>
    </cfRule>
  </conditionalFormatting>
  <conditionalFormatting sqref="W207:W211">
    <cfRule type="cellIs" dxfId="295" priority="339" operator="lessThan">
      <formula>0</formula>
    </cfRule>
  </conditionalFormatting>
  <conditionalFormatting sqref="B144 B20:B25 B6:B15 B27:B32 B34:B44 B49:B59 B100:B110 B133:B139 B156:B163 B147:B152 B166:B171 B177:B179">
    <cfRule type="cellIs" dxfId="294" priority="338" operator="lessThan">
      <formula>0</formula>
    </cfRule>
  </conditionalFormatting>
  <conditionalFormatting sqref="B16">
    <cfRule type="cellIs" dxfId="293" priority="334" operator="lessThan">
      <formula>0</formula>
    </cfRule>
    <cfRule type="cellIs" dxfId="292" priority="337" operator="lessThan">
      <formula>0</formula>
    </cfRule>
  </conditionalFormatting>
  <conditionalFormatting sqref="B20:B24">
    <cfRule type="cellIs" dxfId="291" priority="336" operator="lessThan">
      <formula>0</formula>
    </cfRule>
  </conditionalFormatting>
  <conditionalFormatting sqref="B46">
    <cfRule type="cellIs" dxfId="290" priority="335" operator="lessThan">
      <formula>0</formula>
    </cfRule>
  </conditionalFormatting>
  <conditionalFormatting sqref="B28:B32 B34:B45">
    <cfRule type="cellIs" dxfId="289" priority="333" operator="lessThan">
      <formula>0</formula>
    </cfRule>
  </conditionalFormatting>
  <conditionalFormatting sqref="B63:B66">
    <cfRule type="cellIs" dxfId="288" priority="332" operator="lessThan">
      <formula>0</formula>
    </cfRule>
  </conditionalFormatting>
  <conditionalFormatting sqref="B92:B95">
    <cfRule type="cellIs" dxfId="287" priority="325" operator="lessThan">
      <formula>0</formula>
    </cfRule>
  </conditionalFormatting>
  <conditionalFormatting sqref="B70">
    <cfRule type="cellIs" dxfId="286" priority="329" operator="lessThan">
      <formula>0</formula>
    </cfRule>
  </conditionalFormatting>
  <conditionalFormatting sqref="B68:B69 B71:B77">
    <cfRule type="cellIs" dxfId="285" priority="330" operator="lessThan">
      <formula>0</formula>
    </cfRule>
  </conditionalFormatting>
  <conditionalFormatting sqref="B71">
    <cfRule type="cellIs" dxfId="284" priority="320" operator="lessThan">
      <formula>0</formula>
    </cfRule>
  </conditionalFormatting>
  <conditionalFormatting sqref="B82:B87">
    <cfRule type="cellIs" dxfId="283" priority="328" operator="lessThan">
      <formula>0</formula>
    </cfRule>
  </conditionalFormatting>
  <conditionalFormatting sqref="B88">
    <cfRule type="cellIs" dxfId="282" priority="327" operator="lessThan">
      <formula>0</formula>
    </cfRule>
  </conditionalFormatting>
  <conditionalFormatting sqref="B78 B80">
    <cfRule type="cellIs" dxfId="281" priority="331" operator="lessThan">
      <formula>0</formula>
    </cfRule>
  </conditionalFormatting>
  <conditionalFormatting sqref="B90">
    <cfRule type="cellIs" dxfId="280" priority="326" operator="lessThan">
      <formula>0</formula>
    </cfRule>
  </conditionalFormatting>
  <conditionalFormatting sqref="B96">
    <cfRule type="cellIs" dxfId="279" priority="324" operator="lessThan">
      <formula>0</formula>
    </cfRule>
  </conditionalFormatting>
  <conditionalFormatting sqref="B64:B67">
    <cfRule type="cellIs" dxfId="278" priority="323" operator="lessThan">
      <formula>0</formula>
    </cfRule>
  </conditionalFormatting>
  <conditionalFormatting sqref="B69:B70 B72:B78">
    <cfRule type="cellIs" dxfId="277" priority="321" operator="lessThan">
      <formula>0</formula>
    </cfRule>
  </conditionalFormatting>
  <conditionalFormatting sqref="B83:B88">
    <cfRule type="cellIs" dxfId="276" priority="319" operator="lessThan">
      <formula>0</formula>
    </cfRule>
  </conditionalFormatting>
  <conditionalFormatting sqref="B89">
    <cfRule type="cellIs" dxfId="275" priority="318" operator="lessThan">
      <formula>0</formula>
    </cfRule>
  </conditionalFormatting>
  <conditionalFormatting sqref="B79 B81">
    <cfRule type="cellIs" dxfId="274" priority="322" operator="lessThan">
      <formula>0</formula>
    </cfRule>
  </conditionalFormatting>
  <conditionalFormatting sqref="B91">
    <cfRule type="cellIs" dxfId="273" priority="317" operator="lessThan">
      <formula>0</formula>
    </cfRule>
  </conditionalFormatting>
  <conditionalFormatting sqref="B93:B96">
    <cfRule type="cellIs" dxfId="272" priority="316" operator="lessThan">
      <formula>0</formula>
    </cfRule>
  </conditionalFormatting>
  <conditionalFormatting sqref="B97">
    <cfRule type="cellIs" dxfId="271" priority="315" operator="lessThan">
      <formula>0</formula>
    </cfRule>
  </conditionalFormatting>
  <conditionalFormatting sqref="B126:B127">
    <cfRule type="cellIs" dxfId="270" priority="314" operator="lessThan">
      <formula>0</formula>
    </cfRule>
  </conditionalFormatting>
  <conditionalFormatting sqref="B113:B116">
    <cfRule type="cellIs" dxfId="269" priority="313" operator="lessThan">
      <formula>0</formula>
    </cfRule>
  </conditionalFormatting>
  <conditionalFormatting sqref="B122:B125">
    <cfRule type="cellIs" dxfId="268" priority="312" operator="lessThan">
      <formula>0</formula>
    </cfRule>
  </conditionalFormatting>
  <conditionalFormatting sqref="B127:B128">
    <cfRule type="cellIs" dxfId="267" priority="311" operator="lessThan">
      <formula>0</formula>
    </cfRule>
  </conditionalFormatting>
  <conditionalFormatting sqref="B114:B117">
    <cfRule type="cellIs" dxfId="266" priority="310" operator="lessThan">
      <formula>0</formula>
    </cfRule>
  </conditionalFormatting>
  <conditionalFormatting sqref="B123:B126">
    <cfRule type="cellIs" dxfId="265" priority="309" operator="lessThan">
      <formula>0</formula>
    </cfRule>
  </conditionalFormatting>
  <conditionalFormatting sqref="B139">
    <cfRule type="cellIs" dxfId="264" priority="307" operator="lessThan">
      <formula>0</formula>
    </cfRule>
  </conditionalFormatting>
  <conditionalFormatting sqref="B144">
    <cfRule type="cellIs" dxfId="263" priority="308" operator="lessThan">
      <formula>0</formula>
    </cfRule>
  </conditionalFormatting>
  <conditionalFormatting sqref="B160">
    <cfRule type="cellIs" dxfId="262" priority="305" operator="lessThan">
      <formula>0</formula>
    </cfRule>
  </conditionalFormatting>
  <conditionalFormatting sqref="B157 B159">
    <cfRule type="cellIs" dxfId="261" priority="306" operator="lessThan">
      <formula>0</formula>
    </cfRule>
  </conditionalFormatting>
  <conditionalFormatting sqref="B162">
    <cfRule type="cellIs" dxfId="260" priority="304" operator="lessThan">
      <formula>0</formula>
    </cfRule>
  </conditionalFormatting>
  <conditionalFormatting sqref="B163">
    <cfRule type="cellIs" dxfId="259" priority="303" operator="lessThan">
      <formula>0</formula>
    </cfRule>
  </conditionalFormatting>
  <conditionalFormatting sqref="B178:B179">
    <cfRule type="cellIs" dxfId="258" priority="302" operator="lessThan">
      <formula>0</formula>
    </cfRule>
  </conditionalFormatting>
  <conditionalFormatting sqref="B45">
    <cfRule type="cellIs" dxfId="257" priority="301" operator="lessThan">
      <formula>0</formula>
    </cfRule>
  </conditionalFormatting>
  <conditionalFormatting sqref="B142:B143">
    <cfRule type="cellIs" dxfId="256" priority="300" operator="lessThan">
      <formula>0</formula>
    </cfRule>
  </conditionalFormatting>
  <conditionalFormatting sqref="B33">
    <cfRule type="cellIs" dxfId="255" priority="299" operator="lessThan">
      <formula>0</formula>
    </cfRule>
  </conditionalFormatting>
  <conditionalFormatting sqref="B192:B193 B184:B190 B195:B200 B214 B206:B211">
    <cfRule type="cellIs" dxfId="254" priority="298" operator="lessThan">
      <formula>0</formula>
    </cfRule>
  </conditionalFormatting>
  <conditionalFormatting sqref="B193">
    <cfRule type="cellIs" dxfId="253" priority="297" operator="lessThan">
      <formula>0</formula>
    </cfRule>
  </conditionalFormatting>
  <conditionalFormatting sqref="B190">
    <cfRule type="cellIs" dxfId="252" priority="296" operator="lessThan">
      <formula>0</formula>
    </cfRule>
  </conditionalFormatting>
  <conditionalFormatting sqref="DA49:DA58 DA100:DA109 DA133:DA138 DA158:DA159 DA161:DA162 DA147:DA151 DA166:DA170 DA177:DA178 DA20:DA25 DA6:DA15 DA27:DA32 DA34:DA44 DA156">
    <cfRule type="cellIs" dxfId="251" priority="59" operator="lessThan">
      <formula>0</formula>
    </cfRule>
  </conditionalFormatting>
  <conditionalFormatting sqref="DA16">
    <cfRule type="cellIs" dxfId="250" priority="42" operator="lessThan">
      <formula>0</formula>
    </cfRule>
    <cfRule type="cellIs" dxfId="249" priority="58" operator="lessThan">
      <formula>0</formula>
    </cfRule>
  </conditionalFormatting>
  <conditionalFormatting sqref="DA63:DA66">
    <cfRule type="cellIs" dxfId="248" priority="57" operator="lessThan">
      <formula>0</formula>
    </cfRule>
  </conditionalFormatting>
  <conditionalFormatting sqref="DA92:DA95">
    <cfRule type="cellIs" dxfId="247" priority="50" operator="lessThan">
      <formula>0</formula>
    </cfRule>
  </conditionalFormatting>
  <conditionalFormatting sqref="DA70">
    <cfRule type="cellIs" dxfId="246" priority="54" operator="lessThan">
      <formula>0</formula>
    </cfRule>
  </conditionalFormatting>
  <conditionalFormatting sqref="DA68:DA69 DA71:DA77">
    <cfRule type="cellIs" dxfId="245" priority="55" operator="lessThan">
      <formula>0</formula>
    </cfRule>
  </conditionalFormatting>
  <conditionalFormatting sqref="DA82:DA87">
    <cfRule type="cellIs" dxfId="244" priority="53" operator="lessThan">
      <formula>0</formula>
    </cfRule>
  </conditionalFormatting>
  <conditionalFormatting sqref="DA88">
    <cfRule type="cellIs" dxfId="243" priority="52" operator="lessThan">
      <formula>0</formula>
    </cfRule>
  </conditionalFormatting>
  <conditionalFormatting sqref="DA78 DA80">
    <cfRule type="cellIs" dxfId="242" priority="56" operator="lessThan">
      <formula>0</formula>
    </cfRule>
  </conditionalFormatting>
  <conditionalFormatting sqref="DA90">
    <cfRule type="cellIs" dxfId="241" priority="51" operator="lessThan">
      <formula>0</formula>
    </cfRule>
  </conditionalFormatting>
  <conditionalFormatting sqref="DA96">
    <cfRule type="cellIs" dxfId="240" priority="49" operator="lessThan">
      <formula>0</formula>
    </cfRule>
  </conditionalFormatting>
  <conditionalFormatting sqref="DA126:DA127">
    <cfRule type="cellIs" dxfId="239" priority="48" operator="lessThan">
      <formula>0</formula>
    </cfRule>
  </conditionalFormatting>
  <conditionalFormatting sqref="DA113:DA116">
    <cfRule type="cellIs" dxfId="238" priority="47" operator="lessThan">
      <formula>0</formula>
    </cfRule>
  </conditionalFormatting>
  <conditionalFormatting sqref="DA122:DA125">
    <cfRule type="cellIs" dxfId="237" priority="46" operator="lessThan">
      <formula>0</formula>
    </cfRule>
  </conditionalFormatting>
  <conditionalFormatting sqref="DA6:DA15 DA50:DA59 DA101:DA110">
    <cfRule type="cellIs" dxfId="236" priority="45" operator="lessThan">
      <formula>0</formula>
    </cfRule>
  </conditionalFormatting>
  <conditionalFormatting sqref="DA20:DA24">
    <cfRule type="cellIs" dxfId="235" priority="44" operator="lessThan">
      <formula>0</formula>
    </cfRule>
  </conditionalFormatting>
  <conditionalFormatting sqref="DA46">
    <cfRule type="cellIs" dxfId="234" priority="43" operator="lessThan">
      <formula>0</formula>
    </cfRule>
  </conditionalFormatting>
  <conditionalFormatting sqref="DA28:DA32 DA34:DA45">
    <cfRule type="cellIs" dxfId="233" priority="41" operator="lessThan">
      <formula>0</formula>
    </cfRule>
  </conditionalFormatting>
  <conditionalFormatting sqref="DA71">
    <cfRule type="cellIs" dxfId="232" priority="37" operator="lessThan">
      <formula>0</formula>
    </cfRule>
  </conditionalFormatting>
  <conditionalFormatting sqref="DA64:DA67">
    <cfRule type="cellIs" dxfId="231" priority="40" operator="lessThan">
      <formula>0</formula>
    </cfRule>
  </conditionalFormatting>
  <conditionalFormatting sqref="DA69:DA70 DA72:DA78">
    <cfRule type="cellIs" dxfId="230" priority="38" operator="lessThan">
      <formula>0</formula>
    </cfRule>
  </conditionalFormatting>
  <conditionalFormatting sqref="DA83:DA88">
    <cfRule type="cellIs" dxfId="229" priority="36" operator="lessThan">
      <formula>0</formula>
    </cfRule>
  </conditionalFormatting>
  <conditionalFormatting sqref="DA89">
    <cfRule type="cellIs" dxfId="228" priority="35" operator="lessThan">
      <formula>0</formula>
    </cfRule>
  </conditionalFormatting>
  <conditionalFormatting sqref="DA79 DA81">
    <cfRule type="cellIs" dxfId="227" priority="39" operator="lessThan">
      <formula>0</formula>
    </cfRule>
  </conditionalFormatting>
  <conditionalFormatting sqref="DA91">
    <cfRule type="cellIs" dxfId="226" priority="34" operator="lessThan">
      <formula>0</formula>
    </cfRule>
  </conditionalFormatting>
  <conditionalFormatting sqref="DA93:DA96">
    <cfRule type="cellIs" dxfId="225" priority="33" operator="lessThan">
      <formula>0</formula>
    </cfRule>
  </conditionalFormatting>
  <conditionalFormatting sqref="DA97">
    <cfRule type="cellIs" dxfId="224" priority="32" operator="lessThan">
      <formula>0</formula>
    </cfRule>
  </conditionalFormatting>
  <conditionalFormatting sqref="DA127:DA128">
    <cfRule type="cellIs" dxfId="223" priority="31" operator="lessThan">
      <formula>0</formula>
    </cfRule>
  </conditionalFormatting>
  <conditionalFormatting sqref="DA114:DA117">
    <cfRule type="cellIs" dxfId="222" priority="30" operator="lessThan">
      <formula>0</formula>
    </cfRule>
  </conditionalFormatting>
  <conditionalFormatting sqref="DA123:DA126">
    <cfRule type="cellIs" dxfId="221" priority="29" operator="lessThan">
      <formula>0</formula>
    </cfRule>
  </conditionalFormatting>
  <conditionalFormatting sqref="DA139">
    <cfRule type="cellIs" dxfId="220" priority="25" operator="lessThan">
      <formula>0</formula>
    </cfRule>
    <cfRule type="cellIs" dxfId="219" priority="27" operator="lessThan">
      <formula>0</formula>
    </cfRule>
  </conditionalFormatting>
  <conditionalFormatting sqref="DA144">
    <cfRule type="cellIs" dxfId="218" priority="26" operator="lessThan">
      <formula>0</formula>
    </cfRule>
    <cfRule type="cellIs" dxfId="217" priority="28" operator="lessThan">
      <formula>0</formula>
    </cfRule>
  </conditionalFormatting>
  <conditionalFormatting sqref="DA134:DA138">
    <cfRule type="cellIs" dxfId="216" priority="24" operator="lessThan">
      <formula>0</formula>
    </cfRule>
  </conditionalFormatting>
  <conditionalFormatting sqref="DA160">
    <cfRule type="cellIs" dxfId="215" priority="18" operator="lessThan">
      <formula>0</formula>
    </cfRule>
    <cfRule type="cellIs" dxfId="214" priority="22" operator="lessThan">
      <formula>0</formula>
    </cfRule>
  </conditionalFormatting>
  <conditionalFormatting sqref="DA157 DA159">
    <cfRule type="cellIs" dxfId="213" priority="19" operator="lessThan">
      <formula>0</formula>
    </cfRule>
    <cfRule type="cellIs" dxfId="212" priority="23" operator="lessThan">
      <formula>0</formula>
    </cfRule>
  </conditionalFormatting>
  <conditionalFormatting sqref="DA162">
    <cfRule type="cellIs" dxfId="211" priority="17" operator="lessThan">
      <formula>0</formula>
    </cfRule>
    <cfRule type="cellIs" dxfId="210" priority="21" operator="lessThan">
      <formula>0</formula>
    </cfRule>
  </conditionalFormatting>
  <conditionalFormatting sqref="DA163">
    <cfRule type="cellIs" dxfId="209" priority="16" operator="lessThan">
      <formula>0</formula>
    </cfRule>
    <cfRule type="cellIs" dxfId="208" priority="20" operator="lessThan">
      <formula>0</formula>
    </cfRule>
  </conditionalFormatting>
  <conditionalFormatting sqref="DA148:DA152">
    <cfRule type="cellIs" dxfId="207" priority="15" operator="lessThan">
      <formula>0</formula>
    </cfRule>
  </conditionalFormatting>
  <conditionalFormatting sqref="DA167:DA171">
    <cfRule type="cellIs" dxfId="206" priority="12" operator="lessThan">
      <formula>0</formula>
    </cfRule>
  </conditionalFormatting>
  <conditionalFormatting sqref="DA178:DA179">
    <cfRule type="cellIs" dxfId="205" priority="13" operator="lessThan">
      <formula>0</formula>
    </cfRule>
    <cfRule type="cellIs" dxfId="204" priority="14" operator="lessThan">
      <formula>0</formula>
    </cfRule>
  </conditionalFormatting>
  <conditionalFormatting sqref="DA45">
    <cfRule type="cellIs" dxfId="203" priority="11" operator="lessThan">
      <formula>0</formula>
    </cfRule>
  </conditionalFormatting>
  <conditionalFormatting sqref="DA142:DA143">
    <cfRule type="cellIs" dxfId="202" priority="10" operator="lessThan">
      <formula>0</formula>
    </cfRule>
  </conditionalFormatting>
  <conditionalFormatting sqref="DA33">
    <cfRule type="cellIs" dxfId="201" priority="9" operator="lessThan">
      <formula>0</formula>
    </cfRule>
  </conditionalFormatting>
  <conditionalFormatting sqref="DA184:DA189 DA195:DA199 DA206:DA210 DA192 DA214">
    <cfRule type="cellIs" dxfId="200" priority="8" operator="lessThan">
      <formula>0</formula>
    </cfRule>
  </conditionalFormatting>
  <conditionalFormatting sqref="DA193">
    <cfRule type="cellIs" dxfId="199" priority="5" operator="lessThan">
      <formula>0</formula>
    </cfRule>
    <cfRule type="cellIs" dxfId="198" priority="7" operator="lessThan">
      <formula>0</formula>
    </cfRule>
  </conditionalFormatting>
  <conditionalFormatting sqref="DA190">
    <cfRule type="cellIs" dxfId="197" priority="4" operator="lessThan">
      <formula>0</formula>
    </cfRule>
    <cfRule type="cellIs" dxfId="196" priority="6" operator="lessThan">
      <formula>0</formula>
    </cfRule>
  </conditionalFormatting>
  <conditionalFormatting sqref="DA185:DA189">
    <cfRule type="cellIs" dxfId="195" priority="3" operator="lessThan">
      <formula>0</formula>
    </cfRule>
  </conditionalFormatting>
  <conditionalFormatting sqref="DA196:DA200">
    <cfRule type="cellIs" dxfId="194" priority="2" operator="lessThan">
      <formula>0</formula>
    </cfRule>
  </conditionalFormatting>
  <conditionalFormatting sqref="DA207:DA211">
    <cfRule type="cellIs" dxfId="193" priority="1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5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DA21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Non-metallic mineral products / CO2 emissions"</f>
        <v>EL: Non-metallic mineral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5" customHeight="1" x14ac:dyDescent="0.25">
      <c r="A5" s="34" t="s">
        <v>49</v>
      </c>
      <c r="B5" s="225">
        <f t="shared" ref="B5:W5" si="0">SUM(B6:B10)+B16+B17+B25+B33+B46</f>
        <v>10880.112857690827</v>
      </c>
      <c r="C5" s="225">
        <f t="shared" si="0"/>
        <v>10827.743722277763</v>
      </c>
      <c r="D5" s="225">
        <f t="shared" si="0"/>
        <v>10224.358302367182</v>
      </c>
      <c r="E5" s="225">
        <f t="shared" si="0"/>
        <v>10044.104609825399</v>
      </c>
      <c r="F5" s="225">
        <f t="shared" si="0"/>
        <v>10196.663336359497</v>
      </c>
      <c r="G5" s="225">
        <f t="shared" si="0"/>
        <v>10415.036692801155</v>
      </c>
      <c r="H5" s="225">
        <f t="shared" si="0"/>
        <v>10176.220868418301</v>
      </c>
      <c r="I5" s="225">
        <f t="shared" si="0"/>
        <v>10961.314338559861</v>
      </c>
      <c r="J5" s="225">
        <f t="shared" si="0"/>
        <v>9407.9519437585368</v>
      </c>
      <c r="K5" s="225">
        <f t="shared" si="0"/>
        <v>6945.2138428199651</v>
      </c>
      <c r="L5" s="225">
        <f t="shared" si="0"/>
        <v>6591.6579247951322</v>
      </c>
      <c r="M5" s="225">
        <f t="shared" si="0"/>
        <v>3969.1455214868161</v>
      </c>
      <c r="N5" s="225">
        <f t="shared" si="0"/>
        <v>4498.4213206910217</v>
      </c>
      <c r="O5" s="225">
        <f t="shared" si="0"/>
        <v>5056.928158395378</v>
      </c>
      <c r="P5" s="225">
        <f t="shared" si="0"/>
        <v>5433.9633784275038</v>
      </c>
      <c r="Q5" s="225">
        <f t="shared" si="0"/>
        <v>5008.3974509898608</v>
      </c>
      <c r="R5" s="225">
        <f t="shared" si="0"/>
        <v>5786.6820029082792</v>
      </c>
      <c r="S5" s="225">
        <f t="shared" si="0"/>
        <v>5300.815011353211</v>
      </c>
      <c r="T5" s="225">
        <f t="shared" si="0"/>
        <v>5227.5038633966142</v>
      </c>
      <c r="U5" s="225">
        <f t="shared" si="0"/>
        <v>4945.4738627990237</v>
      </c>
      <c r="V5" s="225">
        <f t="shared" si="0"/>
        <v>4398.2892867037453</v>
      </c>
      <c r="W5" s="225">
        <f t="shared" si="0"/>
        <v>4850.8354052594041</v>
      </c>
      <c r="DA5" s="89"/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1694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1695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1696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1697</v>
      </c>
    </row>
    <row r="10" spans="1:105" ht="12" customHeight="1" x14ac:dyDescent="0.25">
      <c r="A10" s="56" t="s">
        <v>96</v>
      </c>
      <c r="B10" s="262">
        <v>3.3322112315962049</v>
      </c>
      <c r="C10" s="262">
        <v>4.1686342860625558</v>
      </c>
      <c r="D10" s="262">
        <v>3.3033966294824029</v>
      </c>
      <c r="E10" s="262">
        <v>2.7063703416012479</v>
      </c>
      <c r="F10" s="262">
        <v>1.683641273602196</v>
      </c>
      <c r="G10" s="262">
        <v>1.281330623926054</v>
      </c>
      <c r="H10" s="262">
        <v>1.6917075531422661</v>
      </c>
      <c r="I10" s="262">
        <v>2.2689045577928799</v>
      </c>
      <c r="J10" s="262">
        <v>1.6433494272661591</v>
      </c>
      <c r="K10" s="262">
        <v>1.192558445107244</v>
      </c>
      <c r="L10" s="262">
        <v>1.2716018085970959</v>
      </c>
      <c r="M10" s="262">
        <v>1.115441654361365</v>
      </c>
      <c r="N10" s="262">
        <v>0.75882480091843663</v>
      </c>
      <c r="O10" s="262">
        <v>0.58558312960857295</v>
      </c>
      <c r="P10" s="262">
        <v>0.8081622471047003</v>
      </c>
      <c r="Q10" s="262">
        <v>0.25413223039650362</v>
      </c>
      <c r="R10" s="262">
        <v>0.64947217960443537</v>
      </c>
      <c r="S10" s="262">
        <v>0.34311473804924281</v>
      </c>
      <c r="T10" s="262">
        <v>0.54235865971125274</v>
      </c>
      <c r="U10" s="262">
        <v>0.37143050532445382</v>
      </c>
      <c r="V10" s="262">
        <v>0.66125336110221578</v>
      </c>
      <c r="W10" s="262">
        <v>0.81651131478151151</v>
      </c>
      <c r="DA10" s="68" t="s">
        <v>1698</v>
      </c>
    </row>
    <row r="11" spans="1:105" ht="12" customHeight="1" x14ac:dyDescent="0.25">
      <c r="A11" s="37" t="s">
        <v>160</v>
      </c>
      <c r="B11" s="228">
        <v>2.097615974198547</v>
      </c>
      <c r="C11" s="228">
        <v>2.095437957462289</v>
      </c>
      <c r="D11" s="228">
        <v>1.510768020810983</v>
      </c>
      <c r="E11" s="228">
        <v>1.412927145231561</v>
      </c>
      <c r="F11" s="228">
        <v>9.7556038596459199E-2</v>
      </c>
      <c r="G11" s="228">
        <v>9.3740353473467472E-2</v>
      </c>
      <c r="H11" s="228">
        <v>9.347555798823344E-2</v>
      </c>
      <c r="I11" s="228">
        <v>0.1383634442752717</v>
      </c>
      <c r="J11" s="228">
        <v>0.100700916016284</v>
      </c>
      <c r="K11" s="228">
        <v>7.8296293083267063E-2</v>
      </c>
      <c r="L11" s="228">
        <v>7.9833032422487113E-2</v>
      </c>
      <c r="M11" s="228">
        <v>2.822718063957291E-2</v>
      </c>
      <c r="N11" s="228">
        <v>0.21291696606719021</v>
      </c>
      <c r="O11" s="228">
        <v>0.24561255607187449</v>
      </c>
      <c r="P11" s="228">
        <v>0.36508822420831971</v>
      </c>
      <c r="Q11" s="228">
        <v>0.164992296827179</v>
      </c>
      <c r="R11" s="228">
        <v>0.22889767562582669</v>
      </c>
      <c r="S11" s="228">
        <v>0.12685835258554529</v>
      </c>
      <c r="T11" s="228">
        <v>0.1764743112406334</v>
      </c>
      <c r="U11" s="228">
        <v>0.117737399813282</v>
      </c>
      <c r="V11" s="228">
        <v>0.1173391843549865</v>
      </c>
      <c r="W11" s="228">
        <v>0.15008853754437901</v>
      </c>
      <c r="DA11" s="69" t="s">
        <v>1699</v>
      </c>
    </row>
    <row r="12" spans="1:105" ht="12" customHeight="1" x14ac:dyDescent="0.25">
      <c r="A12" s="37" t="s">
        <v>162</v>
      </c>
      <c r="B12" s="228">
        <v>1.2345952573976591</v>
      </c>
      <c r="C12" s="228">
        <v>2.0731963286002668</v>
      </c>
      <c r="D12" s="228">
        <v>1.7926286086714209</v>
      </c>
      <c r="E12" s="228">
        <v>1.2934431963696871</v>
      </c>
      <c r="F12" s="228">
        <v>1.5860852350057371</v>
      </c>
      <c r="G12" s="228">
        <v>1.187590270452586</v>
      </c>
      <c r="H12" s="228">
        <v>1.598231995154032</v>
      </c>
      <c r="I12" s="228">
        <v>2.1305411135176091</v>
      </c>
      <c r="J12" s="228">
        <v>1.5426485112498749</v>
      </c>
      <c r="K12" s="228">
        <v>1.1142621520239759</v>
      </c>
      <c r="L12" s="228">
        <v>1.191768776174609</v>
      </c>
      <c r="M12" s="228">
        <v>1.0872144737217919</v>
      </c>
      <c r="N12" s="228">
        <v>0.5459078348512465</v>
      </c>
      <c r="O12" s="228">
        <v>0.33997057353669852</v>
      </c>
      <c r="P12" s="228">
        <v>0.44307402289638059</v>
      </c>
      <c r="Q12" s="228">
        <v>8.913993356932462E-2</v>
      </c>
      <c r="R12" s="228">
        <v>0.42057450397860863</v>
      </c>
      <c r="S12" s="228">
        <v>0.21625638546369749</v>
      </c>
      <c r="T12" s="228">
        <v>0.36588434847061929</v>
      </c>
      <c r="U12" s="228">
        <v>0.2536931055111718</v>
      </c>
      <c r="V12" s="228">
        <v>0.54391417674722919</v>
      </c>
      <c r="W12" s="228">
        <v>0.6664227772371325</v>
      </c>
      <c r="DA12" s="69" t="s">
        <v>1700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1701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1702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1703</v>
      </c>
    </row>
    <row r="16" spans="1:105" ht="12" customHeight="1" x14ac:dyDescent="0.25">
      <c r="A16" s="57" t="s">
        <v>1452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1704</v>
      </c>
    </row>
    <row r="17" spans="1:105" ht="12" customHeight="1" x14ac:dyDescent="0.25">
      <c r="A17" s="57" t="s">
        <v>1454</v>
      </c>
      <c r="B17" s="263">
        <v>1996.359619474006</v>
      </c>
      <c r="C17" s="263">
        <v>1962.8201628151769</v>
      </c>
      <c r="D17" s="263">
        <v>1777.9139443534889</v>
      </c>
      <c r="E17" s="263">
        <v>1683.776040722378</v>
      </c>
      <c r="F17" s="263">
        <v>1764.0304381321071</v>
      </c>
      <c r="G17" s="263">
        <v>1635.9075414461529</v>
      </c>
      <c r="H17" s="263">
        <v>1608.966328556224</v>
      </c>
      <c r="I17" s="263">
        <v>2074.9061493715358</v>
      </c>
      <c r="J17" s="263">
        <v>1529.979188305238</v>
      </c>
      <c r="K17" s="263">
        <v>1053.6149181146841</v>
      </c>
      <c r="L17" s="263">
        <v>1093.404607151286</v>
      </c>
      <c r="M17" s="263">
        <v>683.22953480453771</v>
      </c>
      <c r="N17" s="263">
        <v>604.5822179291016</v>
      </c>
      <c r="O17" s="263">
        <v>628.16148615618886</v>
      </c>
      <c r="P17" s="263">
        <v>729.04694062757846</v>
      </c>
      <c r="Q17" s="263">
        <v>700.16129431274351</v>
      </c>
      <c r="R17" s="263">
        <v>934.97826796690902</v>
      </c>
      <c r="S17" s="263">
        <v>732.7771190701975</v>
      </c>
      <c r="T17" s="263">
        <v>811.61585241753278</v>
      </c>
      <c r="U17" s="263">
        <v>704.10301818240112</v>
      </c>
      <c r="V17" s="263">
        <v>636.6320470921346</v>
      </c>
      <c r="W17" s="263">
        <v>757.3972158667915</v>
      </c>
      <c r="DA17" s="70" t="s">
        <v>1705</v>
      </c>
    </row>
    <row r="18" spans="1:105" ht="12" customHeight="1" x14ac:dyDescent="0.25">
      <c r="A18" s="18" t="s">
        <v>30</v>
      </c>
      <c r="B18" s="232">
        <v>1248.696093320679</v>
      </c>
      <c r="C18" s="232">
        <v>1183.4564591283099</v>
      </c>
      <c r="D18" s="232">
        <v>881.29329837497892</v>
      </c>
      <c r="E18" s="232">
        <v>750.76086217833699</v>
      </c>
      <c r="F18" s="232">
        <v>667.7036432050304</v>
      </c>
      <c r="G18" s="232">
        <v>473.48032303092589</v>
      </c>
      <c r="H18" s="232">
        <v>420.12535155531702</v>
      </c>
      <c r="I18" s="232">
        <v>568.25421819250448</v>
      </c>
      <c r="J18" s="232">
        <v>392.69251786291352</v>
      </c>
      <c r="K18" s="232">
        <v>113.50363397793851</v>
      </c>
      <c r="L18" s="232">
        <v>201.70693503141459</v>
      </c>
      <c r="M18" s="232">
        <v>54.456137640084613</v>
      </c>
      <c r="N18" s="232">
        <v>31.029733798033629</v>
      </c>
      <c r="O18" s="232">
        <v>28.017807348743379</v>
      </c>
      <c r="P18" s="232">
        <v>37.187024712932661</v>
      </c>
      <c r="Q18" s="232">
        <v>14.03797489155486</v>
      </c>
      <c r="R18" s="232">
        <v>12.956346673024139</v>
      </c>
      <c r="S18" s="232">
        <v>14.23257099938261</v>
      </c>
      <c r="T18" s="232">
        <v>128.2496631411293</v>
      </c>
      <c r="U18" s="232">
        <v>50.496739196059067</v>
      </c>
      <c r="V18" s="232">
        <v>110.72942472436181</v>
      </c>
      <c r="W18" s="232">
        <v>166.31518447405341</v>
      </c>
      <c r="DA18" s="71" t="s">
        <v>1706</v>
      </c>
    </row>
    <row r="19" spans="1:105" ht="12" customHeight="1" x14ac:dyDescent="0.25">
      <c r="A19" s="18" t="s">
        <v>33</v>
      </c>
      <c r="B19" s="232">
        <v>20.74883521910813</v>
      </c>
      <c r="C19" s="232">
        <v>18.960054339565769</v>
      </c>
      <c r="D19" s="232">
        <v>15.487309504687969</v>
      </c>
      <c r="E19" s="232">
        <v>17.93970449135983</v>
      </c>
      <c r="F19" s="232">
        <v>19.721656811121228</v>
      </c>
      <c r="G19" s="232">
        <v>19.02942756548395</v>
      </c>
      <c r="H19" s="232">
        <v>19.38908950046406</v>
      </c>
      <c r="I19" s="232">
        <v>15.469594473429011</v>
      </c>
      <c r="J19" s="232">
        <v>15.75352491916667</v>
      </c>
      <c r="K19" s="232">
        <v>13.12318352437144</v>
      </c>
      <c r="L19" s="232">
        <v>6.685832347777434</v>
      </c>
      <c r="M19" s="232">
        <v>2.9767219384520849</v>
      </c>
      <c r="N19" s="232">
        <v>0.70153419206377998</v>
      </c>
      <c r="O19" s="232">
        <v>0.99376136868938669</v>
      </c>
      <c r="P19" s="232">
        <v>1.193842699907004</v>
      </c>
      <c r="Q19" s="232">
        <v>0.41381459098173962</v>
      </c>
      <c r="R19" s="232">
        <v>0.87320844003630937</v>
      </c>
      <c r="S19" s="232">
        <v>0.64655678272555517</v>
      </c>
      <c r="T19" s="232">
        <v>2.177456449039334</v>
      </c>
      <c r="U19" s="232">
        <v>1.6887996555784841</v>
      </c>
      <c r="V19" s="232">
        <v>2.8854296907741919</v>
      </c>
      <c r="W19" s="232">
        <v>3.8165907498432752</v>
      </c>
      <c r="DA19" s="71" t="s">
        <v>1707</v>
      </c>
    </row>
    <row r="20" spans="1:105" ht="12" customHeight="1" x14ac:dyDescent="0.25">
      <c r="A20" s="18" t="s">
        <v>160</v>
      </c>
      <c r="B20" s="297">
        <v>71.204309328348685</v>
      </c>
      <c r="C20" s="297">
        <v>63.537195070615773</v>
      </c>
      <c r="D20" s="297">
        <v>57.005256082462722</v>
      </c>
      <c r="E20" s="297">
        <v>69.948954477138784</v>
      </c>
      <c r="F20" s="297">
        <v>4.1566318320876183</v>
      </c>
      <c r="G20" s="297">
        <v>5.7539196159344623</v>
      </c>
      <c r="H20" s="297">
        <v>5.8641600218218448</v>
      </c>
      <c r="I20" s="297">
        <v>5.0024610584761309</v>
      </c>
      <c r="J20" s="297">
        <v>5.1174976166243287</v>
      </c>
      <c r="K20" s="297">
        <v>4.3470290343886706</v>
      </c>
      <c r="L20" s="297">
        <v>2.6788887328645759</v>
      </c>
      <c r="M20" s="297">
        <v>0.63141478864802481</v>
      </c>
      <c r="N20" s="297">
        <v>3.727821257267089</v>
      </c>
      <c r="O20" s="297">
        <v>4.5875027943954967</v>
      </c>
      <c r="P20" s="297">
        <v>6.7806202748672568</v>
      </c>
      <c r="Q20" s="297">
        <v>1.9872480162161421</v>
      </c>
      <c r="R20" s="297">
        <v>2.4791709413488059</v>
      </c>
      <c r="S20" s="297">
        <v>2.172170753708087</v>
      </c>
      <c r="T20" s="297">
        <v>5.5502719393042144</v>
      </c>
      <c r="U20" s="297">
        <v>3.4988606934798669</v>
      </c>
      <c r="V20" s="297">
        <v>5.2388127506868134</v>
      </c>
      <c r="W20" s="297">
        <v>6.2476781706871209</v>
      </c>
      <c r="DA20" s="122" t="s">
        <v>1708</v>
      </c>
    </row>
    <row r="21" spans="1:105" ht="12" customHeight="1" x14ac:dyDescent="0.25">
      <c r="A21" s="18" t="s">
        <v>70</v>
      </c>
      <c r="B21" s="297">
        <v>128.98081779707971</v>
      </c>
      <c r="C21" s="297">
        <v>113.8883445550469</v>
      </c>
      <c r="D21" s="297">
        <v>116.285091889691</v>
      </c>
      <c r="E21" s="297">
        <v>112.7709049930239</v>
      </c>
      <c r="F21" s="297">
        <v>181.82706639987001</v>
      </c>
      <c r="G21" s="297">
        <v>196.52135214251999</v>
      </c>
      <c r="H21" s="297">
        <v>227.8043089857874</v>
      </c>
      <c r="I21" s="297">
        <v>190.74699432612019</v>
      </c>
      <c r="J21" s="297">
        <v>165.04731861139601</v>
      </c>
      <c r="K21" s="297">
        <v>99.059842827827424</v>
      </c>
      <c r="L21" s="297">
        <v>72.204658656781973</v>
      </c>
      <c r="M21" s="297">
        <v>48.895874792037112</v>
      </c>
      <c r="N21" s="297">
        <v>1.8706758264504619</v>
      </c>
      <c r="O21" s="297">
        <v>3.5332792149192218</v>
      </c>
      <c r="P21" s="297">
        <v>0.84892445343758549</v>
      </c>
      <c r="Q21" s="297">
        <v>1.1034571953003931</v>
      </c>
      <c r="R21" s="297">
        <v>1.2418520425725339</v>
      </c>
      <c r="S21" s="297">
        <v>1.5169910392246879</v>
      </c>
      <c r="T21" s="297">
        <v>3.9997373625774459</v>
      </c>
      <c r="U21" s="297">
        <v>3.3275794489216191</v>
      </c>
      <c r="V21" s="297">
        <v>4.6205890989367786</v>
      </c>
      <c r="W21" s="297">
        <v>9.4643948919726473</v>
      </c>
      <c r="DA21" s="122" t="s">
        <v>1709</v>
      </c>
    </row>
    <row r="22" spans="1:105" ht="12" customHeight="1" x14ac:dyDescent="0.25">
      <c r="A22" s="18" t="s">
        <v>34</v>
      </c>
      <c r="B22" s="297">
        <v>484.82079514743299</v>
      </c>
      <c r="C22" s="297">
        <v>520.11531816016213</v>
      </c>
      <c r="D22" s="297">
        <v>640.20239015010441</v>
      </c>
      <c r="E22" s="297">
        <v>668.32188179808679</v>
      </c>
      <c r="F22" s="297">
        <v>823.04210321679227</v>
      </c>
      <c r="G22" s="297">
        <v>868.22649619775257</v>
      </c>
      <c r="H22" s="297">
        <v>835.51883197109726</v>
      </c>
      <c r="I22" s="297">
        <v>1218.4042339808141</v>
      </c>
      <c r="J22" s="297">
        <v>872.97281521328284</v>
      </c>
      <c r="K22" s="297">
        <v>761.7171259168681</v>
      </c>
      <c r="L22" s="297">
        <v>770.1371277004115</v>
      </c>
      <c r="M22" s="297">
        <v>551.94944714682811</v>
      </c>
      <c r="N22" s="297">
        <v>557.69451640307864</v>
      </c>
      <c r="O22" s="297">
        <v>584.67923222801278</v>
      </c>
      <c r="P22" s="297">
        <v>674.8075128575872</v>
      </c>
      <c r="Q22" s="297">
        <v>681.54515460884591</v>
      </c>
      <c r="R22" s="297">
        <v>912.87248376709033</v>
      </c>
      <c r="S22" s="297">
        <v>710.50591371363487</v>
      </c>
      <c r="T22" s="297">
        <v>660.13133971380682</v>
      </c>
      <c r="U22" s="297">
        <v>637.55191537139672</v>
      </c>
      <c r="V22" s="297">
        <v>488.87379277432728</v>
      </c>
      <c r="W22" s="297">
        <v>543.81244141815557</v>
      </c>
      <c r="DA22" s="122" t="s">
        <v>1710</v>
      </c>
    </row>
    <row r="23" spans="1:105" ht="12" customHeight="1" x14ac:dyDescent="0.25">
      <c r="A23" s="18" t="s">
        <v>162</v>
      </c>
      <c r="B23" s="297">
        <v>41.908768661357627</v>
      </c>
      <c r="C23" s="297">
        <v>62.862791561477273</v>
      </c>
      <c r="D23" s="297">
        <v>67.640598351564137</v>
      </c>
      <c r="E23" s="297">
        <v>64.033732784431976</v>
      </c>
      <c r="F23" s="297">
        <v>67.579336667205553</v>
      </c>
      <c r="G23" s="297">
        <v>72.896022893536042</v>
      </c>
      <c r="H23" s="297">
        <v>100.2645865217365</v>
      </c>
      <c r="I23" s="297">
        <v>77.028647340191966</v>
      </c>
      <c r="J23" s="297">
        <v>78.395514081855111</v>
      </c>
      <c r="K23" s="297">
        <v>61.864102833289778</v>
      </c>
      <c r="L23" s="297">
        <v>39.991164682035539</v>
      </c>
      <c r="M23" s="297">
        <v>24.319938498487812</v>
      </c>
      <c r="N23" s="297">
        <v>9.5579364522079899</v>
      </c>
      <c r="O23" s="297">
        <v>6.3499032014285426</v>
      </c>
      <c r="P23" s="297">
        <v>8.2290156288468346</v>
      </c>
      <c r="Q23" s="297">
        <v>1.073645009844475</v>
      </c>
      <c r="R23" s="297">
        <v>4.5552061028369311</v>
      </c>
      <c r="S23" s="297">
        <v>3.7029157815217522</v>
      </c>
      <c r="T23" s="297">
        <v>11.507383811675689</v>
      </c>
      <c r="U23" s="297">
        <v>7.5391238169652901</v>
      </c>
      <c r="V23" s="297">
        <v>24.28399805304776</v>
      </c>
      <c r="W23" s="297">
        <v>27.740926162079528</v>
      </c>
      <c r="DA23" s="122" t="s">
        <v>1711</v>
      </c>
    </row>
    <row r="24" spans="1:105" ht="12" customHeight="1" x14ac:dyDescent="0.25">
      <c r="A24" s="18" t="s">
        <v>73</v>
      </c>
      <c r="B24" s="297">
        <v>0</v>
      </c>
      <c r="C24" s="297">
        <v>0</v>
      </c>
      <c r="D24" s="297">
        <v>0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DA24" s="122" t="s">
        <v>1712</v>
      </c>
    </row>
    <row r="25" spans="1:105" ht="12" customHeight="1" x14ac:dyDescent="0.25">
      <c r="A25" s="57" t="s">
        <v>1463</v>
      </c>
      <c r="B25" s="263">
        <v>1928.1585654627679</v>
      </c>
      <c r="C25" s="263">
        <v>1895.76490752316</v>
      </c>
      <c r="D25" s="263">
        <v>1717.1755865128639</v>
      </c>
      <c r="E25" s="263">
        <v>1626.253688749345</v>
      </c>
      <c r="F25" s="263">
        <v>1703.766378483268</v>
      </c>
      <c r="G25" s="263">
        <v>1580.0205071146549</v>
      </c>
      <c r="H25" s="263">
        <v>1553.9996790579539</v>
      </c>
      <c r="I25" s="263">
        <v>2004.0217330664109</v>
      </c>
      <c r="J25" s="263">
        <v>1477.7109535444249</v>
      </c>
      <c r="K25" s="263">
        <v>1017.620577597859</v>
      </c>
      <c r="L25" s="263">
        <v>1056.0509430413549</v>
      </c>
      <c r="M25" s="263">
        <v>659.88856259154818</v>
      </c>
      <c r="N25" s="263">
        <v>583.92805116626118</v>
      </c>
      <c r="O25" s="263">
        <v>606.7017876994521</v>
      </c>
      <c r="P25" s="263">
        <v>704.14072168313317</v>
      </c>
      <c r="Q25" s="263">
        <v>676.24188731603056</v>
      </c>
      <c r="R25" s="263">
        <v>903.03687688139632</v>
      </c>
      <c r="S25" s="263">
        <v>707.7434671227229</v>
      </c>
      <c r="T25" s="263">
        <v>783.88885571455933</v>
      </c>
      <c r="U25" s="263">
        <v>680.04895121765958</v>
      </c>
      <c r="V25" s="263">
        <v>614.88297132168032</v>
      </c>
      <c r="W25" s="263">
        <v>731.52247470121847</v>
      </c>
      <c r="DA25" s="70" t="s">
        <v>1713</v>
      </c>
    </row>
    <row r="26" spans="1:105" ht="12" customHeight="1" x14ac:dyDescent="0.25">
      <c r="A26" s="18" t="s">
        <v>30</v>
      </c>
      <c r="B26" s="232">
        <v>1206.0372512596359</v>
      </c>
      <c r="C26" s="232">
        <v>1143.0263797470091</v>
      </c>
      <c r="D26" s="232">
        <v>851.18593131750936</v>
      </c>
      <c r="E26" s="232">
        <v>725.11283683687122</v>
      </c>
      <c r="F26" s="232">
        <v>644.89307751861122</v>
      </c>
      <c r="G26" s="232">
        <v>457.30495223636001</v>
      </c>
      <c r="H26" s="232">
        <v>405.77273115896571</v>
      </c>
      <c r="I26" s="232">
        <v>548.84111433636076</v>
      </c>
      <c r="J26" s="232">
        <v>379.27707739851752</v>
      </c>
      <c r="K26" s="232">
        <v>109.6260422875992</v>
      </c>
      <c r="L26" s="232">
        <v>194.81607957815561</v>
      </c>
      <c r="M26" s="232">
        <v>52.595768421930742</v>
      </c>
      <c r="N26" s="232">
        <v>29.96967401217621</v>
      </c>
      <c r="O26" s="232">
        <v>27.060643131621241</v>
      </c>
      <c r="P26" s="232">
        <v>35.916615185398648</v>
      </c>
      <c r="Q26" s="232">
        <v>13.558399631442359</v>
      </c>
      <c r="R26" s="232">
        <v>12.51372276367656</v>
      </c>
      <c r="S26" s="232">
        <v>13.74634780894189</v>
      </c>
      <c r="T26" s="232">
        <v>123.8683071381884</v>
      </c>
      <c r="U26" s="232">
        <v>48.771633757285869</v>
      </c>
      <c r="V26" s="232">
        <v>106.946607539225</v>
      </c>
      <c r="W26" s="232">
        <v>160.6334071186325</v>
      </c>
      <c r="DA26" s="71" t="s">
        <v>1714</v>
      </c>
    </row>
    <row r="27" spans="1:105" ht="12" customHeight="1" x14ac:dyDescent="0.25">
      <c r="A27" s="18" t="s">
        <v>33</v>
      </c>
      <c r="B27" s="297">
        <v>20.039998786210571</v>
      </c>
      <c r="C27" s="297">
        <v>18.312327508460339</v>
      </c>
      <c r="D27" s="297">
        <v>14.958221047020061</v>
      </c>
      <c r="E27" s="297">
        <v>17.326835575846879</v>
      </c>
      <c r="F27" s="297">
        <v>19.04791157592118</v>
      </c>
      <c r="G27" s="297">
        <v>18.379330757004901</v>
      </c>
      <c r="H27" s="297">
        <v>18.726705665732769</v>
      </c>
      <c r="I27" s="297">
        <v>14.941111209230231</v>
      </c>
      <c r="J27" s="297">
        <v>15.215341821593009</v>
      </c>
      <c r="K27" s="297">
        <v>12.67486001611452</v>
      </c>
      <c r="L27" s="297">
        <v>6.4574261985982648</v>
      </c>
      <c r="M27" s="297">
        <v>2.8750290511984868</v>
      </c>
      <c r="N27" s="297">
        <v>0.67756788315983696</v>
      </c>
      <c r="O27" s="297">
        <v>0.95981178760232622</v>
      </c>
      <c r="P27" s="297">
        <v>1.1530577983977599</v>
      </c>
      <c r="Q27" s="297">
        <v>0.39967756326645248</v>
      </c>
      <c r="R27" s="297">
        <v>0.84337727364672066</v>
      </c>
      <c r="S27" s="297">
        <v>0.62446865109343175</v>
      </c>
      <c r="T27" s="297">
        <v>2.1030686366234641</v>
      </c>
      <c r="U27" s="297">
        <v>1.631105683309793</v>
      </c>
      <c r="V27" s="297">
        <v>2.7868555940701278</v>
      </c>
      <c r="W27" s="297">
        <v>3.6862056682528981</v>
      </c>
      <c r="DA27" s="122" t="s">
        <v>1715</v>
      </c>
    </row>
    <row r="28" spans="1:105" ht="12" customHeight="1" x14ac:dyDescent="0.25">
      <c r="A28" s="18" t="s">
        <v>160</v>
      </c>
      <c r="B28" s="297">
        <v>68.771777183857054</v>
      </c>
      <c r="C28" s="297">
        <v>61.366592324265213</v>
      </c>
      <c r="D28" s="297">
        <v>55.057802071131412</v>
      </c>
      <c r="E28" s="297">
        <v>67.559308655920503</v>
      </c>
      <c r="F28" s="297">
        <v>4.0146300257398568</v>
      </c>
      <c r="G28" s="297">
        <v>5.5573501308203221</v>
      </c>
      <c r="H28" s="297">
        <v>5.663824425731101</v>
      </c>
      <c r="I28" s="297">
        <v>4.8315634338647229</v>
      </c>
      <c r="J28" s="297">
        <v>4.9426700314792553</v>
      </c>
      <c r="K28" s="297">
        <v>4.1985227437029904</v>
      </c>
      <c r="L28" s="297">
        <v>2.587370634933738</v>
      </c>
      <c r="M28" s="297">
        <v>0.60984394856289814</v>
      </c>
      <c r="N28" s="297">
        <v>3.6004687820762209</v>
      </c>
      <c r="O28" s="297">
        <v>4.4307812684713719</v>
      </c>
      <c r="P28" s="297">
        <v>6.5489759132578209</v>
      </c>
      <c r="Q28" s="297">
        <v>1.9193582392613311</v>
      </c>
      <c r="R28" s="297">
        <v>2.3944757443388749</v>
      </c>
      <c r="S28" s="297">
        <v>2.097963514967049</v>
      </c>
      <c r="T28" s="297">
        <v>5.3606596106350537</v>
      </c>
      <c r="U28" s="297">
        <v>3.379330131548</v>
      </c>
      <c r="V28" s="297">
        <v>5.0598407118421838</v>
      </c>
      <c r="W28" s="297">
        <v>6.0342405554361509</v>
      </c>
      <c r="DA28" s="122" t="s">
        <v>1716</v>
      </c>
    </row>
    <row r="29" spans="1:105" ht="12" customHeight="1" x14ac:dyDescent="0.25">
      <c r="A29" s="18" t="s">
        <v>70</v>
      </c>
      <c r="B29" s="297">
        <v>124.57448356992781</v>
      </c>
      <c r="C29" s="297">
        <v>109.99761010896761</v>
      </c>
      <c r="D29" s="297">
        <v>112.3124780603449</v>
      </c>
      <c r="E29" s="297">
        <v>108.918345310239</v>
      </c>
      <c r="F29" s="297">
        <v>175.61536112629321</v>
      </c>
      <c r="G29" s="297">
        <v>189.80765025179301</v>
      </c>
      <c r="H29" s="297">
        <v>220.0218965238353</v>
      </c>
      <c r="I29" s="297">
        <v>184.23056014481551</v>
      </c>
      <c r="J29" s="297">
        <v>159.40885498929981</v>
      </c>
      <c r="K29" s="297">
        <v>95.675690180607745</v>
      </c>
      <c r="L29" s="297">
        <v>69.737951868647457</v>
      </c>
      <c r="M29" s="297">
        <v>47.225459219066813</v>
      </c>
      <c r="N29" s="297">
        <v>1.8067684713663721</v>
      </c>
      <c r="O29" s="297">
        <v>3.412572823033285</v>
      </c>
      <c r="P29" s="297">
        <v>0.81992289383099926</v>
      </c>
      <c r="Q29" s="297">
        <v>1.0657601075404231</v>
      </c>
      <c r="R29" s="297">
        <v>1.199427011829941</v>
      </c>
      <c r="S29" s="297">
        <v>1.4651665148296369</v>
      </c>
      <c r="T29" s="297">
        <v>3.8630954964352209</v>
      </c>
      <c r="U29" s="297">
        <v>3.2139003184138688</v>
      </c>
      <c r="V29" s="297">
        <v>4.4627372551976467</v>
      </c>
      <c r="W29" s="297">
        <v>9.1410655173877302</v>
      </c>
      <c r="DA29" s="122" t="s">
        <v>1717</v>
      </c>
    </row>
    <row r="30" spans="1:105" ht="12" customHeight="1" x14ac:dyDescent="0.25">
      <c r="A30" s="18" t="s">
        <v>34</v>
      </c>
      <c r="B30" s="297">
        <v>468.25800309680358</v>
      </c>
      <c r="C30" s="297">
        <v>502.34676956807039</v>
      </c>
      <c r="D30" s="297">
        <v>618.33134178645594</v>
      </c>
      <c r="E30" s="297">
        <v>645.49019540612676</v>
      </c>
      <c r="F30" s="297">
        <v>794.92475482552356</v>
      </c>
      <c r="G30" s="297">
        <v>838.56552650894866</v>
      </c>
      <c r="H30" s="297">
        <v>806.97524471817474</v>
      </c>
      <c r="I30" s="297">
        <v>1176.7802439147661</v>
      </c>
      <c r="J30" s="297">
        <v>843.14969840610649</v>
      </c>
      <c r="K30" s="297">
        <v>735.69480491859588</v>
      </c>
      <c r="L30" s="297">
        <v>743.82715662606461</v>
      </c>
      <c r="M30" s="297">
        <v>533.0933584496164</v>
      </c>
      <c r="N30" s="297">
        <v>538.64216057302076</v>
      </c>
      <c r="O30" s="297">
        <v>564.70500538658916</v>
      </c>
      <c r="P30" s="297">
        <v>651.75425973492816</v>
      </c>
      <c r="Q30" s="297">
        <v>658.26172538740013</v>
      </c>
      <c r="R30" s="297">
        <v>881.68628616849549</v>
      </c>
      <c r="S30" s="297">
        <v>686.23310648802374</v>
      </c>
      <c r="T30" s="297">
        <v>637.57946443284197</v>
      </c>
      <c r="U30" s="297">
        <v>615.77141440801358</v>
      </c>
      <c r="V30" s="297">
        <v>472.17253934261078</v>
      </c>
      <c r="W30" s="297">
        <v>525.23433488496778</v>
      </c>
      <c r="DA30" s="122" t="s">
        <v>1718</v>
      </c>
    </row>
    <row r="31" spans="1:105" ht="12" customHeight="1" x14ac:dyDescent="0.25">
      <c r="A31" s="18" t="s">
        <v>162</v>
      </c>
      <c r="B31" s="297">
        <v>40.477051566333053</v>
      </c>
      <c r="C31" s="297">
        <v>60.715228266387612</v>
      </c>
      <c r="D31" s="297">
        <v>65.329812230402794</v>
      </c>
      <c r="E31" s="297">
        <v>61.846166964340469</v>
      </c>
      <c r="F31" s="297">
        <v>65.270643411178824</v>
      </c>
      <c r="G31" s="297">
        <v>70.405697229727863</v>
      </c>
      <c r="H31" s="297">
        <v>96.83927656551478</v>
      </c>
      <c r="I31" s="297">
        <v>74.39714002737368</v>
      </c>
      <c r="J31" s="297">
        <v>75.717310897428803</v>
      </c>
      <c r="K31" s="297">
        <v>59.750657451239007</v>
      </c>
      <c r="L31" s="297">
        <v>38.624958134955399</v>
      </c>
      <c r="M31" s="297">
        <v>23.48910350117287</v>
      </c>
      <c r="N31" s="297">
        <v>9.2314114444617559</v>
      </c>
      <c r="O31" s="297">
        <v>6.1329733021347153</v>
      </c>
      <c r="P31" s="297">
        <v>7.947890157319728</v>
      </c>
      <c r="Q31" s="297">
        <v>1.0369663871198811</v>
      </c>
      <c r="R31" s="297">
        <v>4.3995879194087593</v>
      </c>
      <c r="S31" s="297">
        <v>3.576414144867146</v>
      </c>
      <c r="T31" s="297">
        <v>11.11426039983523</v>
      </c>
      <c r="U31" s="297">
        <v>7.281566919088478</v>
      </c>
      <c r="V31" s="297">
        <v>23.45439087873461</v>
      </c>
      <c r="W31" s="297">
        <v>26.793220956541351</v>
      </c>
      <c r="DA31" s="122" t="s">
        <v>1719</v>
      </c>
    </row>
    <row r="32" spans="1:105" ht="12" customHeight="1" x14ac:dyDescent="0.25">
      <c r="A32" s="18" t="s">
        <v>73</v>
      </c>
      <c r="B32" s="297">
        <v>0</v>
      </c>
      <c r="C32" s="297">
        <v>0</v>
      </c>
      <c r="D32" s="297">
        <v>0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DA32" s="122" t="s">
        <v>1720</v>
      </c>
    </row>
    <row r="33" spans="1:105" ht="12" customHeight="1" x14ac:dyDescent="0.25">
      <c r="A33" s="57" t="s">
        <v>1472</v>
      </c>
      <c r="B33" s="263">
        <f t="shared" ref="B33:W33" si="1">B34+B35</f>
        <v>4.3330469678719616</v>
      </c>
      <c r="C33" s="263">
        <f t="shared" si="1"/>
        <v>4.2602504438579674</v>
      </c>
      <c r="D33" s="263">
        <f t="shared" si="1"/>
        <v>3.8589162746879921</v>
      </c>
      <c r="E33" s="263">
        <f t="shared" si="1"/>
        <v>3.654592387392535</v>
      </c>
      <c r="F33" s="263">
        <f t="shared" si="1"/>
        <v>3.828782483186119</v>
      </c>
      <c r="G33" s="263">
        <f t="shared" si="1"/>
        <v>3.550695046641835</v>
      </c>
      <c r="H33" s="263">
        <f t="shared" si="1"/>
        <v>3.4922198402287452</v>
      </c>
      <c r="I33" s="263">
        <f t="shared" si="1"/>
        <v>4.5035301813618407</v>
      </c>
      <c r="J33" s="263">
        <f t="shared" si="1"/>
        <v>3.3207802933521231</v>
      </c>
      <c r="K33" s="263">
        <f t="shared" si="1"/>
        <v>2.2868439542192132</v>
      </c>
      <c r="L33" s="263">
        <f t="shared" si="1"/>
        <v>2.3732064461023352</v>
      </c>
      <c r="M33" s="263">
        <f t="shared" si="1"/>
        <v>1.482932050551788</v>
      </c>
      <c r="N33" s="263">
        <f t="shared" si="1"/>
        <v>1.312230081530714</v>
      </c>
      <c r="O33" s="263">
        <f t="shared" si="1"/>
        <v>1.363408273926201</v>
      </c>
      <c r="P33" s="263">
        <f t="shared" si="1"/>
        <v>1.5823775459628771</v>
      </c>
      <c r="Q33" s="263">
        <f t="shared" si="1"/>
        <v>1.5196819970454449</v>
      </c>
      <c r="R33" s="263">
        <f t="shared" si="1"/>
        <v>2.029346170660185</v>
      </c>
      <c r="S33" s="263">
        <f t="shared" si="1"/>
        <v>1.5904738018842779</v>
      </c>
      <c r="T33" s="263">
        <f t="shared" si="1"/>
        <v>1.761591235411383</v>
      </c>
      <c r="U33" s="263">
        <f t="shared" si="1"/>
        <v>1.528237406849871</v>
      </c>
      <c r="V33" s="263">
        <f t="shared" si="1"/>
        <v>1.3817934075572571</v>
      </c>
      <c r="W33" s="263">
        <f t="shared" si="1"/>
        <v>1.6439110857947321</v>
      </c>
      <c r="DA33" s="70"/>
    </row>
    <row r="34" spans="1:105" ht="12" customHeight="1" x14ac:dyDescent="0.25">
      <c r="A34" s="60" t="s">
        <v>1473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1721</v>
      </c>
    </row>
    <row r="35" spans="1:105" ht="12" customHeight="1" x14ac:dyDescent="0.25">
      <c r="A35" s="60" t="s">
        <v>1475</v>
      </c>
      <c r="B35" s="264">
        <v>4.3330469678719616</v>
      </c>
      <c r="C35" s="264">
        <v>4.2602504438579674</v>
      </c>
      <c r="D35" s="264">
        <v>3.8589162746879921</v>
      </c>
      <c r="E35" s="264">
        <v>3.654592387392535</v>
      </c>
      <c r="F35" s="264">
        <v>3.828782483186119</v>
      </c>
      <c r="G35" s="264">
        <v>3.550695046641835</v>
      </c>
      <c r="H35" s="264">
        <v>3.4922198402287452</v>
      </c>
      <c r="I35" s="264">
        <v>4.5035301813618407</v>
      </c>
      <c r="J35" s="264">
        <v>3.3207802933521231</v>
      </c>
      <c r="K35" s="264">
        <v>2.2868439542192132</v>
      </c>
      <c r="L35" s="264">
        <v>2.3732064461023352</v>
      </c>
      <c r="M35" s="264">
        <v>1.482932050551788</v>
      </c>
      <c r="N35" s="264">
        <v>1.312230081530714</v>
      </c>
      <c r="O35" s="264">
        <v>1.363408273926201</v>
      </c>
      <c r="P35" s="264">
        <v>1.5823775459628771</v>
      </c>
      <c r="Q35" s="264">
        <v>1.5196819970454449</v>
      </c>
      <c r="R35" s="264">
        <v>2.029346170660185</v>
      </c>
      <c r="S35" s="264">
        <v>1.5904738018842779</v>
      </c>
      <c r="T35" s="264">
        <v>1.761591235411383</v>
      </c>
      <c r="U35" s="264">
        <v>1.528237406849871</v>
      </c>
      <c r="V35" s="264">
        <v>1.3817934075572571</v>
      </c>
      <c r="W35" s="264">
        <v>1.6439110857947321</v>
      </c>
      <c r="DA35" s="72" t="s">
        <v>1722</v>
      </c>
    </row>
    <row r="36" spans="1:105" ht="12" customHeight="1" x14ac:dyDescent="0.25">
      <c r="A36" s="64" t="s">
        <v>30</v>
      </c>
      <c r="B36" s="231">
        <v>2.7102626040804778</v>
      </c>
      <c r="C36" s="231">
        <v>2.5686616638667101</v>
      </c>
      <c r="D36" s="231">
        <v>1.912824331387607</v>
      </c>
      <c r="E36" s="231">
        <v>1.629507051598196</v>
      </c>
      <c r="F36" s="231">
        <v>1.4492335040261479</v>
      </c>
      <c r="G36" s="231">
        <v>1.0276768063445121</v>
      </c>
      <c r="H36" s="231">
        <v>0.91187121945621563</v>
      </c>
      <c r="I36" s="231">
        <v>1.2333810968227441</v>
      </c>
      <c r="J36" s="231">
        <v>0.85232896279490156</v>
      </c>
      <c r="K36" s="231">
        <v>0.24635670460021511</v>
      </c>
      <c r="L36" s="231">
        <v>0.43779969035183081</v>
      </c>
      <c r="M36" s="231">
        <v>0.11819563959401121</v>
      </c>
      <c r="N36" s="231">
        <v>6.7349235396210377E-2</v>
      </c>
      <c r="O36" s="231">
        <v>6.0811926866603361E-2</v>
      </c>
      <c r="P36" s="231">
        <v>8.0713476221787914E-2</v>
      </c>
      <c r="Q36" s="231">
        <v>3.0469061758993651E-2</v>
      </c>
      <c r="R36" s="231">
        <v>2.8121415660088842E-2</v>
      </c>
      <c r="S36" s="231">
        <v>3.089142758264464E-2</v>
      </c>
      <c r="T36" s="231">
        <v>0.27836257985957868</v>
      </c>
      <c r="U36" s="231">
        <v>0.10960186758263279</v>
      </c>
      <c r="V36" s="231">
        <v>0.24033535510126069</v>
      </c>
      <c r="W36" s="231">
        <v>0.3609828102945894</v>
      </c>
      <c r="DA36" s="73" t="s">
        <v>1723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1724</v>
      </c>
    </row>
    <row r="38" spans="1:105" ht="12" customHeight="1" x14ac:dyDescent="0.25">
      <c r="A38" s="64" t="s">
        <v>33</v>
      </c>
      <c r="B38" s="231">
        <v>4.503481069043036E-2</v>
      </c>
      <c r="C38" s="231">
        <v>4.1152308013717977E-2</v>
      </c>
      <c r="D38" s="231">
        <v>3.3614805085801142E-2</v>
      </c>
      <c r="E38" s="231">
        <v>3.8937665034161899E-2</v>
      </c>
      <c r="F38" s="231">
        <v>4.2805346498320608E-2</v>
      </c>
      <c r="G38" s="231">
        <v>4.1302880807960081E-2</v>
      </c>
      <c r="H38" s="231">
        <v>4.2083517744122459E-2</v>
      </c>
      <c r="I38" s="231">
        <v>3.3576355068212327E-2</v>
      </c>
      <c r="J38" s="231">
        <v>3.4192618763885657E-2</v>
      </c>
      <c r="K38" s="231">
        <v>2.8483530734851839E-2</v>
      </c>
      <c r="L38" s="231">
        <v>1.4511426348059591E-2</v>
      </c>
      <c r="M38" s="231">
        <v>6.460898048522022E-3</v>
      </c>
      <c r="N38" s="231">
        <v>1.522661836138211E-3</v>
      </c>
      <c r="O38" s="231">
        <v>2.156933371815232E-3</v>
      </c>
      <c r="P38" s="231">
        <v>2.5912047310950332E-3</v>
      </c>
      <c r="Q38" s="231">
        <v>8.9817387670215352E-4</v>
      </c>
      <c r="R38" s="231">
        <v>1.895276355277334E-3</v>
      </c>
      <c r="S38" s="231">
        <v>1.4033347897931159E-3</v>
      </c>
      <c r="T38" s="231">
        <v>4.7261129568775028E-3</v>
      </c>
      <c r="U38" s="231">
        <v>3.6654960136268408E-3</v>
      </c>
      <c r="V38" s="231">
        <v>6.2627505839408931E-3</v>
      </c>
      <c r="W38" s="231">
        <v>8.2838116013255331E-3</v>
      </c>
      <c r="DA38" s="73" t="s">
        <v>1725</v>
      </c>
    </row>
    <row r="39" spans="1:105" ht="12" customHeight="1" x14ac:dyDescent="0.25">
      <c r="A39" s="64" t="s">
        <v>160</v>
      </c>
      <c r="B39" s="231">
        <v>0.15454711346841879</v>
      </c>
      <c r="C39" s="231">
        <v>0.13790584009125501</v>
      </c>
      <c r="D39" s="231">
        <v>0.1237284353036355</v>
      </c>
      <c r="E39" s="231">
        <v>0.15182239820240301</v>
      </c>
      <c r="F39" s="231">
        <v>9.0218619836303759E-3</v>
      </c>
      <c r="G39" s="231">
        <v>1.2488733844342551E-2</v>
      </c>
      <c r="H39" s="231">
        <v>1.272800779669446E-2</v>
      </c>
      <c r="I39" s="231">
        <v>1.0857712463167669E-2</v>
      </c>
      <c r="J39" s="231">
        <v>1.110739634006847E-2</v>
      </c>
      <c r="K39" s="231">
        <v>9.435114191335945E-3</v>
      </c>
      <c r="L39" s="231">
        <v>5.8144587718437198E-3</v>
      </c>
      <c r="M39" s="231">
        <v>1.370469482918965E-3</v>
      </c>
      <c r="N39" s="231">
        <v>8.0911397115043335E-3</v>
      </c>
      <c r="O39" s="231">
        <v>9.9570562735570266E-3</v>
      </c>
      <c r="P39" s="231">
        <v>1.4717161094475489E-2</v>
      </c>
      <c r="Q39" s="231">
        <v>4.3132704684458031E-3</v>
      </c>
      <c r="R39" s="231">
        <v>5.3809764660928631E-3</v>
      </c>
      <c r="S39" s="231">
        <v>4.7146404917440959E-3</v>
      </c>
      <c r="T39" s="231">
        <v>1.2046721824499481E-2</v>
      </c>
      <c r="U39" s="231">
        <v>7.5941867241753934E-3</v>
      </c>
      <c r="V39" s="231">
        <v>1.137070770375199E-2</v>
      </c>
      <c r="W39" s="231">
        <v>1.3560424028646901E-2</v>
      </c>
      <c r="DA39" s="73" t="s">
        <v>1726</v>
      </c>
    </row>
    <row r="40" spans="1:105" ht="12" customHeight="1" x14ac:dyDescent="0.25">
      <c r="A40" s="64" t="s">
        <v>70</v>
      </c>
      <c r="B40" s="231">
        <v>0.27994953214718599</v>
      </c>
      <c r="C40" s="231">
        <v>0.24719170896685669</v>
      </c>
      <c r="D40" s="231">
        <v>0.252393787124434</v>
      </c>
      <c r="E40" s="231">
        <v>0.24476633527227179</v>
      </c>
      <c r="F40" s="231">
        <v>0.39465094918549548</v>
      </c>
      <c r="G40" s="231">
        <v>0.42654451668763188</v>
      </c>
      <c r="H40" s="231">
        <v>0.49444336616020512</v>
      </c>
      <c r="I40" s="231">
        <v>0.41401142225730531</v>
      </c>
      <c r="J40" s="231">
        <v>0.35823094020151269</v>
      </c>
      <c r="K40" s="231">
        <v>0.21500682913837099</v>
      </c>
      <c r="L40" s="231">
        <v>0.1567183458366245</v>
      </c>
      <c r="M40" s="231">
        <v>0.10612723276025079</v>
      </c>
      <c r="N40" s="231">
        <v>4.0602535428001822E-3</v>
      </c>
      <c r="O40" s="231">
        <v>7.6688912355803744E-3</v>
      </c>
      <c r="P40" s="231">
        <v>1.8425685898662259E-3</v>
      </c>
      <c r="Q40" s="231">
        <v>2.395025328919765E-3</v>
      </c>
      <c r="R40" s="231">
        <v>2.6954077687828069E-3</v>
      </c>
      <c r="S40" s="231">
        <v>3.2925898513882792E-3</v>
      </c>
      <c r="T40" s="231">
        <v>8.6813265917323745E-3</v>
      </c>
      <c r="U40" s="231">
        <v>7.2224252087917081E-3</v>
      </c>
      <c r="V40" s="231">
        <v>1.002886924260939E-2</v>
      </c>
      <c r="W40" s="231">
        <v>2.0542224551812011E-2</v>
      </c>
      <c r="DA40" s="73" t="s">
        <v>1727</v>
      </c>
    </row>
    <row r="41" spans="1:105" ht="12" customHeight="1" x14ac:dyDescent="0.25">
      <c r="A41" s="64" t="s">
        <v>34</v>
      </c>
      <c r="B41" s="231">
        <v>1.0522910080340919</v>
      </c>
      <c r="C41" s="231">
        <v>1.1288968582180821</v>
      </c>
      <c r="D41" s="231">
        <v>1.389542744906443</v>
      </c>
      <c r="E41" s="231">
        <v>1.4505753749170101</v>
      </c>
      <c r="F41" s="231">
        <v>1.786391617515344</v>
      </c>
      <c r="G41" s="231">
        <v>1.8844631749098331</v>
      </c>
      <c r="H41" s="231">
        <v>1.813472034876243</v>
      </c>
      <c r="I41" s="231">
        <v>2.644514906128951</v>
      </c>
      <c r="J41" s="231">
        <v>1.8947649376875311</v>
      </c>
      <c r="K41" s="231">
        <v>1.6532873389313749</v>
      </c>
      <c r="L41" s="231">
        <v>1.671562735228598</v>
      </c>
      <c r="M41" s="231">
        <v>1.1979920125855421</v>
      </c>
      <c r="N41" s="231">
        <v>1.2104615369528851</v>
      </c>
      <c r="O41" s="231">
        <v>1.2690311653622821</v>
      </c>
      <c r="P41" s="231">
        <v>1.464652269542092</v>
      </c>
      <c r="Q41" s="231">
        <v>1.479276146861646</v>
      </c>
      <c r="R41" s="231">
        <v>1.9813661372708631</v>
      </c>
      <c r="S41" s="231">
        <v>1.5421347261487479</v>
      </c>
      <c r="T41" s="231">
        <v>1.432798014967771</v>
      </c>
      <c r="U41" s="231">
        <v>1.383789957887877</v>
      </c>
      <c r="V41" s="231">
        <v>1.061087934653272</v>
      </c>
      <c r="W41" s="231">
        <v>1.180330851912762</v>
      </c>
      <c r="DA41" s="73" t="s">
        <v>1728</v>
      </c>
    </row>
    <row r="42" spans="1:105" ht="12" customHeight="1" x14ac:dyDescent="0.25">
      <c r="A42" s="64" t="s">
        <v>162</v>
      </c>
      <c r="B42" s="231">
        <v>9.0961899451356673E-2</v>
      </c>
      <c r="C42" s="231">
        <v>0.13644206470134571</v>
      </c>
      <c r="D42" s="231">
        <v>0.14681217088007051</v>
      </c>
      <c r="E42" s="231">
        <v>0.13898356236849299</v>
      </c>
      <c r="F42" s="231">
        <v>0.14667920397718021</v>
      </c>
      <c r="G42" s="231">
        <v>0.15821893404755599</v>
      </c>
      <c r="H42" s="231">
        <v>0.21762169419526439</v>
      </c>
      <c r="I42" s="231">
        <v>0.1671886886214608</v>
      </c>
      <c r="J42" s="231">
        <v>0.17015543756422341</v>
      </c>
      <c r="K42" s="231">
        <v>0.13427443662306349</v>
      </c>
      <c r="L42" s="231">
        <v>8.6799789565378357E-2</v>
      </c>
      <c r="M42" s="231">
        <v>5.2785798080543372E-2</v>
      </c>
      <c r="N42" s="231">
        <v>2.0745254091176529E-2</v>
      </c>
      <c r="O42" s="231">
        <v>1.378230081636285E-2</v>
      </c>
      <c r="P42" s="231">
        <v>1.786086578356082E-2</v>
      </c>
      <c r="Q42" s="231">
        <v>2.330318750738507E-3</v>
      </c>
      <c r="R42" s="231">
        <v>9.886957139079942E-3</v>
      </c>
      <c r="S42" s="231">
        <v>8.0370830199598675E-3</v>
      </c>
      <c r="T42" s="231">
        <v>2.4976479210923819E-2</v>
      </c>
      <c r="U42" s="231">
        <v>1.6363473432767509E-2</v>
      </c>
      <c r="V42" s="231">
        <v>5.2707790272421583E-2</v>
      </c>
      <c r="W42" s="231">
        <v>6.0210963405595952E-2</v>
      </c>
      <c r="DA42" s="73" t="s">
        <v>1729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1730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1731</v>
      </c>
    </row>
    <row r="45" spans="1:105" ht="12" customHeight="1" x14ac:dyDescent="0.25">
      <c r="A45" s="146" t="s">
        <v>79</v>
      </c>
      <c r="B45" s="327">
        <v>0</v>
      </c>
      <c r="C45" s="327">
        <v>0</v>
      </c>
      <c r="D45" s="327">
        <v>0</v>
      </c>
      <c r="E45" s="327">
        <v>0</v>
      </c>
      <c r="F45" s="327">
        <v>0</v>
      </c>
      <c r="G45" s="327">
        <v>0</v>
      </c>
      <c r="H45" s="327">
        <v>0</v>
      </c>
      <c r="I45" s="327">
        <v>0</v>
      </c>
      <c r="J45" s="327">
        <v>0</v>
      </c>
      <c r="K45" s="327">
        <v>0</v>
      </c>
      <c r="L45" s="327">
        <v>0</v>
      </c>
      <c r="M45" s="327">
        <v>0</v>
      </c>
      <c r="N45" s="327">
        <v>0</v>
      </c>
      <c r="O45" s="327">
        <v>0</v>
      </c>
      <c r="P45" s="327">
        <v>0</v>
      </c>
      <c r="Q45" s="327">
        <v>0</v>
      </c>
      <c r="R45" s="327">
        <v>0</v>
      </c>
      <c r="S45" s="327">
        <v>0</v>
      </c>
      <c r="T45" s="327">
        <v>0</v>
      </c>
      <c r="U45" s="327">
        <v>0</v>
      </c>
      <c r="V45" s="327">
        <v>0</v>
      </c>
      <c r="W45" s="327">
        <v>0</v>
      </c>
      <c r="DA45" s="148" t="s">
        <v>1732</v>
      </c>
    </row>
    <row r="46" spans="1:105" ht="12" customHeight="1" x14ac:dyDescent="0.25">
      <c r="A46" s="100" t="s">
        <v>106</v>
      </c>
      <c r="B46" s="281">
        <v>6947.9294145545837</v>
      </c>
      <c r="C46" s="281">
        <v>6960.7297672095046</v>
      </c>
      <c r="D46" s="281">
        <v>6722.1064585966578</v>
      </c>
      <c r="E46" s="281">
        <v>6727.7139176246819</v>
      </c>
      <c r="F46" s="281">
        <v>6723.3540959873344</v>
      </c>
      <c r="G46" s="281">
        <v>7194.2766185697801</v>
      </c>
      <c r="H46" s="281">
        <v>7008.0709334107514</v>
      </c>
      <c r="I46" s="281">
        <v>6875.6140213827603</v>
      </c>
      <c r="J46" s="281">
        <v>6395.2976721882551</v>
      </c>
      <c r="K46" s="281">
        <v>4870.4989447080952</v>
      </c>
      <c r="L46" s="281">
        <v>4438.5575663477921</v>
      </c>
      <c r="M46" s="281">
        <v>2623.4290503858169</v>
      </c>
      <c r="N46" s="281">
        <v>3307.83999671321</v>
      </c>
      <c r="O46" s="281">
        <v>3820.115893136202</v>
      </c>
      <c r="P46" s="281">
        <v>3998.3851763237249</v>
      </c>
      <c r="Q46" s="281">
        <v>3630.2204551336449</v>
      </c>
      <c r="R46" s="281">
        <v>3945.988039709709</v>
      </c>
      <c r="S46" s="281">
        <v>3858.3608366203571</v>
      </c>
      <c r="T46" s="281">
        <v>3629.695205369399</v>
      </c>
      <c r="U46" s="281">
        <v>3559.4222254867882</v>
      </c>
      <c r="V46" s="281">
        <v>3144.731221521271</v>
      </c>
      <c r="W46" s="281">
        <v>3359.4552922908179</v>
      </c>
      <c r="DA46" s="105" t="s">
        <v>1733</v>
      </c>
    </row>
    <row r="47" spans="1:105" ht="12" customHeight="1" x14ac:dyDescent="0.25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DA47" s="173"/>
    </row>
    <row r="48" spans="1:105" ht="15" customHeight="1" x14ac:dyDescent="0.25">
      <c r="A48" s="34" t="s">
        <v>50</v>
      </c>
      <c r="B48" s="225">
        <f t="shared" ref="B48:W48" si="2">SUM(B49:B53)+B59+B60+B79+B89+B97</f>
        <v>705.87138761427957</v>
      </c>
      <c r="C48" s="225">
        <f t="shared" si="2"/>
        <v>1092.548898954276</v>
      </c>
      <c r="D48" s="225">
        <f t="shared" si="2"/>
        <v>934.41907980206133</v>
      </c>
      <c r="E48" s="225">
        <f t="shared" si="2"/>
        <v>753.45735272918409</v>
      </c>
      <c r="F48" s="225">
        <f t="shared" si="2"/>
        <v>926.57066410092216</v>
      </c>
      <c r="G48" s="225">
        <f t="shared" si="2"/>
        <v>903.89876016306005</v>
      </c>
      <c r="H48" s="225">
        <f t="shared" si="2"/>
        <v>762.29987881481554</v>
      </c>
      <c r="I48" s="225">
        <f t="shared" si="2"/>
        <v>1277.8852183972353</v>
      </c>
      <c r="J48" s="225">
        <f t="shared" si="2"/>
        <v>1005.2570937600512</v>
      </c>
      <c r="K48" s="225">
        <f t="shared" si="2"/>
        <v>934.9078177226404</v>
      </c>
      <c r="L48" s="225">
        <f t="shared" si="2"/>
        <v>1403.8731966066384</v>
      </c>
      <c r="M48" s="225">
        <f t="shared" si="2"/>
        <v>1425.8851108633453</v>
      </c>
      <c r="N48" s="225">
        <f t="shared" si="2"/>
        <v>1509.9720501036709</v>
      </c>
      <c r="O48" s="225">
        <f t="shared" si="2"/>
        <v>1492.4951166142716</v>
      </c>
      <c r="P48" s="225">
        <f t="shared" si="2"/>
        <v>1379.1311566173922</v>
      </c>
      <c r="Q48" s="225">
        <f t="shared" si="2"/>
        <v>1423.1586167259516</v>
      </c>
      <c r="R48" s="225">
        <f t="shared" si="2"/>
        <v>1163.1502948368548</v>
      </c>
      <c r="S48" s="225">
        <f t="shared" si="2"/>
        <v>1236.1679627268913</v>
      </c>
      <c r="T48" s="225">
        <f t="shared" si="2"/>
        <v>863.76463315185561</v>
      </c>
      <c r="U48" s="225">
        <f t="shared" si="2"/>
        <v>1056.8943257506776</v>
      </c>
      <c r="V48" s="225">
        <f t="shared" si="2"/>
        <v>678.31724461194347</v>
      </c>
      <c r="W48" s="225">
        <f t="shared" si="2"/>
        <v>716.74158509273786</v>
      </c>
      <c r="DA48" s="89"/>
    </row>
    <row r="49" spans="1:105" ht="12" customHeight="1" x14ac:dyDescent="0.25">
      <c r="A49" s="55" t="s">
        <v>92</v>
      </c>
      <c r="B49" s="261">
        <v>0</v>
      </c>
      <c r="C49" s="261">
        <v>0</v>
      </c>
      <c r="D49" s="261">
        <v>0</v>
      </c>
      <c r="E49" s="261">
        <v>0</v>
      </c>
      <c r="F49" s="261">
        <v>0</v>
      </c>
      <c r="G49" s="261">
        <v>0</v>
      </c>
      <c r="H49" s="261">
        <v>0</v>
      </c>
      <c r="I49" s="261">
        <v>0</v>
      </c>
      <c r="J49" s="261">
        <v>0</v>
      </c>
      <c r="K49" s="261">
        <v>0</v>
      </c>
      <c r="L49" s="261">
        <v>0</v>
      </c>
      <c r="M49" s="261">
        <v>0</v>
      </c>
      <c r="N49" s="261">
        <v>0</v>
      </c>
      <c r="O49" s="261">
        <v>0</v>
      </c>
      <c r="P49" s="261">
        <v>0</v>
      </c>
      <c r="Q49" s="261">
        <v>0</v>
      </c>
      <c r="R49" s="261">
        <v>0</v>
      </c>
      <c r="S49" s="261">
        <v>0</v>
      </c>
      <c r="T49" s="261">
        <v>0</v>
      </c>
      <c r="U49" s="261">
        <v>0</v>
      </c>
      <c r="V49" s="261">
        <v>0</v>
      </c>
      <c r="W49" s="261">
        <v>0</v>
      </c>
      <c r="DA49" s="67" t="s">
        <v>1734</v>
      </c>
    </row>
    <row r="50" spans="1:105" ht="12" customHeight="1" x14ac:dyDescent="0.25">
      <c r="A50" s="202" t="s">
        <v>93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0</v>
      </c>
      <c r="S50" s="226">
        <v>0</v>
      </c>
      <c r="T50" s="226">
        <v>0</v>
      </c>
      <c r="U50" s="226">
        <v>0</v>
      </c>
      <c r="V50" s="226">
        <v>0</v>
      </c>
      <c r="W50" s="226">
        <v>0</v>
      </c>
      <c r="DA50" s="174" t="s">
        <v>1735</v>
      </c>
    </row>
    <row r="51" spans="1:105" ht="12" customHeight="1" x14ac:dyDescent="0.25">
      <c r="A51" s="202" t="s">
        <v>94</v>
      </c>
      <c r="B51" s="226">
        <v>0</v>
      </c>
      <c r="C51" s="226">
        <v>0</v>
      </c>
      <c r="D51" s="226">
        <v>0</v>
      </c>
      <c r="E51" s="226">
        <v>0</v>
      </c>
      <c r="F51" s="226">
        <v>0</v>
      </c>
      <c r="G51" s="226">
        <v>0</v>
      </c>
      <c r="H51" s="226">
        <v>0</v>
      </c>
      <c r="I51" s="226">
        <v>0</v>
      </c>
      <c r="J51" s="226">
        <v>0</v>
      </c>
      <c r="K51" s="226">
        <v>0</v>
      </c>
      <c r="L51" s="226">
        <v>0</v>
      </c>
      <c r="M51" s="226">
        <v>0</v>
      </c>
      <c r="N51" s="226">
        <v>0</v>
      </c>
      <c r="O51" s="226">
        <v>0</v>
      </c>
      <c r="P51" s="226">
        <v>0</v>
      </c>
      <c r="Q51" s="226">
        <v>0</v>
      </c>
      <c r="R51" s="226">
        <v>0</v>
      </c>
      <c r="S51" s="226">
        <v>0</v>
      </c>
      <c r="T51" s="226">
        <v>0</v>
      </c>
      <c r="U51" s="226">
        <v>0</v>
      </c>
      <c r="V51" s="226">
        <v>0</v>
      </c>
      <c r="W51" s="226">
        <v>0</v>
      </c>
      <c r="DA51" s="174" t="s">
        <v>1736</v>
      </c>
    </row>
    <row r="52" spans="1:105" ht="12" customHeight="1" x14ac:dyDescent="0.25">
      <c r="A52" s="202" t="s">
        <v>95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</v>
      </c>
      <c r="S52" s="226">
        <v>0</v>
      </c>
      <c r="T52" s="226">
        <v>0</v>
      </c>
      <c r="U52" s="226">
        <v>0</v>
      </c>
      <c r="V52" s="226">
        <v>0</v>
      </c>
      <c r="W52" s="226">
        <v>0</v>
      </c>
      <c r="DA52" s="174" t="s">
        <v>1737</v>
      </c>
    </row>
    <row r="53" spans="1:105" ht="12" customHeight="1" x14ac:dyDescent="0.25">
      <c r="A53" s="56" t="s">
        <v>96</v>
      </c>
      <c r="B53" s="262">
        <v>0.3392656640159919</v>
      </c>
      <c r="C53" s="262">
        <v>1.233814537696323</v>
      </c>
      <c r="D53" s="262">
        <v>0.75733181992633702</v>
      </c>
      <c r="E53" s="262">
        <v>0.27389866854565792</v>
      </c>
      <c r="F53" s="262">
        <v>0.33216632180458161</v>
      </c>
      <c r="G53" s="262">
        <v>0.16566101693183261</v>
      </c>
      <c r="H53" s="262">
        <v>0.17510938658279329</v>
      </c>
      <c r="I53" s="262">
        <v>0.85468017455233403</v>
      </c>
      <c r="J53" s="262">
        <v>0.55295420331722067</v>
      </c>
      <c r="K53" s="262">
        <v>0.64633069133953158</v>
      </c>
      <c r="L53" s="262">
        <v>1.2392057258222411</v>
      </c>
      <c r="M53" s="262">
        <v>1.810902988658958</v>
      </c>
      <c r="N53" s="262">
        <v>1.6586152864795449</v>
      </c>
      <c r="O53" s="262">
        <v>1.310149151424576</v>
      </c>
      <c r="P53" s="262">
        <v>1.3791360781244271</v>
      </c>
      <c r="Q53" s="262">
        <v>0.50560201689010076</v>
      </c>
      <c r="R53" s="262">
        <v>0.74614570061897667</v>
      </c>
      <c r="S53" s="262">
        <v>0.50532797853332712</v>
      </c>
      <c r="T53" s="262">
        <v>0.38458276524849538</v>
      </c>
      <c r="U53" s="262">
        <v>0.43681344768399311</v>
      </c>
      <c r="V53" s="262">
        <v>0.55832753130127721</v>
      </c>
      <c r="W53" s="262">
        <v>0.57460905091273262</v>
      </c>
      <c r="DA53" s="68" t="s">
        <v>1738</v>
      </c>
    </row>
    <row r="54" spans="1:105" ht="12" customHeight="1" x14ac:dyDescent="0.25">
      <c r="A54" s="37" t="s">
        <v>160</v>
      </c>
      <c r="B54" s="228">
        <v>0.2135666159423289</v>
      </c>
      <c r="C54" s="228">
        <v>0.6201987599156028</v>
      </c>
      <c r="D54" s="228">
        <v>0.34635643945261407</v>
      </c>
      <c r="E54" s="228">
        <v>0.14299553090800229</v>
      </c>
      <c r="F54" s="228">
        <v>1.9246873439423721E-2</v>
      </c>
      <c r="G54" s="228">
        <v>1.211952792978767E-2</v>
      </c>
      <c r="H54" s="228">
        <v>9.6756957722392792E-3</v>
      </c>
      <c r="I54" s="228">
        <v>5.2120523227247417E-2</v>
      </c>
      <c r="J54" s="228">
        <v>3.3883843487706539E-2</v>
      </c>
      <c r="K54" s="228">
        <v>4.2434228230449372E-2</v>
      </c>
      <c r="L54" s="228">
        <v>7.7799158682263406E-2</v>
      </c>
      <c r="M54" s="228">
        <v>4.5826409280802068E-2</v>
      </c>
      <c r="N54" s="228">
        <v>0.46538718060145051</v>
      </c>
      <c r="O54" s="228">
        <v>0.54951904460069434</v>
      </c>
      <c r="P54" s="228">
        <v>0.62302630877391441</v>
      </c>
      <c r="Q54" s="228">
        <v>0.32825603394342051</v>
      </c>
      <c r="R54" s="228">
        <v>0.26296894911481661</v>
      </c>
      <c r="S54" s="228">
        <v>0.18683276398031459</v>
      </c>
      <c r="T54" s="228">
        <v>0.12513671054571041</v>
      </c>
      <c r="U54" s="228">
        <v>0.1384627239727218</v>
      </c>
      <c r="V54" s="228">
        <v>9.9075030812127818E-2</v>
      </c>
      <c r="W54" s="228">
        <v>0.10562282548936019</v>
      </c>
      <c r="DA54" s="69" t="s">
        <v>1739</v>
      </c>
    </row>
    <row r="55" spans="1:105" ht="12" customHeight="1" x14ac:dyDescent="0.25">
      <c r="A55" s="37" t="s">
        <v>162</v>
      </c>
      <c r="B55" s="228">
        <v>0.125699048073663</v>
      </c>
      <c r="C55" s="228">
        <v>0.61361577778072018</v>
      </c>
      <c r="D55" s="228">
        <v>0.41097538047372278</v>
      </c>
      <c r="E55" s="228">
        <v>0.13090313763765549</v>
      </c>
      <c r="F55" s="228">
        <v>0.31291944836515778</v>
      </c>
      <c r="G55" s="228">
        <v>0.1535414890020449</v>
      </c>
      <c r="H55" s="228">
        <v>0.16543369081055401</v>
      </c>
      <c r="I55" s="228">
        <v>0.80255965132508666</v>
      </c>
      <c r="J55" s="228">
        <v>0.51907035982951411</v>
      </c>
      <c r="K55" s="228">
        <v>0.60389646310908218</v>
      </c>
      <c r="L55" s="228">
        <v>1.1614065671399769</v>
      </c>
      <c r="M55" s="228">
        <v>1.765076579378156</v>
      </c>
      <c r="N55" s="228">
        <v>1.193228105878094</v>
      </c>
      <c r="O55" s="228">
        <v>0.7606301068238821</v>
      </c>
      <c r="P55" s="228">
        <v>0.75610976935051277</v>
      </c>
      <c r="Q55" s="228">
        <v>0.17734598294668019</v>
      </c>
      <c r="R55" s="228">
        <v>0.48317675150416017</v>
      </c>
      <c r="S55" s="228">
        <v>0.3184952145530125</v>
      </c>
      <c r="T55" s="228">
        <v>0.25944605470278498</v>
      </c>
      <c r="U55" s="228">
        <v>0.29835072371127119</v>
      </c>
      <c r="V55" s="228">
        <v>0.45925250048914951</v>
      </c>
      <c r="W55" s="228">
        <v>0.46898622542337243</v>
      </c>
      <c r="DA55" s="69" t="s">
        <v>1740</v>
      </c>
    </row>
    <row r="56" spans="1:105" ht="12" customHeight="1" x14ac:dyDescent="0.25">
      <c r="A56" s="37" t="s">
        <v>97</v>
      </c>
      <c r="B56" s="228">
        <v>0</v>
      </c>
      <c r="C56" s="228">
        <v>0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>
        <v>0</v>
      </c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DA56" s="69" t="s">
        <v>1741</v>
      </c>
    </row>
    <row r="57" spans="1:105" ht="12" customHeight="1" x14ac:dyDescent="0.25">
      <c r="A57" s="37" t="s">
        <v>78</v>
      </c>
      <c r="B57" s="228">
        <v>0</v>
      </c>
      <c r="C57" s="228">
        <v>0</v>
      </c>
      <c r="D57" s="228">
        <v>0</v>
      </c>
      <c r="E57" s="228">
        <v>0</v>
      </c>
      <c r="F57" s="228">
        <v>0</v>
      </c>
      <c r="G57" s="228">
        <v>0</v>
      </c>
      <c r="H57" s="228">
        <v>0</v>
      </c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>
        <v>0</v>
      </c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DA57" s="69" t="s">
        <v>1742</v>
      </c>
    </row>
    <row r="58" spans="1:105" ht="12" customHeight="1" x14ac:dyDescent="0.25">
      <c r="A58" s="37" t="s">
        <v>38</v>
      </c>
      <c r="B58" s="228">
        <v>0</v>
      </c>
      <c r="C58" s="228">
        <v>0</v>
      </c>
      <c r="D58" s="228">
        <v>0</v>
      </c>
      <c r="E58" s="228">
        <v>0</v>
      </c>
      <c r="F58" s="228">
        <v>0</v>
      </c>
      <c r="G58" s="228">
        <v>0</v>
      </c>
      <c r="H58" s="228">
        <v>0</v>
      </c>
      <c r="I58" s="228">
        <v>0</v>
      </c>
      <c r="J58" s="228">
        <v>0</v>
      </c>
      <c r="K58" s="228">
        <v>0</v>
      </c>
      <c r="L58" s="228">
        <v>0</v>
      </c>
      <c r="M58" s="228">
        <v>0</v>
      </c>
      <c r="N58" s="228">
        <v>0</v>
      </c>
      <c r="O58" s="228">
        <v>0</v>
      </c>
      <c r="P58" s="228">
        <v>0</v>
      </c>
      <c r="Q58" s="228">
        <v>0</v>
      </c>
      <c r="R58" s="228">
        <v>0</v>
      </c>
      <c r="S58" s="228">
        <v>0</v>
      </c>
      <c r="T58" s="228">
        <v>0</v>
      </c>
      <c r="U58" s="228">
        <v>0</v>
      </c>
      <c r="V58" s="228">
        <v>0</v>
      </c>
      <c r="W58" s="228">
        <v>0</v>
      </c>
      <c r="DA58" s="69" t="s">
        <v>1743</v>
      </c>
    </row>
    <row r="59" spans="1:105" ht="12" customHeight="1" x14ac:dyDescent="0.25">
      <c r="A59" s="57" t="s">
        <v>1498</v>
      </c>
      <c r="B59" s="263">
        <v>0</v>
      </c>
      <c r="C59" s="263">
        <v>0</v>
      </c>
      <c r="D59" s="263">
        <v>0</v>
      </c>
      <c r="E59" s="263">
        <v>0</v>
      </c>
      <c r="F59" s="263">
        <v>0</v>
      </c>
      <c r="G59" s="263">
        <v>0</v>
      </c>
      <c r="H59" s="263">
        <v>0</v>
      </c>
      <c r="I59" s="263">
        <v>0</v>
      </c>
      <c r="J59" s="263">
        <v>0</v>
      </c>
      <c r="K59" s="263">
        <v>0</v>
      </c>
      <c r="L59" s="263">
        <v>0</v>
      </c>
      <c r="M59" s="263">
        <v>0</v>
      </c>
      <c r="N59" s="263">
        <v>0</v>
      </c>
      <c r="O59" s="263">
        <v>0</v>
      </c>
      <c r="P59" s="263">
        <v>0</v>
      </c>
      <c r="Q59" s="263">
        <v>0</v>
      </c>
      <c r="R59" s="263">
        <v>0</v>
      </c>
      <c r="S59" s="263">
        <v>0</v>
      </c>
      <c r="T59" s="263">
        <v>0</v>
      </c>
      <c r="U59" s="263">
        <v>0</v>
      </c>
      <c r="V59" s="263">
        <v>0</v>
      </c>
      <c r="W59" s="263">
        <v>0</v>
      </c>
      <c r="DA59" s="70" t="s">
        <v>1744</v>
      </c>
    </row>
    <row r="60" spans="1:105" ht="12" customHeight="1" x14ac:dyDescent="0.25">
      <c r="A60" s="57" t="s">
        <v>1500</v>
      </c>
      <c r="B60" s="263">
        <f t="shared" ref="B60:W60" si="3">B61+B67+B78</f>
        <v>33.492806509603909</v>
      </c>
      <c r="C60" s="263">
        <f t="shared" si="3"/>
        <v>95.390197312099303</v>
      </c>
      <c r="D60" s="263">
        <f t="shared" si="3"/>
        <v>65.93845259206806</v>
      </c>
      <c r="E60" s="263">
        <f t="shared" si="3"/>
        <v>27.420590746624484</v>
      </c>
      <c r="F60" s="263">
        <f t="shared" si="3"/>
        <v>55.193876924644044</v>
      </c>
      <c r="G60" s="263">
        <f t="shared" si="3"/>
        <v>32.913358256203033</v>
      </c>
      <c r="H60" s="263">
        <f t="shared" si="3"/>
        <v>25.747888734417788</v>
      </c>
      <c r="I60" s="263">
        <f t="shared" si="3"/>
        <v>120.66078235118246</v>
      </c>
      <c r="J60" s="263">
        <f t="shared" si="3"/>
        <v>78.95298784187932</v>
      </c>
      <c r="K60" s="263">
        <f t="shared" si="3"/>
        <v>79.341120021447182</v>
      </c>
      <c r="L60" s="263">
        <f t="shared" si="3"/>
        <v>153.74608167671474</v>
      </c>
      <c r="M60" s="263">
        <f t="shared" si="3"/>
        <v>144.57023267051579</v>
      </c>
      <c r="N60" s="263">
        <f t="shared" si="3"/>
        <v>147.03571252524742</v>
      </c>
      <c r="O60" s="263">
        <f t="shared" si="3"/>
        <v>152.93317385909054</v>
      </c>
      <c r="P60" s="263">
        <f t="shared" si="3"/>
        <v>141.05084832040183</v>
      </c>
      <c r="Q60" s="263">
        <f t="shared" si="3"/>
        <v>128.70681355148355</v>
      </c>
      <c r="R60" s="263">
        <f t="shared" si="3"/>
        <v>96.376812927923964</v>
      </c>
      <c r="S60" s="263">
        <f t="shared" si="3"/>
        <v>101.69654754111195</v>
      </c>
      <c r="T60" s="263">
        <f t="shared" si="3"/>
        <v>81.247561610210894</v>
      </c>
      <c r="U60" s="263">
        <f t="shared" si="3"/>
        <v>102.54494944820522</v>
      </c>
      <c r="V60" s="263">
        <f t="shared" si="3"/>
        <v>75.404913055541769</v>
      </c>
      <c r="W60" s="263">
        <f t="shared" si="3"/>
        <v>79.252652983251878</v>
      </c>
      <c r="DA60" s="70"/>
    </row>
    <row r="61" spans="1:105" ht="12" customHeight="1" x14ac:dyDescent="0.25">
      <c r="A61" s="60" t="s">
        <v>1501</v>
      </c>
      <c r="B61" s="264">
        <v>27.880676487882639</v>
      </c>
      <c r="C61" s="264">
        <v>79.349687750012706</v>
      </c>
      <c r="D61" s="264">
        <v>54.684170873302627</v>
      </c>
      <c r="E61" s="264">
        <v>22.71549371631794</v>
      </c>
      <c r="F61" s="264">
        <v>45.58453446215789</v>
      </c>
      <c r="G61" s="264">
        <v>27.07353861371644</v>
      </c>
      <c r="H61" s="264">
        <v>21.149426153334861</v>
      </c>
      <c r="I61" s="264">
        <v>99.079988147078012</v>
      </c>
      <c r="J61" s="264">
        <v>64.738659856456692</v>
      </c>
      <c r="K61" s="264">
        <v>63.574500730420382</v>
      </c>
      <c r="L61" s="264">
        <v>124.32526411404331</v>
      </c>
      <c r="M61" s="264">
        <v>113.9437923701748</v>
      </c>
      <c r="N61" s="264">
        <v>110.5484669614806</v>
      </c>
      <c r="O61" s="264">
        <v>114.128409378519</v>
      </c>
      <c r="P61" s="264">
        <v>106.69935543752131</v>
      </c>
      <c r="Q61" s="264">
        <v>90.245092705187503</v>
      </c>
      <c r="R61" s="264">
        <v>66.718518807004386</v>
      </c>
      <c r="S61" s="264">
        <v>71.898525672482776</v>
      </c>
      <c r="T61" s="264">
        <v>65.357143556395755</v>
      </c>
      <c r="U61" s="264">
        <v>79.68179238594621</v>
      </c>
      <c r="V61" s="264">
        <v>60.562954634968847</v>
      </c>
      <c r="W61" s="264">
        <v>64.535780649167279</v>
      </c>
      <c r="DA61" s="72" t="s">
        <v>1745</v>
      </c>
    </row>
    <row r="62" spans="1:105" ht="12" customHeight="1" x14ac:dyDescent="0.25">
      <c r="A62" s="59" t="s">
        <v>30</v>
      </c>
      <c r="B62" s="232">
        <v>23.03248269197945</v>
      </c>
      <c r="C62" s="232">
        <v>65.090860993138463</v>
      </c>
      <c r="D62" s="232">
        <v>42.359412752539008</v>
      </c>
      <c r="E62" s="232">
        <v>16.794360924510158</v>
      </c>
      <c r="F62" s="232">
        <v>32.345735440947081</v>
      </c>
      <c r="G62" s="232">
        <v>16.698064759779111</v>
      </c>
      <c r="H62" s="232">
        <v>11.488058513465081</v>
      </c>
      <c r="I62" s="232">
        <v>65.735546169042863</v>
      </c>
      <c r="J62" s="232">
        <v>38.694278142937513</v>
      </c>
      <c r="K62" s="232">
        <v>24.72076546692638</v>
      </c>
      <c r="L62" s="232">
        <v>77.574360446070486</v>
      </c>
      <c r="M62" s="232">
        <v>47.264889529338042</v>
      </c>
      <c r="N62" s="232">
        <v>73.159685588162731</v>
      </c>
      <c r="O62" s="232">
        <v>73.538685282223469</v>
      </c>
      <c r="P62" s="232">
        <v>73.154008636211032</v>
      </c>
      <c r="Q62" s="232">
        <v>68.051613580028302</v>
      </c>
      <c r="R62" s="232">
        <v>39.104166192906142</v>
      </c>
      <c r="S62" s="232">
        <v>45.947260375065717</v>
      </c>
      <c r="T62" s="232">
        <v>55.332598002066362</v>
      </c>
      <c r="U62" s="232">
        <v>60.45986495842606</v>
      </c>
      <c r="V62" s="232">
        <v>45.385627742419302</v>
      </c>
      <c r="W62" s="232">
        <v>50.253021506570448</v>
      </c>
      <c r="DA62" s="71" t="s">
        <v>1746</v>
      </c>
    </row>
    <row r="63" spans="1:105" ht="12" customHeight="1" x14ac:dyDescent="0.25">
      <c r="A63" s="59" t="s">
        <v>33</v>
      </c>
      <c r="B63" s="297">
        <v>0.38271697222337048</v>
      </c>
      <c r="C63" s="297">
        <v>1.042815096339107</v>
      </c>
      <c r="D63" s="297">
        <v>0.74439841644667148</v>
      </c>
      <c r="E63" s="297">
        <v>0.4013073766695433</v>
      </c>
      <c r="F63" s="297">
        <v>0.95538117870325523</v>
      </c>
      <c r="G63" s="297">
        <v>0.67110415866051165</v>
      </c>
      <c r="H63" s="297">
        <v>0.53018222746982824</v>
      </c>
      <c r="I63" s="297">
        <v>1.7895199176154151</v>
      </c>
      <c r="J63" s="297">
        <v>1.552286451168722</v>
      </c>
      <c r="K63" s="297">
        <v>2.8581916782371461</v>
      </c>
      <c r="L63" s="297">
        <v>2.5713006265635232</v>
      </c>
      <c r="M63" s="297">
        <v>2.583628580315088</v>
      </c>
      <c r="N63" s="297">
        <v>1.6540271100870461</v>
      </c>
      <c r="O63" s="297">
        <v>2.608337748491163</v>
      </c>
      <c r="P63" s="297">
        <v>2.3485175233420019</v>
      </c>
      <c r="Q63" s="297">
        <v>2.0060408183382719</v>
      </c>
      <c r="R63" s="297">
        <v>2.6354719290833941</v>
      </c>
      <c r="S63" s="297">
        <v>2.0872906830708642</v>
      </c>
      <c r="T63" s="297">
        <v>0.93945137484779428</v>
      </c>
      <c r="U63" s="297">
        <v>2.0220038114080872</v>
      </c>
      <c r="V63" s="297">
        <v>1.1826760425098579</v>
      </c>
      <c r="W63" s="297">
        <v>1.1532032847161571</v>
      </c>
      <c r="DA63" s="122" t="s">
        <v>1747</v>
      </c>
    </row>
    <row r="64" spans="1:105" ht="12" customHeight="1" x14ac:dyDescent="0.25">
      <c r="A64" s="59" t="s">
        <v>160</v>
      </c>
      <c r="B64" s="297">
        <v>1.3133796373449289</v>
      </c>
      <c r="C64" s="297">
        <v>3.4945863029735529</v>
      </c>
      <c r="D64" s="297">
        <v>2.7399608914690701</v>
      </c>
      <c r="E64" s="297">
        <v>1.564743245102924</v>
      </c>
      <c r="F64" s="297">
        <v>0.2013607607721862</v>
      </c>
      <c r="G64" s="297">
        <v>0.20292146831867711</v>
      </c>
      <c r="H64" s="297">
        <v>0.16035169792447501</v>
      </c>
      <c r="I64" s="297">
        <v>0.57868379915289514</v>
      </c>
      <c r="J64" s="297">
        <v>0.50425680950358309</v>
      </c>
      <c r="K64" s="297">
        <v>0.94677043783399051</v>
      </c>
      <c r="L64" s="297">
        <v>1.030272360867454</v>
      </c>
      <c r="M64" s="297">
        <v>0.54803281183628283</v>
      </c>
      <c r="N64" s="297">
        <v>8.7891901646868966</v>
      </c>
      <c r="O64" s="297">
        <v>12.0408752915314</v>
      </c>
      <c r="P64" s="297">
        <v>13.338780340068469</v>
      </c>
      <c r="Q64" s="297">
        <v>9.6335429527356773</v>
      </c>
      <c r="R64" s="297">
        <v>7.482503745671937</v>
      </c>
      <c r="S64" s="297">
        <v>7.0124572154994036</v>
      </c>
      <c r="T64" s="297">
        <v>2.394633705054777</v>
      </c>
      <c r="U64" s="297">
        <v>4.1891941619202022</v>
      </c>
      <c r="V64" s="297">
        <v>2.1472775272406861</v>
      </c>
      <c r="W64" s="297">
        <v>1.887769336699691</v>
      </c>
      <c r="DA64" s="122" t="s">
        <v>1748</v>
      </c>
    </row>
    <row r="65" spans="1:105" ht="12" customHeight="1" x14ac:dyDescent="0.25">
      <c r="A65" s="59" t="s">
        <v>70</v>
      </c>
      <c r="B65" s="297">
        <v>2.379080441909954</v>
      </c>
      <c r="C65" s="297">
        <v>6.2639316782566059</v>
      </c>
      <c r="D65" s="297">
        <v>5.5892495874018309</v>
      </c>
      <c r="E65" s="297">
        <v>2.522661177010856</v>
      </c>
      <c r="F65" s="297">
        <v>8.8082942868828233</v>
      </c>
      <c r="G65" s="297">
        <v>6.9306497126403608</v>
      </c>
      <c r="H65" s="297">
        <v>6.229162847611752</v>
      </c>
      <c r="I65" s="297">
        <v>22.065578135106961</v>
      </c>
      <c r="J65" s="297">
        <v>16.263072410574509</v>
      </c>
      <c r="K65" s="297">
        <v>21.574949240949302</v>
      </c>
      <c r="L65" s="297">
        <v>27.769150404542771</v>
      </c>
      <c r="M65" s="297">
        <v>42.438891567381987</v>
      </c>
      <c r="N65" s="297">
        <v>4.4105455815790799</v>
      </c>
      <c r="O65" s="297">
        <v>9.2738416310018632</v>
      </c>
      <c r="P65" s="297">
        <v>1.669997190624027</v>
      </c>
      <c r="Q65" s="297">
        <v>5.3492076483096538</v>
      </c>
      <c r="R65" s="297">
        <v>3.7480927212965298</v>
      </c>
      <c r="S65" s="297">
        <v>4.8973289695109834</v>
      </c>
      <c r="T65" s="297">
        <v>1.7256642565509219</v>
      </c>
      <c r="U65" s="297">
        <v>3.9841187237677338</v>
      </c>
      <c r="V65" s="297">
        <v>1.8938808479954721</v>
      </c>
      <c r="W65" s="297">
        <v>2.8597174789363682</v>
      </c>
      <c r="DA65" s="122" t="s">
        <v>1749</v>
      </c>
    </row>
    <row r="66" spans="1:105" ht="12" customHeight="1" x14ac:dyDescent="0.25">
      <c r="A66" s="59" t="s">
        <v>162</v>
      </c>
      <c r="B66" s="297">
        <v>0.77301674442493873</v>
      </c>
      <c r="C66" s="297">
        <v>3.4574936793049549</v>
      </c>
      <c r="D66" s="297">
        <v>3.251149225446059</v>
      </c>
      <c r="E66" s="297">
        <v>1.4324209930244549</v>
      </c>
      <c r="F66" s="297">
        <v>3.2737627948525452</v>
      </c>
      <c r="G66" s="297">
        <v>2.5707985143177781</v>
      </c>
      <c r="H66" s="297">
        <v>2.7416708668637231</v>
      </c>
      <c r="I66" s="297">
        <v>8.9106601261598861</v>
      </c>
      <c r="J66" s="297">
        <v>7.7247660422723818</v>
      </c>
      <c r="K66" s="297">
        <v>13.473823906473561</v>
      </c>
      <c r="L66" s="297">
        <v>15.38018027599907</v>
      </c>
      <c r="M66" s="297">
        <v>21.10834988130339</v>
      </c>
      <c r="N66" s="297">
        <v>22.53501851696479</v>
      </c>
      <c r="O66" s="297">
        <v>16.666669425271088</v>
      </c>
      <c r="P66" s="297">
        <v>16.188051747275772</v>
      </c>
      <c r="Q66" s="297">
        <v>5.2046877057755792</v>
      </c>
      <c r="R66" s="297">
        <v>13.74828421804639</v>
      </c>
      <c r="S66" s="297">
        <v>11.95418842933581</v>
      </c>
      <c r="T66" s="297">
        <v>4.9647962178759046</v>
      </c>
      <c r="U66" s="297">
        <v>9.026610730424121</v>
      </c>
      <c r="V66" s="297">
        <v>9.9534924748035376</v>
      </c>
      <c r="W66" s="297">
        <v>8.3820690422446145</v>
      </c>
      <c r="DA66" s="122" t="s">
        <v>1750</v>
      </c>
    </row>
    <row r="67" spans="1:105" ht="12" customHeight="1" x14ac:dyDescent="0.25">
      <c r="A67" s="60" t="s">
        <v>1508</v>
      </c>
      <c r="B67" s="264">
        <v>5.6121300217212697</v>
      </c>
      <c r="C67" s="264">
        <v>16.040509562086601</v>
      </c>
      <c r="D67" s="264">
        <v>11.25428171876543</v>
      </c>
      <c r="E67" s="264">
        <v>4.7050970303065416</v>
      </c>
      <c r="F67" s="264">
        <v>9.6093424624861541</v>
      </c>
      <c r="G67" s="264">
        <v>5.8398196424865922</v>
      </c>
      <c r="H67" s="264">
        <v>4.5984625810829263</v>
      </c>
      <c r="I67" s="264">
        <v>21.58079420410445</v>
      </c>
      <c r="J67" s="264">
        <v>14.21432798542263</v>
      </c>
      <c r="K67" s="264">
        <v>15.766619291026799</v>
      </c>
      <c r="L67" s="264">
        <v>29.420817562671441</v>
      </c>
      <c r="M67" s="264">
        <v>30.626440300340981</v>
      </c>
      <c r="N67" s="264">
        <v>36.487245563766812</v>
      </c>
      <c r="O67" s="264">
        <v>38.804764480571542</v>
      </c>
      <c r="P67" s="264">
        <v>34.351492882880528</v>
      </c>
      <c r="Q67" s="264">
        <v>38.461720846296039</v>
      </c>
      <c r="R67" s="264">
        <v>29.658294120919582</v>
      </c>
      <c r="S67" s="264">
        <v>29.798021868629171</v>
      </c>
      <c r="T67" s="264">
        <v>15.890418053815139</v>
      </c>
      <c r="U67" s="264">
        <v>22.86315706225901</v>
      </c>
      <c r="V67" s="264">
        <v>14.84195842057292</v>
      </c>
      <c r="W67" s="264">
        <v>14.7168723340846</v>
      </c>
      <c r="DA67" s="72" t="s">
        <v>1751</v>
      </c>
    </row>
    <row r="68" spans="1:105" ht="12" customHeight="1" x14ac:dyDescent="0.25">
      <c r="A68" s="147" t="s">
        <v>30</v>
      </c>
      <c r="B68" s="231">
        <v>3.510311852118833</v>
      </c>
      <c r="C68" s="231">
        <v>9.6714131068095721</v>
      </c>
      <c r="D68" s="231">
        <v>5.578629431571648</v>
      </c>
      <c r="E68" s="231">
        <v>2.0979053138148891</v>
      </c>
      <c r="F68" s="231">
        <v>3.637234841480836</v>
      </c>
      <c r="G68" s="231">
        <v>1.690217583031975</v>
      </c>
      <c r="H68" s="231">
        <v>1.200727867453272</v>
      </c>
      <c r="I68" s="231">
        <v>5.9103286874643164</v>
      </c>
      <c r="J68" s="231">
        <v>3.6483242968212708</v>
      </c>
      <c r="K68" s="231">
        <v>1.6985034610941401</v>
      </c>
      <c r="L68" s="231">
        <v>5.4274354597298471</v>
      </c>
      <c r="M68" s="231">
        <v>2.44105028173048</v>
      </c>
      <c r="N68" s="231">
        <v>1.872680808815878</v>
      </c>
      <c r="O68" s="231">
        <v>1.7308040040514061</v>
      </c>
      <c r="P68" s="231">
        <v>1.7521914482792711</v>
      </c>
      <c r="Q68" s="231">
        <v>0.77114327214598333</v>
      </c>
      <c r="R68" s="231">
        <v>0.41098617318316938</v>
      </c>
      <c r="S68" s="231">
        <v>0.57876051373513548</v>
      </c>
      <c r="T68" s="231">
        <v>2.5109671730821499</v>
      </c>
      <c r="U68" s="231">
        <v>1.639695967149436</v>
      </c>
      <c r="V68" s="231">
        <v>2.5814621258849302</v>
      </c>
      <c r="W68" s="231">
        <v>3.2316455432480149</v>
      </c>
      <c r="DA68" s="73" t="s">
        <v>1752</v>
      </c>
    </row>
    <row r="69" spans="1:105" ht="12" customHeight="1" x14ac:dyDescent="0.25">
      <c r="A69" s="147" t="s">
        <v>32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1753</v>
      </c>
    </row>
    <row r="70" spans="1:105" ht="12" customHeight="1" x14ac:dyDescent="0.25">
      <c r="A70" s="147" t="s">
        <v>33</v>
      </c>
      <c r="B70" s="231">
        <v>5.8328749947158767E-2</v>
      </c>
      <c r="C70" s="231">
        <v>0.15494487915555591</v>
      </c>
      <c r="D70" s="231">
        <v>9.8035422234596867E-2</v>
      </c>
      <c r="E70" s="231">
        <v>5.013021226425167E-2</v>
      </c>
      <c r="F70" s="231">
        <v>0.107431340258707</v>
      </c>
      <c r="G70" s="231">
        <v>6.7930749181552605E-2</v>
      </c>
      <c r="H70" s="231">
        <v>5.5414461425776322E-2</v>
      </c>
      <c r="I70" s="231">
        <v>0.16089698073965469</v>
      </c>
      <c r="J70" s="231">
        <v>0.14635870333347911</v>
      </c>
      <c r="K70" s="231">
        <v>0.19637937443527939</v>
      </c>
      <c r="L70" s="231">
        <v>0.17989923626812651</v>
      </c>
      <c r="M70" s="231">
        <v>0.13343450786974459</v>
      </c>
      <c r="N70" s="231">
        <v>4.2338410853181283E-2</v>
      </c>
      <c r="O70" s="231">
        <v>6.1389748833301901E-2</v>
      </c>
      <c r="P70" s="231">
        <v>5.6251904676853627E-2</v>
      </c>
      <c r="Q70" s="231">
        <v>2.2731935355104871E-2</v>
      </c>
      <c r="R70" s="231">
        <v>2.7698903419199911E-2</v>
      </c>
      <c r="S70" s="231">
        <v>2.6291914211804119E-2</v>
      </c>
      <c r="T70" s="231">
        <v>4.2631859846190667E-2</v>
      </c>
      <c r="U70" s="231">
        <v>5.483756037838395E-2</v>
      </c>
      <c r="V70" s="231">
        <v>6.7268727189536762E-2</v>
      </c>
      <c r="W70" s="231">
        <v>7.4159605607489285E-2</v>
      </c>
      <c r="DA70" s="73" t="s">
        <v>1754</v>
      </c>
    </row>
    <row r="71" spans="1:105" ht="12" customHeight="1" x14ac:dyDescent="0.25">
      <c r="A71" s="147" t="s">
        <v>160</v>
      </c>
      <c r="B71" s="231">
        <v>0.20016826535633939</v>
      </c>
      <c r="C71" s="231">
        <v>0.51923706735141217</v>
      </c>
      <c r="D71" s="231">
        <v>0.36084604288071592</v>
      </c>
      <c r="E71" s="231">
        <v>0.1954634167630955</v>
      </c>
      <c r="F71" s="231">
        <v>2.264274918481304E-2</v>
      </c>
      <c r="G71" s="231">
        <v>2.0540190654490611E-2</v>
      </c>
      <c r="H71" s="231">
        <v>1.6759903517699921E-2</v>
      </c>
      <c r="I71" s="231">
        <v>5.2029862964991853E-2</v>
      </c>
      <c r="J71" s="231">
        <v>4.7544300042337888E-2</v>
      </c>
      <c r="K71" s="231">
        <v>6.5050286071201793E-2</v>
      </c>
      <c r="L71" s="231">
        <v>7.2082279665572846E-2</v>
      </c>
      <c r="M71" s="231">
        <v>2.8303793006860381E-2</v>
      </c>
      <c r="N71" s="231">
        <v>0.22497838275436141</v>
      </c>
      <c r="O71" s="231">
        <v>0.28339363271026491</v>
      </c>
      <c r="P71" s="231">
        <v>0.31949167623296232</v>
      </c>
      <c r="Q71" s="231">
        <v>0.10916481541169031</v>
      </c>
      <c r="R71" s="231">
        <v>7.8641379670187417E-2</v>
      </c>
      <c r="S71" s="231">
        <v>8.8330257505201487E-2</v>
      </c>
      <c r="T71" s="231">
        <v>0.10866734695385311</v>
      </c>
      <c r="U71" s="231">
        <v>0.1136126383614956</v>
      </c>
      <c r="V71" s="231">
        <v>0.1221337213136055</v>
      </c>
      <c r="W71" s="231">
        <v>0.1213977026799907</v>
      </c>
      <c r="DA71" s="73" t="s">
        <v>1755</v>
      </c>
    </row>
    <row r="72" spans="1:105" ht="12" customHeight="1" x14ac:dyDescent="0.25">
      <c r="A72" s="147" t="s">
        <v>70</v>
      </c>
      <c r="B72" s="231">
        <v>0.36258854002259938</v>
      </c>
      <c r="C72" s="231">
        <v>0.93071546464313581</v>
      </c>
      <c r="D72" s="231">
        <v>0.73609028602056326</v>
      </c>
      <c r="E72" s="231">
        <v>0.31512388664232288</v>
      </c>
      <c r="F72" s="231">
        <v>0.99048095328540497</v>
      </c>
      <c r="G72" s="231">
        <v>0.70153674540517297</v>
      </c>
      <c r="H72" s="231">
        <v>0.65106992737417646</v>
      </c>
      <c r="I72" s="231">
        <v>1.9839314808770081</v>
      </c>
      <c r="J72" s="231">
        <v>1.533378190886141</v>
      </c>
      <c r="K72" s="231">
        <v>1.482362105967546</v>
      </c>
      <c r="L72" s="231">
        <v>1.9428490383361099</v>
      </c>
      <c r="M72" s="231">
        <v>2.191805994861868</v>
      </c>
      <c r="N72" s="231">
        <v>0.1128974789958256</v>
      </c>
      <c r="O72" s="231">
        <v>0.21826882227056499</v>
      </c>
      <c r="P72" s="231">
        <v>3.9999924141045508E-2</v>
      </c>
      <c r="Q72" s="231">
        <v>6.0615836602534702E-2</v>
      </c>
      <c r="R72" s="231">
        <v>3.9392587394966573E-2</v>
      </c>
      <c r="S72" s="231">
        <v>6.1687696005968531E-2</v>
      </c>
      <c r="T72" s="231">
        <v>7.8309829222165908E-2</v>
      </c>
      <c r="U72" s="231">
        <v>0.1080509096158024</v>
      </c>
      <c r="V72" s="231">
        <v>0.10772092231016341</v>
      </c>
      <c r="W72" s="231">
        <v>0.1839012455110754</v>
      </c>
      <c r="DA72" s="73" t="s">
        <v>1756</v>
      </c>
    </row>
    <row r="73" spans="1:105" ht="12" customHeight="1" x14ac:dyDescent="0.25">
      <c r="A73" s="147" t="s">
        <v>34</v>
      </c>
      <c r="B73" s="231">
        <v>1.3629194424993301</v>
      </c>
      <c r="C73" s="231">
        <v>4.250473320169057</v>
      </c>
      <c r="D73" s="231">
        <v>4.0525122594706042</v>
      </c>
      <c r="E73" s="231">
        <v>1.867540115363554</v>
      </c>
      <c r="F73" s="231">
        <v>4.4834223151101558</v>
      </c>
      <c r="G73" s="231">
        <v>3.0993720721776121</v>
      </c>
      <c r="H73" s="231">
        <v>2.387931938921831</v>
      </c>
      <c r="I73" s="231">
        <v>12.67244354107951</v>
      </c>
      <c r="J73" s="231">
        <v>8.110386084103876</v>
      </c>
      <c r="K73" s="231">
        <v>11.398570507407291</v>
      </c>
      <c r="L73" s="231">
        <v>20.722488074516221</v>
      </c>
      <c r="M73" s="231">
        <v>24.741680402742841</v>
      </c>
      <c r="N73" s="231">
        <v>33.657517813320091</v>
      </c>
      <c r="O73" s="231">
        <v>36.118642106065217</v>
      </c>
      <c r="P73" s="231">
        <v>31.795820246207111</v>
      </c>
      <c r="Q73" s="231">
        <v>37.43908681276271</v>
      </c>
      <c r="R73" s="231">
        <v>28.957080122654752</v>
      </c>
      <c r="S73" s="231">
        <v>28.89237423446496</v>
      </c>
      <c r="T73" s="231">
        <v>12.92454173637929</v>
      </c>
      <c r="U73" s="231">
        <v>20.702154656442922</v>
      </c>
      <c r="V73" s="231">
        <v>11.39723414554132</v>
      </c>
      <c r="W73" s="231">
        <v>10.56673843840144</v>
      </c>
      <c r="DA73" s="73" t="s">
        <v>1757</v>
      </c>
    </row>
    <row r="74" spans="1:105" ht="12" customHeight="1" x14ac:dyDescent="0.25">
      <c r="A74" s="147" t="s">
        <v>162</v>
      </c>
      <c r="B74" s="231">
        <v>0.1178131717770096</v>
      </c>
      <c r="C74" s="231">
        <v>0.51372572395787097</v>
      </c>
      <c r="D74" s="231">
        <v>0.42816827658730061</v>
      </c>
      <c r="E74" s="231">
        <v>0.1789340854584292</v>
      </c>
      <c r="F74" s="231">
        <v>0.36813026316623748</v>
      </c>
      <c r="G74" s="231">
        <v>0.26022230203578789</v>
      </c>
      <c r="H74" s="231">
        <v>0.28655848239017118</v>
      </c>
      <c r="I74" s="231">
        <v>0.80116365097897235</v>
      </c>
      <c r="J74" s="231">
        <v>0.72833641023552986</v>
      </c>
      <c r="K74" s="231">
        <v>0.92575355605134213</v>
      </c>
      <c r="L74" s="231">
        <v>1.076063474155569</v>
      </c>
      <c r="M74" s="231">
        <v>1.0901653201291821</v>
      </c>
      <c r="N74" s="231">
        <v>0.57683266902746955</v>
      </c>
      <c r="O74" s="231">
        <v>0.39226616664077729</v>
      </c>
      <c r="P74" s="231">
        <v>0.38773768334328212</v>
      </c>
      <c r="Q74" s="231">
        <v>5.8978174018016888E-2</v>
      </c>
      <c r="R74" s="231">
        <v>0.1444949545973051</v>
      </c>
      <c r="S74" s="231">
        <v>0.15057725270609471</v>
      </c>
      <c r="T74" s="231">
        <v>0.22530010833149841</v>
      </c>
      <c r="U74" s="231">
        <v>0.24480533031097201</v>
      </c>
      <c r="V74" s="231">
        <v>0.56613877833336201</v>
      </c>
      <c r="W74" s="231">
        <v>0.53902979863659173</v>
      </c>
      <c r="DA74" s="73" t="s">
        <v>1758</v>
      </c>
    </row>
    <row r="75" spans="1:105" ht="12" customHeight="1" x14ac:dyDescent="0.25">
      <c r="A75" s="147" t="s">
        <v>36</v>
      </c>
      <c r="B75" s="231">
        <v>0</v>
      </c>
      <c r="C75" s="231">
        <v>0</v>
      </c>
      <c r="D75" s="231">
        <v>0</v>
      </c>
      <c r="E75" s="231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1">
        <v>0</v>
      </c>
      <c r="W75" s="231">
        <v>0</v>
      </c>
      <c r="DA75" s="73" t="s">
        <v>1759</v>
      </c>
    </row>
    <row r="76" spans="1:105" ht="12" customHeight="1" x14ac:dyDescent="0.25">
      <c r="A76" s="147" t="s">
        <v>73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1760</v>
      </c>
    </row>
    <row r="77" spans="1:105" ht="12" customHeight="1" x14ac:dyDescent="0.25">
      <c r="A77" s="147" t="s">
        <v>79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1761</v>
      </c>
    </row>
    <row r="78" spans="1:105" ht="12" customHeight="1" x14ac:dyDescent="0.25">
      <c r="A78" s="60" t="s">
        <v>1520</v>
      </c>
      <c r="B78" s="264">
        <v>0</v>
      </c>
      <c r="C78" s="264">
        <v>0</v>
      </c>
      <c r="D78" s="264">
        <v>0</v>
      </c>
      <c r="E78" s="264">
        <v>0</v>
      </c>
      <c r="F78" s="264">
        <v>0</v>
      </c>
      <c r="G78" s="264">
        <v>0</v>
      </c>
      <c r="H78" s="264">
        <v>0</v>
      </c>
      <c r="I78" s="264">
        <v>0</v>
      </c>
      <c r="J78" s="264">
        <v>0</v>
      </c>
      <c r="K78" s="264">
        <v>0</v>
      </c>
      <c r="L78" s="264">
        <v>0</v>
      </c>
      <c r="M78" s="264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4">
        <v>0</v>
      </c>
      <c r="W78" s="264">
        <v>0</v>
      </c>
      <c r="DA78" s="72" t="s">
        <v>1762</v>
      </c>
    </row>
    <row r="79" spans="1:105" ht="12" customHeight="1" x14ac:dyDescent="0.25">
      <c r="A79" s="57" t="s">
        <v>1522</v>
      </c>
      <c r="B79" s="263">
        <f t="shared" ref="B79:W79" si="4">B80+B88</f>
        <v>136.5277983610504</v>
      </c>
      <c r="C79" s="263">
        <f t="shared" si="4"/>
        <v>390.22179575757281</v>
      </c>
      <c r="D79" s="263">
        <f t="shared" si="4"/>
        <v>273.78594210238958</v>
      </c>
      <c r="E79" s="263">
        <f t="shared" si="4"/>
        <v>114.462162518795</v>
      </c>
      <c r="F79" s="263">
        <f t="shared" si="4"/>
        <v>233.7690618397699</v>
      </c>
      <c r="G79" s="263">
        <f t="shared" si="4"/>
        <v>142.06686508125051</v>
      </c>
      <c r="H79" s="263">
        <f t="shared" si="4"/>
        <v>111.86803755633051</v>
      </c>
      <c r="I79" s="263">
        <f t="shared" si="4"/>
        <v>525.00179221892415</v>
      </c>
      <c r="J79" s="263">
        <f t="shared" si="4"/>
        <v>345.79578475917219</v>
      </c>
      <c r="K79" s="263">
        <f t="shared" si="4"/>
        <v>383.55879337602119</v>
      </c>
      <c r="L79" s="263">
        <f t="shared" si="4"/>
        <v>715.72815174757739</v>
      </c>
      <c r="M79" s="263">
        <f t="shared" si="4"/>
        <v>745.05766075591657</v>
      </c>
      <c r="N79" s="263">
        <f t="shared" si="4"/>
        <v>887.63504868909354</v>
      </c>
      <c r="O79" s="263">
        <f t="shared" si="4"/>
        <v>944.01395547614504</v>
      </c>
      <c r="P79" s="263">
        <f t="shared" si="4"/>
        <v>835.67801807210117</v>
      </c>
      <c r="Q79" s="263">
        <f t="shared" si="4"/>
        <v>935.66864060493992</v>
      </c>
      <c r="R79" s="263">
        <f t="shared" si="4"/>
        <v>721.50530793150165</v>
      </c>
      <c r="S79" s="263">
        <f t="shared" si="4"/>
        <v>724.90450247811918</v>
      </c>
      <c r="T79" s="263">
        <f t="shared" si="4"/>
        <v>386.57047921685108</v>
      </c>
      <c r="U79" s="263">
        <f t="shared" si="4"/>
        <v>556.19817880408903</v>
      </c>
      <c r="V79" s="263">
        <f t="shared" si="4"/>
        <v>361.06431937326789</v>
      </c>
      <c r="W79" s="263">
        <f t="shared" si="4"/>
        <v>358.02131646211762</v>
      </c>
      <c r="DA79" s="70"/>
    </row>
    <row r="80" spans="1:105" ht="12" customHeight="1" x14ac:dyDescent="0.25">
      <c r="A80" s="60" t="s">
        <v>1523</v>
      </c>
      <c r="B80" s="264">
        <v>136.5277983610504</v>
      </c>
      <c r="C80" s="264">
        <v>390.22179575757281</v>
      </c>
      <c r="D80" s="264">
        <v>273.78594210238958</v>
      </c>
      <c r="E80" s="264">
        <v>114.462162518795</v>
      </c>
      <c r="F80" s="264">
        <v>233.7690618397699</v>
      </c>
      <c r="G80" s="264">
        <v>142.06686508125051</v>
      </c>
      <c r="H80" s="264">
        <v>111.86803755633051</v>
      </c>
      <c r="I80" s="264">
        <v>525.00179221892415</v>
      </c>
      <c r="J80" s="264">
        <v>345.79578475917219</v>
      </c>
      <c r="K80" s="264">
        <v>383.55879337602119</v>
      </c>
      <c r="L80" s="264">
        <v>715.72815174757739</v>
      </c>
      <c r="M80" s="264">
        <v>745.05766075591657</v>
      </c>
      <c r="N80" s="264">
        <v>887.63504868909354</v>
      </c>
      <c r="O80" s="264">
        <v>944.01395547614504</v>
      </c>
      <c r="P80" s="264">
        <v>835.67801807210117</v>
      </c>
      <c r="Q80" s="264">
        <v>935.66864060493992</v>
      </c>
      <c r="R80" s="264">
        <v>721.50530793150165</v>
      </c>
      <c r="S80" s="264">
        <v>724.90450247811918</v>
      </c>
      <c r="T80" s="264">
        <v>386.57047921685108</v>
      </c>
      <c r="U80" s="264">
        <v>556.19817880408903</v>
      </c>
      <c r="V80" s="264">
        <v>361.06431937326789</v>
      </c>
      <c r="W80" s="264">
        <v>358.02131646211762</v>
      </c>
      <c r="DA80" s="72" t="s">
        <v>1763</v>
      </c>
    </row>
    <row r="81" spans="1:105" ht="12" customHeight="1" x14ac:dyDescent="0.25">
      <c r="A81" s="59" t="s">
        <v>30</v>
      </c>
      <c r="B81" s="232">
        <v>85.396301738478812</v>
      </c>
      <c r="C81" s="232">
        <v>235.27907111958501</v>
      </c>
      <c r="D81" s="232">
        <v>135.71282048291471</v>
      </c>
      <c r="E81" s="232">
        <v>51.036307526112523</v>
      </c>
      <c r="F81" s="232">
        <v>88.483991480507001</v>
      </c>
      <c r="G81" s="232">
        <v>41.118378310792536</v>
      </c>
      <c r="H81" s="232">
        <v>29.210430182420339</v>
      </c>
      <c r="I81" s="232">
        <v>143.7821576062081</v>
      </c>
      <c r="J81" s="232">
        <v>88.753767646916742</v>
      </c>
      <c r="K81" s="232">
        <v>41.31995109776237</v>
      </c>
      <c r="L81" s="232">
        <v>132.03468401402861</v>
      </c>
      <c r="M81" s="232">
        <v>59.3840875680689</v>
      </c>
      <c r="N81" s="232">
        <v>45.557210341004662</v>
      </c>
      <c r="O81" s="232">
        <v>42.10573510468199</v>
      </c>
      <c r="P81" s="232">
        <v>42.626033219960618</v>
      </c>
      <c r="Q81" s="232">
        <v>18.759810047083821</v>
      </c>
      <c r="R81" s="232">
        <v>9.9981713118474556</v>
      </c>
      <c r="S81" s="232">
        <v>14.079662875368239</v>
      </c>
      <c r="T81" s="232">
        <v>61.084974612301053</v>
      </c>
      <c r="U81" s="232">
        <v>39.889325355962697</v>
      </c>
      <c r="V81" s="232">
        <v>62.799924313123917</v>
      </c>
      <c r="W81" s="232">
        <v>78.617111398932039</v>
      </c>
      <c r="DA81" s="71" t="s">
        <v>1764</v>
      </c>
    </row>
    <row r="82" spans="1:105" ht="12" customHeight="1" x14ac:dyDescent="0.25">
      <c r="A82" s="59" t="s">
        <v>33</v>
      </c>
      <c r="B82" s="297">
        <v>1.418979207647683</v>
      </c>
      <c r="C82" s="297">
        <v>3.7693858012111638</v>
      </c>
      <c r="D82" s="297">
        <v>2.3849341172213898</v>
      </c>
      <c r="E82" s="297">
        <v>1.2195311736044321</v>
      </c>
      <c r="F82" s="297">
        <v>2.6135111452744981</v>
      </c>
      <c r="G82" s="297">
        <v>1.652569628800151</v>
      </c>
      <c r="H82" s="297">
        <v>1.348082525982564</v>
      </c>
      <c r="I82" s="297">
        <v>3.9141841793230601</v>
      </c>
      <c r="J82" s="297">
        <v>3.5605075897670369</v>
      </c>
      <c r="K82" s="297">
        <v>4.7773739260135493</v>
      </c>
      <c r="L82" s="297">
        <v>4.3764571667904208</v>
      </c>
      <c r="M82" s="297">
        <v>3.2460972062901501</v>
      </c>
      <c r="N82" s="297">
        <v>1.0299779223784931</v>
      </c>
      <c r="O82" s="297">
        <v>1.493444951864809</v>
      </c>
      <c r="P82" s="297">
        <v>1.368455233471412</v>
      </c>
      <c r="Q82" s="297">
        <v>0.55300591299670521</v>
      </c>
      <c r="R82" s="297">
        <v>0.67383868267522307</v>
      </c>
      <c r="S82" s="297">
        <v>0.63961047733072407</v>
      </c>
      <c r="T82" s="297">
        <v>1.0371167350559931</v>
      </c>
      <c r="U82" s="297">
        <v>1.3340480988456631</v>
      </c>
      <c r="V82" s="297">
        <v>1.6364644415206879</v>
      </c>
      <c r="W82" s="297">
        <v>1.8041006964783339</v>
      </c>
      <c r="DA82" s="122" t="s">
        <v>1765</v>
      </c>
    </row>
    <row r="83" spans="1:105" ht="12" customHeight="1" x14ac:dyDescent="0.25">
      <c r="A83" s="59" t="s">
        <v>160</v>
      </c>
      <c r="B83" s="297">
        <v>4.8695472957823096</v>
      </c>
      <c r="C83" s="297">
        <v>12.631619965781599</v>
      </c>
      <c r="D83" s="297">
        <v>8.7783988594568108</v>
      </c>
      <c r="E83" s="297">
        <v>4.7550911770588424</v>
      </c>
      <c r="F83" s="297">
        <v>0.5508362570145614</v>
      </c>
      <c r="G83" s="297">
        <v>0.49968674943737862</v>
      </c>
      <c r="H83" s="297">
        <v>0.40772268624549668</v>
      </c>
      <c r="I83" s="297">
        <v>1.265744487769155</v>
      </c>
      <c r="J83" s="297">
        <v>1.1566229906068219</v>
      </c>
      <c r="K83" s="297">
        <v>1.5824958270182381</v>
      </c>
      <c r="L83" s="297">
        <v>1.7535650288743321</v>
      </c>
      <c r="M83" s="297">
        <v>0.68855399456842137</v>
      </c>
      <c r="N83" s="297">
        <v>5.4731097029826072</v>
      </c>
      <c r="O83" s="297">
        <v>6.894193219637101</v>
      </c>
      <c r="P83" s="297">
        <v>7.772360045462654</v>
      </c>
      <c r="Q83" s="297">
        <v>2.6556818621385738</v>
      </c>
      <c r="R83" s="297">
        <v>1.9131300210241979</v>
      </c>
      <c r="S83" s="297">
        <v>2.1488339612899932</v>
      </c>
      <c r="T83" s="297">
        <v>2.643579812998639</v>
      </c>
      <c r="U83" s="297">
        <v>2.763885248818204</v>
      </c>
      <c r="V83" s="297">
        <v>2.971179928485415</v>
      </c>
      <c r="W83" s="297">
        <v>2.953274604978795</v>
      </c>
      <c r="DA83" s="122" t="s">
        <v>1766</v>
      </c>
    </row>
    <row r="84" spans="1:105" ht="12" customHeight="1" x14ac:dyDescent="0.25">
      <c r="A84" s="59" t="s">
        <v>70</v>
      </c>
      <c r="B84" s="297">
        <v>8.820789056674446</v>
      </c>
      <c r="C84" s="297">
        <v>22.641765746071709</v>
      </c>
      <c r="D84" s="297">
        <v>17.907066613991329</v>
      </c>
      <c r="E84" s="297">
        <v>7.6661036518640939</v>
      </c>
      <c r="F84" s="297">
        <v>24.095696882862939</v>
      </c>
      <c r="G84" s="297">
        <v>17.066473326319869</v>
      </c>
      <c r="H84" s="297">
        <v>15.83875345358134</v>
      </c>
      <c r="I84" s="297">
        <v>48.263635399566418</v>
      </c>
      <c r="J84" s="297">
        <v>37.302904181882603</v>
      </c>
      <c r="K84" s="297">
        <v>36.061822145654247</v>
      </c>
      <c r="L84" s="297">
        <v>47.264211756547752</v>
      </c>
      <c r="M84" s="297">
        <v>53.320654680994622</v>
      </c>
      <c r="N84" s="297">
        <v>2.7464873743401901</v>
      </c>
      <c r="O84" s="297">
        <v>5.3098844182373179</v>
      </c>
      <c r="P84" s="297">
        <v>0.97308892638788591</v>
      </c>
      <c r="Q84" s="297">
        <v>1.4746177806156771</v>
      </c>
      <c r="R84" s="297">
        <v>0.95831408181283195</v>
      </c>
      <c r="S84" s="297">
        <v>1.500693192970171</v>
      </c>
      <c r="T84" s="297">
        <v>1.905064303990061</v>
      </c>
      <c r="U84" s="297">
        <v>2.6285835758719371</v>
      </c>
      <c r="V84" s="297">
        <v>2.6205558858234879</v>
      </c>
      <c r="W84" s="297">
        <v>4.4738151233676291</v>
      </c>
      <c r="DA84" s="122" t="s">
        <v>1767</v>
      </c>
    </row>
    <row r="85" spans="1:105" ht="12" customHeight="1" x14ac:dyDescent="0.25">
      <c r="A85" s="59" t="s">
        <v>34</v>
      </c>
      <c r="B85" s="297">
        <v>33.156108306063992</v>
      </c>
      <c r="C85" s="297">
        <v>103.4024090940576</v>
      </c>
      <c r="D85" s="297">
        <v>98.586557060378539</v>
      </c>
      <c r="E85" s="297">
        <v>45.432151307023183</v>
      </c>
      <c r="F85" s="297">
        <v>109.0694220261588</v>
      </c>
      <c r="G85" s="297">
        <v>75.399259047521767</v>
      </c>
      <c r="H85" s="297">
        <v>58.091863338020097</v>
      </c>
      <c r="I85" s="297">
        <v>308.2859466587438</v>
      </c>
      <c r="J85" s="297">
        <v>197.30354636031581</v>
      </c>
      <c r="K85" s="297">
        <v>277.29609432003451</v>
      </c>
      <c r="L85" s="297">
        <v>504.12154786625757</v>
      </c>
      <c r="M85" s="297">
        <v>601.89752198634892</v>
      </c>
      <c r="N85" s="297">
        <v>818.79549967038315</v>
      </c>
      <c r="O85" s="297">
        <v>878.66793311025094</v>
      </c>
      <c r="P85" s="297">
        <v>773.50548160802498</v>
      </c>
      <c r="Q85" s="297">
        <v>910.79074708019857</v>
      </c>
      <c r="R85" s="297">
        <v>704.44668616177944</v>
      </c>
      <c r="S85" s="297">
        <v>702.87256859476804</v>
      </c>
      <c r="T85" s="297">
        <v>314.41880734476842</v>
      </c>
      <c r="U85" s="297">
        <v>503.62689132908588</v>
      </c>
      <c r="V85" s="297">
        <v>277.26358428504449</v>
      </c>
      <c r="W85" s="297">
        <v>257.05989156850671</v>
      </c>
      <c r="DA85" s="122" t="s">
        <v>1768</v>
      </c>
    </row>
    <row r="86" spans="1:105" ht="12" customHeight="1" x14ac:dyDescent="0.25">
      <c r="A86" s="59" t="s">
        <v>162</v>
      </c>
      <c r="B86" s="297">
        <v>2.866072756403117</v>
      </c>
      <c r="C86" s="297">
        <v>12.497544030865701</v>
      </c>
      <c r="D86" s="297">
        <v>10.4161649684268</v>
      </c>
      <c r="E86" s="297">
        <v>4.3529776831319253</v>
      </c>
      <c r="F86" s="297">
        <v>8.9556040479520949</v>
      </c>
      <c r="G86" s="297">
        <v>6.3304980183787549</v>
      </c>
      <c r="H86" s="297">
        <v>6.9711853700806818</v>
      </c>
      <c r="I86" s="297">
        <v>19.4901238873137</v>
      </c>
      <c r="J86" s="297">
        <v>17.718435989683201</v>
      </c>
      <c r="K86" s="297">
        <v>22.52105605953837</v>
      </c>
      <c r="L86" s="297">
        <v>26.177685915078619</v>
      </c>
      <c r="M86" s="297">
        <v>26.520745319645599</v>
      </c>
      <c r="N86" s="297">
        <v>14.03276367800451</v>
      </c>
      <c r="O86" s="297">
        <v>9.5427646714729057</v>
      </c>
      <c r="P86" s="297">
        <v>9.432599038793537</v>
      </c>
      <c r="Q86" s="297">
        <v>1.4347779219065759</v>
      </c>
      <c r="R86" s="297">
        <v>3.515167672362558</v>
      </c>
      <c r="S86" s="297">
        <v>3.66313337639198</v>
      </c>
      <c r="T86" s="297">
        <v>5.4809364077369409</v>
      </c>
      <c r="U86" s="297">
        <v>5.9554451955045407</v>
      </c>
      <c r="V86" s="297">
        <v>13.772610519269881</v>
      </c>
      <c r="W86" s="297">
        <v>13.113123069854129</v>
      </c>
      <c r="DA86" s="122" t="s">
        <v>1769</v>
      </c>
    </row>
    <row r="87" spans="1:105" ht="12" customHeight="1" x14ac:dyDescent="0.25">
      <c r="A87" s="59" t="s">
        <v>73</v>
      </c>
      <c r="B87" s="297">
        <v>0</v>
      </c>
      <c r="C87" s="297">
        <v>0</v>
      </c>
      <c r="D87" s="297">
        <v>0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DA87" s="122" t="s">
        <v>1770</v>
      </c>
    </row>
    <row r="88" spans="1:105" ht="12" customHeight="1" x14ac:dyDescent="0.25">
      <c r="A88" s="60" t="s">
        <v>1532</v>
      </c>
      <c r="B88" s="264">
        <v>0</v>
      </c>
      <c r="C88" s="264">
        <v>0</v>
      </c>
      <c r="D88" s="264">
        <v>0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>
        <v>0</v>
      </c>
      <c r="K88" s="264">
        <v>0</v>
      </c>
      <c r="L88" s="264">
        <v>0</v>
      </c>
      <c r="M88" s="264">
        <v>0</v>
      </c>
      <c r="N88" s="264">
        <v>0</v>
      </c>
      <c r="O88" s="264">
        <v>0</v>
      </c>
      <c r="P88" s="264">
        <v>0</v>
      </c>
      <c r="Q88" s="264">
        <v>0</v>
      </c>
      <c r="R88" s="264">
        <v>0</v>
      </c>
      <c r="S88" s="264">
        <v>0</v>
      </c>
      <c r="T88" s="264">
        <v>0</v>
      </c>
      <c r="U88" s="264">
        <v>0</v>
      </c>
      <c r="V88" s="264">
        <v>0</v>
      </c>
      <c r="W88" s="264">
        <v>0</v>
      </c>
      <c r="DA88" s="72" t="s">
        <v>1771</v>
      </c>
    </row>
    <row r="89" spans="1:105" ht="12" customHeight="1" x14ac:dyDescent="0.25">
      <c r="A89" s="57" t="s">
        <v>1534</v>
      </c>
      <c r="B89" s="263">
        <f t="shared" ref="B89:W89" si="5">B90+B96</f>
        <v>14.854145903081109</v>
      </c>
      <c r="C89" s="263">
        <f t="shared" si="5"/>
        <v>42.275582506575297</v>
      </c>
      <c r="D89" s="263">
        <f t="shared" si="5"/>
        <v>29.134395397259741</v>
      </c>
      <c r="E89" s="263">
        <f t="shared" si="5"/>
        <v>12.10226222700717</v>
      </c>
      <c r="F89" s="263">
        <f t="shared" si="5"/>
        <v>24.286330574482609</v>
      </c>
      <c r="G89" s="263">
        <f t="shared" si="5"/>
        <v>14.424122486971459</v>
      </c>
      <c r="H89" s="263">
        <f t="shared" si="5"/>
        <v>11.26789954270345</v>
      </c>
      <c r="I89" s="263">
        <f t="shared" si="5"/>
        <v>52.787406383481688</v>
      </c>
      <c r="J89" s="263">
        <f t="shared" si="5"/>
        <v>34.49118243223726</v>
      </c>
      <c r="K89" s="263">
        <f t="shared" si="5"/>
        <v>33.870946781927167</v>
      </c>
      <c r="L89" s="263">
        <f t="shared" si="5"/>
        <v>66.237475026537339</v>
      </c>
      <c r="M89" s="263">
        <f t="shared" si="5"/>
        <v>60.706479534402938</v>
      </c>
      <c r="N89" s="263">
        <f t="shared" si="5"/>
        <v>58.897532788397598</v>
      </c>
      <c r="O89" s="263">
        <f t="shared" si="5"/>
        <v>60.80483898344022</v>
      </c>
      <c r="P89" s="263">
        <f t="shared" si="5"/>
        <v>56.846819843933318</v>
      </c>
      <c r="Q89" s="263">
        <f t="shared" si="5"/>
        <v>48.080389106144658</v>
      </c>
      <c r="R89" s="263">
        <f t="shared" si="5"/>
        <v>35.546003097429427</v>
      </c>
      <c r="S89" s="263">
        <f t="shared" si="5"/>
        <v>38.305784689967879</v>
      </c>
      <c r="T89" s="263">
        <f t="shared" si="5"/>
        <v>34.820695495579351</v>
      </c>
      <c r="U89" s="263">
        <f t="shared" si="5"/>
        <v>42.452519774198272</v>
      </c>
      <c r="V89" s="263">
        <f t="shared" si="5"/>
        <v>32.266468314012897</v>
      </c>
      <c r="W89" s="263">
        <f t="shared" si="5"/>
        <v>34.383093328047529</v>
      </c>
      <c r="DA89" s="70"/>
    </row>
    <row r="90" spans="1:105" ht="12" customHeight="1" x14ac:dyDescent="0.25">
      <c r="A90" s="60" t="s">
        <v>1535</v>
      </c>
      <c r="B90" s="264">
        <v>14.854145903081109</v>
      </c>
      <c r="C90" s="264">
        <v>42.275582506575297</v>
      </c>
      <c r="D90" s="264">
        <v>29.134395397259741</v>
      </c>
      <c r="E90" s="264">
        <v>12.10226222700717</v>
      </c>
      <c r="F90" s="264">
        <v>24.286330574482609</v>
      </c>
      <c r="G90" s="264">
        <v>14.424122486971459</v>
      </c>
      <c r="H90" s="264">
        <v>11.26789954270345</v>
      </c>
      <c r="I90" s="264">
        <v>52.787406383481688</v>
      </c>
      <c r="J90" s="264">
        <v>34.49118243223726</v>
      </c>
      <c r="K90" s="264">
        <v>33.870946781927167</v>
      </c>
      <c r="L90" s="264">
        <v>66.237475026537339</v>
      </c>
      <c r="M90" s="264">
        <v>60.706479534402938</v>
      </c>
      <c r="N90" s="264">
        <v>58.897532788397598</v>
      </c>
      <c r="O90" s="264">
        <v>60.80483898344022</v>
      </c>
      <c r="P90" s="264">
        <v>56.846819843933318</v>
      </c>
      <c r="Q90" s="264">
        <v>48.080389106144658</v>
      </c>
      <c r="R90" s="264">
        <v>35.546003097429427</v>
      </c>
      <c r="S90" s="264">
        <v>38.305784689967879</v>
      </c>
      <c r="T90" s="264">
        <v>34.820695495579351</v>
      </c>
      <c r="U90" s="264">
        <v>42.452519774198272</v>
      </c>
      <c r="V90" s="264">
        <v>32.266468314012897</v>
      </c>
      <c r="W90" s="264">
        <v>34.383093328047529</v>
      </c>
      <c r="DA90" s="72" t="s">
        <v>1772</v>
      </c>
    </row>
    <row r="91" spans="1:105" ht="12" customHeight="1" x14ac:dyDescent="0.25">
      <c r="A91" s="59" t="s">
        <v>30</v>
      </c>
      <c r="B91" s="232">
        <v>12.271146238705761</v>
      </c>
      <c r="C91" s="232">
        <v>34.678826626372057</v>
      </c>
      <c r="D91" s="232">
        <v>22.568064217111601</v>
      </c>
      <c r="E91" s="232">
        <v>8.9476267776393374</v>
      </c>
      <c r="F91" s="232">
        <v>17.233020647512209</v>
      </c>
      <c r="G91" s="232">
        <v>8.8963225246222422</v>
      </c>
      <c r="H91" s="232">
        <v>6.1205579920669591</v>
      </c>
      <c r="I91" s="232">
        <v>35.022299198445367</v>
      </c>
      <c r="J91" s="232">
        <v>20.615369695186558</v>
      </c>
      <c r="K91" s="232">
        <v>13.170622213602551</v>
      </c>
      <c r="L91" s="232">
        <v>41.329731325025143</v>
      </c>
      <c r="M91" s="232">
        <v>25.181582859617212</v>
      </c>
      <c r="N91" s="232">
        <v>38.977700000300082</v>
      </c>
      <c r="O91" s="232">
        <v>39.179621813612179</v>
      </c>
      <c r="P91" s="232">
        <v>38.974675458459707</v>
      </c>
      <c r="Q91" s="232">
        <v>36.256243549081979</v>
      </c>
      <c r="R91" s="232">
        <v>20.833748072799079</v>
      </c>
      <c r="S91" s="232">
        <v>24.479582113250071</v>
      </c>
      <c r="T91" s="232">
        <v>29.479861590748929</v>
      </c>
      <c r="U91" s="232">
        <v>32.211544643235626</v>
      </c>
      <c r="V91" s="232">
        <v>24.180357914981869</v>
      </c>
      <c r="W91" s="232">
        <v>26.773586855171729</v>
      </c>
      <c r="DA91" s="71" t="s">
        <v>1773</v>
      </c>
    </row>
    <row r="92" spans="1:105" ht="12" customHeight="1" x14ac:dyDescent="0.25">
      <c r="A92" s="59" t="s">
        <v>33</v>
      </c>
      <c r="B92" s="297">
        <v>0.2039022886500671</v>
      </c>
      <c r="C92" s="297">
        <v>0.55558650442678192</v>
      </c>
      <c r="D92" s="297">
        <v>0.39659735992156098</v>
      </c>
      <c r="E92" s="297">
        <v>0.21380680370588939</v>
      </c>
      <c r="F92" s="297">
        <v>0.50900384098224949</v>
      </c>
      <c r="G92" s="297">
        <v>0.35754796312924031</v>
      </c>
      <c r="H92" s="297">
        <v>0.28246818779595018</v>
      </c>
      <c r="I92" s="297">
        <v>0.95341266071079378</v>
      </c>
      <c r="J92" s="297">
        <v>0.82702044331878</v>
      </c>
      <c r="K92" s="297">
        <v>1.5227749665959089</v>
      </c>
      <c r="L92" s="297">
        <v>1.3699263963074331</v>
      </c>
      <c r="M92" s="297">
        <v>1.3764944300419011</v>
      </c>
      <c r="N92" s="297">
        <v>0.88122539033666258</v>
      </c>
      <c r="O92" s="297">
        <v>1.389658873501179</v>
      </c>
      <c r="P92" s="297">
        <v>1.251232980764525</v>
      </c>
      <c r="Q92" s="297">
        <v>1.068769727165106</v>
      </c>
      <c r="R92" s="297">
        <v>1.4041153045584649</v>
      </c>
      <c r="S92" s="297">
        <v>1.1120576777235529</v>
      </c>
      <c r="T92" s="297">
        <v>0.50051682917034757</v>
      </c>
      <c r="U92" s="297">
        <v>1.077274421382693</v>
      </c>
      <c r="V92" s="297">
        <v>0.63010101276255459</v>
      </c>
      <c r="W92" s="297">
        <v>0.61439864468608096</v>
      </c>
      <c r="DA92" s="122" t="s">
        <v>1774</v>
      </c>
    </row>
    <row r="93" spans="1:105" ht="12" customHeight="1" x14ac:dyDescent="0.25">
      <c r="A93" s="59" t="s">
        <v>160</v>
      </c>
      <c r="B93" s="297">
        <v>0.69973670716836045</v>
      </c>
      <c r="C93" s="297">
        <v>1.8618305347733739</v>
      </c>
      <c r="D93" s="297">
        <v>1.4597844807785241</v>
      </c>
      <c r="E93" s="297">
        <v>0.83365711996698411</v>
      </c>
      <c r="F93" s="297">
        <v>0.107280112839637</v>
      </c>
      <c r="G93" s="297">
        <v>0.1081116198376</v>
      </c>
      <c r="H93" s="297">
        <v>8.5431482188466398E-2</v>
      </c>
      <c r="I93" s="297">
        <v>0.30830864481004511</v>
      </c>
      <c r="J93" s="297">
        <v>0.26865575604823649</v>
      </c>
      <c r="K93" s="297">
        <v>0.50441624780597694</v>
      </c>
      <c r="L93" s="297">
        <v>0.54890404021897621</v>
      </c>
      <c r="M93" s="297">
        <v>0.29197854471823709</v>
      </c>
      <c r="N93" s="297">
        <v>4.6826666179684073</v>
      </c>
      <c r="O93" s="297">
        <v>6.4150853175655778</v>
      </c>
      <c r="P93" s="297">
        <v>7.1065775404208678</v>
      </c>
      <c r="Q93" s="297">
        <v>5.1325172344984926</v>
      </c>
      <c r="R93" s="297">
        <v>3.9864958946339648</v>
      </c>
      <c r="S93" s="297">
        <v>3.7360665428406419</v>
      </c>
      <c r="T93" s="297">
        <v>1.2758025600554821</v>
      </c>
      <c r="U93" s="297">
        <v>2.2319006974075051</v>
      </c>
      <c r="V93" s="297">
        <v>1.144017208402488</v>
      </c>
      <c r="W93" s="297">
        <v>1.005757560111104</v>
      </c>
      <c r="DA93" s="122" t="s">
        <v>1775</v>
      </c>
    </row>
    <row r="94" spans="1:105" ht="12" customHeight="1" x14ac:dyDescent="0.25">
      <c r="A94" s="59" t="s">
        <v>70</v>
      </c>
      <c r="B94" s="297">
        <v>1.2675161599703679</v>
      </c>
      <c r="C94" s="297">
        <v>3.3372703534002932</v>
      </c>
      <c r="D94" s="297">
        <v>2.9778161550737821</v>
      </c>
      <c r="E94" s="297">
        <v>1.3440124813199379</v>
      </c>
      <c r="F94" s="297">
        <v>4.6928448293389913</v>
      </c>
      <c r="G94" s="297">
        <v>3.6924814962596142</v>
      </c>
      <c r="H94" s="297">
        <v>3.318746366598802</v>
      </c>
      <c r="I94" s="297">
        <v>11.756003022278421</v>
      </c>
      <c r="J94" s="297">
        <v>8.6645691873379942</v>
      </c>
      <c r="K94" s="297">
        <v>11.494607887865071</v>
      </c>
      <c r="L94" s="297">
        <v>14.794727520078469</v>
      </c>
      <c r="M94" s="297">
        <v>22.610408595390751</v>
      </c>
      <c r="N94" s="297">
        <v>2.349831346790999</v>
      </c>
      <c r="O94" s="297">
        <v>4.9408771242993259</v>
      </c>
      <c r="P94" s="297">
        <v>0.88973386058426818</v>
      </c>
      <c r="Q94" s="297">
        <v>2.8499276518058161</v>
      </c>
      <c r="R94" s="297">
        <v>1.9968925848916199</v>
      </c>
      <c r="S94" s="297">
        <v>2.609177689075024</v>
      </c>
      <c r="T94" s="297">
        <v>0.91939191854544822</v>
      </c>
      <c r="U94" s="297">
        <v>2.122641494863442</v>
      </c>
      <c r="V94" s="297">
        <v>1.009013624594163</v>
      </c>
      <c r="W94" s="297">
        <v>1.523587876075172</v>
      </c>
      <c r="DA94" s="122" t="s">
        <v>1776</v>
      </c>
    </row>
    <row r="95" spans="1:105" ht="12" customHeight="1" x14ac:dyDescent="0.25">
      <c r="A95" s="59" t="s">
        <v>162</v>
      </c>
      <c r="B95" s="297">
        <v>0.41184450858655702</v>
      </c>
      <c r="C95" s="297">
        <v>1.842068487602786</v>
      </c>
      <c r="D95" s="297">
        <v>1.7321331843742671</v>
      </c>
      <c r="E95" s="297">
        <v>0.7631590443750198</v>
      </c>
      <c r="F95" s="297">
        <v>1.7441811438095181</v>
      </c>
      <c r="G95" s="297">
        <v>1.3696588831227641</v>
      </c>
      <c r="H95" s="297">
        <v>1.4606955140532689</v>
      </c>
      <c r="I95" s="297">
        <v>4.7473828572370476</v>
      </c>
      <c r="J95" s="297">
        <v>4.1155673503456853</v>
      </c>
      <c r="K95" s="297">
        <v>7.1785254660576623</v>
      </c>
      <c r="L95" s="297">
        <v>8.1941857449073154</v>
      </c>
      <c r="M95" s="297">
        <v>11.24601510463483</v>
      </c>
      <c r="N95" s="297">
        <v>12.00610943300145</v>
      </c>
      <c r="O95" s="297">
        <v>8.8795958544619609</v>
      </c>
      <c r="P95" s="297">
        <v>8.6246000037039536</v>
      </c>
      <c r="Q95" s="297">
        <v>2.7729309435932641</v>
      </c>
      <c r="R95" s="297">
        <v>7.3247512405462976</v>
      </c>
      <c r="S95" s="297">
        <v>6.3689006670785906</v>
      </c>
      <c r="T95" s="297">
        <v>2.645122597059145</v>
      </c>
      <c r="U95" s="297">
        <v>4.8091585173089966</v>
      </c>
      <c r="V95" s="297">
        <v>5.3029785532718252</v>
      </c>
      <c r="W95" s="297">
        <v>4.4657623920034393</v>
      </c>
      <c r="DA95" s="122" t="s">
        <v>1777</v>
      </c>
    </row>
    <row r="96" spans="1:105" ht="12" customHeight="1" x14ac:dyDescent="0.25">
      <c r="A96" s="60" t="s">
        <v>1542</v>
      </c>
      <c r="B96" s="264">
        <v>0</v>
      </c>
      <c r="C96" s="264">
        <v>0</v>
      </c>
      <c r="D96" s="264">
        <v>0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>
        <v>0</v>
      </c>
      <c r="K96" s="264">
        <v>0</v>
      </c>
      <c r="L96" s="264">
        <v>0</v>
      </c>
      <c r="M96" s="264">
        <v>0</v>
      </c>
      <c r="N96" s="264">
        <v>0</v>
      </c>
      <c r="O96" s="264">
        <v>0</v>
      </c>
      <c r="P96" s="264">
        <v>0</v>
      </c>
      <c r="Q96" s="264">
        <v>0</v>
      </c>
      <c r="R96" s="264">
        <v>0</v>
      </c>
      <c r="S96" s="264">
        <v>0</v>
      </c>
      <c r="T96" s="264">
        <v>0</v>
      </c>
      <c r="U96" s="264">
        <v>0</v>
      </c>
      <c r="V96" s="264">
        <v>0</v>
      </c>
      <c r="W96" s="264">
        <v>0</v>
      </c>
      <c r="DA96" s="72" t="s">
        <v>1778</v>
      </c>
    </row>
    <row r="97" spans="1:105" ht="12" customHeight="1" x14ac:dyDescent="0.25">
      <c r="A97" s="100" t="s">
        <v>106</v>
      </c>
      <c r="B97" s="281">
        <v>520.65737117652816</v>
      </c>
      <c r="C97" s="281">
        <v>563.42750884033217</v>
      </c>
      <c r="D97" s="281">
        <v>564.80295789041759</v>
      </c>
      <c r="E97" s="281">
        <v>599.19843856821171</v>
      </c>
      <c r="F97" s="281">
        <v>612.98922844022104</v>
      </c>
      <c r="G97" s="281">
        <v>714.32875332170318</v>
      </c>
      <c r="H97" s="281">
        <v>613.24094359478102</v>
      </c>
      <c r="I97" s="281">
        <v>578.58055726909492</v>
      </c>
      <c r="J97" s="281">
        <v>545.46418452344528</v>
      </c>
      <c r="K97" s="281">
        <v>437.49062685190529</v>
      </c>
      <c r="L97" s="281">
        <v>466.92228242998658</v>
      </c>
      <c r="M97" s="281">
        <v>473.73983491385098</v>
      </c>
      <c r="N97" s="281">
        <v>414.74514081445301</v>
      </c>
      <c r="O97" s="281">
        <v>333.43299914417111</v>
      </c>
      <c r="P97" s="281">
        <v>344.17633430283161</v>
      </c>
      <c r="Q97" s="281">
        <v>310.1971714464936</v>
      </c>
      <c r="R97" s="281">
        <v>308.97602517938071</v>
      </c>
      <c r="S97" s="281">
        <v>370.75580003915911</v>
      </c>
      <c r="T97" s="281">
        <v>360.74131406396577</v>
      </c>
      <c r="U97" s="281">
        <v>355.261864276501</v>
      </c>
      <c r="V97" s="281">
        <v>209.0232163378196</v>
      </c>
      <c r="W97" s="281">
        <v>244.5099132684081</v>
      </c>
      <c r="DA97" s="105" t="s">
        <v>1779</v>
      </c>
    </row>
    <row r="98" spans="1:105" ht="12" customHeight="1" x14ac:dyDescent="0.25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DA98" s="173"/>
    </row>
    <row r="99" spans="1:105" ht="15" customHeight="1" x14ac:dyDescent="0.25">
      <c r="A99" s="34" t="s">
        <v>51</v>
      </c>
      <c r="B99" s="225">
        <f t="shared" ref="B99:W99" si="6">SUM(B100:B104)+B110+B118+B119+B127+B128</f>
        <v>160.76074017080435</v>
      </c>
      <c r="C99" s="225">
        <f t="shared" si="6"/>
        <v>172.92432250144029</v>
      </c>
      <c r="D99" s="225">
        <f t="shared" si="6"/>
        <v>151.66492611506592</v>
      </c>
      <c r="E99" s="225">
        <f t="shared" si="6"/>
        <v>113.3693823665006</v>
      </c>
      <c r="F99" s="225">
        <f t="shared" si="6"/>
        <v>105.31967396612409</v>
      </c>
      <c r="G99" s="225">
        <f t="shared" si="6"/>
        <v>82.187639489727587</v>
      </c>
      <c r="H99" s="225">
        <f t="shared" si="6"/>
        <v>70.84991103925546</v>
      </c>
      <c r="I99" s="225">
        <f t="shared" si="6"/>
        <v>102.65680777305712</v>
      </c>
      <c r="J99" s="225">
        <f t="shared" si="6"/>
        <v>88.620700476919097</v>
      </c>
      <c r="K99" s="225">
        <f t="shared" si="6"/>
        <v>70.20788895306994</v>
      </c>
      <c r="L99" s="225">
        <f t="shared" si="6"/>
        <v>90.98220833606959</v>
      </c>
      <c r="M99" s="225">
        <f t="shared" si="6"/>
        <v>69.5585505937904</v>
      </c>
      <c r="N99" s="225">
        <f t="shared" si="6"/>
        <v>70.345441401997363</v>
      </c>
      <c r="O99" s="225">
        <f t="shared" si="6"/>
        <v>69.223211222609194</v>
      </c>
      <c r="P99" s="225">
        <f t="shared" si="6"/>
        <v>77.550202214714091</v>
      </c>
      <c r="Q99" s="225">
        <f t="shared" si="6"/>
        <v>76.671865154900203</v>
      </c>
      <c r="R99" s="225">
        <f t="shared" si="6"/>
        <v>73.719687850901664</v>
      </c>
      <c r="S99" s="225">
        <f t="shared" si="6"/>
        <v>69.457759189029758</v>
      </c>
      <c r="T99" s="225">
        <f t="shared" si="6"/>
        <v>83.827696716669664</v>
      </c>
      <c r="U99" s="225">
        <f t="shared" si="6"/>
        <v>55.802727790741812</v>
      </c>
      <c r="V99" s="225">
        <f t="shared" si="6"/>
        <v>48.314082786509942</v>
      </c>
      <c r="W99" s="225">
        <f t="shared" si="6"/>
        <v>48.283946968720272</v>
      </c>
      <c r="DA99" s="89"/>
    </row>
    <row r="100" spans="1:105" ht="12" customHeight="1" x14ac:dyDescent="0.25">
      <c r="A100" s="55" t="s">
        <v>92</v>
      </c>
      <c r="B100" s="261">
        <v>0</v>
      </c>
      <c r="C100" s="261">
        <v>0</v>
      </c>
      <c r="D100" s="261">
        <v>0</v>
      </c>
      <c r="E100" s="261">
        <v>0</v>
      </c>
      <c r="F100" s="261">
        <v>0</v>
      </c>
      <c r="G100" s="261">
        <v>0</v>
      </c>
      <c r="H100" s="261">
        <v>0</v>
      </c>
      <c r="I100" s="261">
        <v>0</v>
      </c>
      <c r="J100" s="261">
        <v>0</v>
      </c>
      <c r="K100" s="261">
        <v>0</v>
      </c>
      <c r="L100" s="261">
        <v>0</v>
      </c>
      <c r="M100" s="261">
        <v>0</v>
      </c>
      <c r="N100" s="261">
        <v>0</v>
      </c>
      <c r="O100" s="261">
        <v>0</v>
      </c>
      <c r="P100" s="261">
        <v>0</v>
      </c>
      <c r="Q100" s="261">
        <v>0</v>
      </c>
      <c r="R100" s="261">
        <v>0</v>
      </c>
      <c r="S100" s="261">
        <v>0</v>
      </c>
      <c r="T100" s="261">
        <v>0</v>
      </c>
      <c r="U100" s="261">
        <v>0</v>
      </c>
      <c r="V100" s="261">
        <v>0</v>
      </c>
      <c r="W100" s="261">
        <v>0</v>
      </c>
      <c r="DA100" s="67" t="s">
        <v>1780</v>
      </c>
    </row>
    <row r="101" spans="1:105" ht="12" customHeight="1" x14ac:dyDescent="0.25">
      <c r="A101" s="202" t="s">
        <v>93</v>
      </c>
      <c r="B101" s="226">
        <v>0</v>
      </c>
      <c r="C101" s="226">
        <v>0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0</v>
      </c>
      <c r="J101" s="226">
        <v>0</v>
      </c>
      <c r="K101" s="226">
        <v>0</v>
      </c>
      <c r="L101" s="226">
        <v>0</v>
      </c>
      <c r="M101" s="226">
        <v>0</v>
      </c>
      <c r="N101" s="226">
        <v>0</v>
      </c>
      <c r="O101" s="226">
        <v>0</v>
      </c>
      <c r="P101" s="226">
        <v>0</v>
      </c>
      <c r="Q101" s="226">
        <v>0</v>
      </c>
      <c r="R101" s="226">
        <v>0</v>
      </c>
      <c r="S101" s="226">
        <v>0</v>
      </c>
      <c r="T101" s="226">
        <v>0</v>
      </c>
      <c r="U101" s="226">
        <v>0</v>
      </c>
      <c r="V101" s="226">
        <v>0</v>
      </c>
      <c r="W101" s="226">
        <v>0</v>
      </c>
      <c r="DA101" s="174" t="s">
        <v>1781</v>
      </c>
    </row>
    <row r="102" spans="1:105" ht="12" customHeight="1" x14ac:dyDescent="0.25">
      <c r="A102" s="202" t="s">
        <v>94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DA102" s="174" t="s">
        <v>1782</v>
      </c>
    </row>
    <row r="103" spans="1:105" ht="12" customHeight="1" x14ac:dyDescent="0.25">
      <c r="A103" s="202" t="s">
        <v>95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DA103" s="174" t="s">
        <v>1783</v>
      </c>
    </row>
    <row r="104" spans="1:105" ht="12" customHeight="1" x14ac:dyDescent="0.25">
      <c r="A104" s="56" t="s">
        <v>96</v>
      </c>
      <c r="B104" s="262">
        <v>0.28811612605352688</v>
      </c>
      <c r="C104" s="262">
        <v>0.39718793545853398</v>
      </c>
      <c r="D104" s="262">
        <v>0.30256249174452449</v>
      </c>
      <c r="E104" s="262">
        <v>0.19082980450285381</v>
      </c>
      <c r="F104" s="262">
        <v>0.10696948008228931</v>
      </c>
      <c r="G104" s="262">
        <v>6.7966591893887818E-2</v>
      </c>
      <c r="H104" s="262">
        <v>8.091222618191049E-2</v>
      </c>
      <c r="I104" s="262">
        <v>0.12756145406623279</v>
      </c>
      <c r="J104" s="262">
        <v>0.10584723677061091</v>
      </c>
      <c r="K104" s="262">
        <v>0.1002377459035412</v>
      </c>
      <c r="L104" s="262">
        <v>0.13101233929643349</v>
      </c>
      <c r="M104" s="262">
        <v>0.16008131228726141</v>
      </c>
      <c r="N104" s="262">
        <v>0.14229170070233349</v>
      </c>
      <c r="O104" s="262">
        <v>0.1046001909493209</v>
      </c>
      <c r="P104" s="262">
        <v>0.1360170208555814</v>
      </c>
      <c r="Q104" s="262">
        <v>5.8666287752889623E-2</v>
      </c>
      <c r="R104" s="262">
        <v>0.11053042294411231</v>
      </c>
      <c r="S104" s="262">
        <v>6.3213745397235455E-2</v>
      </c>
      <c r="T104" s="262">
        <v>6.8007861129546418E-2</v>
      </c>
      <c r="U104" s="262">
        <v>3.7099061020408122E-2</v>
      </c>
      <c r="V104" s="262">
        <v>5.0723172676239048E-2</v>
      </c>
      <c r="W104" s="262">
        <v>4.8788082497199327E-2</v>
      </c>
      <c r="DA104" s="68" t="s">
        <v>1784</v>
      </c>
    </row>
    <row r="105" spans="1:105" ht="12" customHeight="1" x14ac:dyDescent="0.25">
      <c r="A105" s="37" t="s">
        <v>160</v>
      </c>
      <c r="B105" s="228">
        <v>0.18136815058527339</v>
      </c>
      <c r="C105" s="228">
        <v>0.1996535601572329</v>
      </c>
      <c r="D105" s="228">
        <v>0.13837325277411089</v>
      </c>
      <c r="E105" s="228">
        <v>9.9627389037150779E-2</v>
      </c>
      <c r="F105" s="228">
        <v>6.1981841923035687E-3</v>
      </c>
      <c r="G105" s="228">
        <v>4.9723406508448836E-3</v>
      </c>
      <c r="H105" s="228">
        <v>4.4708173563307316E-3</v>
      </c>
      <c r="I105" s="228">
        <v>7.7790148028681521E-3</v>
      </c>
      <c r="J105" s="228">
        <v>6.4860908603746933E-3</v>
      </c>
      <c r="K105" s="228">
        <v>6.5810140907299032E-3</v>
      </c>
      <c r="L105" s="228">
        <v>8.2251474164991532E-3</v>
      </c>
      <c r="M105" s="228">
        <v>4.0509910144421778E-3</v>
      </c>
      <c r="N105" s="228">
        <v>3.9925312369090533E-2</v>
      </c>
      <c r="O105" s="228">
        <v>4.3872712456456547E-2</v>
      </c>
      <c r="P105" s="228">
        <v>6.1445845539276733E-2</v>
      </c>
      <c r="Q105" s="228">
        <v>3.808838236524064E-2</v>
      </c>
      <c r="R105" s="228">
        <v>3.8954950946868981E-2</v>
      </c>
      <c r="S105" s="228">
        <v>2.337174919226143E-2</v>
      </c>
      <c r="T105" s="228">
        <v>2.2128604820608799E-2</v>
      </c>
      <c r="U105" s="228">
        <v>1.1759796024943149E-2</v>
      </c>
      <c r="V105" s="228">
        <v>9.0008097649684465E-3</v>
      </c>
      <c r="W105" s="228">
        <v>8.9680716225697156E-3</v>
      </c>
      <c r="DA105" s="69" t="s">
        <v>1785</v>
      </c>
    </row>
    <row r="106" spans="1:105" ht="12" customHeight="1" x14ac:dyDescent="0.25">
      <c r="A106" s="37" t="s">
        <v>162</v>
      </c>
      <c r="B106" s="228">
        <v>0.1067479754682534</v>
      </c>
      <c r="C106" s="228">
        <v>0.19753437530130119</v>
      </c>
      <c r="D106" s="228">
        <v>0.1641892389704136</v>
      </c>
      <c r="E106" s="228">
        <v>9.1202415465703013E-2</v>
      </c>
      <c r="F106" s="228">
        <v>0.10077129588998569</v>
      </c>
      <c r="G106" s="228">
        <v>6.2994251243042934E-2</v>
      </c>
      <c r="H106" s="228">
        <v>7.644140882557976E-2</v>
      </c>
      <c r="I106" s="228">
        <v>0.1197824392633647</v>
      </c>
      <c r="J106" s="228">
        <v>9.9361145910236176E-2</v>
      </c>
      <c r="K106" s="228">
        <v>9.365673181281127E-2</v>
      </c>
      <c r="L106" s="228">
        <v>0.1227871918799343</v>
      </c>
      <c r="M106" s="228">
        <v>0.15603032127281921</v>
      </c>
      <c r="N106" s="228">
        <v>0.10236638833324289</v>
      </c>
      <c r="O106" s="228">
        <v>6.0727478492864327E-2</v>
      </c>
      <c r="P106" s="228">
        <v>7.4571175316304708E-2</v>
      </c>
      <c r="Q106" s="228">
        <v>2.0577905387648979E-2</v>
      </c>
      <c r="R106" s="228">
        <v>7.1575471997243331E-2</v>
      </c>
      <c r="S106" s="228">
        <v>3.9841996204974008E-2</v>
      </c>
      <c r="T106" s="228">
        <v>4.5879256308937633E-2</v>
      </c>
      <c r="U106" s="228">
        <v>2.5339264995464971E-2</v>
      </c>
      <c r="V106" s="228">
        <v>4.17223629112706E-2</v>
      </c>
      <c r="W106" s="228">
        <v>3.9820010874629608E-2</v>
      </c>
      <c r="DA106" s="69" t="s">
        <v>1786</v>
      </c>
    </row>
    <row r="107" spans="1:105" ht="12" customHeight="1" x14ac:dyDescent="0.25">
      <c r="A107" s="37" t="s">
        <v>97</v>
      </c>
      <c r="B107" s="228">
        <v>0</v>
      </c>
      <c r="C107" s="228">
        <v>0</v>
      </c>
      <c r="D107" s="228">
        <v>0</v>
      </c>
      <c r="E107" s="228">
        <v>0</v>
      </c>
      <c r="F107" s="228">
        <v>0</v>
      </c>
      <c r="G107" s="228">
        <v>0</v>
      </c>
      <c r="H107" s="228">
        <v>0</v>
      </c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>
        <v>0</v>
      </c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DA107" s="69" t="s">
        <v>1787</v>
      </c>
    </row>
    <row r="108" spans="1:105" ht="12" customHeight="1" x14ac:dyDescent="0.25">
      <c r="A108" s="37" t="s">
        <v>78</v>
      </c>
      <c r="B108" s="228">
        <v>0</v>
      </c>
      <c r="C108" s="228">
        <v>0</v>
      </c>
      <c r="D108" s="228">
        <v>0</v>
      </c>
      <c r="E108" s="228">
        <v>0</v>
      </c>
      <c r="F108" s="228">
        <v>0</v>
      </c>
      <c r="G108" s="228">
        <v>0</v>
      </c>
      <c r="H108" s="228">
        <v>0</v>
      </c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>
        <v>0</v>
      </c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DA108" s="69" t="s">
        <v>1788</v>
      </c>
    </row>
    <row r="109" spans="1:105" ht="12" customHeight="1" x14ac:dyDescent="0.25">
      <c r="A109" s="37" t="s">
        <v>38</v>
      </c>
      <c r="B109" s="228">
        <v>0</v>
      </c>
      <c r="C109" s="228">
        <v>0</v>
      </c>
      <c r="D109" s="228">
        <v>0</v>
      </c>
      <c r="E109" s="228">
        <v>0</v>
      </c>
      <c r="F109" s="228">
        <v>0</v>
      </c>
      <c r="G109" s="228">
        <v>0</v>
      </c>
      <c r="H109" s="228">
        <v>0</v>
      </c>
      <c r="I109" s="228">
        <v>0</v>
      </c>
      <c r="J109" s="228">
        <v>0</v>
      </c>
      <c r="K109" s="228">
        <v>0</v>
      </c>
      <c r="L109" s="228">
        <v>0</v>
      </c>
      <c r="M109" s="228">
        <v>0</v>
      </c>
      <c r="N109" s="228">
        <v>0</v>
      </c>
      <c r="O109" s="228">
        <v>0</v>
      </c>
      <c r="P109" s="228">
        <v>0</v>
      </c>
      <c r="Q109" s="228">
        <v>0</v>
      </c>
      <c r="R109" s="228">
        <v>0</v>
      </c>
      <c r="S109" s="228">
        <v>0</v>
      </c>
      <c r="T109" s="228">
        <v>0</v>
      </c>
      <c r="U109" s="228">
        <v>0</v>
      </c>
      <c r="V109" s="228">
        <v>0</v>
      </c>
      <c r="W109" s="228">
        <v>0</v>
      </c>
      <c r="DA109" s="69" t="s">
        <v>1789</v>
      </c>
    </row>
    <row r="110" spans="1:105" ht="12" customHeight="1" x14ac:dyDescent="0.25">
      <c r="A110" s="57" t="s">
        <v>1555</v>
      </c>
      <c r="B110" s="263">
        <f t="shared" ref="B110:W110" si="7">B111+B117</f>
        <v>125.82135990209029</v>
      </c>
      <c r="C110" s="263">
        <f t="shared" si="7"/>
        <v>135.74217282039871</v>
      </c>
      <c r="D110" s="263">
        <f t="shared" si="7"/>
        <v>116.09510927623261</v>
      </c>
      <c r="E110" s="263">
        <f t="shared" si="7"/>
        <v>84.101138328586586</v>
      </c>
      <c r="F110" s="263">
        <f t="shared" si="7"/>
        <v>78.009091604659318</v>
      </c>
      <c r="G110" s="263">
        <f t="shared" si="7"/>
        <v>59.026033906267259</v>
      </c>
      <c r="H110" s="263">
        <f t="shared" si="7"/>
        <v>51.931004246242267</v>
      </c>
      <c r="I110" s="263">
        <f t="shared" si="7"/>
        <v>78.582381500621352</v>
      </c>
      <c r="J110" s="263">
        <f t="shared" si="7"/>
        <v>65.853289751663027</v>
      </c>
      <c r="K110" s="263">
        <f t="shared" si="7"/>
        <v>52.394159794444057</v>
      </c>
      <c r="L110" s="263">
        <f t="shared" si="7"/>
        <v>69.84761632627351</v>
      </c>
      <c r="M110" s="263">
        <f t="shared" si="7"/>
        <v>53.525351692498681</v>
      </c>
      <c r="N110" s="263">
        <f t="shared" si="7"/>
        <v>50.397621451817649</v>
      </c>
      <c r="O110" s="263">
        <f t="shared" si="7"/>
        <v>48.42046002851621</v>
      </c>
      <c r="P110" s="263">
        <f t="shared" si="7"/>
        <v>55.920538361168433</v>
      </c>
      <c r="Q110" s="263">
        <f t="shared" si="7"/>
        <v>55.645085629371764</v>
      </c>
      <c r="R110" s="263">
        <f t="shared" si="7"/>
        <v>52.520396533772612</v>
      </c>
      <c r="S110" s="263">
        <f t="shared" si="7"/>
        <v>47.79490169266289</v>
      </c>
      <c r="T110" s="263">
        <f t="shared" si="7"/>
        <v>61.416600068196807</v>
      </c>
      <c r="U110" s="263">
        <f t="shared" si="7"/>
        <v>35.962462468620153</v>
      </c>
      <c r="V110" s="263">
        <f t="shared" si="7"/>
        <v>29.23801136889012</v>
      </c>
      <c r="W110" s="263">
        <f t="shared" si="7"/>
        <v>29.118249578308539</v>
      </c>
      <c r="DA110" s="70"/>
    </row>
    <row r="111" spans="1:105" ht="12" customHeight="1" x14ac:dyDescent="0.25">
      <c r="A111" s="60" t="s">
        <v>1556</v>
      </c>
      <c r="B111" s="264">
        <v>125.82135990209029</v>
      </c>
      <c r="C111" s="264">
        <v>135.74217282039871</v>
      </c>
      <c r="D111" s="264">
        <v>116.09510927623261</v>
      </c>
      <c r="E111" s="264">
        <v>84.101138328586586</v>
      </c>
      <c r="F111" s="264">
        <v>78.009091604659318</v>
      </c>
      <c r="G111" s="264">
        <v>59.026033906267259</v>
      </c>
      <c r="H111" s="264">
        <v>51.931004246242267</v>
      </c>
      <c r="I111" s="264">
        <v>78.582381500621352</v>
      </c>
      <c r="J111" s="264">
        <v>65.853289751663027</v>
      </c>
      <c r="K111" s="264">
        <v>52.394159794444057</v>
      </c>
      <c r="L111" s="264">
        <v>69.84761632627351</v>
      </c>
      <c r="M111" s="264">
        <v>53.525351692498681</v>
      </c>
      <c r="N111" s="264">
        <v>50.397621451817649</v>
      </c>
      <c r="O111" s="264">
        <v>48.42046002851621</v>
      </c>
      <c r="P111" s="264">
        <v>55.920538361168433</v>
      </c>
      <c r="Q111" s="264">
        <v>55.645085629371764</v>
      </c>
      <c r="R111" s="264">
        <v>52.520396533772612</v>
      </c>
      <c r="S111" s="264">
        <v>47.79490169266289</v>
      </c>
      <c r="T111" s="264">
        <v>61.416600068196807</v>
      </c>
      <c r="U111" s="264">
        <v>35.962462468620153</v>
      </c>
      <c r="V111" s="264">
        <v>29.23801136889012</v>
      </c>
      <c r="W111" s="264">
        <v>29.118249578308539</v>
      </c>
      <c r="DA111" s="72" t="s">
        <v>1790</v>
      </c>
    </row>
    <row r="112" spans="1:105" ht="12" customHeight="1" x14ac:dyDescent="0.25">
      <c r="A112" s="59" t="s">
        <v>30</v>
      </c>
      <c r="B112" s="232">
        <v>103.9421800072074</v>
      </c>
      <c r="C112" s="232">
        <v>111.3498383231853</v>
      </c>
      <c r="D112" s="232">
        <v>89.929509286643281</v>
      </c>
      <c r="E112" s="232">
        <v>62.178920207127447</v>
      </c>
      <c r="F112" s="232">
        <v>55.353454166074847</v>
      </c>
      <c r="G112" s="232">
        <v>36.405308915932302</v>
      </c>
      <c r="H112" s="232">
        <v>28.208160879569039</v>
      </c>
      <c r="I112" s="232">
        <v>52.136217048586467</v>
      </c>
      <c r="J112" s="232">
        <v>39.36049210669853</v>
      </c>
      <c r="K112" s="232">
        <v>20.373321398265428</v>
      </c>
      <c r="L112" s="232">
        <v>43.582325795205293</v>
      </c>
      <c r="M112" s="232">
        <v>22.202787726653899</v>
      </c>
      <c r="N112" s="232">
        <v>33.352557852212882</v>
      </c>
      <c r="O112" s="232">
        <v>31.199742383579881</v>
      </c>
      <c r="P112" s="232">
        <v>38.339608795574158</v>
      </c>
      <c r="Q112" s="232">
        <v>41.960595876920443</v>
      </c>
      <c r="R112" s="232">
        <v>30.782552600049069</v>
      </c>
      <c r="S112" s="232">
        <v>30.54366931913221</v>
      </c>
      <c r="T112" s="232">
        <v>51.99645910618532</v>
      </c>
      <c r="U112" s="232">
        <v>27.287107371956239</v>
      </c>
      <c r="V112" s="232">
        <v>21.910844804636941</v>
      </c>
      <c r="W112" s="232">
        <v>22.67393386386976</v>
      </c>
      <c r="DA112" s="71" t="s">
        <v>1791</v>
      </c>
    </row>
    <row r="113" spans="1:105" ht="12" customHeight="1" x14ac:dyDescent="0.25">
      <c r="A113" s="59" t="s">
        <v>33</v>
      </c>
      <c r="B113" s="297">
        <v>1.727144960908084</v>
      </c>
      <c r="C113" s="297">
        <v>1.7839262011079711</v>
      </c>
      <c r="D113" s="297">
        <v>1.5803662032777099</v>
      </c>
      <c r="E113" s="297">
        <v>1.485787965652821</v>
      </c>
      <c r="F113" s="297">
        <v>1.6349496329440321</v>
      </c>
      <c r="G113" s="297">
        <v>1.463148847622864</v>
      </c>
      <c r="H113" s="297">
        <v>1.301827071165069</v>
      </c>
      <c r="I113" s="297">
        <v>1.419305144246348</v>
      </c>
      <c r="J113" s="297">
        <v>1.5790127517784771</v>
      </c>
      <c r="K113" s="297">
        <v>2.3555442794228769</v>
      </c>
      <c r="L113" s="297">
        <v>1.4445914987879671</v>
      </c>
      <c r="M113" s="297">
        <v>1.213665312761294</v>
      </c>
      <c r="N113" s="297">
        <v>0.75404964407382014</v>
      </c>
      <c r="O113" s="297">
        <v>1.1066211680284539</v>
      </c>
      <c r="P113" s="297">
        <v>1.230844963565167</v>
      </c>
      <c r="Q113" s="297">
        <v>1.2369239120525779</v>
      </c>
      <c r="R113" s="297">
        <v>2.07462685389465</v>
      </c>
      <c r="S113" s="297">
        <v>1.3875368384579301</v>
      </c>
      <c r="T113" s="297">
        <v>0.88280953286702168</v>
      </c>
      <c r="U113" s="297">
        <v>0.91258283733079593</v>
      </c>
      <c r="V113" s="297">
        <v>0.57096117230468413</v>
      </c>
      <c r="W113" s="297">
        <v>0.52032005689116168</v>
      </c>
      <c r="DA113" s="122" t="s">
        <v>1792</v>
      </c>
    </row>
    <row r="114" spans="1:105" ht="12" customHeight="1" x14ac:dyDescent="0.25">
      <c r="A114" s="59" t="s">
        <v>160</v>
      </c>
      <c r="B114" s="297">
        <v>5.9270876052908443</v>
      </c>
      <c r="C114" s="297">
        <v>5.978129861940868</v>
      </c>
      <c r="D114" s="297">
        <v>5.8169677628412746</v>
      </c>
      <c r="E114" s="297">
        <v>5.7932567853714936</v>
      </c>
      <c r="F114" s="297">
        <v>0.3445898969463288</v>
      </c>
      <c r="G114" s="297">
        <v>0.44241167141776788</v>
      </c>
      <c r="H114" s="297">
        <v>0.39373289116381172</v>
      </c>
      <c r="I114" s="297">
        <v>0.45896605281944441</v>
      </c>
      <c r="J114" s="297">
        <v>0.51293878895728662</v>
      </c>
      <c r="K114" s="297">
        <v>0.78026946399271946</v>
      </c>
      <c r="L114" s="297">
        <v>0.57882095876686268</v>
      </c>
      <c r="M114" s="297">
        <v>0.25743964091758798</v>
      </c>
      <c r="N114" s="297">
        <v>4.0068785299598222</v>
      </c>
      <c r="O114" s="297">
        <v>5.1084977345849207</v>
      </c>
      <c r="P114" s="297">
        <v>6.9907805407013273</v>
      </c>
      <c r="Q114" s="297">
        <v>5.9400384713483003</v>
      </c>
      <c r="R114" s="297">
        <v>5.8901796804708431</v>
      </c>
      <c r="S114" s="297">
        <v>4.6615657289767212</v>
      </c>
      <c r="T114" s="297">
        <v>2.2502553289567908</v>
      </c>
      <c r="U114" s="297">
        <v>1.8906921306703599</v>
      </c>
      <c r="V114" s="297">
        <v>1.0366423687885149</v>
      </c>
      <c r="W114" s="297">
        <v>0.85175290574266627</v>
      </c>
      <c r="DA114" s="122" t="s">
        <v>1793</v>
      </c>
    </row>
    <row r="115" spans="1:105" ht="12" customHeight="1" x14ac:dyDescent="0.25">
      <c r="A115" s="59" t="s">
        <v>70</v>
      </c>
      <c r="B115" s="297">
        <v>10.736437354655781</v>
      </c>
      <c r="C115" s="297">
        <v>10.715602298068809</v>
      </c>
      <c r="D115" s="297">
        <v>11.866039683127861</v>
      </c>
      <c r="E115" s="297">
        <v>9.3398223808597383</v>
      </c>
      <c r="F115" s="297">
        <v>15.073687688456261</v>
      </c>
      <c r="G115" s="297">
        <v>15.11028058679821</v>
      </c>
      <c r="H115" s="297">
        <v>15.295293590689351</v>
      </c>
      <c r="I115" s="297">
        <v>17.500664982627789</v>
      </c>
      <c r="J115" s="297">
        <v>16.543079854919579</v>
      </c>
      <c r="K115" s="297">
        <v>17.780734808766191</v>
      </c>
      <c r="L115" s="297">
        <v>15.60108459841185</v>
      </c>
      <c r="M115" s="297">
        <v>19.935764374106661</v>
      </c>
      <c r="N115" s="297">
        <v>2.010710892027666</v>
      </c>
      <c r="O115" s="297">
        <v>3.9345477646622959</v>
      </c>
      <c r="P115" s="297">
        <v>0.87523623341865497</v>
      </c>
      <c r="Q115" s="297">
        <v>3.2983191519550741</v>
      </c>
      <c r="R115" s="297">
        <v>2.9504749129288879</v>
      </c>
      <c r="S115" s="297">
        <v>3.2555237324426858</v>
      </c>
      <c r="T115" s="297">
        <v>1.621619699537781</v>
      </c>
      <c r="U115" s="297">
        <v>1.7981362590344361</v>
      </c>
      <c r="V115" s="297">
        <v>0.91430991269772854</v>
      </c>
      <c r="W115" s="297">
        <v>1.290291469902517</v>
      </c>
      <c r="DA115" s="122" t="s">
        <v>1794</v>
      </c>
    </row>
    <row r="116" spans="1:105" ht="12" customHeight="1" x14ac:dyDescent="0.25">
      <c r="A116" s="59" t="s">
        <v>162</v>
      </c>
      <c r="B116" s="297">
        <v>3.4885099740282079</v>
      </c>
      <c r="C116" s="297">
        <v>5.9146761360957516</v>
      </c>
      <c r="D116" s="297">
        <v>6.9022263403424926</v>
      </c>
      <c r="E116" s="297">
        <v>5.3033509895750726</v>
      </c>
      <c r="F116" s="297">
        <v>5.6024102202378447</v>
      </c>
      <c r="G116" s="297">
        <v>5.60488388449612</v>
      </c>
      <c r="H116" s="297">
        <v>6.7319898136549909</v>
      </c>
      <c r="I116" s="297">
        <v>7.0672282723413034</v>
      </c>
      <c r="J116" s="297">
        <v>7.8577662493091456</v>
      </c>
      <c r="K116" s="297">
        <v>11.104289843996829</v>
      </c>
      <c r="L116" s="297">
        <v>8.6407934751015532</v>
      </c>
      <c r="M116" s="297">
        <v>9.9156946380592341</v>
      </c>
      <c r="N116" s="297">
        <v>10.27342453354346</v>
      </c>
      <c r="O116" s="297">
        <v>7.0710509776606543</v>
      </c>
      <c r="P116" s="297">
        <v>8.4840678279091151</v>
      </c>
      <c r="Q116" s="297">
        <v>3.2092082170953629</v>
      </c>
      <c r="R116" s="297">
        <v>10.82256248642916</v>
      </c>
      <c r="S116" s="297">
        <v>7.9466060736533528</v>
      </c>
      <c r="T116" s="297">
        <v>4.6654564006498926</v>
      </c>
      <c r="U116" s="297">
        <v>4.0739438696283106</v>
      </c>
      <c r="V116" s="297">
        <v>4.8052531104622496</v>
      </c>
      <c r="W116" s="297">
        <v>3.781951281902431</v>
      </c>
      <c r="DA116" s="122" t="s">
        <v>1795</v>
      </c>
    </row>
    <row r="117" spans="1:105" ht="12" customHeight="1" x14ac:dyDescent="0.25">
      <c r="A117" s="60" t="s">
        <v>1563</v>
      </c>
      <c r="B117" s="264">
        <v>0</v>
      </c>
      <c r="C117" s="264">
        <v>0</v>
      </c>
      <c r="D117" s="264">
        <v>0</v>
      </c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>
        <v>0</v>
      </c>
      <c r="K117" s="264">
        <v>0</v>
      </c>
      <c r="L117" s="264">
        <v>0</v>
      </c>
      <c r="M117" s="264">
        <v>0</v>
      </c>
      <c r="N117" s="264">
        <v>0</v>
      </c>
      <c r="O117" s="264">
        <v>0</v>
      </c>
      <c r="P117" s="264">
        <v>0</v>
      </c>
      <c r="Q117" s="264">
        <v>0</v>
      </c>
      <c r="R117" s="264">
        <v>0</v>
      </c>
      <c r="S117" s="264">
        <v>0</v>
      </c>
      <c r="T117" s="264">
        <v>0</v>
      </c>
      <c r="U117" s="264">
        <v>0</v>
      </c>
      <c r="V117" s="264">
        <v>0</v>
      </c>
      <c r="W117" s="264">
        <v>0</v>
      </c>
      <c r="DA117" s="72" t="s">
        <v>1796</v>
      </c>
    </row>
    <row r="118" spans="1:105" ht="12" customHeight="1" x14ac:dyDescent="0.25">
      <c r="A118" s="57" t="s">
        <v>1565</v>
      </c>
      <c r="B118" s="263">
        <v>0</v>
      </c>
      <c r="C118" s="263">
        <v>0</v>
      </c>
      <c r="D118" s="263">
        <v>0</v>
      </c>
      <c r="E118" s="263">
        <v>0</v>
      </c>
      <c r="F118" s="263">
        <v>0</v>
      </c>
      <c r="G118" s="263">
        <v>0</v>
      </c>
      <c r="H118" s="263">
        <v>0</v>
      </c>
      <c r="I118" s="263">
        <v>0</v>
      </c>
      <c r="J118" s="263">
        <v>0</v>
      </c>
      <c r="K118" s="263">
        <v>0</v>
      </c>
      <c r="L118" s="263">
        <v>0</v>
      </c>
      <c r="M118" s="263">
        <v>0</v>
      </c>
      <c r="N118" s="263">
        <v>0</v>
      </c>
      <c r="O118" s="263">
        <v>0</v>
      </c>
      <c r="P118" s="263">
        <v>0</v>
      </c>
      <c r="Q118" s="263">
        <v>0</v>
      </c>
      <c r="R118" s="263">
        <v>0</v>
      </c>
      <c r="S118" s="263">
        <v>0</v>
      </c>
      <c r="T118" s="263">
        <v>0</v>
      </c>
      <c r="U118" s="263">
        <v>0</v>
      </c>
      <c r="V118" s="263">
        <v>0</v>
      </c>
      <c r="W118" s="263">
        <v>0</v>
      </c>
      <c r="DA118" s="70" t="s">
        <v>1797</v>
      </c>
    </row>
    <row r="119" spans="1:105" ht="12" customHeight="1" x14ac:dyDescent="0.25">
      <c r="A119" s="57" t="s">
        <v>1567</v>
      </c>
      <c r="B119" s="263">
        <f t="shared" ref="B119:W119" si="8">B120+B126</f>
        <v>10.521868575640241</v>
      </c>
      <c r="C119" s="263">
        <f t="shared" si="8"/>
        <v>11.351501078191349</v>
      </c>
      <c r="D119" s="263">
        <f t="shared" si="8"/>
        <v>9.7085064334836968</v>
      </c>
      <c r="E119" s="263">
        <f t="shared" si="8"/>
        <v>7.0329960290027582</v>
      </c>
      <c r="F119" s="263">
        <f t="shared" si="8"/>
        <v>6.5235458447438797</v>
      </c>
      <c r="G119" s="263">
        <f t="shared" si="8"/>
        <v>4.936078991566446</v>
      </c>
      <c r="H119" s="263">
        <f t="shared" si="8"/>
        <v>4.3427539020812844</v>
      </c>
      <c r="I119" s="263">
        <f t="shared" si="8"/>
        <v>6.571487473619527</v>
      </c>
      <c r="J119" s="263">
        <f t="shared" si="8"/>
        <v>5.5070113737424586</v>
      </c>
      <c r="K119" s="263">
        <f t="shared" si="8"/>
        <v>4.3814854959223437</v>
      </c>
      <c r="L119" s="263">
        <f t="shared" si="8"/>
        <v>5.8410387542996522</v>
      </c>
      <c r="M119" s="263">
        <f t="shared" si="8"/>
        <v>4.4760819340344566</v>
      </c>
      <c r="N119" s="263">
        <f t="shared" si="8"/>
        <v>4.2145240669273907</v>
      </c>
      <c r="O119" s="263">
        <f t="shared" si="8"/>
        <v>4.0491830416436709</v>
      </c>
      <c r="P119" s="263">
        <f t="shared" si="8"/>
        <v>4.6763805110128001</v>
      </c>
      <c r="Q119" s="263">
        <f t="shared" si="8"/>
        <v>4.6533456507551998</v>
      </c>
      <c r="R119" s="263">
        <f t="shared" si="8"/>
        <v>4.3920421007918691</v>
      </c>
      <c r="S119" s="263">
        <f t="shared" si="8"/>
        <v>3.9968704406563109</v>
      </c>
      <c r="T119" s="263">
        <f t="shared" si="8"/>
        <v>5.1359911765624462</v>
      </c>
      <c r="U119" s="263">
        <f t="shared" si="8"/>
        <v>3.0073773169012572</v>
      </c>
      <c r="V119" s="263">
        <f t="shared" si="8"/>
        <v>2.445042028443583</v>
      </c>
      <c r="W119" s="263">
        <f t="shared" si="8"/>
        <v>2.4350268941145359</v>
      </c>
      <c r="DA119" s="70"/>
    </row>
    <row r="120" spans="1:105" ht="12" customHeight="1" x14ac:dyDescent="0.25">
      <c r="A120" s="60" t="s">
        <v>1568</v>
      </c>
      <c r="B120" s="264">
        <v>10.521868575640241</v>
      </c>
      <c r="C120" s="264">
        <v>11.351501078191349</v>
      </c>
      <c r="D120" s="264">
        <v>9.7085064334836968</v>
      </c>
      <c r="E120" s="264">
        <v>7.0329960290027582</v>
      </c>
      <c r="F120" s="264">
        <v>6.5235458447438797</v>
      </c>
      <c r="G120" s="264">
        <v>4.936078991566446</v>
      </c>
      <c r="H120" s="264">
        <v>4.3427539020812844</v>
      </c>
      <c r="I120" s="264">
        <v>6.571487473619527</v>
      </c>
      <c r="J120" s="264">
        <v>5.5070113737424586</v>
      </c>
      <c r="K120" s="264">
        <v>4.3814854959223437</v>
      </c>
      <c r="L120" s="264">
        <v>5.8410387542996522</v>
      </c>
      <c r="M120" s="264">
        <v>4.4760819340344566</v>
      </c>
      <c r="N120" s="264">
        <v>4.2145240669273907</v>
      </c>
      <c r="O120" s="264">
        <v>4.0491830416436709</v>
      </c>
      <c r="P120" s="264">
        <v>4.6763805110128001</v>
      </c>
      <c r="Q120" s="264">
        <v>4.6533456507551998</v>
      </c>
      <c r="R120" s="264">
        <v>4.3920421007918691</v>
      </c>
      <c r="S120" s="264">
        <v>3.9968704406563109</v>
      </c>
      <c r="T120" s="264">
        <v>5.1359911765624462</v>
      </c>
      <c r="U120" s="264">
        <v>3.0073773169012572</v>
      </c>
      <c r="V120" s="264">
        <v>2.445042028443583</v>
      </c>
      <c r="W120" s="264">
        <v>2.4350268941145359</v>
      </c>
      <c r="DA120" s="72" t="s">
        <v>1798</v>
      </c>
    </row>
    <row r="121" spans="1:105" ht="12" customHeight="1" x14ac:dyDescent="0.25">
      <c r="A121" s="59" t="s">
        <v>30</v>
      </c>
      <c r="B121" s="232">
        <v>8.6922121836262782</v>
      </c>
      <c r="C121" s="232">
        <v>9.3116809869727071</v>
      </c>
      <c r="D121" s="232">
        <v>7.5203962071479644</v>
      </c>
      <c r="E121" s="232">
        <v>5.1997405456730181</v>
      </c>
      <c r="F121" s="232">
        <v>4.6289578367010584</v>
      </c>
      <c r="G121" s="232">
        <v>3.044410552922816</v>
      </c>
      <c r="H121" s="232">
        <v>2.3589203118318149</v>
      </c>
      <c r="I121" s="232">
        <v>4.3599149162205757</v>
      </c>
      <c r="J121" s="232">
        <v>3.2915390943277081</v>
      </c>
      <c r="K121" s="232">
        <v>1.7037282888107339</v>
      </c>
      <c r="L121" s="232">
        <v>3.644591860990269</v>
      </c>
      <c r="M121" s="232">
        <v>1.8567182444577071</v>
      </c>
      <c r="N121" s="232">
        <v>2.789122853667326</v>
      </c>
      <c r="O121" s="232">
        <v>2.609092678773425</v>
      </c>
      <c r="P121" s="232">
        <v>3.206167262080196</v>
      </c>
      <c r="Q121" s="232">
        <v>3.5089739573318148</v>
      </c>
      <c r="R121" s="232">
        <v>2.5742049929557962</v>
      </c>
      <c r="S121" s="232">
        <v>2.554228269697671</v>
      </c>
      <c r="T121" s="232">
        <v>4.3482275945806608</v>
      </c>
      <c r="U121" s="232">
        <v>2.2818967924089151</v>
      </c>
      <c r="V121" s="232">
        <v>1.8323043845261251</v>
      </c>
      <c r="W121" s="232">
        <v>1.896118054947463</v>
      </c>
      <c r="DA121" s="71" t="s">
        <v>1799</v>
      </c>
    </row>
    <row r="122" spans="1:105" ht="12" customHeight="1" x14ac:dyDescent="0.25">
      <c r="A122" s="59" t="s">
        <v>33</v>
      </c>
      <c r="B122" s="297">
        <v>0.14443328464972541</v>
      </c>
      <c r="C122" s="297">
        <v>0.1491816417443394</v>
      </c>
      <c r="D122" s="297">
        <v>0.13215884413593401</v>
      </c>
      <c r="E122" s="297">
        <v>0.12424969590244531</v>
      </c>
      <c r="F122" s="297">
        <v>0.1367234083228388</v>
      </c>
      <c r="G122" s="297">
        <v>0.1223564893374792</v>
      </c>
      <c r="H122" s="297">
        <v>0.1088658822450221</v>
      </c>
      <c r="I122" s="297">
        <v>0.1186900396571066</v>
      </c>
      <c r="J122" s="297">
        <v>0.1320456611373596</v>
      </c>
      <c r="K122" s="297">
        <v>0.19698346410716969</v>
      </c>
      <c r="L122" s="297">
        <v>0.1208046225820647</v>
      </c>
      <c r="M122" s="297">
        <v>0.1014933150112574</v>
      </c>
      <c r="N122" s="297">
        <v>6.3057745208182442E-2</v>
      </c>
      <c r="O122" s="297">
        <v>9.254169961346484E-2</v>
      </c>
      <c r="P122" s="297">
        <v>0.102929971140824</v>
      </c>
      <c r="Q122" s="297">
        <v>0.1034383259790836</v>
      </c>
      <c r="R122" s="297">
        <v>0.17349161634526919</v>
      </c>
      <c r="S122" s="297">
        <v>0.1160334006044323</v>
      </c>
      <c r="T122" s="297">
        <v>7.3825349601827281E-2</v>
      </c>
      <c r="U122" s="297">
        <v>7.6315155759336131E-2</v>
      </c>
      <c r="V122" s="297">
        <v>4.7746888298284558E-2</v>
      </c>
      <c r="W122" s="297">
        <v>4.3512001937816437E-2</v>
      </c>
      <c r="DA122" s="122" t="s">
        <v>1800</v>
      </c>
    </row>
    <row r="123" spans="1:105" ht="12" customHeight="1" x14ac:dyDescent="0.25">
      <c r="A123" s="59" t="s">
        <v>160</v>
      </c>
      <c r="B123" s="297">
        <v>0.4956554027687029</v>
      </c>
      <c r="C123" s="297">
        <v>0.49992383474792768</v>
      </c>
      <c r="D123" s="297">
        <v>0.48644658074733699</v>
      </c>
      <c r="E123" s="297">
        <v>0.48446373944812399</v>
      </c>
      <c r="F123" s="297">
        <v>2.8816487208404819E-2</v>
      </c>
      <c r="G123" s="297">
        <v>3.6996877689205072E-2</v>
      </c>
      <c r="H123" s="297">
        <v>3.2926092500957488E-2</v>
      </c>
      <c r="I123" s="297">
        <v>3.8381245379993087E-2</v>
      </c>
      <c r="J123" s="297">
        <v>4.2894740042203047E-2</v>
      </c>
      <c r="K123" s="297">
        <v>6.5250389600822065E-2</v>
      </c>
      <c r="L123" s="297">
        <v>4.8404166523953039E-2</v>
      </c>
      <c r="M123" s="297">
        <v>2.1528507321830929E-2</v>
      </c>
      <c r="N123" s="297">
        <v>0.33507704354490442</v>
      </c>
      <c r="O123" s="297">
        <v>0.42720045168869181</v>
      </c>
      <c r="P123" s="297">
        <v>0.58460720936128241</v>
      </c>
      <c r="Q123" s="297">
        <v>0.49673842484622038</v>
      </c>
      <c r="R123" s="297">
        <v>0.49256896073169198</v>
      </c>
      <c r="S123" s="297">
        <v>0.38982555899228338</v>
      </c>
      <c r="T123" s="297">
        <v>0.18817862763001411</v>
      </c>
      <c r="U123" s="297">
        <v>0.15810999127168271</v>
      </c>
      <c r="V123" s="297">
        <v>8.6689690628212024E-2</v>
      </c>
      <c r="W123" s="297">
        <v>7.1228225001843504E-2</v>
      </c>
      <c r="DA123" s="122" t="s">
        <v>1801</v>
      </c>
    </row>
    <row r="124" spans="1:105" ht="12" customHeight="1" x14ac:dyDescent="0.25">
      <c r="A124" s="59" t="s">
        <v>70</v>
      </c>
      <c r="B124" s="297">
        <v>0.89783946783113622</v>
      </c>
      <c r="C124" s="297">
        <v>0.89609712672669495</v>
      </c>
      <c r="D124" s="297">
        <v>0.99230297746232554</v>
      </c>
      <c r="E124" s="297">
        <v>0.78104690402091914</v>
      </c>
      <c r="F124" s="297">
        <v>1.2605440040673741</v>
      </c>
      <c r="G124" s="297">
        <v>1.263604101871558</v>
      </c>
      <c r="H124" s="297">
        <v>1.279075898657428</v>
      </c>
      <c r="I124" s="297">
        <v>1.463501086594595</v>
      </c>
      <c r="J124" s="297">
        <v>1.3834225937888129</v>
      </c>
      <c r="K124" s="297">
        <v>1.486922053471156</v>
      </c>
      <c r="L124" s="297">
        <v>1.304647811068584</v>
      </c>
      <c r="M124" s="297">
        <v>1.6671373832114831</v>
      </c>
      <c r="N124" s="297">
        <v>0.16814661489898561</v>
      </c>
      <c r="O124" s="297">
        <v>0.32902835032597672</v>
      </c>
      <c r="P124" s="297">
        <v>7.3192028983279783E-2</v>
      </c>
      <c r="Q124" s="297">
        <v>0.27582344257282099</v>
      </c>
      <c r="R124" s="297">
        <v>0.24673480952454391</v>
      </c>
      <c r="S124" s="297">
        <v>0.27224465610843102</v>
      </c>
      <c r="T124" s="297">
        <v>0.13560868656548569</v>
      </c>
      <c r="U124" s="297">
        <v>0.15036996431588731</v>
      </c>
      <c r="V124" s="297">
        <v>7.645958322415794E-2</v>
      </c>
      <c r="W124" s="297">
        <v>0.1079012123311059</v>
      </c>
      <c r="DA124" s="122" t="s">
        <v>1802</v>
      </c>
    </row>
    <row r="125" spans="1:105" ht="12" customHeight="1" x14ac:dyDescent="0.25">
      <c r="A125" s="59" t="s">
        <v>162</v>
      </c>
      <c r="B125" s="297">
        <v>0.2917282367643933</v>
      </c>
      <c r="C125" s="297">
        <v>0.49461748799967642</v>
      </c>
      <c r="D125" s="297">
        <v>0.57720182399013698</v>
      </c>
      <c r="E125" s="297">
        <v>0.44349514395825151</v>
      </c>
      <c r="F125" s="297">
        <v>0.4685041084442052</v>
      </c>
      <c r="G125" s="297">
        <v>0.46871096974538712</v>
      </c>
      <c r="H125" s="297">
        <v>0.562965716846062</v>
      </c>
      <c r="I125" s="297">
        <v>0.59100018576725644</v>
      </c>
      <c r="J125" s="297">
        <v>0.65710928444637506</v>
      </c>
      <c r="K125" s="297">
        <v>0.92860129993246243</v>
      </c>
      <c r="L125" s="297">
        <v>0.72259029313478151</v>
      </c>
      <c r="M125" s="297">
        <v>0.82920448403217872</v>
      </c>
      <c r="N125" s="297">
        <v>0.85911980960799139</v>
      </c>
      <c r="O125" s="297">
        <v>0.59131986124211178</v>
      </c>
      <c r="P125" s="297">
        <v>0.70948403944721805</v>
      </c>
      <c r="Q125" s="297">
        <v>0.26837150002526039</v>
      </c>
      <c r="R125" s="297">
        <v>0.90504172123456794</v>
      </c>
      <c r="S125" s="297">
        <v>0.66453855525349448</v>
      </c>
      <c r="T125" s="297">
        <v>0.39015091818445807</v>
      </c>
      <c r="U125" s="297">
        <v>0.34068541314543671</v>
      </c>
      <c r="V125" s="297">
        <v>0.40184148176680362</v>
      </c>
      <c r="W125" s="297">
        <v>0.31626739989630642</v>
      </c>
      <c r="DA125" s="122" t="s">
        <v>1803</v>
      </c>
    </row>
    <row r="126" spans="1:105" ht="12" customHeight="1" x14ac:dyDescent="0.25">
      <c r="A126" s="60" t="s">
        <v>1575</v>
      </c>
      <c r="B126" s="264">
        <v>0</v>
      </c>
      <c r="C126" s="264">
        <v>0</v>
      </c>
      <c r="D126" s="264">
        <v>0</v>
      </c>
      <c r="E126" s="264">
        <v>0</v>
      </c>
      <c r="F126" s="264">
        <v>0</v>
      </c>
      <c r="G126" s="264">
        <v>0</v>
      </c>
      <c r="H126" s="264">
        <v>0</v>
      </c>
      <c r="I126" s="264">
        <v>0</v>
      </c>
      <c r="J126" s="264">
        <v>0</v>
      </c>
      <c r="K126" s="264">
        <v>0</v>
      </c>
      <c r="L126" s="264">
        <v>0</v>
      </c>
      <c r="M126" s="264">
        <v>0</v>
      </c>
      <c r="N126" s="264">
        <v>0</v>
      </c>
      <c r="O126" s="264">
        <v>0</v>
      </c>
      <c r="P126" s="264">
        <v>0</v>
      </c>
      <c r="Q126" s="264">
        <v>0</v>
      </c>
      <c r="R126" s="264">
        <v>0</v>
      </c>
      <c r="S126" s="264">
        <v>0</v>
      </c>
      <c r="T126" s="264">
        <v>0</v>
      </c>
      <c r="U126" s="264">
        <v>0</v>
      </c>
      <c r="V126" s="264">
        <v>0</v>
      </c>
      <c r="W126" s="264">
        <v>0</v>
      </c>
      <c r="DA126" s="72" t="s">
        <v>1804</v>
      </c>
    </row>
    <row r="127" spans="1:105" ht="12" customHeight="1" x14ac:dyDescent="0.25">
      <c r="A127" s="133" t="s">
        <v>1577</v>
      </c>
      <c r="B127" s="263">
        <v>0</v>
      </c>
      <c r="C127" s="263">
        <v>0</v>
      </c>
      <c r="D127" s="263">
        <v>0</v>
      </c>
      <c r="E127" s="263">
        <v>0</v>
      </c>
      <c r="F127" s="263">
        <v>0</v>
      </c>
      <c r="G127" s="263">
        <v>0</v>
      </c>
      <c r="H127" s="263">
        <v>0</v>
      </c>
      <c r="I127" s="263">
        <v>0</v>
      </c>
      <c r="J127" s="263">
        <v>0</v>
      </c>
      <c r="K127" s="263">
        <v>0</v>
      </c>
      <c r="L127" s="263">
        <v>0</v>
      </c>
      <c r="M127" s="263">
        <v>0</v>
      </c>
      <c r="N127" s="263">
        <v>0</v>
      </c>
      <c r="O127" s="263">
        <v>0</v>
      </c>
      <c r="P127" s="263">
        <v>0</v>
      </c>
      <c r="Q127" s="263">
        <v>0</v>
      </c>
      <c r="R127" s="263">
        <v>0</v>
      </c>
      <c r="S127" s="263">
        <v>0</v>
      </c>
      <c r="T127" s="263">
        <v>0</v>
      </c>
      <c r="U127" s="263">
        <v>0</v>
      </c>
      <c r="V127" s="263">
        <v>0</v>
      </c>
      <c r="W127" s="263">
        <v>0</v>
      </c>
      <c r="DA127" s="70" t="s">
        <v>1805</v>
      </c>
    </row>
    <row r="128" spans="1:105" ht="12" customHeight="1" x14ac:dyDescent="0.25">
      <c r="A128" s="100" t="s">
        <v>106</v>
      </c>
      <c r="B128" s="281">
        <v>24.1293955670203</v>
      </c>
      <c r="C128" s="281">
        <v>25.433460667391699</v>
      </c>
      <c r="D128" s="281">
        <v>25.558747913605099</v>
      </c>
      <c r="E128" s="281">
        <v>22.044418204408402</v>
      </c>
      <c r="F128" s="281">
        <v>20.680067036638601</v>
      </c>
      <c r="G128" s="281">
        <v>18.15756</v>
      </c>
      <c r="H128" s="281">
        <v>14.49524066475</v>
      </c>
      <c r="I128" s="281">
        <v>17.37537734475</v>
      </c>
      <c r="J128" s="281">
        <v>17.154552114743002</v>
      </c>
      <c r="K128" s="281">
        <v>13.3320059168</v>
      </c>
      <c r="L128" s="281">
        <v>15.162540916199999</v>
      </c>
      <c r="M128" s="281">
        <v>11.397035654970001</v>
      </c>
      <c r="N128" s="281">
        <v>15.59100418255</v>
      </c>
      <c r="O128" s="281">
        <v>16.648967961499999</v>
      </c>
      <c r="P128" s="281">
        <v>16.81726632167727</v>
      </c>
      <c r="Q128" s="281">
        <v>16.314767587020349</v>
      </c>
      <c r="R128" s="281">
        <v>16.696718793393082</v>
      </c>
      <c r="S128" s="281">
        <v>17.602773310313321</v>
      </c>
      <c r="T128" s="281">
        <v>17.20709761078086</v>
      </c>
      <c r="U128" s="281">
        <v>16.795788944200002</v>
      </c>
      <c r="V128" s="281">
        <v>16.580306216499999</v>
      </c>
      <c r="W128" s="281">
        <v>16.6818824138</v>
      </c>
      <c r="DA128" s="105" t="s">
        <v>1806</v>
      </c>
    </row>
    <row r="129" spans="1:105" ht="12" customHeight="1" x14ac:dyDescent="0.25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DA129" s="173"/>
    </row>
    <row r="130" spans="1:105" ht="15" customHeight="1" x14ac:dyDescent="0.25">
      <c r="A130" s="32" t="s">
        <v>431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DA130" s="88"/>
    </row>
    <row r="131" spans="1:105" ht="12" customHeight="1" x14ac:dyDescent="0.25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DA131" s="173"/>
    </row>
    <row r="132" spans="1:105" ht="12" customHeight="1" x14ac:dyDescent="0.25">
      <c r="A132" s="35" t="s">
        <v>49</v>
      </c>
      <c r="B132" s="234">
        <f t="shared" ref="B132:W132" si="9">SUM(B133:B138,B140:B141,B139,B144)</f>
        <v>0.99999999999999989</v>
      </c>
      <c r="C132" s="234">
        <f t="shared" si="9"/>
        <v>0.99999999999999989</v>
      </c>
      <c r="D132" s="234">
        <f t="shared" si="9"/>
        <v>1</v>
      </c>
      <c r="E132" s="234">
        <f t="shared" si="9"/>
        <v>1</v>
      </c>
      <c r="F132" s="234">
        <f t="shared" si="9"/>
        <v>1</v>
      </c>
      <c r="G132" s="234">
        <f t="shared" si="9"/>
        <v>1</v>
      </c>
      <c r="H132" s="234">
        <f t="shared" si="9"/>
        <v>0.99999999999999989</v>
      </c>
      <c r="I132" s="234">
        <f t="shared" si="9"/>
        <v>1</v>
      </c>
      <c r="J132" s="234">
        <f t="shared" si="9"/>
        <v>1</v>
      </c>
      <c r="K132" s="234">
        <f t="shared" si="9"/>
        <v>0.99999999999999989</v>
      </c>
      <c r="L132" s="234">
        <f t="shared" si="9"/>
        <v>1</v>
      </c>
      <c r="M132" s="234">
        <f t="shared" si="9"/>
        <v>1</v>
      </c>
      <c r="N132" s="234">
        <f t="shared" si="9"/>
        <v>1</v>
      </c>
      <c r="O132" s="234">
        <f t="shared" si="9"/>
        <v>1</v>
      </c>
      <c r="P132" s="234">
        <f t="shared" si="9"/>
        <v>1</v>
      </c>
      <c r="Q132" s="234">
        <f t="shared" si="9"/>
        <v>1</v>
      </c>
      <c r="R132" s="234">
        <f t="shared" si="9"/>
        <v>1</v>
      </c>
      <c r="S132" s="234">
        <f t="shared" si="9"/>
        <v>1</v>
      </c>
      <c r="T132" s="234">
        <f t="shared" si="9"/>
        <v>0.99999999999999989</v>
      </c>
      <c r="U132" s="234">
        <f t="shared" si="9"/>
        <v>0.99999999999999989</v>
      </c>
      <c r="V132" s="234">
        <f t="shared" si="9"/>
        <v>1</v>
      </c>
      <c r="W132" s="234">
        <f t="shared" si="9"/>
        <v>1</v>
      </c>
      <c r="DA132" s="95"/>
    </row>
    <row r="133" spans="1:105" ht="12" customHeight="1" x14ac:dyDescent="0.25">
      <c r="A133" s="55" t="s">
        <v>92</v>
      </c>
      <c r="B133" s="268">
        <f t="shared" ref="B133:W133" si="10">IF(B$6=0,0,B$6/B$5)</f>
        <v>0</v>
      </c>
      <c r="C133" s="268">
        <f t="shared" si="10"/>
        <v>0</v>
      </c>
      <c r="D133" s="268">
        <f t="shared" si="10"/>
        <v>0</v>
      </c>
      <c r="E133" s="268">
        <f t="shared" si="10"/>
        <v>0</v>
      </c>
      <c r="F133" s="268">
        <f t="shared" si="10"/>
        <v>0</v>
      </c>
      <c r="G133" s="268">
        <f t="shared" si="10"/>
        <v>0</v>
      </c>
      <c r="H133" s="268">
        <f t="shared" si="10"/>
        <v>0</v>
      </c>
      <c r="I133" s="268">
        <f t="shared" si="10"/>
        <v>0</v>
      </c>
      <c r="J133" s="268">
        <f t="shared" si="10"/>
        <v>0</v>
      </c>
      <c r="K133" s="268">
        <f t="shared" si="10"/>
        <v>0</v>
      </c>
      <c r="L133" s="268">
        <f t="shared" si="10"/>
        <v>0</v>
      </c>
      <c r="M133" s="268">
        <f t="shared" si="10"/>
        <v>0</v>
      </c>
      <c r="N133" s="268">
        <f t="shared" si="10"/>
        <v>0</v>
      </c>
      <c r="O133" s="268">
        <f t="shared" si="10"/>
        <v>0</v>
      </c>
      <c r="P133" s="268">
        <f t="shared" si="10"/>
        <v>0</v>
      </c>
      <c r="Q133" s="268">
        <f t="shared" si="10"/>
        <v>0</v>
      </c>
      <c r="R133" s="268">
        <f t="shared" si="10"/>
        <v>0</v>
      </c>
      <c r="S133" s="268">
        <f t="shared" si="10"/>
        <v>0</v>
      </c>
      <c r="T133" s="268">
        <f t="shared" si="10"/>
        <v>0</v>
      </c>
      <c r="U133" s="268">
        <f t="shared" si="10"/>
        <v>0</v>
      </c>
      <c r="V133" s="268">
        <f t="shared" si="10"/>
        <v>0</v>
      </c>
      <c r="W133" s="268">
        <f t="shared" si="10"/>
        <v>0</v>
      </c>
      <c r="DA133" s="76"/>
    </row>
    <row r="134" spans="1:105" ht="12" customHeight="1" x14ac:dyDescent="0.25">
      <c r="A134" s="202" t="s">
        <v>93</v>
      </c>
      <c r="B134" s="269">
        <f t="shared" ref="B134:W134" si="11">IF(B$7=0,0,B$7/B$5)</f>
        <v>0</v>
      </c>
      <c r="C134" s="269">
        <f t="shared" si="11"/>
        <v>0</v>
      </c>
      <c r="D134" s="269">
        <f t="shared" si="11"/>
        <v>0</v>
      </c>
      <c r="E134" s="269">
        <f t="shared" si="11"/>
        <v>0</v>
      </c>
      <c r="F134" s="269">
        <f t="shared" si="11"/>
        <v>0</v>
      </c>
      <c r="G134" s="269">
        <f t="shared" si="11"/>
        <v>0</v>
      </c>
      <c r="H134" s="269">
        <f t="shared" si="11"/>
        <v>0</v>
      </c>
      <c r="I134" s="269">
        <f t="shared" si="11"/>
        <v>0</v>
      </c>
      <c r="J134" s="269">
        <f t="shared" si="11"/>
        <v>0</v>
      </c>
      <c r="K134" s="269">
        <f t="shared" si="11"/>
        <v>0</v>
      </c>
      <c r="L134" s="269">
        <f t="shared" si="11"/>
        <v>0</v>
      </c>
      <c r="M134" s="269">
        <f t="shared" si="11"/>
        <v>0</v>
      </c>
      <c r="N134" s="269">
        <f t="shared" si="11"/>
        <v>0</v>
      </c>
      <c r="O134" s="269">
        <f t="shared" si="11"/>
        <v>0</v>
      </c>
      <c r="P134" s="269">
        <f t="shared" si="11"/>
        <v>0</v>
      </c>
      <c r="Q134" s="269">
        <f t="shared" si="11"/>
        <v>0</v>
      </c>
      <c r="R134" s="269">
        <f t="shared" si="11"/>
        <v>0</v>
      </c>
      <c r="S134" s="269">
        <f t="shared" si="11"/>
        <v>0</v>
      </c>
      <c r="T134" s="269">
        <f t="shared" si="11"/>
        <v>0</v>
      </c>
      <c r="U134" s="269">
        <f t="shared" si="11"/>
        <v>0</v>
      </c>
      <c r="V134" s="269">
        <f t="shared" si="11"/>
        <v>0</v>
      </c>
      <c r="W134" s="269">
        <f t="shared" si="11"/>
        <v>0</v>
      </c>
      <c r="DA134" s="77"/>
    </row>
    <row r="135" spans="1:105" ht="12" customHeight="1" x14ac:dyDescent="0.25">
      <c r="A135" s="202" t="s">
        <v>94</v>
      </c>
      <c r="B135" s="269">
        <f t="shared" ref="B135:W135" si="12">IF(B$8=0,0,B$8/B$5)</f>
        <v>0</v>
      </c>
      <c r="C135" s="269">
        <f t="shared" si="12"/>
        <v>0</v>
      </c>
      <c r="D135" s="269">
        <f t="shared" si="12"/>
        <v>0</v>
      </c>
      <c r="E135" s="269">
        <f t="shared" si="12"/>
        <v>0</v>
      </c>
      <c r="F135" s="269">
        <f t="shared" si="12"/>
        <v>0</v>
      </c>
      <c r="G135" s="269">
        <f t="shared" si="12"/>
        <v>0</v>
      </c>
      <c r="H135" s="269">
        <f t="shared" si="12"/>
        <v>0</v>
      </c>
      <c r="I135" s="269">
        <f t="shared" si="12"/>
        <v>0</v>
      </c>
      <c r="J135" s="269">
        <f t="shared" si="12"/>
        <v>0</v>
      </c>
      <c r="K135" s="269">
        <f t="shared" si="12"/>
        <v>0</v>
      </c>
      <c r="L135" s="269">
        <f t="shared" si="12"/>
        <v>0</v>
      </c>
      <c r="M135" s="269">
        <f t="shared" si="12"/>
        <v>0</v>
      </c>
      <c r="N135" s="269">
        <f t="shared" si="12"/>
        <v>0</v>
      </c>
      <c r="O135" s="269">
        <f t="shared" si="12"/>
        <v>0</v>
      </c>
      <c r="P135" s="269">
        <f t="shared" si="12"/>
        <v>0</v>
      </c>
      <c r="Q135" s="269">
        <f t="shared" si="12"/>
        <v>0</v>
      </c>
      <c r="R135" s="269">
        <f t="shared" si="12"/>
        <v>0</v>
      </c>
      <c r="S135" s="269">
        <f t="shared" si="12"/>
        <v>0</v>
      </c>
      <c r="T135" s="269">
        <f t="shared" si="12"/>
        <v>0</v>
      </c>
      <c r="U135" s="269">
        <f t="shared" si="12"/>
        <v>0</v>
      </c>
      <c r="V135" s="269">
        <f t="shared" si="12"/>
        <v>0</v>
      </c>
      <c r="W135" s="269">
        <f t="shared" si="12"/>
        <v>0</v>
      </c>
      <c r="DA135" s="77"/>
    </row>
    <row r="136" spans="1:105" ht="12" customHeight="1" x14ac:dyDescent="0.25">
      <c r="A136" s="202" t="s">
        <v>95</v>
      </c>
      <c r="B136" s="269">
        <f t="shared" ref="B136:W136" si="13">IF(B$9=0,0,B$9/B$5)</f>
        <v>0</v>
      </c>
      <c r="C136" s="269">
        <f t="shared" si="13"/>
        <v>0</v>
      </c>
      <c r="D136" s="269">
        <f t="shared" si="13"/>
        <v>0</v>
      </c>
      <c r="E136" s="269">
        <f t="shared" si="13"/>
        <v>0</v>
      </c>
      <c r="F136" s="269">
        <f t="shared" si="13"/>
        <v>0</v>
      </c>
      <c r="G136" s="269">
        <f t="shared" si="13"/>
        <v>0</v>
      </c>
      <c r="H136" s="269">
        <f t="shared" si="13"/>
        <v>0</v>
      </c>
      <c r="I136" s="269">
        <f t="shared" si="13"/>
        <v>0</v>
      </c>
      <c r="J136" s="269">
        <f t="shared" si="13"/>
        <v>0</v>
      </c>
      <c r="K136" s="269">
        <f t="shared" si="13"/>
        <v>0</v>
      </c>
      <c r="L136" s="269">
        <f t="shared" si="13"/>
        <v>0</v>
      </c>
      <c r="M136" s="269">
        <f t="shared" si="13"/>
        <v>0</v>
      </c>
      <c r="N136" s="269">
        <f t="shared" si="13"/>
        <v>0</v>
      </c>
      <c r="O136" s="269">
        <f t="shared" si="13"/>
        <v>0</v>
      </c>
      <c r="P136" s="269">
        <f t="shared" si="13"/>
        <v>0</v>
      </c>
      <c r="Q136" s="269">
        <f t="shared" si="13"/>
        <v>0</v>
      </c>
      <c r="R136" s="269">
        <f t="shared" si="13"/>
        <v>0</v>
      </c>
      <c r="S136" s="269">
        <f t="shared" si="13"/>
        <v>0</v>
      </c>
      <c r="T136" s="269">
        <f t="shared" si="13"/>
        <v>0</v>
      </c>
      <c r="U136" s="269">
        <f t="shared" si="13"/>
        <v>0</v>
      </c>
      <c r="V136" s="269">
        <f t="shared" si="13"/>
        <v>0</v>
      </c>
      <c r="W136" s="269">
        <f t="shared" si="13"/>
        <v>0</v>
      </c>
      <c r="DA136" s="77"/>
    </row>
    <row r="137" spans="1:105" ht="12" customHeight="1" x14ac:dyDescent="0.25">
      <c r="A137" s="56" t="s">
        <v>96</v>
      </c>
      <c r="B137" s="270">
        <f t="shared" ref="B137:W137" si="14">IF(B$10=0,0,B$10/B$5)</f>
        <v>3.0626623778454322E-4</v>
      </c>
      <c r="C137" s="270">
        <f t="shared" si="14"/>
        <v>3.8499565495678608E-4</v>
      </c>
      <c r="D137" s="270">
        <f t="shared" si="14"/>
        <v>3.2309085145398203E-4</v>
      </c>
      <c r="E137" s="270">
        <f t="shared" si="14"/>
        <v>2.6944864144025414E-4</v>
      </c>
      <c r="F137" s="270">
        <f t="shared" si="14"/>
        <v>1.6511688363767283E-4</v>
      </c>
      <c r="G137" s="270">
        <f t="shared" si="14"/>
        <v>1.2302699085176591E-4</v>
      </c>
      <c r="H137" s="270">
        <f t="shared" si="14"/>
        <v>1.6624123778528107E-4</v>
      </c>
      <c r="I137" s="270">
        <f t="shared" si="14"/>
        <v>2.0699201644197872E-4</v>
      </c>
      <c r="J137" s="270">
        <f t="shared" si="14"/>
        <v>1.7467663919737566E-4</v>
      </c>
      <c r="K137" s="270">
        <f t="shared" si="14"/>
        <v>1.7170939183393515E-4</v>
      </c>
      <c r="L137" s="270">
        <f t="shared" si="14"/>
        <v>1.9291077041693074E-4</v>
      </c>
      <c r="M137" s="270">
        <f t="shared" si="14"/>
        <v>2.8102815790526315E-4</v>
      </c>
      <c r="N137" s="270">
        <f t="shared" si="14"/>
        <v>1.6868691187909234E-4</v>
      </c>
      <c r="O137" s="270">
        <f t="shared" si="14"/>
        <v>1.1579819037697883E-4</v>
      </c>
      <c r="P137" s="270">
        <f t="shared" si="14"/>
        <v>1.4872427192149547E-4</v>
      </c>
      <c r="Q137" s="270">
        <f t="shared" si="14"/>
        <v>5.0741226686447751E-5</v>
      </c>
      <c r="R137" s="270">
        <f t="shared" si="14"/>
        <v>1.1223567828299925E-4</v>
      </c>
      <c r="S137" s="270">
        <f t="shared" si="14"/>
        <v>6.4728676121382183E-5</v>
      </c>
      <c r="T137" s="270">
        <f t="shared" si="14"/>
        <v>1.0375098209087706E-4</v>
      </c>
      <c r="U137" s="270">
        <f t="shared" si="14"/>
        <v>7.5105139695194492E-5</v>
      </c>
      <c r="V137" s="270">
        <f t="shared" si="14"/>
        <v>1.5034330804506623E-4</v>
      </c>
      <c r="W137" s="270">
        <f t="shared" si="14"/>
        <v>1.6832385487584848E-4</v>
      </c>
      <c r="DA137" s="78"/>
    </row>
    <row r="138" spans="1:105" ht="12" customHeight="1" x14ac:dyDescent="0.25">
      <c r="A138" s="203" t="s">
        <v>1452</v>
      </c>
      <c r="B138" s="271">
        <f t="shared" ref="B138:W138" si="15">IF(B$16=0,0,B$16/B$5)</f>
        <v>0</v>
      </c>
      <c r="C138" s="271">
        <f t="shared" si="15"/>
        <v>0</v>
      </c>
      <c r="D138" s="271">
        <f t="shared" si="15"/>
        <v>0</v>
      </c>
      <c r="E138" s="271">
        <f t="shared" si="15"/>
        <v>0</v>
      </c>
      <c r="F138" s="271">
        <f t="shared" si="15"/>
        <v>0</v>
      </c>
      <c r="G138" s="271">
        <f t="shared" si="15"/>
        <v>0</v>
      </c>
      <c r="H138" s="271">
        <f t="shared" si="15"/>
        <v>0</v>
      </c>
      <c r="I138" s="271">
        <f t="shared" si="15"/>
        <v>0</v>
      </c>
      <c r="J138" s="271">
        <f t="shared" si="15"/>
        <v>0</v>
      </c>
      <c r="K138" s="271">
        <f t="shared" si="15"/>
        <v>0</v>
      </c>
      <c r="L138" s="271">
        <f t="shared" si="15"/>
        <v>0</v>
      </c>
      <c r="M138" s="271">
        <f t="shared" si="15"/>
        <v>0</v>
      </c>
      <c r="N138" s="271">
        <f t="shared" si="15"/>
        <v>0</v>
      </c>
      <c r="O138" s="271">
        <f t="shared" si="15"/>
        <v>0</v>
      </c>
      <c r="P138" s="271">
        <f t="shared" si="15"/>
        <v>0</v>
      </c>
      <c r="Q138" s="271">
        <f t="shared" si="15"/>
        <v>0</v>
      </c>
      <c r="R138" s="271">
        <f t="shared" si="15"/>
        <v>0</v>
      </c>
      <c r="S138" s="271">
        <f t="shared" si="15"/>
        <v>0</v>
      </c>
      <c r="T138" s="271">
        <f t="shared" si="15"/>
        <v>0</v>
      </c>
      <c r="U138" s="271">
        <f t="shared" si="15"/>
        <v>0</v>
      </c>
      <c r="V138" s="271">
        <f t="shared" si="15"/>
        <v>0</v>
      </c>
      <c r="W138" s="271">
        <f t="shared" si="15"/>
        <v>0</v>
      </c>
      <c r="DA138" s="79"/>
    </row>
    <row r="139" spans="1:105" ht="12" customHeight="1" x14ac:dyDescent="0.25">
      <c r="A139" s="203" t="s">
        <v>1454</v>
      </c>
      <c r="B139" s="271">
        <f t="shared" ref="B139:W139" si="16">IF(B$17=0,0,B$17/B$5)</f>
        <v>0.18348703231169508</v>
      </c>
      <c r="C139" s="271">
        <f t="shared" si="16"/>
        <v>0.18127693203310052</v>
      </c>
      <c r="D139" s="271">
        <f t="shared" si="16"/>
        <v>0.17389002730292225</v>
      </c>
      <c r="E139" s="271">
        <f t="shared" si="16"/>
        <v>0.16763824214607098</v>
      </c>
      <c r="F139" s="271">
        <f t="shared" si="16"/>
        <v>0.17300075327993683</v>
      </c>
      <c r="G139" s="271">
        <f t="shared" si="16"/>
        <v>0.15707170216470651</v>
      </c>
      <c r="H139" s="271">
        <f t="shared" si="16"/>
        <v>0.15811039769681287</v>
      </c>
      <c r="I139" s="271">
        <f t="shared" si="16"/>
        <v>0.18929355415640281</v>
      </c>
      <c r="J139" s="271">
        <f t="shared" si="16"/>
        <v>0.16262616959053061</v>
      </c>
      <c r="K139" s="271">
        <f t="shared" si="16"/>
        <v>0.15170374044046495</v>
      </c>
      <c r="L139" s="271">
        <f t="shared" si="16"/>
        <v>0.16587702511660127</v>
      </c>
      <c r="M139" s="271">
        <f t="shared" si="16"/>
        <v>0.17213516891882674</v>
      </c>
      <c r="N139" s="271">
        <f t="shared" si="16"/>
        <v>0.13439875343562285</v>
      </c>
      <c r="O139" s="271">
        <f t="shared" si="16"/>
        <v>0.12421799687095254</v>
      </c>
      <c r="P139" s="271">
        <f t="shared" si="16"/>
        <v>0.13416486086782428</v>
      </c>
      <c r="Q139" s="271">
        <f t="shared" si="16"/>
        <v>0.13979747038134194</v>
      </c>
      <c r="R139" s="271">
        <f t="shared" si="16"/>
        <v>0.16157415726266042</v>
      </c>
      <c r="S139" s="271">
        <f t="shared" si="16"/>
        <v>0.1382385760492954</v>
      </c>
      <c r="T139" s="271">
        <f t="shared" si="16"/>
        <v>0.15525877620111</v>
      </c>
      <c r="U139" s="271">
        <f t="shared" si="16"/>
        <v>0.14237321593767258</v>
      </c>
      <c r="V139" s="271">
        <f t="shared" si="16"/>
        <v>0.14474537839443757</v>
      </c>
      <c r="W139" s="271">
        <f t="shared" si="16"/>
        <v>0.15613747995769994</v>
      </c>
      <c r="DA139" s="79"/>
    </row>
    <row r="140" spans="1:105" ht="12" customHeight="1" x14ac:dyDescent="0.25">
      <c r="A140" s="203" t="s">
        <v>1463</v>
      </c>
      <c r="B140" s="271">
        <f t="shared" ref="B140:W140" si="17">IF(B$25=0,0,B$25/B$5)</f>
        <v>0.17721861810466519</v>
      </c>
      <c r="C140" s="271">
        <f t="shared" si="17"/>
        <v>0.17508402084015709</v>
      </c>
      <c r="D140" s="271">
        <f t="shared" si="17"/>
        <v>0.16794947279139238</v>
      </c>
      <c r="E140" s="271">
        <f t="shared" si="17"/>
        <v>0.16191126555556801</v>
      </c>
      <c r="F140" s="271">
        <f t="shared" si="17"/>
        <v>0.16709057877864208</v>
      </c>
      <c r="G140" s="271">
        <f t="shared" si="17"/>
        <v>0.15170570721145521</v>
      </c>
      <c r="H140" s="271">
        <f t="shared" si="17"/>
        <v>0.15270891808969683</v>
      </c>
      <c r="I140" s="271">
        <f t="shared" si="17"/>
        <v>0.182826773429591</v>
      </c>
      <c r="J140" s="271">
        <f t="shared" si="17"/>
        <v>0.15707041897942242</v>
      </c>
      <c r="K140" s="271">
        <f t="shared" si="17"/>
        <v>0.14652112960494165</v>
      </c>
      <c r="L140" s="271">
        <f t="shared" si="17"/>
        <v>0.16021021647208381</v>
      </c>
      <c r="M140" s="271">
        <f t="shared" si="17"/>
        <v>0.16625456512472694</v>
      </c>
      <c r="N140" s="271">
        <f t="shared" si="17"/>
        <v>0.12980732784641913</v>
      </c>
      <c r="O140" s="271">
        <f t="shared" si="17"/>
        <v>0.1199743735121532</v>
      </c>
      <c r="P140" s="271">
        <f t="shared" si="17"/>
        <v>0.12958142568250056</v>
      </c>
      <c r="Q140" s="271">
        <f t="shared" si="17"/>
        <v>0.13502160999270893</v>
      </c>
      <c r="R140" s="271">
        <f t="shared" si="17"/>
        <v>0.15605434624324382</v>
      </c>
      <c r="S140" s="271">
        <f t="shared" si="17"/>
        <v>0.13351597171508303</v>
      </c>
      <c r="T140" s="271">
        <f t="shared" si="17"/>
        <v>0.14995471571114652</v>
      </c>
      <c r="U140" s="271">
        <f t="shared" si="17"/>
        <v>0.13750936110149972</v>
      </c>
      <c r="V140" s="271">
        <f t="shared" si="17"/>
        <v>0.13980048406104237</v>
      </c>
      <c r="W140" s="271">
        <f t="shared" si="17"/>
        <v>0.15080340056644315</v>
      </c>
      <c r="DA140" s="79"/>
    </row>
    <row r="141" spans="1:105" ht="12" customHeight="1" x14ac:dyDescent="0.25">
      <c r="A141" s="203" t="s">
        <v>1472</v>
      </c>
      <c r="B141" s="271">
        <f t="shared" ref="B141:W141" si="18">IF(B$33=0,0,B$33/B$5)</f>
        <v>3.9825386230337307E-4</v>
      </c>
      <c r="C141" s="271">
        <f t="shared" si="18"/>
        <v>3.9345689675796702E-4</v>
      </c>
      <c r="D141" s="271">
        <f t="shared" si="18"/>
        <v>3.7742381091970941E-4</v>
      </c>
      <c r="E141" s="271">
        <f t="shared" si="18"/>
        <v>3.6385447278371825E-4</v>
      </c>
      <c r="F141" s="271">
        <f t="shared" si="18"/>
        <v>3.7549366463177796E-4</v>
      </c>
      <c r="G141" s="271">
        <f t="shared" si="18"/>
        <v>3.4092007079495609E-4</v>
      </c>
      <c r="H141" s="271">
        <f t="shared" si="18"/>
        <v>3.4317453260736312E-4</v>
      </c>
      <c r="I141" s="271">
        <f t="shared" si="18"/>
        <v>4.1085676792601967E-4</v>
      </c>
      <c r="J141" s="271">
        <f t="shared" si="18"/>
        <v>3.5297589881453522E-4</v>
      </c>
      <c r="K141" s="271">
        <f t="shared" si="18"/>
        <v>3.2926904858133007E-4</v>
      </c>
      <c r="L141" s="271">
        <f t="shared" si="18"/>
        <v>3.6003179673133512E-4</v>
      </c>
      <c r="M141" s="271">
        <f t="shared" si="18"/>
        <v>3.7361493614280269E-4</v>
      </c>
      <c r="N141" s="271">
        <f t="shared" si="18"/>
        <v>2.9170902145047114E-4</v>
      </c>
      <c r="O141" s="271">
        <f t="shared" si="18"/>
        <v>2.6961195239894931E-4</v>
      </c>
      <c r="P141" s="271">
        <f t="shared" si="18"/>
        <v>2.9120136367587928E-4</v>
      </c>
      <c r="Q141" s="271">
        <f t="shared" si="18"/>
        <v>3.0342679707759509E-4</v>
      </c>
      <c r="R141" s="271">
        <f t="shared" si="18"/>
        <v>3.5069253324103054E-4</v>
      </c>
      <c r="S141" s="271">
        <f t="shared" si="18"/>
        <v>3.0004325721192374E-4</v>
      </c>
      <c r="T141" s="271">
        <f t="shared" si="18"/>
        <v>3.3698516183721657E-4</v>
      </c>
      <c r="U141" s="271">
        <f t="shared" si="18"/>
        <v>3.0901738625000515E-4</v>
      </c>
      <c r="V141" s="271">
        <f t="shared" si="18"/>
        <v>3.1416610356542251E-4</v>
      </c>
      <c r="W141" s="271">
        <f t="shared" si="18"/>
        <v>3.3889236563507396E-4</v>
      </c>
      <c r="DA141" s="79"/>
    </row>
    <row r="142" spans="1:105" ht="12" customHeight="1" x14ac:dyDescent="0.25">
      <c r="A142" s="62" t="s">
        <v>1579</v>
      </c>
      <c r="B142" s="320">
        <f t="shared" ref="B142:W142" si="19">IF(B$34=0,0,B$34/B$5)</f>
        <v>0</v>
      </c>
      <c r="C142" s="320">
        <f t="shared" si="19"/>
        <v>0</v>
      </c>
      <c r="D142" s="320">
        <f t="shared" si="19"/>
        <v>0</v>
      </c>
      <c r="E142" s="320">
        <f t="shared" si="19"/>
        <v>0</v>
      </c>
      <c r="F142" s="320">
        <f t="shared" si="19"/>
        <v>0</v>
      </c>
      <c r="G142" s="320">
        <f t="shared" si="19"/>
        <v>0</v>
      </c>
      <c r="H142" s="320">
        <f t="shared" si="19"/>
        <v>0</v>
      </c>
      <c r="I142" s="320">
        <f t="shared" si="19"/>
        <v>0</v>
      </c>
      <c r="J142" s="320">
        <f t="shared" si="19"/>
        <v>0</v>
      </c>
      <c r="K142" s="320">
        <f t="shared" si="19"/>
        <v>0</v>
      </c>
      <c r="L142" s="320">
        <f t="shared" si="19"/>
        <v>0</v>
      </c>
      <c r="M142" s="320">
        <f t="shared" si="19"/>
        <v>0</v>
      </c>
      <c r="N142" s="320">
        <f t="shared" si="19"/>
        <v>0</v>
      </c>
      <c r="O142" s="320">
        <f t="shared" si="19"/>
        <v>0</v>
      </c>
      <c r="P142" s="320">
        <f t="shared" si="19"/>
        <v>0</v>
      </c>
      <c r="Q142" s="320">
        <f t="shared" si="19"/>
        <v>0</v>
      </c>
      <c r="R142" s="320">
        <f t="shared" si="19"/>
        <v>0</v>
      </c>
      <c r="S142" s="320">
        <f t="shared" si="19"/>
        <v>0</v>
      </c>
      <c r="T142" s="320">
        <f t="shared" si="19"/>
        <v>0</v>
      </c>
      <c r="U142" s="320">
        <f t="shared" si="19"/>
        <v>0</v>
      </c>
      <c r="V142" s="320">
        <f t="shared" si="19"/>
        <v>0</v>
      </c>
      <c r="W142" s="320">
        <f t="shared" si="19"/>
        <v>0</v>
      </c>
      <c r="DA142" s="141"/>
    </row>
    <row r="143" spans="1:105" ht="12" customHeight="1" x14ac:dyDescent="0.25">
      <c r="A143" s="62" t="s">
        <v>1580</v>
      </c>
      <c r="B143" s="329">
        <f t="shared" ref="B143:W143" si="20">IF(B$35=0,0,B$35/B$5)</f>
        <v>3.9825386230337307E-4</v>
      </c>
      <c r="C143" s="329">
        <f t="shared" si="20"/>
        <v>3.9345689675796702E-4</v>
      </c>
      <c r="D143" s="329">
        <f t="shared" si="20"/>
        <v>3.7742381091970941E-4</v>
      </c>
      <c r="E143" s="329">
        <f t="shared" si="20"/>
        <v>3.6385447278371825E-4</v>
      </c>
      <c r="F143" s="329">
        <f t="shared" si="20"/>
        <v>3.7549366463177796E-4</v>
      </c>
      <c r="G143" s="329">
        <f t="shared" si="20"/>
        <v>3.4092007079495609E-4</v>
      </c>
      <c r="H143" s="329">
        <f t="shared" si="20"/>
        <v>3.4317453260736312E-4</v>
      </c>
      <c r="I143" s="329">
        <f t="shared" si="20"/>
        <v>4.1085676792601967E-4</v>
      </c>
      <c r="J143" s="329">
        <f t="shared" si="20"/>
        <v>3.5297589881453522E-4</v>
      </c>
      <c r="K143" s="329">
        <f t="shared" si="20"/>
        <v>3.2926904858133007E-4</v>
      </c>
      <c r="L143" s="329">
        <f t="shared" si="20"/>
        <v>3.6003179673133512E-4</v>
      </c>
      <c r="M143" s="329">
        <f t="shared" si="20"/>
        <v>3.7361493614280269E-4</v>
      </c>
      <c r="N143" s="329">
        <f t="shared" si="20"/>
        <v>2.9170902145047114E-4</v>
      </c>
      <c r="O143" s="329">
        <f t="shared" si="20"/>
        <v>2.6961195239894931E-4</v>
      </c>
      <c r="P143" s="329">
        <f t="shared" si="20"/>
        <v>2.9120136367587928E-4</v>
      </c>
      <c r="Q143" s="329">
        <f t="shared" si="20"/>
        <v>3.0342679707759509E-4</v>
      </c>
      <c r="R143" s="329">
        <f t="shared" si="20"/>
        <v>3.5069253324103054E-4</v>
      </c>
      <c r="S143" s="329">
        <f t="shared" si="20"/>
        <v>3.0004325721192374E-4</v>
      </c>
      <c r="T143" s="329">
        <f t="shared" si="20"/>
        <v>3.3698516183721657E-4</v>
      </c>
      <c r="U143" s="329">
        <f t="shared" si="20"/>
        <v>3.0901738625000515E-4</v>
      </c>
      <c r="V143" s="329">
        <f t="shared" si="20"/>
        <v>3.1416610356542251E-4</v>
      </c>
      <c r="W143" s="329">
        <f t="shared" si="20"/>
        <v>3.3889236563507396E-4</v>
      </c>
      <c r="DA143" s="151"/>
    </row>
    <row r="144" spans="1:105" ht="12" customHeight="1" x14ac:dyDescent="0.25">
      <c r="A144" s="100" t="s">
        <v>106</v>
      </c>
      <c r="B144" s="312">
        <f t="shared" ref="B144:W144" si="21">IF(B$5=0,0,B$46/B$5)</f>
        <v>0.6385898294835517</v>
      </c>
      <c r="C144" s="312">
        <f t="shared" si="21"/>
        <v>0.64286059457502753</v>
      </c>
      <c r="D144" s="312">
        <f t="shared" si="21"/>
        <v>0.65745998524331162</v>
      </c>
      <c r="E144" s="312">
        <f t="shared" si="21"/>
        <v>0.66981718918413702</v>
      </c>
      <c r="F144" s="312">
        <f t="shared" si="21"/>
        <v>0.65936805739315163</v>
      </c>
      <c r="G144" s="312">
        <f t="shared" si="21"/>
        <v>0.69075864356219163</v>
      </c>
      <c r="H144" s="312">
        <f t="shared" si="21"/>
        <v>0.68867126844309756</v>
      </c>
      <c r="I144" s="312">
        <f t="shared" si="21"/>
        <v>0.62726182362963823</v>
      </c>
      <c r="J144" s="312">
        <f t="shared" si="21"/>
        <v>0.67977575889203501</v>
      </c>
      <c r="K144" s="312">
        <f t="shared" si="21"/>
        <v>0.70127415151417805</v>
      </c>
      <c r="L144" s="312">
        <f t="shared" si="21"/>
        <v>0.67335981584416671</v>
      </c>
      <c r="M144" s="312">
        <f t="shared" si="21"/>
        <v>0.66095562286239828</v>
      </c>
      <c r="N144" s="312">
        <f t="shared" si="21"/>
        <v>0.73533352278462849</v>
      </c>
      <c r="O144" s="312">
        <f t="shared" si="21"/>
        <v>0.75542221947411825</v>
      </c>
      <c r="P144" s="312">
        <f t="shared" si="21"/>
        <v>0.7358137878140778</v>
      </c>
      <c r="Q144" s="312">
        <f t="shared" si="21"/>
        <v>0.72482675160218513</v>
      </c>
      <c r="R144" s="312">
        <f t="shared" si="21"/>
        <v>0.68190856828257174</v>
      </c>
      <c r="S144" s="312">
        <f t="shared" si="21"/>
        <v>0.72788068030228825</v>
      </c>
      <c r="T144" s="312">
        <f t="shared" si="21"/>
        <v>0.6943457719438153</v>
      </c>
      <c r="U144" s="312">
        <f t="shared" si="21"/>
        <v>0.71973330043488237</v>
      </c>
      <c r="V144" s="312">
        <f t="shared" si="21"/>
        <v>0.71498962813290956</v>
      </c>
      <c r="W144" s="312">
        <f t="shared" si="21"/>
        <v>0.69255190325534599</v>
      </c>
      <c r="DA144" s="127"/>
    </row>
    <row r="145" spans="1:105" ht="12" customHeight="1" x14ac:dyDescent="0.25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DA145" s="173"/>
    </row>
    <row r="146" spans="1:105" ht="12" customHeight="1" x14ac:dyDescent="0.25">
      <c r="A146" s="35" t="s">
        <v>50</v>
      </c>
      <c r="B146" s="234">
        <f t="shared" ref="B146:W146" si="22">SUM(B147:B152,B154:B156,B158:B159,B161:B162,B163)</f>
        <v>1</v>
      </c>
      <c r="C146" s="234">
        <f t="shared" si="22"/>
        <v>1</v>
      </c>
      <c r="D146" s="234">
        <f t="shared" si="22"/>
        <v>0.99999999999999989</v>
      </c>
      <c r="E146" s="234">
        <f t="shared" si="22"/>
        <v>1</v>
      </c>
      <c r="F146" s="234">
        <f t="shared" si="22"/>
        <v>1</v>
      </c>
      <c r="G146" s="234">
        <f t="shared" si="22"/>
        <v>1</v>
      </c>
      <c r="H146" s="234">
        <f t="shared" si="22"/>
        <v>1</v>
      </c>
      <c r="I146" s="234">
        <f t="shared" si="22"/>
        <v>1.0000000000000002</v>
      </c>
      <c r="J146" s="234">
        <f t="shared" si="22"/>
        <v>1</v>
      </c>
      <c r="K146" s="234">
        <f t="shared" si="22"/>
        <v>1</v>
      </c>
      <c r="L146" s="234">
        <f t="shared" si="22"/>
        <v>0.99999999999999978</v>
      </c>
      <c r="M146" s="234">
        <f t="shared" si="22"/>
        <v>1</v>
      </c>
      <c r="N146" s="234">
        <f t="shared" si="22"/>
        <v>1</v>
      </c>
      <c r="O146" s="234">
        <f t="shared" si="22"/>
        <v>1</v>
      </c>
      <c r="P146" s="234">
        <f t="shared" si="22"/>
        <v>1</v>
      </c>
      <c r="Q146" s="234">
        <f t="shared" si="22"/>
        <v>1.0000000000000002</v>
      </c>
      <c r="R146" s="234">
        <f t="shared" si="22"/>
        <v>1</v>
      </c>
      <c r="S146" s="234">
        <f t="shared" si="22"/>
        <v>1</v>
      </c>
      <c r="T146" s="234">
        <f t="shared" si="22"/>
        <v>0.99999999999999989</v>
      </c>
      <c r="U146" s="234">
        <f t="shared" si="22"/>
        <v>0.99999999999999989</v>
      </c>
      <c r="V146" s="234">
        <f t="shared" si="22"/>
        <v>1</v>
      </c>
      <c r="W146" s="234">
        <f t="shared" si="22"/>
        <v>1</v>
      </c>
      <c r="DA146" s="95"/>
    </row>
    <row r="147" spans="1:105" ht="12" customHeight="1" x14ac:dyDescent="0.25">
      <c r="A147" s="55" t="s">
        <v>92</v>
      </c>
      <c r="B147" s="268">
        <f t="shared" ref="B147:W147" si="23">IF(B$49=0,0,B$49/B$48)</f>
        <v>0</v>
      </c>
      <c r="C147" s="268">
        <f t="shared" si="23"/>
        <v>0</v>
      </c>
      <c r="D147" s="268">
        <f t="shared" si="23"/>
        <v>0</v>
      </c>
      <c r="E147" s="268">
        <f t="shared" si="23"/>
        <v>0</v>
      </c>
      <c r="F147" s="268">
        <f t="shared" si="23"/>
        <v>0</v>
      </c>
      <c r="G147" s="268">
        <f t="shared" si="23"/>
        <v>0</v>
      </c>
      <c r="H147" s="268">
        <f t="shared" si="23"/>
        <v>0</v>
      </c>
      <c r="I147" s="268">
        <f t="shared" si="23"/>
        <v>0</v>
      </c>
      <c r="J147" s="268">
        <f t="shared" si="23"/>
        <v>0</v>
      </c>
      <c r="K147" s="268">
        <f t="shared" si="23"/>
        <v>0</v>
      </c>
      <c r="L147" s="268">
        <f t="shared" si="23"/>
        <v>0</v>
      </c>
      <c r="M147" s="268">
        <f t="shared" si="23"/>
        <v>0</v>
      </c>
      <c r="N147" s="268">
        <f t="shared" si="23"/>
        <v>0</v>
      </c>
      <c r="O147" s="268">
        <f t="shared" si="23"/>
        <v>0</v>
      </c>
      <c r="P147" s="268">
        <f t="shared" si="23"/>
        <v>0</v>
      </c>
      <c r="Q147" s="268">
        <f t="shared" si="23"/>
        <v>0</v>
      </c>
      <c r="R147" s="268">
        <f t="shared" si="23"/>
        <v>0</v>
      </c>
      <c r="S147" s="268">
        <f t="shared" si="23"/>
        <v>0</v>
      </c>
      <c r="T147" s="268">
        <f t="shared" si="23"/>
        <v>0</v>
      </c>
      <c r="U147" s="268">
        <f t="shared" si="23"/>
        <v>0</v>
      </c>
      <c r="V147" s="268">
        <f t="shared" si="23"/>
        <v>0</v>
      </c>
      <c r="W147" s="268">
        <f t="shared" si="23"/>
        <v>0</v>
      </c>
      <c r="DA147" s="76"/>
    </row>
    <row r="148" spans="1:105" ht="12" customHeight="1" x14ac:dyDescent="0.25">
      <c r="A148" s="202" t="s">
        <v>93</v>
      </c>
      <c r="B148" s="269">
        <f t="shared" ref="B148:W148" si="24">IF(B$50=0,0,B$50/B$48)</f>
        <v>0</v>
      </c>
      <c r="C148" s="269">
        <f t="shared" si="24"/>
        <v>0</v>
      </c>
      <c r="D148" s="269">
        <f t="shared" si="24"/>
        <v>0</v>
      </c>
      <c r="E148" s="269">
        <f t="shared" si="24"/>
        <v>0</v>
      </c>
      <c r="F148" s="269">
        <f t="shared" si="24"/>
        <v>0</v>
      </c>
      <c r="G148" s="269">
        <f t="shared" si="24"/>
        <v>0</v>
      </c>
      <c r="H148" s="269">
        <f t="shared" si="24"/>
        <v>0</v>
      </c>
      <c r="I148" s="269">
        <f t="shared" si="24"/>
        <v>0</v>
      </c>
      <c r="J148" s="269">
        <f t="shared" si="24"/>
        <v>0</v>
      </c>
      <c r="K148" s="269">
        <f t="shared" si="24"/>
        <v>0</v>
      </c>
      <c r="L148" s="269">
        <f t="shared" si="24"/>
        <v>0</v>
      </c>
      <c r="M148" s="269">
        <f t="shared" si="24"/>
        <v>0</v>
      </c>
      <c r="N148" s="269">
        <f t="shared" si="24"/>
        <v>0</v>
      </c>
      <c r="O148" s="269">
        <f t="shared" si="24"/>
        <v>0</v>
      </c>
      <c r="P148" s="269">
        <f t="shared" si="24"/>
        <v>0</v>
      </c>
      <c r="Q148" s="269">
        <f t="shared" si="24"/>
        <v>0</v>
      </c>
      <c r="R148" s="269">
        <f t="shared" si="24"/>
        <v>0</v>
      </c>
      <c r="S148" s="269">
        <f t="shared" si="24"/>
        <v>0</v>
      </c>
      <c r="T148" s="269">
        <f t="shared" si="24"/>
        <v>0</v>
      </c>
      <c r="U148" s="269">
        <f t="shared" si="24"/>
        <v>0</v>
      </c>
      <c r="V148" s="269">
        <f t="shared" si="24"/>
        <v>0</v>
      </c>
      <c r="W148" s="269">
        <f t="shared" si="24"/>
        <v>0</v>
      </c>
      <c r="DA148" s="77"/>
    </row>
    <row r="149" spans="1:105" ht="12" customHeight="1" x14ac:dyDescent="0.25">
      <c r="A149" s="202" t="s">
        <v>94</v>
      </c>
      <c r="B149" s="269">
        <f t="shared" ref="B149:W149" si="25">IF(B$51=0,0,B$51/B$48)</f>
        <v>0</v>
      </c>
      <c r="C149" s="269">
        <f t="shared" si="25"/>
        <v>0</v>
      </c>
      <c r="D149" s="269">
        <f t="shared" si="25"/>
        <v>0</v>
      </c>
      <c r="E149" s="269">
        <f t="shared" si="25"/>
        <v>0</v>
      </c>
      <c r="F149" s="269">
        <f t="shared" si="25"/>
        <v>0</v>
      </c>
      <c r="G149" s="269">
        <f t="shared" si="25"/>
        <v>0</v>
      </c>
      <c r="H149" s="269">
        <f t="shared" si="25"/>
        <v>0</v>
      </c>
      <c r="I149" s="269">
        <f t="shared" si="25"/>
        <v>0</v>
      </c>
      <c r="J149" s="269">
        <f t="shared" si="25"/>
        <v>0</v>
      </c>
      <c r="K149" s="269">
        <f t="shared" si="25"/>
        <v>0</v>
      </c>
      <c r="L149" s="269">
        <f t="shared" si="25"/>
        <v>0</v>
      </c>
      <c r="M149" s="269">
        <f t="shared" si="25"/>
        <v>0</v>
      </c>
      <c r="N149" s="269">
        <f t="shared" si="25"/>
        <v>0</v>
      </c>
      <c r="O149" s="269">
        <f t="shared" si="25"/>
        <v>0</v>
      </c>
      <c r="P149" s="269">
        <f t="shared" si="25"/>
        <v>0</v>
      </c>
      <c r="Q149" s="269">
        <f t="shared" si="25"/>
        <v>0</v>
      </c>
      <c r="R149" s="269">
        <f t="shared" si="25"/>
        <v>0</v>
      </c>
      <c r="S149" s="269">
        <f t="shared" si="25"/>
        <v>0</v>
      </c>
      <c r="T149" s="269">
        <f t="shared" si="25"/>
        <v>0</v>
      </c>
      <c r="U149" s="269">
        <f t="shared" si="25"/>
        <v>0</v>
      </c>
      <c r="V149" s="269">
        <f t="shared" si="25"/>
        <v>0</v>
      </c>
      <c r="W149" s="269">
        <f t="shared" si="25"/>
        <v>0</v>
      </c>
      <c r="DA149" s="77"/>
    </row>
    <row r="150" spans="1:105" ht="12" customHeight="1" x14ac:dyDescent="0.25">
      <c r="A150" s="202" t="s">
        <v>95</v>
      </c>
      <c r="B150" s="269">
        <f t="shared" ref="B150:W150" si="26">IF(B$52=0,0,B$52/B$48)</f>
        <v>0</v>
      </c>
      <c r="C150" s="269">
        <f t="shared" si="26"/>
        <v>0</v>
      </c>
      <c r="D150" s="269">
        <f t="shared" si="26"/>
        <v>0</v>
      </c>
      <c r="E150" s="269">
        <f t="shared" si="26"/>
        <v>0</v>
      </c>
      <c r="F150" s="269">
        <f t="shared" si="26"/>
        <v>0</v>
      </c>
      <c r="G150" s="269">
        <f t="shared" si="26"/>
        <v>0</v>
      </c>
      <c r="H150" s="269">
        <f t="shared" si="26"/>
        <v>0</v>
      </c>
      <c r="I150" s="269">
        <f t="shared" si="26"/>
        <v>0</v>
      </c>
      <c r="J150" s="269">
        <f t="shared" si="26"/>
        <v>0</v>
      </c>
      <c r="K150" s="269">
        <f t="shared" si="26"/>
        <v>0</v>
      </c>
      <c r="L150" s="269">
        <f t="shared" si="26"/>
        <v>0</v>
      </c>
      <c r="M150" s="269">
        <f t="shared" si="26"/>
        <v>0</v>
      </c>
      <c r="N150" s="269">
        <f t="shared" si="26"/>
        <v>0</v>
      </c>
      <c r="O150" s="269">
        <f t="shared" si="26"/>
        <v>0</v>
      </c>
      <c r="P150" s="269">
        <f t="shared" si="26"/>
        <v>0</v>
      </c>
      <c r="Q150" s="269">
        <f t="shared" si="26"/>
        <v>0</v>
      </c>
      <c r="R150" s="269">
        <f t="shared" si="26"/>
        <v>0</v>
      </c>
      <c r="S150" s="269">
        <f t="shared" si="26"/>
        <v>0</v>
      </c>
      <c r="T150" s="269">
        <f t="shared" si="26"/>
        <v>0</v>
      </c>
      <c r="U150" s="269">
        <f t="shared" si="26"/>
        <v>0</v>
      </c>
      <c r="V150" s="269">
        <f t="shared" si="26"/>
        <v>0</v>
      </c>
      <c r="W150" s="269">
        <f t="shared" si="26"/>
        <v>0</v>
      </c>
      <c r="DA150" s="77"/>
    </row>
    <row r="151" spans="1:105" ht="12" customHeight="1" x14ac:dyDescent="0.25">
      <c r="A151" s="56" t="s">
        <v>96</v>
      </c>
      <c r="B151" s="270">
        <f t="shared" ref="B151:W151" si="27">IF(B$53=0,0,B$53/B$48)</f>
        <v>4.8063382362422964E-4</v>
      </c>
      <c r="C151" s="270">
        <f t="shared" si="27"/>
        <v>1.1292991452165283E-3</v>
      </c>
      <c r="D151" s="270">
        <f t="shared" si="27"/>
        <v>8.1048411392323368E-4</v>
      </c>
      <c r="E151" s="270">
        <f t="shared" si="27"/>
        <v>3.6352245757976642E-4</v>
      </c>
      <c r="F151" s="270">
        <f t="shared" si="27"/>
        <v>3.5849000478219546E-4</v>
      </c>
      <c r="G151" s="270">
        <f t="shared" si="27"/>
        <v>1.8327386233160444E-4</v>
      </c>
      <c r="H151" s="270">
        <f t="shared" si="27"/>
        <v>2.2971194335626069E-4</v>
      </c>
      <c r="I151" s="270">
        <f t="shared" si="27"/>
        <v>6.6882389924214107E-4</v>
      </c>
      <c r="J151" s="270">
        <f t="shared" si="27"/>
        <v>5.5006247332108603E-4</v>
      </c>
      <c r="K151" s="270">
        <f t="shared" si="27"/>
        <v>6.9133093026640924E-4</v>
      </c>
      <c r="L151" s="270">
        <f t="shared" si="27"/>
        <v>8.8270488304611691E-4</v>
      </c>
      <c r="M151" s="270">
        <f t="shared" si="27"/>
        <v>1.2700202666135506E-3</v>
      </c>
      <c r="N151" s="270">
        <f t="shared" si="27"/>
        <v>1.0984410515185818E-3</v>
      </c>
      <c r="O151" s="270">
        <f t="shared" si="27"/>
        <v>8.7782474920028691E-4</v>
      </c>
      <c r="P151" s="270">
        <f t="shared" si="27"/>
        <v>1.0000035685561967E-3</v>
      </c>
      <c r="Q151" s="270">
        <f t="shared" si="27"/>
        <v>3.5526750915036004E-4</v>
      </c>
      <c r="R151" s="270">
        <f t="shared" si="27"/>
        <v>6.414869204186826E-4</v>
      </c>
      <c r="S151" s="270">
        <f t="shared" si="27"/>
        <v>4.0878585578177622E-4</v>
      </c>
      <c r="T151" s="270">
        <f t="shared" si="27"/>
        <v>4.4524023152599159E-4</v>
      </c>
      <c r="U151" s="270">
        <f t="shared" si="27"/>
        <v>4.1329907545273152E-4</v>
      </c>
      <c r="V151" s="270">
        <f t="shared" si="27"/>
        <v>8.231067921923306E-4</v>
      </c>
      <c r="W151" s="270">
        <f t="shared" si="27"/>
        <v>8.016962638471508E-4</v>
      </c>
      <c r="DA151" s="78"/>
    </row>
    <row r="152" spans="1:105" ht="12" customHeight="1" x14ac:dyDescent="0.25">
      <c r="A152" s="203" t="s">
        <v>1498</v>
      </c>
      <c r="B152" s="271">
        <f t="shared" ref="B152:W152" si="28">IF(B$59=0,0,B$59/B$48)</f>
        <v>0</v>
      </c>
      <c r="C152" s="271">
        <f t="shared" si="28"/>
        <v>0</v>
      </c>
      <c r="D152" s="271">
        <f t="shared" si="28"/>
        <v>0</v>
      </c>
      <c r="E152" s="271">
        <f t="shared" si="28"/>
        <v>0</v>
      </c>
      <c r="F152" s="271">
        <f t="shared" si="28"/>
        <v>0</v>
      </c>
      <c r="G152" s="271">
        <f t="shared" si="28"/>
        <v>0</v>
      </c>
      <c r="H152" s="271">
        <f t="shared" si="28"/>
        <v>0</v>
      </c>
      <c r="I152" s="271">
        <f t="shared" si="28"/>
        <v>0</v>
      </c>
      <c r="J152" s="271">
        <f t="shared" si="28"/>
        <v>0</v>
      </c>
      <c r="K152" s="271">
        <f t="shared" si="28"/>
        <v>0</v>
      </c>
      <c r="L152" s="271">
        <f t="shared" si="28"/>
        <v>0</v>
      </c>
      <c r="M152" s="271">
        <f t="shared" si="28"/>
        <v>0</v>
      </c>
      <c r="N152" s="271">
        <f t="shared" si="28"/>
        <v>0</v>
      </c>
      <c r="O152" s="271">
        <f t="shared" si="28"/>
        <v>0</v>
      </c>
      <c r="P152" s="271">
        <f t="shared" si="28"/>
        <v>0</v>
      </c>
      <c r="Q152" s="271">
        <f t="shared" si="28"/>
        <v>0</v>
      </c>
      <c r="R152" s="271">
        <f t="shared" si="28"/>
        <v>0</v>
      </c>
      <c r="S152" s="271">
        <f t="shared" si="28"/>
        <v>0</v>
      </c>
      <c r="T152" s="271">
        <f t="shared" si="28"/>
        <v>0</v>
      </c>
      <c r="U152" s="271">
        <f t="shared" si="28"/>
        <v>0</v>
      </c>
      <c r="V152" s="271">
        <f t="shared" si="28"/>
        <v>0</v>
      </c>
      <c r="W152" s="271">
        <f t="shared" si="28"/>
        <v>0</v>
      </c>
      <c r="DA152" s="79"/>
    </row>
    <row r="153" spans="1:105" ht="12" customHeight="1" x14ac:dyDescent="0.25">
      <c r="A153" s="203" t="s">
        <v>1500</v>
      </c>
      <c r="B153" s="271">
        <f t="shared" ref="B153:W153" si="29">IF(B$60=0,0,B$60/B$48)</f>
        <v>4.7448879636280021E-2</v>
      </c>
      <c r="C153" s="271">
        <f t="shared" si="29"/>
        <v>8.730977387227358E-2</v>
      </c>
      <c r="D153" s="271">
        <f t="shared" si="29"/>
        <v>7.0566252356529205E-2</v>
      </c>
      <c r="E153" s="271">
        <f t="shared" si="29"/>
        <v>3.6393022972436628E-2</v>
      </c>
      <c r="F153" s="271">
        <f t="shared" si="29"/>
        <v>5.9567908917341164E-2</v>
      </c>
      <c r="G153" s="271">
        <f t="shared" si="29"/>
        <v>3.6412660030937072E-2</v>
      </c>
      <c r="H153" s="271">
        <f t="shared" si="29"/>
        <v>3.3776587731391583E-2</v>
      </c>
      <c r="I153" s="271">
        <f t="shared" si="29"/>
        <v>9.4422238096250222E-2</v>
      </c>
      <c r="J153" s="271">
        <f t="shared" si="29"/>
        <v>7.8540095197502699E-2</v>
      </c>
      <c r="K153" s="271">
        <f t="shared" si="29"/>
        <v>8.4865179772178737E-2</v>
      </c>
      <c r="L153" s="271">
        <f t="shared" si="29"/>
        <v>0.10951564717407593</v>
      </c>
      <c r="M153" s="271">
        <f t="shared" si="29"/>
        <v>0.10138981855486336</v>
      </c>
      <c r="N153" s="271">
        <f t="shared" si="29"/>
        <v>9.7376446481345344E-2</v>
      </c>
      <c r="O153" s="271">
        <f t="shared" si="29"/>
        <v>0.10246812345089595</v>
      </c>
      <c r="P153" s="271">
        <f t="shared" si="29"/>
        <v>0.1022751517457981</v>
      </c>
      <c r="Q153" s="271">
        <f t="shared" si="29"/>
        <v>9.0437434056071755E-2</v>
      </c>
      <c r="R153" s="271">
        <f t="shared" si="29"/>
        <v>8.2858434852085841E-2</v>
      </c>
      <c r="S153" s="271">
        <f t="shared" si="29"/>
        <v>8.2267580626161185E-2</v>
      </c>
      <c r="T153" s="271">
        <f t="shared" si="29"/>
        <v>9.4062153614394434E-2</v>
      </c>
      <c r="U153" s="271">
        <f t="shared" si="29"/>
        <v>9.7024789470196923E-2</v>
      </c>
      <c r="V153" s="271">
        <f t="shared" si="29"/>
        <v>0.11116467059403738</v>
      </c>
      <c r="W153" s="271">
        <f t="shared" si="29"/>
        <v>0.11057353812252643</v>
      </c>
      <c r="DA153" s="79"/>
    </row>
    <row r="154" spans="1:105" ht="12" customHeight="1" x14ac:dyDescent="0.25">
      <c r="A154" s="62" t="s">
        <v>1501</v>
      </c>
      <c r="B154" s="320">
        <f t="shared" ref="B154:W154" si="30">IF(B$61=0,0,B$61/B$48)</f>
        <v>3.9498238598556022E-2</v>
      </c>
      <c r="C154" s="320">
        <f t="shared" si="30"/>
        <v>7.2628042393307612E-2</v>
      </c>
      <c r="D154" s="320">
        <f t="shared" si="30"/>
        <v>5.8522104326986145E-2</v>
      </c>
      <c r="E154" s="320">
        <f t="shared" si="30"/>
        <v>3.0148346995403988E-2</v>
      </c>
      <c r="F154" s="320">
        <f t="shared" si="30"/>
        <v>4.9197040472234096E-2</v>
      </c>
      <c r="G154" s="320">
        <f t="shared" si="30"/>
        <v>2.9951959010135684E-2</v>
      </c>
      <c r="H154" s="320">
        <f t="shared" si="30"/>
        <v>2.774423391778167E-2</v>
      </c>
      <c r="I154" s="320">
        <f t="shared" si="30"/>
        <v>7.7534340894362411E-2</v>
      </c>
      <c r="J154" s="320">
        <f t="shared" si="30"/>
        <v>6.4400102479564708E-2</v>
      </c>
      <c r="K154" s="320">
        <f t="shared" si="30"/>
        <v>6.8000822674991329E-2</v>
      </c>
      <c r="L154" s="320">
        <f t="shared" si="30"/>
        <v>8.8558756171536857E-2</v>
      </c>
      <c r="M154" s="320">
        <f t="shared" si="30"/>
        <v>7.9910920944524122E-2</v>
      </c>
      <c r="N154" s="320">
        <f t="shared" si="30"/>
        <v>7.3212260421569142E-2</v>
      </c>
      <c r="O154" s="320">
        <f t="shared" si="30"/>
        <v>7.6468196182389883E-2</v>
      </c>
      <c r="P154" s="320">
        <f t="shared" si="30"/>
        <v>7.7367083562395772E-2</v>
      </c>
      <c r="Q154" s="320">
        <f t="shared" si="30"/>
        <v>6.3411830307995395E-2</v>
      </c>
      <c r="R154" s="320">
        <f t="shared" si="30"/>
        <v>5.7360187331906606E-2</v>
      </c>
      <c r="S154" s="320">
        <f t="shared" si="30"/>
        <v>5.816242439569471E-2</v>
      </c>
      <c r="T154" s="320">
        <f t="shared" si="30"/>
        <v>7.5665454509186339E-2</v>
      </c>
      <c r="U154" s="320">
        <f t="shared" si="30"/>
        <v>7.539239301843241E-2</v>
      </c>
      <c r="V154" s="320">
        <f t="shared" si="30"/>
        <v>8.9284114646998439E-2</v>
      </c>
      <c r="W154" s="320">
        <f t="shared" si="30"/>
        <v>9.0040513891512394E-2</v>
      </c>
      <c r="DA154" s="141"/>
    </row>
    <row r="155" spans="1:105" ht="12" customHeight="1" x14ac:dyDescent="0.25">
      <c r="A155" s="62" t="s">
        <v>1508</v>
      </c>
      <c r="B155" s="320">
        <f t="shared" ref="B155:W155" si="31">IF(B$67=0,0,B$67/B$48)</f>
        <v>7.9506410377239919E-3</v>
      </c>
      <c r="C155" s="320">
        <f t="shared" si="31"/>
        <v>1.4681731478965968E-2</v>
      </c>
      <c r="D155" s="320">
        <f t="shared" si="31"/>
        <v>1.2044148029543053E-2</v>
      </c>
      <c r="E155" s="320">
        <f t="shared" si="31"/>
        <v>6.244675977032637E-3</v>
      </c>
      <c r="F155" s="320">
        <f t="shared" si="31"/>
        <v>1.0370868445107068E-2</v>
      </c>
      <c r="G155" s="320">
        <f t="shared" si="31"/>
        <v>6.4607010208013894E-3</v>
      </c>
      <c r="H155" s="320">
        <f t="shared" si="31"/>
        <v>6.0323538136099119E-3</v>
      </c>
      <c r="I155" s="320">
        <f t="shared" si="31"/>
        <v>1.6887897201887801E-2</v>
      </c>
      <c r="J155" s="320">
        <f t="shared" si="31"/>
        <v>1.4139992717937987E-2</v>
      </c>
      <c r="K155" s="320">
        <f t="shared" si="31"/>
        <v>1.6864357097187404E-2</v>
      </c>
      <c r="L155" s="320">
        <f t="shared" si="31"/>
        <v>2.0956891002539082E-2</v>
      </c>
      <c r="M155" s="320">
        <f t="shared" si="31"/>
        <v>2.147889761033922E-2</v>
      </c>
      <c r="N155" s="320">
        <f t="shared" si="31"/>
        <v>2.4164186059776199E-2</v>
      </c>
      <c r="O155" s="320">
        <f t="shared" si="31"/>
        <v>2.5999927268506067E-2</v>
      </c>
      <c r="P155" s="320">
        <f t="shared" si="31"/>
        <v>2.4908068183402333E-2</v>
      </c>
      <c r="Q155" s="320">
        <f t="shared" si="31"/>
        <v>2.7025603748076357E-2</v>
      </c>
      <c r="R155" s="320">
        <f t="shared" si="31"/>
        <v>2.5498247520179238E-2</v>
      </c>
      <c r="S155" s="320">
        <f t="shared" si="31"/>
        <v>2.4105156230466471E-2</v>
      </c>
      <c r="T155" s="320">
        <f t="shared" si="31"/>
        <v>1.8396699105208095E-2</v>
      </c>
      <c r="U155" s="320">
        <f t="shared" si="31"/>
        <v>2.1632396451764516E-2</v>
      </c>
      <c r="V155" s="320">
        <f t="shared" si="31"/>
        <v>2.1880555947038929E-2</v>
      </c>
      <c r="W155" s="320">
        <f t="shared" si="31"/>
        <v>2.0533024231014042E-2</v>
      </c>
      <c r="DA155" s="141"/>
    </row>
    <row r="156" spans="1:105" ht="12" customHeight="1" x14ac:dyDescent="0.25">
      <c r="A156" s="62" t="s">
        <v>1520</v>
      </c>
      <c r="B156" s="320">
        <f t="shared" ref="B156:W156" si="32">IF(B$78=0,0,B$78/B$48)</f>
        <v>0</v>
      </c>
      <c r="C156" s="320">
        <f t="shared" si="32"/>
        <v>0</v>
      </c>
      <c r="D156" s="320">
        <f t="shared" si="32"/>
        <v>0</v>
      </c>
      <c r="E156" s="320">
        <f t="shared" si="32"/>
        <v>0</v>
      </c>
      <c r="F156" s="320">
        <f t="shared" si="32"/>
        <v>0</v>
      </c>
      <c r="G156" s="320">
        <f t="shared" si="32"/>
        <v>0</v>
      </c>
      <c r="H156" s="320">
        <f t="shared" si="32"/>
        <v>0</v>
      </c>
      <c r="I156" s="320">
        <f t="shared" si="32"/>
        <v>0</v>
      </c>
      <c r="J156" s="320">
        <f t="shared" si="32"/>
        <v>0</v>
      </c>
      <c r="K156" s="320">
        <f t="shared" si="32"/>
        <v>0</v>
      </c>
      <c r="L156" s="320">
        <f t="shared" si="32"/>
        <v>0</v>
      </c>
      <c r="M156" s="320">
        <f t="shared" si="32"/>
        <v>0</v>
      </c>
      <c r="N156" s="320">
        <f t="shared" si="32"/>
        <v>0</v>
      </c>
      <c r="O156" s="320">
        <f t="shared" si="32"/>
        <v>0</v>
      </c>
      <c r="P156" s="320">
        <f t="shared" si="32"/>
        <v>0</v>
      </c>
      <c r="Q156" s="320">
        <f t="shared" si="32"/>
        <v>0</v>
      </c>
      <c r="R156" s="320">
        <f t="shared" si="32"/>
        <v>0</v>
      </c>
      <c r="S156" s="320">
        <f t="shared" si="32"/>
        <v>0</v>
      </c>
      <c r="T156" s="320">
        <f t="shared" si="32"/>
        <v>0</v>
      </c>
      <c r="U156" s="320">
        <f t="shared" si="32"/>
        <v>0</v>
      </c>
      <c r="V156" s="320">
        <f t="shared" si="32"/>
        <v>0</v>
      </c>
      <c r="W156" s="320">
        <f t="shared" si="32"/>
        <v>0</v>
      </c>
      <c r="DA156" s="141"/>
    </row>
    <row r="157" spans="1:105" ht="12" customHeight="1" x14ac:dyDescent="0.25">
      <c r="A157" s="203" t="s">
        <v>1522</v>
      </c>
      <c r="B157" s="271">
        <f t="shared" ref="B157:W157" si="33">IF(B$79=0,0,B$79/B$48)</f>
        <v>0.19341738559837396</v>
      </c>
      <c r="C157" s="271">
        <f t="shared" si="33"/>
        <v>0.35716643541636472</v>
      </c>
      <c r="D157" s="271">
        <f t="shared" si="33"/>
        <v>0.2930012325522996</v>
      </c>
      <c r="E157" s="271">
        <f t="shared" si="33"/>
        <v>0.15191591415783323</v>
      </c>
      <c r="F157" s="271">
        <f t="shared" si="33"/>
        <v>0.25229490949468236</v>
      </c>
      <c r="G157" s="271">
        <f t="shared" si="33"/>
        <v>0.15717121357221706</v>
      </c>
      <c r="H157" s="271">
        <f t="shared" si="33"/>
        <v>0.1467506957107971</v>
      </c>
      <c r="I157" s="271">
        <f t="shared" si="33"/>
        <v>0.4108364230688874</v>
      </c>
      <c r="J157" s="271">
        <f t="shared" si="33"/>
        <v>0.34398741068890337</v>
      </c>
      <c r="K157" s="271">
        <f t="shared" si="33"/>
        <v>0.41026375660259135</v>
      </c>
      <c r="L157" s="271">
        <f t="shared" si="33"/>
        <v>0.50982393101997692</v>
      </c>
      <c r="M157" s="271">
        <f t="shared" si="33"/>
        <v>0.5225229263420802</v>
      </c>
      <c r="N157" s="271">
        <f t="shared" si="33"/>
        <v>0.58784866158823978</v>
      </c>
      <c r="O157" s="271">
        <f t="shared" si="33"/>
        <v>0.63250723233027573</v>
      </c>
      <c r="P157" s="271">
        <f t="shared" si="33"/>
        <v>0.6059452823339706</v>
      </c>
      <c r="Q157" s="271">
        <f t="shared" si="33"/>
        <v>0.65745914025907592</v>
      </c>
      <c r="R157" s="271">
        <f t="shared" si="33"/>
        <v>0.62030273399251568</v>
      </c>
      <c r="S157" s="271">
        <f t="shared" si="33"/>
        <v>0.58641262703414154</v>
      </c>
      <c r="T157" s="271">
        <f t="shared" si="33"/>
        <v>0.44754145328486655</v>
      </c>
      <c r="U157" s="271">
        <f t="shared" si="33"/>
        <v>0.52625713399401552</v>
      </c>
      <c r="V157" s="271">
        <f t="shared" si="33"/>
        <v>0.53229417686384806</v>
      </c>
      <c r="W157" s="271">
        <f t="shared" si="33"/>
        <v>0.49951240992357643</v>
      </c>
      <c r="DA157" s="79"/>
    </row>
    <row r="158" spans="1:105" ht="12" customHeight="1" x14ac:dyDescent="0.25">
      <c r="A158" s="62" t="s">
        <v>1523</v>
      </c>
      <c r="B158" s="320">
        <f t="shared" ref="B158:W158" si="34">IF(B$80=0,0,B$80/B$48)</f>
        <v>0.19341738559837396</v>
      </c>
      <c r="C158" s="320">
        <f t="shared" si="34"/>
        <v>0.35716643541636472</v>
      </c>
      <c r="D158" s="320">
        <f t="shared" si="34"/>
        <v>0.2930012325522996</v>
      </c>
      <c r="E158" s="320">
        <f t="shared" si="34"/>
        <v>0.15191591415783323</v>
      </c>
      <c r="F158" s="320">
        <f t="shared" si="34"/>
        <v>0.25229490949468236</v>
      </c>
      <c r="G158" s="320">
        <f t="shared" si="34"/>
        <v>0.15717121357221706</v>
      </c>
      <c r="H158" s="320">
        <f t="shared" si="34"/>
        <v>0.1467506957107971</v>
      </c>
      <c r="I158" s="320">
        <f t="shared" si="34"/>
        <v>0.4108364230688874</v>
      </c>
      <c r="J158" s="320">
        <f t="shared" si="34"/>
        <v>0.34398741068890337</v>
      </c>
      <c r="K158" s="320">
        <f t="shared" si="34"/>
        <v>0.41026375660259135</v>
      </c>
      <c r="L158" s="320">
        <f t="shared" si="34"/>
        <v>0.50982393101997692</v>
      </c>
      <c r="M158" s="320">
        <f t="shared" si="34"/>
        <v>0.5225229263420802</v>
      </c>
      <c r="N158" s="320">
        <f t="shared" si="34"/>
        <v>0.58784866158823978</v>
      </c>
      <c r="O158" s="320">
        <f t="shared" si="34"/>
        <v>0.63250723233027573</v>
      </c>
      <c r="P158" s="320">
        <f t="shared" si="34"/>
        <v>0.6059452823339706</v>
      </c>
      <c r="Q158" s="320">
        <f t="shared" si="34"/>
        <v>0.65745914025907592</v>
      </c>
      <c r="R158" s="320">
        <f t="shared" si="34"/>
        <v>0.62030273399251568</v>
      </c>
      <c r="S158" s="320">
        <f t="shared" si="34"/>
        <v>0.58641262703414154</v>
      </c>
      <c r="T158" s="320">
        <f t="shared" si="34"/>
        <v>0.44754145328486655</v>
      </c>
      <c r="U158" s="320">
        <f t="shared" si="34"/>
        <v>0.52625713399401552</v>
      </c>
      <c r="V158" s="320">
        <f t="shared" si="34"/>
        <v>0.53229417686384806</v>
      </c>
      <c r="W158" s="320">
        <f t="shared" si="34"/>
        <v>0.49951240992357643</v>
      </c>
      <c r="DA158" s="141"/>
    </row>
    <row r="159" spans="1:105" ht="12" customHeight="1" x14ac:dyDescent="0.25">
      <c r="A159" s="62" t="s">
        <v>1532</v>
      </c>
      <c r="B159" s="320">
        <f t="shared" ref="B159:W159" si="35">IF(B$88=0,0,B$88/B$48)</f>
        <v>0</v>
      </c>
      <c r="C159" s="320">
        <f t="shared" si="35"/>
        <v>0</v>
      </c>
      <c r="D159" s="320">
        <f t="shared" si="35"/>
        <v>0</v>
      </c>
      <c r="E159" s="320">
        <f t="shared" si="35"/>
        <v>0</v>
      </c>
      <c r="F159" s="320">
        <f t="shared" si="35"/>
        <v>0</v>
      </c>
      <c r="G159" s="320">
        <f t="shared" si="35"/>
        <v>0</v>
      </c>
      <c r="H159" s="320">
        <f t="shared" si="35"/>
        <v>0</v>
      </c>
      <c r="I159" s="320">
        <f t="shared" si="35"/>
        <v>0</v>
      </c>
      <c r="J159" s="320">
        <f t="shared" si="35"/>
        <v>0</v>
      </c>
      <c r="K159" s="320">
        <f t="shared" si="35"/>
        <v>0</v>
      </c>
      <c r="L159" s="320">
        <f t="shared" si="35"/>
        <v>0</v>
      </c>
      <c r="M159" s="320">
        <f t="shared" si="35"/>
        <v>0</v>
      </c>
      <c r="N159" s="320">
        <f t="shared" si="35"/>
        <v>0</v>
      </c>
      <c r="O159" s="320">
        <f t="shared" si="35"/>
        <v>0</v>
      </c>
      <c r="P159" s="320">
        <f t="shared" si="35"/>
        <v>0</v>
      </c>
      <c r="Q159" s="320">
        <f t="shared" si="35"/>
        <v>0</v>
      </c>
      <c r="R159" s="320">
        <f t="shared" si="35"/>
        <v>0</v>
      </c>
      <c r="S159" s="320">
        <f t="shared" si="35"/>
        <v>0</v>
      </c>
      <c r="T159" s="320">
        <f t="shared" si="35"/>
        <v>0</v>
      </c>
      <c r="U159" s="320">
        <f t="shared" si="35"/>
        <v>0</v>
      </c>
      <c r="V159" s="320">
        <f t="shared" si="35"/>
        <v>0</v>
      </c>
      <c r="W159" s="320">
        <f t="shared" si="35"/>
        <v>0</v>
      </c>
      <c r="DA159" s="141"/>
    </row>
    <row r="160" spans="1:105" ht="12" customHeight="1" x14ac:dyDescent="0.25">
      <c r="A160" s="203" t="s">
        <v>1534</v>
      </c>
      <c r="B160" s="271">
        <f t="shared" ref="B160:W160" si="36">IF(B$89=0,0,B$89/B$48)</f>
        <v>2.1043700260022571E-2</v>
      </c>
      <c r="C160" s="271">
        <f t="shared" si="36"/>
        <v>3.8694453444636678E-2</v>
      </c>
      <c r="D160" s="271">
        <f t="shared" si="36"/>
        <v>3.1179152937920854E-2</v>
      </c>
      <c r="E160" s="271">
        <f t="shared" si="36"/>
        <v>1.6062305561383376E-2</v>
      </c>
      <c r="F160" s="271">
        <f t="shared" si="36"/>
        <v>2.621098585939835E-2</v>
      </c>
      <c r="G160" s="271">
        <f t="shared" si="36"/>
        <v>1.595767482231019E-2</v>
      </c>
      <c r="H160" s="271">
        <f t="shared" si="36"/>
        <v>1.4781452622322593E-2</v>
      </c>
      <c r="I160" s="271">
        <f t="shared" si="36"/>
        <v>4.1308409881827532E-2</v>
      </c>
      <c r="J160" s="271">
        <f t="shared" si="36"/>
        <v>3.4310807301271423E-2</v>
      </c>
      <c r="K160" s="271">
        <f t="shared" si="36"/>
        <v>3.6229183390972218E-2</v>
      </c>
      <c r="L160" s="271">
        <f t="shared" si="36"/>
        <v>4.7181950041245001E-2</v>
      </c>
      <c r="M160" s="271">
        <f t="shared" si="36"/>
        <v>4.2574593893926253E-2</v>
      </c>
      <c r="N160" s="271">
        <f t="shared" si="36"/>
        <v>3.900571059202973E-2</v>
      </c>
      <c r="O160" s="271">
        <f t="shared" si="36"/>
        <v>4.0740393925962133E-2</v>
      </c>
      <c r="P160" s="271">
        <f t="shared" si="36"/>
        <v>4.1219299245883211E-2</v>
      </c>
      <c r="Q160" s="271">
        <f t="shared" si="36"/>
        <v>3.3784279939755434E-2</v>
      </c>
      <c r="R160" s="271">
        <f t="shared" si="36"/>
        <v>3.0560111840417979E-2</v>
      </c>
      <c r="S160" s="271">
        <f t="shared" si="36"/>
        <v>3.0987524224028801E-2</v>
      </c>
      <c r="T160" s="271">
        <f t="shared" si="36"/>
        <v>4.0312712698735417E-2</v>
      </c>
      <c r="U160" s="271">
        <f t="shared" si="36"/>
        <v>4.0167232181936102E-2</v>
      </c>
      <c r="V160" s="271">
        <f t="shared" si="36"/>
        <v>4.7568403383983146E-2</v>
      </c>
      <c r="W160" s="271">
        <f t="shared" si="36"/>
        <v>4.7971394493035821E-2</v>
      </c>
      <c r="DA160" s="79"/>
    </row>
    <row r="161" spans="1:105" ht="12" customHeight="1" x14ac:dyDescent="0.25">
      <c r="A161" s="62" t="s">
        <v>1535</v>
      </c>
      <c r="B161" s="320">
        <f t="shared" ref="B161:W161" si="37">IF(B$90=0,0,B$90/B$48)</f>
        <v>2.1043700260022571E-2</v>
      </c>
      <c r="C161" s="320">
        <f t="shared" si="37"/>
        <v>3.8694453444636678E-2</v>
      </c>
      <c r="D161" s="320">
        <f t="shared" si="37"/>
        <v>3.1179152937920854E-2</v>
      </c>
      <c r="E161" s="320">
        <f t="shared" si="37"/>
        <v>1.6062305561383376E-2</v>
      </c>
      <c r="F161" s="320">
        <f t="shared" si="37"/>
        <v>2.621098585939835E-2</v>
      </c>
      <c r="G161" s="320">
        <f t="shared" si="37"/>
        <v>1.595767482231019E-2</v>
      </c>
      <c r="H161" s="320">
        <f t="shared" si="37"/>
        <v>1.4781452622322593E-2</v>
      </c>
      <c r="I161" s="320">
        <f t="shared" si="37"/>
        <v>4.1308409881827532E-2</v>
      </c>
      <c r="J161" s="320">
        <f t="shared" si="37"/>
        <v>3.4310807301271423E-2</v>
      </c>
      <c r="K161" s="320">
        <f t="shared" si="37"/>
        <v>3.6229183390972218E-2</v>
      </c>
      <c r="L161" s="320">
        <f t="shared" si="37"/>
        <v>4.7181950041245001E-2</v>
      </c>
      <c r="M161" s="320">
        <f t="shared" si="37"/>
        <v>4.2574593893926253E-2</v>
      </c>
      <c r="N161" s="320">
        <f t="shared" si="37"/>
        <v>3.900571059202973E-2</v>
      </c>
      <c r="O161" s="320">
        <f t="shared" si="37"/>
        <v>4.0740393925962133E-2</v>
      </c>
      <c r="P161" s="320">
        <f t="shared" si="37"/>
        <v>4.1219299245883211E-2</v>
      </c>
      <c r="Q161" s="320">
        <f t="shared" si="37"/>
        <v>3.3784279939755434E-2</v>
      </c>
      <c r="R161" s="320">
        <f t="shared" si="37"/>
        <v>3.0560111840417979E-2</v>
      </c>
      <c r="S161" s="320">
        <f t="shared" si="37"/>
        <v>3.0987524224028801E-2</v>
      </c>
      <c r="T161" s="320">
        <f t="shared" si="37"/>
        <v>4.0312712698735417E-2</v>
      </c>
      <c r="U161" s="320">
        <f t="shared" si="37"/>
        <v>4.0167232181936102E-2</v>
      </c>
      <c r="V161" s="320">
        <f t="shared" si="37"/>
        <v>4.7568403383983146E-2</v>
      </c>
      <c r="W161" s="320">
        <f t="shared" si="37"/>
        <v>4.7971394493035821E-2</v>
      </c>
      <c r="DA161" s="141"/>
    </row>
    <row r="162" spans="1:105" ht="12" customHeight="1" x14ac:dyDescent="0.25">
      <c r="A162" s="62" t="s">
        <v>1542</v>
      </c>
      <c r="B162" s="329">
        <f t="shared" ref="B162:W162" si="38">IF(B$96=0,0,B$96/B$48)</f>
        <v>0</v>
      </c>
      <c r="C162" s="329">
        <f t="shared" si="38"/>
        <v>0</v>
      </c>
      <c r="D162" s="329">
        <f t="shared" si="38"/>
        <v>0</v>
      </c>
      <c r="E162" s="329">
        <f t="shared" si="38"/>
        <v>0</v>
      </c>
      <c r="F162" s="329">
        <f t="shared" si="38"/>
        <v>0</v>
      </c>
      <c r="G162" s="329">
        <f t="shared" si="38"/>
        <v>0</v>
      </c>
      <c r="H162" s="329">
        <f t="shared" si="38"/>
        <v>0</v>
      </c>
      <c r="I162" s="329">
        <f t="shared" si="38"/>
        <v>0</v>
      </c>
      <c r="J162" s="329">
        <f t="shared" si="38"/>
        <v>0</v>
      </c>
      <c r="K162" s="329">
        <f t="shared" si="38"/>
        <v>0</v>
      </c>
      <c r="L162" s="329">
        <f t="shared" si="38"/>
        <v>0</v>
      </c>
      <c r="M162" s="329">
        <f t="shared" si="38"/>
        <v>0</v>
      </c>
      <c r="N162" s="329">
        <f t="shared" si="38"/>
        <v>0</v>
      </c>
      <c r="O162" s="329">
        <f t="shared" si="38"/>
        <v>0</v>
      </c>
      <c r="P162" s="329">
        <f t="shared" si="38"/>
        <v>0</v>
      </c>
      <c r="Q162" s="329">
        <f t="shared" si="38"/>
        <v>0</v>
      </c>
      <c r="R162" s="329">
        <f t="shared" si="38"/>
        <v>0</v>
      </c>
      <c r="S162" s="329">
        <f t="shared" si="38"/>
        <v>0</v>
      </c>
      <c r="T162" s="329">
        <f t="shared" si="38"/>
        <v>0</v>
      </c>
      <c r="U162" s="329">
        <f t="shared" si="38"/>
        <v>0</v>
      </c>
      <c r="V162" s="329">
        <f t="shared" si="38"/>
        <v>0</v>
      </c>
      <c r="W162" s="329">
        <f t="shared" si="38"/>
        <v>0</v>
      </c>
      <c r="DA162" s="151"/>
    </row>
    <row r="163" spans="1:105" ht="12" customHeight="1" x14ac:dyDescent="0.25">
      <c r="A163" s="100" t="s">
        <v>106</v>
      </c>
      <c r="B163" s="312">
        <f t="shared" ref="B163:W163" si="39">IF(B$48=0,0,B$97/B$48)</f>
        <v>0.73760940068169922</v>
      </c>
      <c r="C163" s="312">
        <f t="shared" si="39"/>
        <v>0.51570003812150844</v>
      </c>
      <c r="D163" s="312">
        <f t="shared" si="39"/>
        <v>0.60444287803932706</v>
      </c>
      <c r="E163" s="312">
        <f t="shared" si="39"/>
        <v>0.79526523485076694</v>
      </c>
      <c r="F163" s="312">
        <f t="shared" si="39"/>
        <v>0.66156770572379597</v>
      </c>
      <c r="G163" s="312">
        <f t="shared" si="39"/>
        <v>0.79027517771220401</v>
      </c>
      <c r="H163" s="312">
        <f t="shared" si="39"/>
        <v>0.80446155199213243</v>
      </c>
      <c r="I163" s="312">
        <f t="shared" si="39"/>
        <v>0.45276410505379289</v>
      </c>
      <c r="J163" s="312">
        <f t="shared" si="39"/>
        <v>0.54261162433900145</v>
      </c>
      <c r="K163" s="312">
        <f t="shared" si="39"/>
        <v>0.46795054930399121</v>
      </c>
      <c r="L163" s="312">
        <f t="shared" si="39"/>
        <v>0.33259576688165587</v>
      </c>
      <c r="M163" s="312">
        <f t="shared" si="39"/>
        <v>0.33224264094251665</v>
      </c>
      <c r="N163" s="312">
        <f t="shared" si="39"/>
        <v>0.27467074028686667</v>
      </c>
      <c r="O163" s="312">
        <f t="shared" si="39"/>
        <v>0.22340642554366583</v>
      </c>
      <c r="P163" s="312">
        <f t="shared" si="39"/>
        <v>0.24956026310579199</v>
      </c>
      <c r="Q163" s="312">
        <f t="shared" si="39"/>
        <v>0.21796387823594668</v>
      </c>
      <c r="R163" s="312">
        <f t="shared" si="39"/>
        <v>0.26563723239456183</v>
      </c>
      <c r="S163" s="312">
        <f t="shared" si="39"/>
        <v>0.29992348225988674</v>
      </c>
      <c r="T163" s="312">
        <f t="shared" si="39"/>
        <v>0.41763844017047758</v>
      </c>
      <c r="U163" s="312">
        <f t="shared" si="39"/>
        <v>0.33613754527839868</v>
      </c>
      <c r="V163" s="312">
        <f t="shared" si="39"/>
        <v>0.30814964236593911</v>
      </c>
      <c r="W163" s="312">
        <f t="shared" si="39"/>
        <v>0.34114096119701415</v>
      </c>
      <c r="DA163" s="127"/>
    </row>
    <row r="164" spans="1:105" ht="12" customHeight="1" x14ac:dyDescent="0.25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DA164" s="173"/>
    </row>
    <row r="165" spans="1:105" ht="12" customHeight="1" x14ac:dyDescent="0.25">
      <c r="A165" s="35" t="s">
        <v>51</v>
      </c>
      <c r="B165" s="234">
        <f t="shared" ref="B165:W165" si="40">SUM(B166:B170,B172:B174,B176:B178,B179)</f>
        <v>1</v>
      </c>
      <c r="C165" s="234">
        <f t="shared" si="40"/>
        <v>1</v>
      </c>
      <c r="D165" s="234">
        <f t="shared" si="40"/>
        <v>1</v>
      </c>
      <c r="E165" s="234">
        <f t="shared" si="40"/>
        <v>0.99999999999999989</v>
      </c>
      <c r="F165" s="234">
        <f t="shared" si="40"/>
        <v>1</v>
      </c>
      <c r="G165" s="234">
        <f t="shared" si="40"/>
        <v>1</v>
      </c>
      <c r="H165" s="234">
        <f t="shared" si="40"/>
        <v>1</v>
      </c>
      <c r="I165" s="234">
        <f t="shared" si="40"/>
        <v>0.99999999999999989</v>
      </c>
      <c r="J165" s="234">
        <f t="shared" si="40"/>
        <v>1</v>
      </c>
      <c r="K165" s="234">
        <f t="shared" si="40"/>
        <v>1</v>
      </c>
      <c r="L165" s="234">
        <f t="shared" si="40"/>
        <v>1</v>
      </c>
      <c r="M165" s="234">
        <f t="shared" si="40"/>
        <v>1</v>
      </c>
      <c r="N165" s="234">
        <f t="shared" si="40"/>
        <v>1.0000000000000002</v>
      </c>
      <c r="O165" s="234">
        <f t="shared" si="40"/>
        <v>1</v>
      </c>
      <c r="P165" s="234">
        <f t="shared" si="40"/>
        <v>0.99999999999999978</v>
      </c>
      <c r="Q165" s="234">
        <f t="shared" si="40"/>
        <v>1</v>
      </c>
      <c r="R165" s="234">
        <f t="shared" si="40"/>
        <v>1</v>
      </c>
      <c r="S165" s="234">
        <f t="shared" si="40"/>
        <v>1</v>
      </c>
      <c r="T165" s="234">
        <f t="shared" si="40"/>
        <v>1</v>
      </c>
      <c r="U165" s="234">
        <f t="shared" si="40"/>
        <v>1.0000000000000002</v>
      </c>
      <c r="V165" s="234">
        <f t="shared" si="40"/>
        <v>1</v>
      </c>
      <c r="W165" s="234">
        <f t="shared" si="40"/>
        <v>1</v>
      </c>
      <c r="DA165" s="95"/>
    </row>
    <row r="166" spans="1:105" ht="12" customHeight="1" x14ac:dyDescent="0.25">
      <c r="A166" s="55" t="s">
        <v>92</v>
      </c>
      <c r="B166" s="268">
        <f t="shared" ref="B166:W166" si="41">IF(B$100=0,0,B$100/B$99)</f>
        <v>0</v>
      </c>
      <c r="C166" s="268">
        <f t="shared" si="41"/>
        <v>0</v>
      </c>
      <c r="D166" s="268">
        <f t="shared" si="41"/>
        <v>0</v>
      </c>
      <c r="E166" s="268">
        <f t="shared" si="41"/>
        <v>0</v>
      </c>
      <c r="F166" s="268">
        <f t="shared" si="41"/>
        <v>0</v>
      </c>
      <c r="G166" s="268">
        <f t="shared" si="41"/>
        <v>0</v>
      </c>
      <c r="H166" s="268">
        <f t="shared" si="41"/>
        <v>0</v>
      </c>
      <c r="I166" s="268">
        <f t="shared" si="41"/>
        <v>0</v>
      </c>
      <c r="J166" s="268">
        <f t="shared" si="41"/>
        <v>0</v>
      </c>
      <c r="K166" s="268">
        <f t="shared" si="41"/>
        <v>0</v>
      </c>
      <c r="L166" s="268">
        <f t="shared" si="41"/>
        <v>0</v>
      </c>
      <c r="M166" s="268">
        <f t="shared" si="41"/>
        <v>0</v>
      </c>
      <c r="N166" s="268">
        <f t="shared" si="41"/>
        <v>0</v>
      </c>
      <c r="O166" s="268">
        <f t="shared" si="41"/>
        <v>0</v>
      </c>
      <c r="P166" s="268">
        <f t="shared" si="41"/>
        <v>0</v>
      </c>
      <c r="Q166" s="268">
        <f t="shared" si="41"/>
        <v>0</v>
      </c>
      <c r="R166" s="268">
        <f t="shared" si="41"/>
        <v>0</v>
      </c>
      <c r="S166" s="268">
        <f t="shared" si="41"/>
        <v>0</v>
      </c>
      <c r="T166" s="268">
        <f t="shared" si="41"/>
        <v>0</v>
      </c>
      <c r="U166" s="268">
        <f t="shared" si="41"/>
        <v>0</v>
      </c>
      <c r="V166" s="268">
        <f t="shared" si="41"/>
        <v>0</v>
      </c>
      <c r="W166" s="268">
        <f t="shared" si="41"/>
        <v>0</v>
      </c>
      <c r="DA166" s="76"/>
    </row>
    <row r="167" spans="1:105" ht="12" customHeight="1" x14ac:dyDescent="0.25">
      <c r="A167" s="202" t="s">
        <v>93</v>
      </c>
      <c r="B167" s="269">
        <f t="shared" ref="B167:W167" si="42">IF(B$101=0,0,B$101/B$99)</f>
        <v>0</v>
      </c>
      <c r="C167" s="269">
        <f t="shared" si="42"/>
        <v>0</v>
      </c>
      <c r="D167" s="269">
        <f t="shared" si="42"/>
        <v>0</v>
      </c>
      <c r="E167" s="269">
        <f t="shared" si="42"/>
        <v>0</v>
      </c>
      <c r="F167" s="269">
        <f t="shared" si="42"/>
        <v>0</v>
      </c>
      <c r="G167" s="269">
        <f t="shared" si="42"/>
        <v>0</v>
      </c>
      <c r="H167" s="269">
        <f t="shared" si="42"/>
        <v>0</v>
      </c>
      <c r="I167" s="269">
        <f t="shared" si="42"/>
        <v>0</v>
      </c>
      <c r="J167" s="269">
        <f t="shared" si="42"/>
        <v>0</v>
      </c>
      <c r="K167" s="269">
        <f t="shared" si="42"/>
        <v>0</v>
      </c>
      <c r="L167" s="269">
        <f t="shared" si="42"/>
        <v>0</v>
      </c>
      <c r="M167" s="269">
        <f t="shared" si="42"/>
        <v>0</v>
      </c>
      <c r="N167" s="269">
        <f t="shared" si="42"/>
        <v>0</v>
      </c>
      <c r="O167" s="269">
        <f t="shared" si="42"/>
        <v>0</v>
      </c>
      <c r="P167" s="269">
        <f t="shared" si="42"/>
        <v>0</v>
      </c>
      <c r="Q167" s="269">
        <f t="shared" si="42"/>
        <v>0</v>
      </c>
      <c r="R167" s="269">
        <f t="shared" si="42"/>
        <v>0</v>
      </c>
      <c r="S167" s="269">
        <f t="shared" si="42"/>
        <v>0</v>
      </c>
      <c r="T167" s="269">
        <f t="shared" si="42"/>
        <v>0</v>
      </c>
      <c r="U167" s="269">
        <f t="shared" si="42"/>
        <v>0</v>
      </c>
      <c r="V167" s="269">
        <f t="shared" si="42"/>
        <v>0</v>
      </c>
      <c r="W167" s="269">
        <f t="shared" si="42"/>
        <v>0</v>
      </c>
      <c r="DA167" s="77"/>
    </row>
    <row r="168" spans="1:105" ht="12" customHeight="1" x14ac:dyDescent="0.25">
      <c r="A168" s="202" t="s">
        <v>94</v>
      </c>
      <c r="B168" s="269">
        <f t="shared" ref="B168:W168" si="43">IF(B$102=0,0,B$102/B$99)</f>
        <v>0</v>
      </c>
      <c r="C168" s="269">
        <f t="shared" si="43"/>
        <v>0</v>
      </c>
      <c r="D168" s="269">
        <f t="shared" si="43"/>
        <v>0</v>
      </c>
      <c r="E168" s="269">
        <f t="shared" si="43"/>
        <v>0</v>
      </c>
      <c r="F168" s="269">
        <f t="shared" si="43"/>
        <v>0</v>
      </c>
      <c r="G168" s="269">
        <f t="shared" si="43"/>
        <v>0</v>
      </c>
      <c r="H168" s="269">
        <f t="shared" si="43"/>
        <v>0</v>
      </c>
      <c r="I168" s="269">
        <f t="shared" si="43"/>
        <v>0</v>
      </c>
      <c r="J168" s="269">
        <f t="shared" si="43"/>
        <v>0</v>
      </c>
      <c r="K168" s="269">
        <f t="shared" si="43"/>
        <v>0</v>
      </c>
      <c r="L168" s="269">
        <f t="shared" si="43"/>
        <v>0</v>
      </c>
      <c r="M168" s="269">
        <f t="shared" si="43"/>
        <v>0</v>
      </c>
      <c r="N168" s="269">
        <f t="shared" si="43"/>
        <v>0</v>
      </c>
      <c r="O168" s="269">
        <f t="shared" si="43"/>
        <v>0</v>
      </c>
      <c r="P168" s="269">
        <f t="shared" si="43"/>
        <v>0</v>
      </c>
      <c r="Q168" s="269">
        <f t="shared" si="43"/>
        <v>0</v>
      </c>
      <c r="R168" s="269">
        <f t="shared" si="43"/>
        <v>0</v>
      </c>
      <c r="S168" s="269">
        <f t="shared" si="43"/>
        <v>0</v>
      </c>
      <c r="T168" s="269">
        <f t="shared" si="43"/>
        <v>0</v>
      </c>
      <c r="U168" s="269">
        <f t="shared" si="43"/>
        <v>0</v>
      </c>
      <c r="V168" s="269">
        <f t="shared" si="43"/>
        <v>0</v>
      </c>
      <c r="W168" s="269">
        <f t="shared" si="43"/>
        <v>0</v>
      </c>
      <c r="DA168" s="77"/>
    </row>
    <row r="169" spans="1:105" ht="12" customHeight="1" x14ac:dyDescent="0.25">
      <c r="A169" s="202" t="s">
        <v>95</v>
      </c>
      <c r="B169" s="269">
        <f t="shared" ref="B169:W169" si="44">IF(B$103=0,0,B$103/B$99)</f>
        <v>0</v>
      </c>
      <c r="C169" s="269">
        <f t="shared" si="44"/>
        <v>0</v>
      </c>
      <c r="D169" s="269">
        <f t="shared" si="44"/>
        <v>0</v>
      </c>
      <c r="E169" s="269">
        <f t="shared" si="44"/>
        <v>0</v>
      </c>
      <c r="F169" s="269">
        <f t="shared" si="44"/>
        <v>0</v>
      </c>
      <c r="G169" s="269">
        <f t="shared" si="44"/>
        <v>0</v>
      </c>
      <c r="H169" s="269">
        <f t="shared" si="44"/>
        <v>0</v>
      </c>
      <c r="I169" s="269">
        <f t="shared" si="44"/>
        <v>0</v>
      </c>
      <c r="J169" s="269">
        <f t="shared" si="44"/>
        <v>0</v>
      </c>
      <c r="K169" s="269">
        <f t="shared" si="44"/>
        <v>0</v>
      </c>
      <c r="L169" s="269">
        <f t="shared" si="44"/>
        <v>0</v>
      </c>
      <c r="M169" s="269">
        <f t="shared" si="44"/>
        <v>0</v>
      </c>
      <c r="N169" s="269">
        <f t="shared" si="44"/>
        <v>0</v>
      </c>
      <c r="O169" s="269">
        <f t="shared" si="44"/>
        <v>0</v>
      </c>
      <c r="P169" s="269">
        <f t="shared" si="44"/>
        <v>0</v>
      </c>
      <c r="Q169" s="269">
        <f t="shared" si="44"/>
        <v>0</v>
      </c>
      <c r="R169" s="269">
        <f t="shared" si="44"/>
        <v>0</v>
      </c>
      <c r="S169" s="269">
        <f t="shared" si="44"/>
        <v>0</v>
      </c>
      <c r="T169" s="269">
        <f t="shared" si="44"/>
        <v>0</v>
      </c>
      <c r="U169" s="269">
        <f t="shared" si="44"/>
        <v>0</v>
      </c>
      <c r="V169" s="269">
        <f t="shared" si="44"/>
        <v>0</v>
      </c>
      <c r="W169" s="269">
        <f t="shared" si="44"/>
        <v>0</v>
      </c>
      <c r="DA169" s="77"/>
    </row>
    <row r="170" spans="1:105" ht="12" customHeight="1" x14ac:dyDescent="0.25">
      <c r="A170" s="56" t="s">
        <v>96</v>
      </c>
      <c r="B170" s="270">
        <f t="shared" ref="B170:W170" si="45">IF(B$104=0,0,B$104/B$99)</f>
        <v>1.7922045254793585E-3</v>
      </c>
      <c r="C170" s="270">
        <f t="shared" si="45"/>
        <v>2.2968887760437852E-3</v>
      </c>
      <c r="D170" s="270">
        <f t="shared" si="45"/>
        <v>1.9949404222501309E-3</v>
      </c>
      <c r="E170" s="270">
        <f t="shared" si="45"/>
        <v>1.6832569827886961E-3</v>
      </c>
      <c r="F170" s="270">
        <f t="shared" si="45"/>
        <v>1.0156647476585988E-3</v>
      </c>
      <c r="G170" s="270">
        <f t="shared" si="45"/>
        <v>8.2696853585121862E-4</v>
      </c>
      <c r="H170" s="270">
        <f t="shared" si="45"/>
        <v>1.1420229749770589E-3</v>
      </c>
      <c r="I170" s="270">
        <f t="shared" si="45"/>
        <v>1.2426010201703548E-3</v>
      </c>
      <c r="J170" s="270">
        <f t="shared" si="45"/>
        <v>1.1943850161529517E-3</v>
      </c>
      <c r="K170" s="270">
        <f t="shared" si="45"/>
        <v>1.4277276727483509E-3</v>
      </c>
      <c r="L170" s="270">
        <f t="shared" si="45"/>
        <v>1.4399775702574817E-3</v>
      </c>
      <c r="M170" s="270">
        <f t="shared" si="45"/>
        <v>2.3013894182773859E-3</v>
      </c>
      <c r="N170" s="270">
        <f t="shared" si="45"/>
        <v>2.0227565264562164E-3</v>
      </c>
      <c r="O170" s="270">
        <f t="shared" si="45"/>
        <v>1.5110566109530197E-3</v>
      </c>
      <c r="P170" s="270">
        <f t="shared" si="45"/>
        <v>1.7539221945416673E-3</v>
      </c>
      <c r="Q170" s="270">
        <f t="shared" si="45"/>
        <v>7.6516056619160226E-4</v>
      </c>
      <c r="R170" s="270">
        <f t="shared" si="45"/>
        <v>1.4993338437305987E-3</v>
      </c>
      <c r="S170" s="270">
        <f t="shared" si="45"/>
        <v>9.1010343747483739E-4</v>
      </c>
      <c r="T170" s="270">
        <f t="shared" si="45"/>
        <v>8.1128151903549358E-4</v>
      </c>
      <c r="U170" s="270">
        <f t="shared" si="45"/>
        <v>6.6482522430674437E-4</v>
      </c>
      <c r="V170" s="270">
        <f t="shared" si="45"/>
        <v>1.0498630989306862E-3</v>
      </c>
      <c r="W170" s="270">
        <f t="shared" si="45"/>
        <v>1.0104410587809991E-3</v>
      </c>
      <c r="DA170" s="78"/>
    </row>
    <row r="171" spans="1:105" ht="12" customHeight="1" x14ac:dyDescent="0.25">
      <c r="A171" s="203" t="s">
        <v>1555</v>
      </c>
      <c r="B171" s="271">
        <f t="shared" ref="B171:W171" si="46">IF(B$110=0,0,B$110/B$99)</f>
        <v>0.78266223313234418</v>
      </c>
      <c r="C171" s="271">
        <f t="shared" si="46"/>
        <v>0.78498022057751948</v>
      </c>
      <c r="D171" s="271">
        <f t="shared" si="46"/>
        <v>0.76547104363571161</v>
      </c>
      <c r="E171" s="271">
        <f t="shared" si="46"/>
        <v>0.74183290561383119</v>
      </c>
      <c r="F171" s="271">
        <f t="shared" si="46"/>
        <v>0.74068869250156266</v>
      </c>
      <c r="G171" s="271">
        <f t="shared" si="46"/>
        <v>0.71818626587571921</v>
      </c>
      <c r="H171" s="271">
        <f t="shared" si="46"/>
        <v>0.73297204589952292</v>
      </c>
      <c r="I171" s="271">
        <f t="shared" si="46"/>
        <v>0.76548631508533771</v>
      </c>
      <c r="J171" s="271">
        <f t="shared" si="46"/>
        <v>0.74309150567834037</v>
      </c>
      <c r="K171" s="271">
        <f t="shared" si="46"/>
        <v>0.74627168792194609</v>
      </c>
      <c r="L171" s="271">
        <f t="shared" si="46"/>
        <v>0.76770631977046289</v>
      </c>
      <c r="M171" s="271">
        <f t="shared" si="46"/>
        <v>0.76950067584181336</v>
      </c>
      <c r="N171" s="271">
        <f t="shared" si="46"/>
        <v>0.71643052410197372</v>
      </c>
      <c r="O171" s="271">
        <f t="shared" si="46"/>
        <v>0.69948300827600818</v>
      </c>
      <c r="P171" s="271">
        <f t="shared" si="46"/>
        <v>0.72108823399764488</v>
      </c>
      <c r="Q171" s="271">
        <f t="shared" si="46"/>
        <v>0.72575625383511899</v>
      </c>
      <c r="R171" s="271">
        <f t="shared" si="46"/>
        <v>0.71243378892210318</v>
      </c>
      <c r="S171" s="271">
        <f t="shared" si="46"/>
        <v>0.68811465055457299</v>
      </c>
      <c r="T171" s="271">
        <f t="shared" si="46"/>
        <v>0.73265283997697783</v>
      </c>
      <c r="U171" s="271">
        <f t="shared" si="46"/>
        <v>0.6444570703331578</v>
      </c>
      <c r="V171" s="271">
        <f t="shared" si="46"/>
        <v>0.60516540276852437</v>
      </c>
      <c r="W171" s="271">
        <f t="shared" si="46"/>
        <v>0.60306274458407838</v>
      </c>
      <c r="DA171" s="79"/>
    </row>
    <row r="172" spans="1:105" ht="12" customHeight="1" x14ac:dyDescent="0.25">
      <c r="A172" s="62" t="s">
        <v>1556</v>
      </c>
      <c r="B172" s="320">
        <f t="shared" ref="B172:W172" si="47">IF(B$111=0,0,B$111/B$99)</f>
        <v>0.78266223313234418</v>
      </c>
      <c r="C172" s="320">
        <f t="shared" si="47"/>
        <v>0.78498022057751948</v>
      </c>
      <c r="D172" s="320">
        <f t="shared" si="47"/>
        <v>0.76547104363571161</v>
      </c>
      <c r="E172" s="320">
        <f t="shared" si="47"/>
        <v>0.74183290561383119</v>
      </c>
      <c r="F172" s="320">
        <f t="shared" si="47"/>
        <v>0.74068869250156266</v>
      </c>
      <c r="G172" s="320">
        <f t="shared" si="47"/>
        <v>0.71818626587571921</v>
      </c>
      <c r="H172" s="320">
        <f t="shared" si="47"/>
        <v>0.73297204589952292</v>
      </c>
      <c r="I172" s="320">
        <f t="shared" si="47"/>
        <v>0.76548631508533771</v>
      </c>
      <c r="J172" s="320">
        <f t="shared" si="47"/>
        <v>0.74309150567834037</v>
      </c>
      <c r="K172" s="320">
        <f t="shared" si="47"/>
        <v>0.74627168792194609</v>
      </c>
      <c r="L172" s="320">
        <f t="shared" si="47"/>
        <v>0.76770631977046289</v>
      </c>
      <c r="M172" s="320">
        <f t="shared" si="47"/>
        <v>0.76950067584181336</v>
      </c>
      <c r="N172" s="320">
        <f t="shared" si="47"/>
        <v>0.71643052410197372</v>
      </c>
      <c r="O172" s="320">
        <f t="shared" si="47"/>
        <v>0.69948300827600818</v>
      </c>
      <c r="P172" s="320">
        <f t="shared" si="47"/>
        <v>0.72108823399764488</v>
      </c>
      <c r="Q172" s="320">
        <f t="shared" si="47"/>
        <v>0.72575625383511899</v>
      </c>
      <c r="R172" s="320">
        <f t="shared" si="47"/>
        <v>0.71243378892210318</v>
      </c>
      <c r="S172" s="320">
        <f t="shared" si="47"/>
        <v>0.68811465055457299</v>
      </c>
      <c r="T172" s="320">
        <f t="shared" si="47"/>
        <v>0.73265283997697783</v>
      </c>
      <c r="U172" s="320">
        <f t="shared" si="47"/>
        <v>0.6444570703331578</v>
      </c>
      <c r="V172" s="320">
        <f t="shared" si="47"/>
        <v>0.60516540276852437</v>
      </c>
      <c r="W172" s="320">
        <f t="shared" si="47"/>
        <v>0.60306274458407838</v>
      </c>
      <c r="DA172" s="141"/>
    </row>
    <row r="173" spans="1:105" ht="12" customHeight="1" x14ac:dyDescent="0.25">
      <c r="A173" s="62" t="s">
        <v>1563</v>
      </c>
      <c r="B173" s="320">
        <f t="shared" ref="B173:W173" si="48">IF(B$117=0,0,B$117/B$99)</f>
        <v>0</v>
      </c>
      <c r="C173" s="320">
        <f t="shared" si="48"/>
        <v>0</v>
      </c>
      <c r="D173" s="320">
        <f t="shared" si="48"/>
        <v>0</v>
      </c>
      <c r="E173" s="320">
        <f t="shared" si="48"/>
        <v>0</v>
      </c>
      <c r="F173" s="320">
        <f t="shared" si="48"/>
        <v>0</v>
      </c>
      <c r="G173" s="320">
        <f t="shared" si="48"/>
        <v>0</v>
      </c>
      <c r="H173" s="320">
        <f t="shared" si="48"/>
        <v>0</v>
      </c>
      <c r="I173" s="320">
        <f t="shared" si="48"/>
        <v>0</v>
      </c>
      <c r="J173" s="320">
        <f t="shared" si="48"/>
        <v>0</v>
      </c>
      <c r="K173" s="320">
        <f t="shared" si="48"/>
        <v>0</v>
      </c>
      <c r="L173" s="320">
        <f t="shared" si="48"/>
        <v>0</v>
      </c>
      <c r="M173" s="320">
        <f t="shared" si="48"/>
        <v>0</v>
      </c>
      <c r="N173" s="320">
        <f t="shared" si="48"/>
        <v>0</v>
      </c>
      <c r="O173" s="320">
        <f t="shared" si="48"/>
        <v>0</v>
      </c>
      <c r="P173" s="320">
        <f t="shared" si="48"/>
        <v>0</v>
      </c>
      <c r="Q173" s="320">
        <f t="shared" si="48"/>
        <v>0</v>
      </c>
      <c r="R173" s="320">
        <f t="shared" si="48"/>
        <v>0</v>
      </c>
      <c r="S173" s="320">
        <f t="shared" si="48"/>
        <v>0</v>
      </c>
      <c r="T173" s="320">
        <f t="shared" si="48"/>
        <v>0</v>
      </c>
      <c r="U173" s="320">
        <f t="shared" si="48"/>
        <v>0</v>
      </c>
      <c r="V173" s="320">
        <f t="shared" si="48"/>
        <v>0</v>
      </c>
      <c r="W173" s="320">
        <f t="shared" si="48"/>
        <v>0</v>
      </c>
      <c r="DA173" s="141"/>
    </row>
    <row r="174" spans="1:105" ht="12" customHeight="1" x14ac:dyDescent="0.25">
      <c r="A174" s="203" t="s">
        <v>1565</v>
      </c>
      <c r="B174" s="271">
        <f t="shared" ref="B174:W174" si="49">IF(B$118=0,0,B$118/B$99)</f>
        <v>0</v>
      </c>
      <c r="C174" s="271">
        <f t="shared" si="49"/>
        <v>0</v>
      </c>
      <c r="D174" s="271">
        <f t="shared" si="49"/>
        <v>0</v>
      </c>
      <c r="E174" s="271">
        <f t="shared" si="49"/>
        <v>0</v>
      </c>
      <c r="F174" s="271">
        <f t="shared" si="49"/>
        <v>0</v>
      </c>
      <c r="G174" s="271">
        <f t="shared" si="49"/>
        <v>0</v>
      </c>
      <c r="H174" s="271">
        <f t="shared" si="49"/>
        <v>0</v>
      </c>
      <c r="I174" s="271">
        <f t="shared" si="49"/>
        <v>0</v>
      </c>
      <c r="J174" s="271">
        <f t="shared" si="49"/>
        <v>0</v>
      </c>
      <c r="K174" s="271">
        <f t="shared" si="49"/>
        <v>0</v>
      </c>
      <c r="L174" s="271">
        <f t="shared" si="49"/>
        <v>0</v>
      </c>
      <c r="M174" s="271">
        <f t="shared" si="49"/>
        <v>0</v>
      </c>
      <c r="N174" s="271">
        <f t="shared" si="49"/>
        <v>0</v>
      </c>
      <c r="O174" s="271">
        <f t="shared" si="49"/>
        <v>0</v>
      </c>
      <c r="P174" s="271">
        <f t="shared" si="49"/>
        <v>0</v>
      </c>
      <c r="Q174" s="271">
        <f t="shared" si="49"/>
        <v>0</v>
      </c>
      <c r="R174" s="271">
        <f t="shared" si="49"/>
        <v>0</v>
      </c>
      <c r="S174" s="271">
        <f t="shared" si="49"/>
        <v>0</v>
      </c>
      <c r="T174" s="271">
        <f t="shared" si="49"/>
        <v>0</v>
      </c>
      <c r="U174" s="271">
        <f t="shared" si="49"/>
        <v>0</v>
      </c>
      <c r="V174" s="271">
        <f t="shared" si="49"/>
        <v>0</v>
      </c>
      <c r="W174" s="271">
        <f t="shared" si="49"/>
        <v>0</v>
      </c>
      <c r="DA174" s="79"/>
    </row>
    <row r="175" spans="1:105" ht="12" customHeight="1" x14ac:dyDescent="0.25">
      <c r="A175" s="203" t="s">
        <v>1567</v>
      </c>
      <c r="B175" s="271">
        <f t="shared" ref="B175:W175" si="50">IF(B$119=0,0,B$119/B$99)</f>
        <v>6.5450486010832074E-2</v>
      </c>
      <c r="C175" s="271">
        <f t="shared" si="50"/>
        <v>6.5644328767555549E-2</v>
      </c>
      <c r="D175" s="271">
        <f t="shared" si="50"/>
        <v>6.4012864952823684E-2</v>
      </c>
      <c r="E175" s="271">
        <f t="shared" si="50"/>
        <v>6.2036114885644207E-2</v>
      </c>
      <c r="F175" s="271">
        <f t="shared" si="50"/>
        <v>6.1940429542557914E-2</v>
      </c>
      <c r="G175" s="271">
        <f t="shared" si="50"/>
        <v>6.005865385856949E-2</v>
      </c>
      <c r="H175" s="271">
        <f t="shared" si="50"/>
        <v>6.1295121452941789E-2</v>
      </c>
      <c r="I175" s="271">
        <f t="shared" si="50"/>
        <v>6.4014142034759941E-2</v>
      </c>
      <c r="J175" s="271">
        <f t="shared" si="50"/>
        <v>6.2141365889753233E-2</v>
      </c>
      <c r="K175" s="271">
        <f t="shared" si="50"/>
        <v>6.2407310079514319E-2</v>
      </c>
      <c r="L175" s="271">
        <f t="shared" si="50"/>
        <v>6.4199790938510248E-2</v>
      </c>
      <c r="M175" s="271">
        <f t="shared" si="50"/>
        <v>6.4349844782907881E-2</v>
      </c>
      <c r="N175" s="271">
        <f t="shared" si="50"/>
        <v>5.9911829152410792E-2</v>
      </c>
      <c r="O175" s="271">
        <f t="shared" si="50"/>
        <v>5.8494585416187045E-2</v>
      </c>
      <c r="P175" s="271">
        <f t="shared" si="50"/>
        <v>6.0301332265585254E-2</v>
      </c>
      <c r="Q175" s="271">
        <f t="shared" si="50"/>
        <v>6.0691697552342619E-2</v>
      </c>
      <c r="R175" s="271">
        <f t="shared" si="50"/>
        <v>5.9577600351140798E-2</v>
      </c>
      <c r="S175" s="271">
        <f t="shared" si="50"/>
        <v>5.7543901319632287E-2</v>
      </c>
      <c r="T175" s="271">
        <f t="shared" si="50"/>
        <v>6.1268427712163565E-2</v>
      </c>
      <c r="U175" s="271">
        <f t="shared" si="50"/>
        <v>5.3893016272946584E-2</v>
      </c>
      <c r="V175" s="271">
        <f t="shared" si="50"/>
        <v>5.0607232662321748E-2</v>
      </c>
      <c r="W175" s="271">
        <f t="shared" si="50"/>
        <v>5.0431396913181437E-2</v>
      </c>
      <c r="DA175" s="79"/>
    </row>
    <row r="176" spans="1:105" ht="12" customHeight="1" x14ac:dyDescent="0.25">
      <c r="A176" s="62" t="s">
        <v>1568</v>
      </c>
      <c r="B176" s="320">
        <f t="shared" ref="B176:W176" si="51">IF(B$120=0,0,B$120/B$99)</f>
        <v>6.5450486010832074E-2</v>
      </c>
      <c r="C176" s="320">
        <f t="shared" si="51"/>
        <v>6.5644328767555549E-2</v>
      </c>
      <c r="D176" s="320">
        <f t="shared" si="51"/>
        <v>6.4012864952823684E-2</v>
      </c>
      <c r="E176" s="320">
        <f t="shared" si="51"/>
        <v>6.2036114885644207E-2</v>
      </c>
      <c r="F176" s="320">
        <f t="shared" si="51"/>
        <v>6.1940429542557914E-2</v>
      </c>
      <c r="G176" s="320">
        <f t="shared" si="51"/>
        <v>6.005865385856949E-2</v>
      </c>
      <c r="H176" s="320">
        <f t="shared" si="51"/>
        <v>6.1295121452941789E-2</v>
      </c>
      <c r="I176" s="320">
        <f t="shared" si="51"/>
        <v>6.4014142034759941E-2</v>
      </c>
      <c r="J176" s="320">
        <f t="shared" si="51"/>
        <v>6.2141365889753233E-2</v>
      </c>
      <c r="K176" s="320">
        <f t="shared" si="51"/>
        <v>6.2407310079514319E-2</v>
      </c>
      <c r="L176" s="320">
        <f t="shared" si="51"/>
        <v>6.4199790938510248E-2</v>
      </c>
      <c r="M176" s="320">
        <f t="shared" si="51"/>
        <v>6.4349844782907881E-2</v>
      </c>
      <c r="N176" s="320">
        <f t="shared" si="51"/>
        <v>5.9911829152410792E-2</v>
      </c>
      <c r="O176" s="320">
        <f t="shared" si="51"/>
        <v>5.8494585416187045E-2</v>
      </c>
      <c r="P176" s="320">
        <f t="shared" si="51"/>
        <v>6.0301332265585254E-2</v>
      </c>
      <c r="Q176" s="320">
        <f t="shared" si="51"/>
        <v>6.0691697552342619E-2</v>
      </c>
      <c r="R176" s="320">
        <f t="shared" si="51"/>
        <v>5.9577600351140798E-2</v>
      </c>
      <c r="S176" s="320">
        <f t="shared" si="51"/>
        <v>5.7543901319632287E-2</v>
      </c>
      <c r="T176" s="320">
        <f t="shared" si="51"/>
        <v>6.1268427712163565E-2</v>
      </c>
      <c r="U176" s="320">
        <f t="shared" si="51"/>
        <v>5.3893016272946584E-2</v>
      </c>
      <c r="V176" s="320">
        <f t="shared" si="51"/>
        <v>5.0607232662321748E-2</v>
      </c>
      <c r="W176" s="320">
        <f t="shared" si="51"/>
        <v>5.0431396913181437E-2</v>
      </c>
      <c r="DA176" s="141"/>
    </row>
    <row r="177" spans="1:105" ht="12" customHeight="1" x14ac:dyDescent="0.25">
      <c r="A177" s="62" t="s">
        <v>1575</v>
      </c>
      <c r="B177" s="320">
        <f t="shared" ref="B177:W177" si="52">IF(B$126=0,0,B$126/B$99)</f>
        <v>0</v>
      </c>
      <c r="C177" s="320">
        <f t="shared" si="52"/>
        <v>0</v>
      </c>
      <c r="D177" s="320">
        <f t="shared" si="52"/>
        <v>0</v>
      </c>
      <c r="E177" s="320">
        <f t="shared" si="52"/>
        <v>0</v>
      </c>
      <c r="F177" s="320">
        <f t="shared" si="52"/>
        <v>0</v>
      </c>
      <c r="G177" s="320">
        <f t="shared" si="52"/>
        <v>0</v>
      </c>
      <c r="H177" s="320">
        <f t="shared" si="52"/>
        <v>0</v>
      </c>
      <c r="I177" s="320">
        <f t="shared" si="52"/>
        <v>0</v>
      </c>
      <c r="J177" s="320">
        <f t="shared" si="52"/>
        <v>0</v>
      </c>
      <c r="K177" s="320">
        <f t="shared" si="52"/>
        <v>0</v>
      </c>
      <c r="L177" s="320">
        <f t="shared" si="52"/>
        <v>0</v>
      </c>
      <c r="M177" s="320">
        <f t="shared" si="52"/>
        <v>0</v>
      </c>
      <c r="N177" s="320">
        <f t="shared" si="52"/>
        <v>0</v>
      </c>
      <c r="O177" s="320">
        <f t="shared" si="52"/>
        <v>0</v>
      </c>
      <c r="P177" s="320">
        <f t="shared" si="52"/>
        <v>0</v>
      </c>
      <c r="Q177" s="320">
        <f t="shared" si="52"/>
        <v>0</v>
      </c>
      <c r="R177" s="320">
        <f t="shared" si="52"/>
        <v>0</v>
      </c>
      <c r="S177" s="320">
        <f t="shared" si="52"/>
        <v>0</v>
      </c>
      <c r="T177" s="320">
        <f t="shared" si="52"/>
        <v>0</v>
      </c>
      <c r="U177" s="320">
        <f t="shared" si="52"/>
        <v>0</v>
      </c>
      <c r="V177" s="320">
        <f t="shared" si="52"/>
        <v>0</v>
      </c>
      <c r="W177" s="320">
        <f t="shared" si="52"/>
        <v>0</v>
      </c>
      <c r="DA177" s="141"/>
    </row>
    <row r="178" spans="1:105" ht="12" customHeight="1" x14ac:dyDescent="0.25">
      <c r="A178" s="203" t="s">
        <v>1577</v>
      </c>
      <c r="B178" s="271">
        <f t="shared" ref="B178:W178" si="53">IF(B$127=0,0,B$127/B$99)</f>
        <v>0</v>
      </c>
      <c r="C178" s="271">
        <f t="shared" si="53"/>
        <v>0</v>
      </c>
      <c r="D178" s="271">
        <f t="shared" si="53"/>
        <v>0</v>
      </c>
      <c r="E178" s="271">
        <f t="shared" si="53"/>
        <v>0</v>
      </c>
      <c r="F178" s="271">
        <f t="shared" si="53"/>
        <v>0</v>
      </c>
      <c r="G178" s="271">
        <f t="shared" si="53"/>
        <v>0</v>
      </c>
      <c r="H178" s="271">
        <f t="shared" si="53"/>
        <v>0</v>
      </c>
      <c r="I178" s="271">
        <f t="shared" si="53"/>
        <v>0</v>
      </c>
      <c r="J178" s="271">
        <f t="shared" si="53"/>
        <v>0</v>
      </c>
      <c r="K178" s="271">
        <f t="shared" si="53"/>
        <v>0</v>
      </c>
      <c r="L178" s="271">
        <f t="shared" si="53"/>
        <v>0</v>
      </c>
      <c r="M178" s="271">
        <f t="shared" si="53"/>
        <v>0</v>
      </c>
      <c r="N178" s="271">
        <f t="shared" si="53"/>
        <v>0</v>
      </c>
      <c r="O178" s="271">
        <f t="shared" si="53"/>
        <v>0</v>
      </c>
      <c r="P178" s="271">
        <f t="shared" si="53"/>
        <v>0</v>
      </c>
      <c r="Q178" s="271">
        <f t="shared" si="53"/>
        <v>0</v>
      </c>
      <c r="R178" s="271">
        <f t="shared" si="53"/>
        <v>0</v>
      </c>
      <c r="S178" s="271">
        <f t="shared" si="53"/>
        <v>0</v>
      </c>
      <c r="T178" s="271">
        <f t="shared" si="53"/>
        <v>0</v>
      </c>
      <c r="U178" s="271">
        <f t="shared" si="53"/>
        <v>0</v>
      </c>
      <c r="V178" s="271">
        <f t="shared" si="53"/>
        <v>0</v>
      </c>
      <c r="W178" s="271">
        <f t="shared" si="53"/>
        <v>0</v>
      </c>
      <c r="DA178" s="79"/>
    </row>
    <row r="179" spans="1:105" ht="12" customHeight="1" x14ac:dyDescent="0.25">
      <c r="A179" s="100" t="s">
        <v>106</v>
      </c>
      <c r="B179" s="312">
        <f t="shared" ref="B179:W179" si="54">IF(B$99=0,0,B$128/B$99)</f>
        <v>0.15009507633134439</v>
      </c>
      <c r="C179" s="312">
        <f t="shared" si="54"/>
        <v>0.14707856187888124</v>
      </c>
      <c r="D179" s="312">
        <f t="shared" si="54"/>
        <v>0.16852115098921458</v>
      </c>
      <c r="E179" s="312">
        <f t="shared" si="54"/>
        <v>0.19444772251773582</v>
      </c>
      <c r="F179" s="312">
        <f t="shared" si="54"/>
        <v>0.19635521320822083</v>
      </c>
      <c r="G179" s="312">
        <f t="shared" si="54"/>
        <v>0.22092811172986013</v>
      </c>
      <c r="H179" s="312">
        <f t="shared" si="54"/>
        <v>0.20459080967255827</v>
      </c>
      <c r="I179" s="312">
        <f t="shared" si="54"/>
        <v>0.16925694185973186</v>
      </c>
      <c r="J179" s="312">
        <f t="shared" si="54"/>
        <v>0.19357274341575348</v>
      </c>
      <c r="K179" s="312">
        <f t="shared" si="54"/>
        <v>0.18989327432579126</v>
      </c>
      <c r="L179" s="312">
        <f t="shared" si="54"/>
        <v>0.16665391172076949</v>
      </c>
      <c r="M179" s="312">
        <f t="shared" si="54"/>
        <v>0.16384808995700137</v>
      </c>
      <c r="N179" s="312">
        <f t="shared" si="54"/>
        <v>0.22163489021915944</v>
      </c>
      <c r="O179" s="312">
        <f t="shared" si="54"/>
        <v>0.24051134969685184</v>
      </c>
      <c r="P179" s="312">
        <f t="shared" si="54"/>
        <v>0.2168565115422281</v>
      </c>
      <c r="Q179" s="312">
        <f t="shared" si="54"/>
        <v>0.21278688804634682</v>
      </c>
      <c r="R179" s="312">
        <f t="shared" si="54"/>
        <v>0.22648927688302556</v>
      </c>
      <c r="S179" s="312">
        <f t="shared" si="54"/>
        <v>0.2534313446883199</v>
      </c>
      <c r="T179" s="312">
        <f t="shared" si="54"/>
        <v>0.2052674507918231</v>
      </c>
      <c r="U179" s="312">
        <f t="shared" si="54"/>
        <v>0.30098508816958908</v>
      </c>
      <c r="V179" s="312">
        <f t="shared" si="54"/>
        <v>0.34317750147022313</v>
      </c>
      <c r="W179" s="312">
        <f t="shared" si="54"/>
        <v>0.34549541744395923</v>
      </c>
      <c r="DA179" s="127"/>
    </row>
    <row r="180" spans="1:105" ht="12" customHeight="1" x14ac:dyDescent="0.25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DA180" s="173"/>
    </row>
    <row r="181" spans="1:105" ht="15" customHeight="1" x14ac:dyDescent="0.25">
      <c r="A181" s="32" t="s">
        <v>432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DA181" s="88"/>
    </row>
    <row r="182" spans="1:105" ht="12" customHeight="1" x14ac:dyDescent="0.25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DA182" s="173"/>
    </row>
    <row r="183" spans="1:105" ht="12" customHeight="1" x14ac:dyDescent="0.25">
      <c r="A183" s="35" t="s">
        <v>1807</v>
      </c>
      <c r="B183" s="322">
        <f t="shared" ref="B183:W183" si="55">SUM(B184:B190,B191:B192)</f>
        <v>254.29628423567496</v>
      </c>
      <c r="C183" s="322">
        <f t="shared" si="55"/>
        <v>260.94972367017056</v>
      </c>
      <c r="D183" s="322">
        <f t="shared" si="55"/>
        <v>245.22138662445897</v>
      </c>
      <c r="E183" s="322">
        <f t="shared" si="55"/>
        <v>226.56036973635176</v>
      </c>
      <c r="F183" s="322">
        <f t="shared" si="55"/>
        <v>230.9534703352725</v>
      </c>
      <c r="G183" s="322">
        <f t="shared" si="55"/>
        <v>212.36714191160328</v>
      </c>
      <c r="H183" s="322">
        <f t="shared" si="55"/>
        <v>202.12772330021366</v>
      </c>
      <c r="I183" s="322">
        <f t="shared" si="55"/>
        <v>245.14202883630722</v>
      </c>
      <c r="J183" s="322">
        <f t="shared" si="55"/>
        <v>214.985170641336</v>
      </c>
      <c r="K183" s="322">
        <f t="shared" si="55"/>
        <v>206.04974655992348</v>
      </c>
      <c r="L183" s="322">
        <f t="shared" si="55"/>
        <v>232.31553284930303</v>
      </c>
      <c r="M183" s="322">
        <f t="shared" si="55"/>
        <v>242.34044140122438</v>
      </c>
      <c r="N183" s="322">
        <f t="shared" si="55"/>
        <v>237.87838640915328</v>
      </c>
      <c r="O183" s="322">
        <f t="shared" si="55"/>
        <v>234.11172918023391</v>
      </c>
      <c r="P183" s="322">
        <f t="shared" si="55"/>
        <v>258.03907494638707</v>
      </c>
      <c r="Q183" s="322">
        <f t="shared" si="55"/>
        <v>260.47014982598483</v>
      </c>
      <c r="R183" s="322">
        <f t="shared" si="55"/>
        <v>277.2609712890781</v>
      </c>
      <c r="S183" s="322">
        <f t="shared" si="55"/>
        <v>235.19251641659866</v>
      </c>
      <c r="T183" s="322">
        <f t="shared" si="55"/>
        <v>249.7383777293856</v>
      </c>
      <c r="U183" s="322">
        <f t="shared" si="55"/>
        <v>250.21145199640844</v>
      </c>
      <c r="V183" s="322">
        <f t="shared" si="55"/>
        <v>237.77566274203826</v>
      </c>
      <c r="W183" s="322">
        <f t="shared" si="55"/>
        <v>223.31388401816812</v>
      </c>
      <c r="DA183" s="95"/>
    </row>
    <row r="184" spans="1:105" ht="12" customHeight="1" x14ac:dyDescent="0.25">
      <c r="A184" s="55" t="s">
        <v>92</v>
      </c>
      <c r="B184" s="275">
        <f>IF(B$6=0,0,B$6/NMM!B$9*1000)</f>
        <v>0</v>
      </c>
      <c r="C184" s="275">
        <f>IF(C$6=0,0,C$6/NMM!C$9*1000)</f>
        <v>0</v>
      </c>
      <c r="D184" s="275">
        <f>IF(D$6=0,0,D$6/NMM!D$9*1000)</f>
        <v>0</v>
      </c>
      <c r="E184" s="275">
        <f>IF(E$6=0,0,E$6/NMM!E$9*1000)</f>
        <v>0</v>
      </c>
      <c r="F184" s="275">
        <f>IF(F$6=0,0,F$6/NMM!F$9*1000)</f>
        <v>0</v>
      </c>
      <c r="G184" s="275">
        <f>IF(G$6=0,0,G$6/NMM!G$9*1000)</f>
        <v>0</v>
      </c>
      <c r="H184" s="275">
        <f>IF(H$6=0,0,H$6/NMM!H$9*1000)</f>
        <v>0</v>
      </c>
      <c r="I184" s="275">
        <f>IF(I$6=0,0,I$6/NMM!I$9*1000)</f>
        <v>0</v>
      </c>
      <c r="J184" s="275">
        <f>IF(J$6=0,0,J$6/NMM!J$9*1000)</f>
        <v>0</v>
      </c>
      <c r="K184" s="275">
        <f>IF(K$6=0,0,K$6/NMM!K$9*1000)</f>
        <v>0</v>
      </c>
      <c r="L184" s="275">
        <f>IF(L$6=0,0,L$6/NMM!L$9*1000)</f>
        <v>0</v>
      </c>
      <c r="M184" s="275">
        <f>IF(M$6=0,0,M$6/NMM!M$9*1000)</f>
        <v>0</v>
      </c>
      <c r="N184" s="275">
        <f>IF(N$6=0,0,N$6/NMM!N$9*1000)</f>
        <v>0</v>
      </c>
      <c r="O184" s="275">
        <f>IF(O$6=0,0,O$6/NMM!O$9*1000)</f>
        <v>0</v>
      </c>
      <c r="P184" s="275">
        <f>IF(P$6=0,0,P$6/NMM!P$9*1000)</f>
        <v>0</v>
      </c>
      <c r="Q184" s="275">
        <f>IF(Q$6=0,0,Q$6/NMM!Q$9*1000)</f>
        <v>0</v>
      </c>
      <c r="R184" s="275">
        <f>IF(R$6=0,0,R$6/NMM!R$9*1000)</f>
        <v>0</v>
      </c>
      <c r="S184" s="275">
        <f>IF(S$6=0,0,S$6/NMM!S$9*1000)</f>
        <v>0</v>
      </c>
      <c r="T184" s="275">
        <f>IF(T$6=0,0,T$6/NMM!T$9*1000)</f>
        <v>0</v>
      </c>
      <c r="U184" s="275">
        <f>IF(U$6=0,0,U$6/NMM!U$9*1000)</f>
        <v>0</v>
      </c>
      <c r="V184" s="275">
        <f>IF(V$6=0,0,V$6/NMM!V$9*1000)</f>
        <v>0</v>
      </c>
      <c r="W184" s="275">
        <f>IF(W$6=0,0,W$6/NMM!W$9*1000)</f>
        <v>0</v>
      </c>
      <c r="DA184" s="76"/>
    </row>
    <row r="185" spans="1:105" ht="12" customHeight="1" x14ac:dyDescent="0.25">
      <c r="A185" s="202" t="s">
        <v>93</v>
      </c>
      <c r="B185" s="276">
        <f>IF(B$7=0,0,B$7/NMM!B$9*1000)</f>
        <v>0</v>
      </c>
      <c r="C185" s="276">
        <f>IF(C$7=0,0,C$7/NMM!C$9*1000)</f>
        <v>0</v>
      </c>
      <c r="D185" s="276">
        <f>IF(D$7=0,0,D$7/NMM!D$9*1000)</f>
        <v>0</v>
      </c>
      <c r="E185" s="276">
        <f>IF(E$7=0,0,E$7/NMM!E$9*1000)</f>
        <v>0</v>
      </c>
      <c r="F185" s="276">
        <f>IF(F$7=0,0,F$7/NMM!F$9*1000)</f>
        <v>0</v>
      </c>
      <c r="G185" s="276">
        <f>IF(G$7=0,0,G$7/NMM!G$9*1000)</f>
        <v>0</v>
      </c>
      <c r="H185" s="276">
        <f>IF(H$7=0,0,H$7/NMM!H$9*1000)</f>
        <v>0</v>
      </c>
      <c r="I185" s="276">
        <f>IF(I$7=0,0,I$7/NMM!I$9*1000)</f>
        <v>0</v>
      </c>
      <c r="J185" s="276">
        <f>IF(J$7=0,0,J$7/NMM!J$9*1000)</f>
        <v>0</v>
      </c>
      <c r="K185" s="276">
        <f>IF(K$7=0,0,K$7/NMM!K$9*1000)</f>
        <v>0</v>
      </c>
      <c r="L185" s="276">
        <f>IF(L$7=0,0,L$7/NMM!L$9*1000)</f>
        <v>0</v>
      </c>
      <c r="M185" s="276">
        <f>IF(M$7=0,0,M$7/NMM!M$9*1000)</f>
        <v>0</v>
      </c>
      <c r="N185" s="276">
        <f>IF(N$7=0,0,N$7/NMM!N$9*1000)</f>
        <v>0</v>
      </c>
      <c r="O185" s="276">
        <f>IF(O$7=0,0,O$7/NMM!O$9*1000)</f>
        <v>0</v>
      </c>
      <c r="P185" s="276">
        <f>IF(P$7=0,0,P$7/NMM!P$9*1000)</f>
        <v>0</v>
      </c>
      <c r="Q185" s="276">
        <f>IF(Q$7=0,0,Q$7/NMM!Q$9*1000)</f>
        <v>0</v>
      </c>
      <c r="R185" s="276">
        <f>IF(R$7=0,0,R$7/NMM!R$9*1000)</f>
        <v>0</v>
      </c>
      <c r="S185" s="276">
        <f>IF(S$7=0,0,S$7/NMM!S$9*1000)</f>
        <v>0</v>
      </c>
      <c r="T185" s="276">
        <f>IF(T$7=0,0,T$7/NMM!T$9*1000)</f>
        <v>0</v>
      </c>
      <c r="U185" s="276">
        <f>IF(U$7=0,0,U$7/NMM!U$9*1000)</f>
        <v>0</v>
      </c>
      <c r="V185" s="276">
        <f>IF(V$7=0,0,V$7/NMM!V$9*1000)</f>
        <v>0</v>
      </c>
      <c r="W185" s="276">
        <f>IF(W$7=0,0,W$7/NMM!W$9*1000)</f>
        <v>0</v>
      </c>
      <c r="DA185" s="77"/>
    </row>
    <row r="186" spans="1:105" ht="12" customHeight="1" x14ac:dyDescent="0.25">
      <c r="A186" s="202" t="s">
        <v>94</v>
      </c>
      <c r="B186" s="276">
        <f>IF(B$8=0,0,B$8/NMM!B$9*1000)</f>
        <v>0</v>
      </c>
      <c r="C186" s="276">
        <f>IF(C$8=0,0,C$8/NMM!C$9*1000)</f>
        <v>0</v>
      </c>
      <c r="D186" s="276">
        <f>IF(D$8=0,0,D$8/NMM!D$9*1000)</f>
        <v>0</v>
      </c>
      <c r="E186" s="276">
        <f>IF(E$8=0,0,E$8/NMM!E$9*1000)</f>
        <v>0</v>
      </c>
      <c r="F186" s="276">
        <f>IF(F$8=0,0,F$8/NMM!F$9*1000)</f>
        <v>0</v>
      </c>
      <c r="G186" s="276">
        <f>IF(G$8=0,0,G$8/NMM!G$9*1000)</f>
        <v>0</v>
      </c>
      <c r="H186" s="276">
        <f>IF(H$8=0,0,H$8/NMM!H$9*1000)</f>
        <v>0</v>
      </c>
      <c r="I186" s="276">
        <f>IF(I$8=0,0,I$8/NMM!I$9*1000)</f>
        <v>0</v>
      </c>
      <c r="J186" s="276">
        <f>IF(J$8=0,0,J$8/NMM!J$9*1000)</f>
        <v>0</v>
      </c>
      <c r="K186" s="276">
        <f>IF(K$8=0,0,K$8/NMM!K$9*1000)</f>
        <v>0</v>
      </c>
      <c r="L186" s="276">
        <f>IF(L$8=0,0,L$8/NMM!L$9*1000)</f>
        <v>0</v>
      </c>
      <c r="M186" s="276">
        <f>IF(M$8=0,0,M$8/NMM!M$9*1000)</f>
        <v>0</v>
      </c>
      <c r="N186" s="276">
        <f>IF(N$8=0,0,N$8/NMM!N$9*1000)</f>
        <v>0</v>
      </c>
      <c r="O186" s="276">
        <f>IF(O$8=0,0,O$8/NMM!O$9*1000)</f>
        <v>0</v>
      </c>
      <c r="P186" s="276">
        <f>IF(P$8=0,0,P$8/NMM!P$9*1000)</f>
        <v>0</v>
      </c>
      <c r="Q186" s="276">
        <f>IF(Q$8=0,0,Q$8/NMM!Q$9*1000)</f>
        <v>0</v>
      </c>
      <c r="R186" s="276">
        <f>IF(R$8=0,0,R$8/NMM!R$9*1000)</f>
        <v>0</v>
      </c>
      <c r="S186" s="276">
        <f>IF(S$8=0,0,S$8/NMM!S$9*1000)</f>
        <v>0</v>
      </c>
      <c r="T186" s="276">
        <f>IF(T$8=0,0,T$8/NMM!T$9*1000)</f>
        <v>0</v>
      </c>
      <c r="U186" s="276">
        <f>IF(U$8=0,0,U$8/NMM!U$9*1000)</f>
        <v>0</v>
      </c>
      <c r="V186" s="276">
        <f>IF(V$8=0,0,V$8/NMM!V$9*1000)</f>
        <v>0</v>
      </c>
      <c r="W186" s="276">
        <f>IF(W$8=0,0,W$8/NMM!W$9*1000)</f>
        <v>0</v>
      </c>
      <c r="DA186" s="77"/>
    </row>
    <row r="187" spans="1:105" ht="12" customHeight="1" x14ac:dyDescent="0.25">
      <c r="A187" s="202" t="s">
        <v>95</v>
      </c>
      <c r="B187" s="276">
        <f>IF(B$9=0,0,B$9/NMM!B$9*1000)</f>
        <v>0</v>
      </c>
      <c r="C187" s="276">
        <f>IF(C$9=0,0,C$9/NMM!C$9*1000)</f>
        <v>0</v>
      </c>
      <c r="D187" s="276">
        <f>IF(D$9=0,0,D$9/NMM!D$9*1000)</f>
        <v>0</v>
      </c>
      <c r="E187" s="276">
        <f>IF(E$9=0,0,E$9/NMM!E$9*1000)</f>
        <v>0</v>
      </c>
      <c r="F187" s="276">
        <f>IF(F$9=0,0,F$9/NMM!F$9*1000)</f>
        <v>0</v>
      </c>
      <c r="G187" s="276">
        <f>IF(G$9=0,0,G$9/NMM!G$9*1000)</f>
        <v>0</v>
      </c>
      <c r="H187" s="276">
        <f>IF(H$9=0,0,H$9/NMM!H$9*1000)</f>
        <v>0</v>
      </c>
      <c r="I187" s="276">
        <f>IF(I$9=0,0,I$9/NMM!I$9*1000)</f>
        <v>0</v>
      </c>
      <c r="J187" s="276">
        <f>IF(J$9=0,0,J$9/NMM!J$9*1000)</f>
        <v>0</v>
      </c>
      <c r="K187" s="276">
        <f>IF(K$9=0,0,K$9/NMM!K$9*1000)</f>
        <v>0</v>
      </c>
      <c r="L187" s="276">
        <f>IF(L$9=0,0,L$9/NMM!L$9*1000)</f>
        <v>0</v>
      </c>
      <c r="M187" s="276">
        <f>IF(M$9=0,0,M$9/NMM!M$9*1000)</f>
        <v>0</v>
      </c>
      <c r="N187" s="276">
        <f>IF(N$9=0,0,N$9/NMM!N$9*1000)</f>
        <v>0</v>
      </c>
      <c r="O187" s="276">
        <f>IF(O$9=0,0,O$9/NMM!O$9*1000)</f>
        <v>0</v>
      </c>
      <c r="P187" s="276">
        <f>IF(P$9=0,0,P$9/NMM!P$9*1000)</f>
        <v>0</v>
      </c>
      <c r="Q187" s="276">
        <f>IF(Q$9=0,0,Q$9/NMM!Q$9*1000)</f>
        <v>0</v>
      </c>
      <c r="R187" s="276">
        <f>IF(R$9=0,0,R$9/NMM!R$9*1000)</f>
        <v>0</v>
      </c>
      <c r="S187" s="276">
        <f>IF(S$9=0,0,S$9/NMM!S$9*1000)</f>
        <v>0</v>
      </c>
      <c r="T187" s="276">
        <f>IF(T$9=0,0,T$9/NMM!T$9*1000)</f>
        <v>0</v>
      </c>
      <c r="U187" s="276">
        <f>IF(U$9=0,0,U$9/NMM!U$9*1000)</f>
        <v>0</v>
      </c>
      <c r="V187" s="276">
        <f>IF(V$9=0,0,V$9/NMM!V$9*1000)</f>
        <v>0</v>
      </c>
      <c r="W187" s="276">
        <f>IF(W$9=0,0,W$9/NMM!W$9*1000)</f>
        <v>0</v>
      </c>
      <c r="DA187" s="77"/>
    </row>
    <row r="188" spans="1:105" ht="12" customHeight="1" x14ac:dyDescent="0.25">
      <c r="A188" s="56" t="s">
        <v>96</v>
      </c>
      <c r="B188" s="277">
        <f>IF(B$10=0,0,B$10/NMM!B$9*1000)</f>
        <v>0.21549577905944545</v>
      </c>
      <c r="C188" s="277">
        <f>IF(C$10=0,0,C$10/NMM!C$9*1000)</f>
        <v>0.28130334611394536</v>
      </c>
      <c r="D188" s="277">
        <f>IF(D$10=0,0,D$10/NMM!D$9*1000)</f>
        <v>0.23129790151816293</v>
      </c>
      <c r="E188" s="277">
        <f>IF(E$10=0,0,E$10/NMM!E$9*1000)</f>
        <v>0.18488661986618718</v>
      </c>
      <c r="F188" s="277">
        <f>IF(F$10=0,0,F$10/NMM!F$9*1000)</f>
        <v>0.11195167721272664</v>
      </c>
      <c r="G188" s="277">
        <f>IF(G$10=0,0,G$10/NMM!G$9*1000)</f>
        <v>8.4487051557830276E-2</v>
      </c>
      <c r="H188" s="277">
        <f>IF(H$10=0,0,H$10/NMM!H$9*1000)</f>
        <v>0.10793081237350173</v>
      </c>
      <c r="I188" s="277">
        <f>IF(I$10=0,0,I$10/NMM!I$9*1000)</f>
        <v>0.13613427891294394</v>
      </c>
      <c r="J188" s="277">
        <f>IF(J$10=0,0,J$10/NMM!J$9*1000)</f>
        <v>0.11727059436528346</v>
      </c>
      <c r="K188" s="277">
        <f>IF(K$10=0,0,K$10/NMM!K$9*1000)</f>
        <v>0.11843861804620559</v>
      </c>
      <c r="L188" s="277">
        <f>IF(L$10=0,0,L$10/NMM!L$9*1000)</f>
        <v>0.13720347524785237</v>
      </c>
      <c r="M188" s="277">
        <f>IF(M$10=0,0,M$10/NMM!M$9*1000)</f>
        <v>0.20087189885852061</v>
      </c>
      <c r="N188" s="277">
        <f>IF(N$10=0,0,N$10/NMM!N$9*1000)</f>
        <v>0.15161334683685049</v>
      </c>
      <c r="O188" s="277">
        <f>IF(O$10=0,0,O$10/NMM!O$9*1000)</f>
        <v>0.11084291682918283</v>
      </c>
      <c r="P188" s="277">
        <f>IF(P$10=0,0,P$10/NMM!P$9*1000)</f>
        <v>0.14526372603309773</v>
      </c>
      <c r="Q188" s="277">
        <f>IF(Q$10=0,0,Q$10/NMM!Q$9*1000)</f>
        <v>4.8030013797948294E-2</v>
      </c>
      <c r="R188" s="277">
        <f>IF(R$10=0,0,R$10/NMM!R$9*1000)</f>
        <v>9.7829020436100839E-2</v>
      </c>
      <c r="S188" s="277">
        <f>IF(S$10=0,0,S$10/NMM!S$9*1000)</f>
        <v>5.5944944439131984E-2</v>
      </c>
      <c r="T188" s="277">
        <f>IF(T$10=0,0,T$10/NMM!T$9*1000)</f>
        <v>8.4770958739832508E-2</v>
      </c>
      <c r="U188" s="277">
        <f>IF(U$10=0,0,U$10/NMM!U$9*1000)</f>
        <v>6.7051012784205277E-2</v>
      </c>
      <c r="V188" s="277">
        <f>IF(V$10=0,0,V$10/NMM!V$9*1000)</f>
        <v>0.12542694314969169</v>
      </c>
      <c r="W188" s="277">
        <f>IF(W$10=0,0,W$10/NMM!W$9*1000)</f>
        <v>0.12226146202640235</v>
      </c>
      <c r="DA188" s="78"/>
    </row>
    <row r="189" spans="1:105" ht="12" customHeight="1" x14ac:dyDescent="0.25">
      <c r="A189" s="203" t="s">
        <v>1452</v>
      </c>
      <c r="B189" s="278">
        <f>IF(B$16=0,0,B$16/NMM!B$9*1000)</f>
        <v>0</v>
      </c>
      <c r="C189" s="278">
        <f>IF(C$16=0,0,C$16/NMM!C$9*1000)</f>
        <v>0</v>
      </c>
      <c r="D189" s="278">
        <f>IF(D$16=0,0,D$16/NMM!D$9*1000)</f>
        <v>0</v>
      </c>
      <c r="E189" s="278">
        <f>IF(E$16=0,0,E$16/NMM!E$9*1000)</f>
        <v>0</v>
      </c>
      <c r="F189" s="278">
        <f>IF(F$16=0,0,F$16/NMM!F$9*1000)</f>
        <v>0</v>
      </c>
      <c r="G189" s="278">
        <f>IF(G$16=0,0,G$16/NMM!G$9*1000)</f>
        <v>0</v>
      </c>
      <c r="H189" s="278">
        <f>IF(H$16=0,0,H$16/NMM!H$9*1000)</f>
        <v>0</v>
      </c>
      <c r="I189" s="278">
        <f>IF(I$16=0,0,I$16/NMM!I$9*1000)</f>
        <v>0</v>
      </c>
      <c r="J189" s="278">
        <f>IF(J$16=0,0,J$16/NMM!J$9*1000)</f>
        <v>0</v>
      </c>
      <c r="K189" s="278">
        <f>IF(K$16=0,0,K$16/NMM!K$9*1000)</f>
        <v>0</v>
      </c>
      <c r="L189" s="278">
        <f>IF(L$16=0,0,L$16/NMM!L$9*1000)</f>
        <v>0</v>
      </c>
      <c r="M189" s="278">
        <f>IF(M$16=0,0,M$16/NMM!M$9*1000)</f>
        <v>0</v>
      </c>
      <c r="N189" s="278">
        <f>IF(N$16=0,0,N$16/NMM!N$9*1000)</f>
        <v>0</v>
      </c>
      <c r="O189" s="278">
        <f>IF(O$16=0,0,O$16/NMM!O$9*1000)</f>
        <v>0</v>
      </c>
      <c r="P189" s="278">
        <f>IF(P$16=0,0,P$16/NMM!P$9*1000)</f>
        <v>0</v>
      </c>
      <c r="Q189" s="278">
        <f>IF(Q$16=0,0,Q$16/NMM!Q$9*1000)</f>
        <v>0</v>
      </c>
      <c r="R189" s="278">
        <f>IF(R$16=0,0,R$16/NMM!R$9*1000)</f>
        <v>0</v>
      </c>
      <c r="S189" s="278">
        <f>IF(S$16=0,0,S$16/NMM!S$9*1000)</f>
        <v>0</v>
      </c>
      <c r="T189" s="278">
        <f>IF(T$16=0,0,T$16/NMM!T$9*1000)</f>
        <v>0</v>
      </c>
      <c r="U189" s="278">
        <f>IF(U$16=0,0,U$16/NMM!U$9*1000)</f>
        <v>0</v>
      </c>
      <c r="V189" s="278">
        <f>IF(V$16=0,0,V$16/NMM!V$9*1000)</f>
        <v>0</v>
      </c>
      <c r="W189" s="278">
        <f>IF(W$16=0,0,W$16/NMM!W$9*1000)</f>
        <v>0</v>
      </c>
      <c r="DA189" s="79"/>
    </row>
    <row r="190" spans="1:105" ht="12" customHeight="1" x14ac:dyDescent="0.25">
      <c r="A190" s="203" t="s">
        <v>1454</v>
      </c>
      <c r="B190" s="278">
        <f>IF(B$17=0,0,B$17/NMM!B$9*1000)</f>
        <v>129.10558232387027</v>
      </c>
      <c r="C190" s="278">
        <f>IF(C$17=0,0,C$17/NMM!C$9*1000)</f>
        <v>132.45294303361743</v>
      </c>
      <c r="D190" s="278">
        <f>IF(D$17=0,0,D$17/NMM!D$9*1000)</f>
        <v>124.48634255380821</v>
      </c>
      <c r="E190" s="278">
        <f>IF(E$17=0,0,E$17/NMM!E$9*1000)</f>
        <v>115.02773881147547</v>
      </c>
      <c r="F190" s="278">
        <f>IF(F$17=0,0,F$17/NMM!F$9*1000)</f>
        <v>117.29705686096861</v>
      </c>
      <c r="G190" s="278">
        <f>IF(G$17=0,0,G$17/NMM!G$9*1000)</f>
        <v>107.8667770965418</v>
      </c>
      <c r="H190" s="278">
        <f>IF(H$17=0,0,H$17/NMM!H$9*1000)</f>
        <v>102.6519285795728</v>
      </c>
      <c r="I190" s="278">
        <f>IF(I$17=0,0,I$17/NMM!I$9*1000)</f>
        <v>124.4943739420671</v>
      </c>
      <c r="J190" s="278">
        <f>IF(J$17=0,0,J$17/NMM!J$9*1000)</f>
        <v>109.18041276075478</v>
      </c>
      <c r="K190" s="278">
        <f>IF(K$17=0,0,K$17/NMM!K$9*1000)</f>
        <v>104.63947940358369</v>
      </c>
      <c r="L190" s="278">
        <f>IF(L$17=0,0,L$17/NMM!L$9*1000)</f>
        <v>117.97632791878355</v>
      </c>
      <c r="M190" s="278">
        <f>IF(M$17=0,0,M$17/NMM!M$9*1000)</f>
        <v>123.03791370512114</v>
      </c>
      <c r="N190" s="278">
        <f>IF(N$17=0,0,N$17/NMM!N$9*1000)</f>
        <v>120.79564793788245</v>
      </c>
      <c r="O190" s="278">
        <f>IF(O$17=0,0,O$17/NMM!O$9*1000)</f>
        <v>118.90242024535091</v>
      </c>
      <c r="P190" s="278">
        <f>IF(P$17=0,0,P$17/NMM!P$9*1000)</f>
        <v>131.04308624660658</v>
      </c>
      <c r="Q190" s="278">
        <f>IF(Q$17=0,0,Q$17/NMM!Q$9*1000)</f>
        <v>132.32779082827062</v>
      </c>
      <c r="R190" s="278">
        <f>IF(R$17=0,0,R$17/NMM!R$9*1000)</f>
        <v>140.83437436835862</v>
      </c>
      <c r="S190" s="278">
        <f>IF(S$17=0,0,S$17/NMM!S$9*1000)</f>
        <v>119.47949378602878</v>
      </c>
      <c r="T190" s="278">
        <f>IF(T$17=0,0,T$17/NMM!T$9*1000)</f>
        <v>126.85600700929156</v>
      </c>
      <c r="U190" s="278">
        <f>IF(U$17=0,0,U$17/NMM!U$9*1000)</f>
        <v>127.10539332870857</v>
      </c>
      <c r="V190" s="278">
        <f>IF(V$17=0,0,V$17/NMM!V$9*1000)</f>
        <v>120.75675720543333</v>
      </c>
      <c r="W190" s="278">
        <f>IF(W$17=0,0,W$17/NMM!W$9*1000)</f>
        <v>113.40992986898088</v>
      </c>
      <c r="DA190" s="79"/>
    </row>
    <row r="191" spans="1:105" ht="12" customHeight="1" x14ac:dyDescent="0.25">
      <c r="A191" s="203" t="s">
        <v>1463</v>
      </c>
      <c r="B191" s="278">
        <f>IF(B$25=0,0,B$25/NMM!B$9*1000)</f>
        <v>124.6949858024166</v>
      </c>
      <c r="C191" s="278">
        <f>IF(C$25=0,0,C$25/NMM!C$9*1000)</f>
        <v>127.92799160018625</v>
      </c>
      <c r="D191" s="278">
        <f>IF(D$25=0,0,D$25/NMM!D$9*1000)</f>
        <v>120.23355177936311</v>
      </c>
      <c r="E191" s="278">
        <f>IF(E$25=0,0,E$25/NMM!E$9*1000)</f>
        <v>111.09807957025174</v>
      </c>
      <c r="F191" s="278">
        <f>IF(F$25=0,0,F$25/NMM!F$9*1000)</f>
        <v>113.28987156614588</v>
      </c>
      <c r="G191" s="278">
        <f>IF(G$25=0,0,G$25/NMM!G$9*1000)</f>
        <v>104.18175571110741</v>
      </c>
      <c r="H191" s="278">
        <f>IF(H$25=0,0,H$25/NMM!H$9*1000)</f>
        <v>99.145060549824805</v>
      </c>
      <c r="I191" s="278">
        <f>IF(I$25=0,0,I$25/NMM!I$9*1000)</f>
        <v>120.24130879363699</v>
      </c>
      <c r="J191" s="278">
        <f>IF(J$25=0,0,J$25/NMM!J$9*1000)</f>
        <v>105.45051402155501</v>
      </c>
      <c r="K191" s="278">
        <f>IF(K$25=0,0,K$25/NMM!K$9*1000)</f>
        <v>101.06471125214608</v>
      </c>
      <c r="L191" s="278">
        <f>IF(L$25=0,0,L$25/NMM!L$9*1000)</f>
        <v>113.9459368840478</v>
      </c>
      <c r="M191" s="278">
        <f>IF(M$25=0,0,M$25/NMM!M$9*1000)</f>
        <v>118.8346051848637</v>
      </c>
      <c r="N191" s="278">
        <f>IF(N$25=0,0,N$25/NMM!N$9*1000)</f>
        <v>116.66894129196028</v>
      </c>
      <c r="O191" s="278">
        <f>IF(O$25=0,0,O$25/NMM!O$9*1000)</f>
        <v>114.84039138736553</v>
      </c>
      <c r="P191" s="278">
        <f>IF(P$25=0,0,P$25/NMM!P$9*1000)</f>
        <v>126.56629934121982</v>
      </c>
      <c r="Q191" s="278">
        <f>IF(Q$25=0,0,Q$25/NMM!Q$9*1000)</f>
        <v>127.80711493329109</v>
      </c>
      <c r="R191" s="278">
        <f>IF(R$25=0,0,R$25/NMM!R$9*1000)</f>
        <v>136.02309052989568</v>
      </c>
      <c r="S191" s="278">
        <f>IF(S$25=0,0,S$25/NMM!S$9*1000)</f>
        <v>115.39775053223408</v>
      </c>
      <c r="T191" s="278">
        <f>IF(T$25=0,0,T$25/NMM!T$9*1000)</f>
        <v>122.52226207611655</v>
      </c>
      <c r="U191" s="278">
        <f>IF(U$25=0,0,U$25/NMM!U$9*1000)</f>
        <v>122.76312868311587</v>
      </c>
      <c r="V191" s="278">
        <f>IF(V$25=0,0,V$25/NMM!V$9*1000)</f>
        <v>116.63137917231143</v>
      </c>
      <c r="W191" s="278">
        <f>IF(W$25=0,0,W$25/NMM!W$9*1000)</f>
        <v>109.53553936490782</v>
      </c>
      <c r="DA191" s="79"/>
    </row>
    <row r="192" spans="1:105" ht="12" customHeight="1" x14ac:dyDescent="0.25">
      <c r="A192" s="41" t="s">
        <v>1808</v>
      </c>
      <c r="B192" s="279">
        <f>IF(B$33=0,0,B$33/NMM!B$9*1000)</f>
        <v>0.28022033032865301</v>
      </c>
      <c r="C192" s="279">
        <f>IF(C$33=0,0,C$33/NMM!C$9*1000)</f>
        <v>0.28748569025291631</v>
      </c>
      <c r="D192" s="279">
        <f>IF(D$33=0,0,D$33/NMM!D$9*1000)</f>
        <v>0.2701943897694995</v>
      </c>
      <c r="E192" s="279">
        <f>IF(E$33=0,0,E$33/NMM!E$9*1000)</f>
        <v>0.24966473475833689</v>
      </c>
      <c r="F192" s="279">
        <f>IF(F$33=0,0,F$33/NMM!F$9*1000)</f>
        <v>0.25459023094528355</v>
      </c>
      <c r="G192" s="279">
        <f>IF(G$33=0,0,G$33/NMM!G$9*1000)</f>
        <v>0.23412205239627029</v>
      </c>
      <c r="H192" s="279">
        <f>IF(H$33=0,0,H$33/NMM!H$9*1000)</f>
        <v>0.22280335844256383</v>
      </c>
      <c r="I192" s="279">
        <f>IF(I$33=0,0,I$33/NMM!I$9*1000)</f>
        <v>0.27021182169018332</v>
      </c>
      <c r="J192" s="279">
        <f>IF(J$33=0,0,J$33/NMM!J$9*1000)</f>
        <v>0.2369732646609255</v>
      </c>
      <c r="K192" s="279">
        <f>IF(K$33=0,0,K$33/NMM!K$9*1000)</f>
        <v>0.22711728614750354</v>
      </c>
      <c r="L192" s="279">
        <f>IF(L$33=0,0,L$33/NMM!L$9*1000)</f>
        <v>0.25606457122381693</v>
      </c>
      <c r="M192" s="279">
        <f>IF(M$33=0,0,M$33/NMM!M$9*1000)</f>
        <v>0.26705061238101713</v>
      </c>
      <c r="N192" s="279">
        <f>IF(N$33=0,0,N$33/NMM!N$9*1000)</f>
        <v>0.26218383247366911</v>
      </c>
      <c r="O192" s="279">
        <f>IF(O$33=0,0,O$33/NMM!O$9*1000)</f>
        <v>0.25807463068828335</v>
      </c>
      <c r="P192" s="279">
        <f>IF(P$33=0,0,P$33/NMM!P$9*1000)</f>
        <v>0.28442563252759495</v>
      </c>
      <c r="Q192" s="279">
        <f>IF(Q$33=0,0,Q$33/NMM!Q$9*1000)</f>
        <v>0.28721405062516053</v>
      </c>
      <c r="R192" s="279">
        <f>IF(R$33=0,0,R$33/NMM!R$9*1000)</f>
        <v>0.30567737038767906</v>
      </c>
      <c r="S192" s="279">
        <f>IF(S$33=0,0,S$33/NMM!S$9*1000)</f>
        <v>0.25932715389666805</v>
      </c>
      <c r="T192" s="279">
        <f>IF(T$33=0,0,T$33/NMM!T$9*1000)</f>
        <v>0.2753376852376837</v>
      </c>
      <c r="U192" s="279">
        <f>IF(U$33=0,0,U$33/NMM!U$9*1000)</f>
        <v>0.27587897179980253</v>
      </c>
      <c r="V192" s="279">
        <f>IF(V$33=0,0,V$33/NMM!V$9*1000)</f>
        <v>0.26209942114383011</v>
      </c>
      <c r="W192" s="279">
        <f>IF(W$33=0,0,W$33/NMM!W$9*1000)</f>
        <v>0.24615332225304942</v>
      </c>
      <c r="DA192" s="82"/>
    </row>
    <row r="193" spans="1:105" ht="12" customHeight="1" x14ac:dyDescent="0.25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DA193" s="173"/>
    </row>
    <row r="194" spans="1:105" ht="12" customHeight="1" x14ac:dyDescent="0.25">
      <c r="A194" s="35" t="s">
        <v>1809</v>
      </c>
      <c r="B194" s="322">
        <f t="shared" ref="B194:W194" si="56">SUM(B195:B201,B202,B203)</f>
        <v>169.06802048174475</v>
      </c>
      <c r="C194" s="322">
        <f t="shared" si="56"/>
        <v>150.2332169545553</v>
      </c>
      <c r="D194" s="322">
        <f t="shared" si="56"/>
        <v>139.05798416540398</v>
      </c>
      <c r="E194" s="322">
        <f t="shared" si="56"/>
        <v>126.02852464131725</v>
      </c>
      <c r="F194" s="322">
        <f t="shared" si="56"/>
        <v>130.38729133501087</v>
      </c>
      <c r="G194" s="322">
        <f t="shared" si="56"/>
        <v>116.73029977916062</v>
      </c>
      <c r="H194" s="322">
        <f t="shared" si="56"/>
        <v>112.58227735652156</v>
      </c>
      <c r="I194" s="322">
        <f t="shared" si="56"/>
        <v>142.07733870949627</v>
      </c>
      <c r="J194" s="322">
        <f t="shared" si="56"/>
        <v>122.35042821623362</v>
      </c>
      <c r="K194" s="322">
        <f t="shared" si="56"/>
        <v>115.1428682571146</v>
      </c>
      <c r="L194" s="322">
        <f t="shared" si="56"/>
        <v>133.85013059666451</v>
      </c>
      <c r="M194" s="322">
        <f t="shared" si="56"/>
        <v>141.68828511153188</v>
      </c>
      <c r="N194" s="322">
        <f t="shared" si="56"/>
        <v>138.46105047904149</v>
      </c>
      <c r="O194" s="322">
        <f t="shared" si="56"/>
        <v>134.61813211034848</v>
      </c>
      <c r="P194" s="322">
        <f t="shared" si="56"/>
        <v>148.91436292295836</v>
      </c>
      <c r="Q194" s="322">
        <f t="shared" si="56"/>
        <v>152.14783940935857</v>
      </c>
      <c r="R194" s="322">
        <f t="shared" si="56"/>
        <v>160.55907324388608</v>
      </c>
      <c r="S194" s="322">
        <f t="shared" si="56"/>
        <v>144.5968525794039</v>
      </c>
      <c r="T194" s="322">
        <f t="shared" si="56"/>
        <v>151.28520874823755</v>
      </c>
      <c r="U194" s="322">
        <f t="shared" si="56"/>
        <v>150.72662974740632</v>
      </c>
      <c r="V194" s="322">
        <f t="shared" si="56"/>
        <v>141.14106113507484</v>
      </c>
      <c r="W194" s="322">
        <f t="shared" si="56"/>
        <v>142.02456295468562</v>
      </c>
      <c r="DA194" s="95"/>
    </row>
    <row r="195" spans="1:105" ht="12" customHeight="1" x14ac:dyDescent="0.25">
      <c r="A195" s="55" t="s">
        <v>92</v>
      </c>
      <c r="B195" s="275">
        <f>IF(B$49=0,0,B$49/NMM!B$10*1000)</f>
        <v>0</v>
      </c>
      <c r="C195" s="275">
        <f>IF(C$49=0,0,C$49/NMM!C$10*1000)</f>
        <v>0</v>
      </c>
      <c r="D195" s="275">
        <f>IF(D$49=0,0,D$49/NMM!D$10*1000)</f>
        <v>0</v>
      </c>
      <c r="E195" s="275">
        <f>IF(E$49=0,0,E$49/NMM!E$10*1000)</f>
        <v>0</v>
      </c>
      <c r="F195" s="275">
        <f>IF(F$49=0,0,F$49/NMM!F$10*1000)</f>
        <v>0</v>
      </c>
      <c r="G195" s="275">
        <f>IF(G$49=0,0,G$49/NMM!G$10*1000)</f>
        <v>0</v>
      </c>
      <c r="H195" s="275">
        <f>IF(H$49=0,0,H$49/NMM!H$10*1000)</f>
        <v>0</v>
      </c>
      <c r="I195" s="275">
        <f>IF(I$49=0,0,I$49/NMM!I$10*1000)</f>
        <v>0</v>
      </c>
      <c r="J195" s="275">
        <f>IF(J$49=0,0,J$49/NMM!J$10*1000)</f>
        <v>0</v>
      </c>
      <c r="K195" s="275">
        <f>IF(K$49=0,0,K$49/NMM!K$10*1000)</f>
        <v>0</v>
      </c>
      <c r="L195" s="275">
        <f>IF(L$49=0,0,L$49/NMM!L$10*1000)</f>
        <v>0</v>
      </c>
      <c r="M195" s="275">
        <f>IF(M$49=0,0,M$49/NMM!M$10*1000)</f>
        <v>0</v>
      </c>
      <c r="N195" s="275">
        <f>IF(N$49=0,0,N$49/NMM!N$10*1000)</f>
        <v>0</v>
      </c>
      <c r="O195" s="275">
        <f>IF(O$49=0,0,O$49/NMM!O$10*1000)</f>
        <v>0</v>
      </c>
      <c r="P195" s="275">
        <f>IF(P$49=0,0,P$49/NMM!P$10*1000)</f>
        <v>0</v>
      </c>
      <c r="Q195" s="275">
        <f>IF(Q$49=0,0,Q$49/NMM!Q$10*1000)</f>
        <v>0</v>
      </c>
      <c r="R195" s="275">
        <f>IF(R$49=0,0,R$49/NMM!R$10*1000)</f>
        <v>0</v>
      </c>
      <c r="S195" s="275">
        <f>IF(S$49=0,0,S$49/NMM!S$10*1000)</f>
        <v>0</v>
      </c>
      <c r="T195" s="275">
        <f>IF(T$49=0,0,T$49/NMM!T$10*1000)</f>
        <v>0</v>
      </c>
      <c r="U195" s="275">
        <f>IF(U$49=0,0,U$49/NMM!U$10*1000)</f>
        <v>0</v>
      </c>
      <c r="V195" s="275">
        <f>IF(V$49=0,0,V$49/NMM!V$10*1000)</f>
        <v>0</v>
      </c>
      <c r="W195" s="275">
        <f>IF(W$49=0,0,W$49/NMM!W$10*1000)</f>
        <v>0</v>
      </c>
      <c r="DA195" s="76"/>
    </row>
    <row r="196" spans="1:105" ht="12" customHeight="1" x14ac:dyDescent="0.25">
      <c r="A196" s="202" t="s">
        <v>93</v>
      </c>
      <c r="B196" s="276">
        <f>IF(B$50=0,0,B$50/NMM!B$10*1000)</f>
        <v>0</v>
      </c>
      <c r="C196" s="276">
        <f>IF(C$50=0,0,C$50/NMM!C$10*1000)</f>
        <v>0</v>
      </c>
      <c r="D196" s="276">
        <f>IF(D$50=0,0,D$50/NMM!D$10*1000)</f>
        <v>0</v>
      </c>
      <c r="E196" s="276">
        <f>IF(E$50=0,0,E$50/NMM!E$10*1000)</f>
        <v>0</v>
      </c>
      <c r="F196" s="276">
        <f>IF(F$50=0,0,F$50/NMM!F$10*1000)</f>
        <v>0</v>
      </c>
      <c r="G196" s="276">
        <f>IF(G$50=0,0,G$50/NMM!G$10*1000)</f>
        <v>0</v>
      </c>
      <c r="H196" s="276">
        <f>IF(H$50=0,0,H$50/NMM!H$10*1000)</f>
        <v>0</v>
      </c>
      <c r="I196" s="276">
        <f>IF(I$50=0,0,I$50/NMM!I$10*1000)</f>
        <v>0</v>
      </c>
      <c r="J196" s="276">
        <f>IF(J$50=0,0,J$50/NMM!J$10*1000)</f>
        <v>0</v>
      </c>
      <c r="K196" s="276">
        <f>IF(K$50=0,0,K$50/NMM!K$10*1000)</f>
        <v>0</v>
      </c>
      <c r="L196" s="276">
        <f>IF(L$50=0,0,L$50/NMM!L$10*1000)</f>
        <v>0</v>
      </c>
      <c r="M196" s="276">
        <f>IF(M$50=0,0,M$50/NMM!M$10*1000)</f>
        <v>0</v>
      </c>
      <c r="N196" s="276">
        <f>IF(N$50=0,0,N$50/NMM!N$10*1000)</f>
        <v>0</v>
      </c>
      <c r="O196" s="276">
        <f>IF(O$50=0,0,O$50/NMM!O$10*1000)</f>
        <v>0</v>
      </c>
      <c r="P196" s="276">
        <f>IF(P$50=0,0,P$50/NMM!P$10*1000)</f>
        <v>0</v>
      </c>
      <c r="Q196" s="276">
        <f>IF(Q$50=0,0,Q$50/NMM!Q$10*1000)</f>
        <v>0</v>
      </c>
      <c r="R196" s="276">
        <f>IF(R$50=0,0,R$50/NMM!R$10*1000)</f>
        <v>0</v>
      </c>
      <c r="S196" s="276">
        <f>IF(S$50=0,0,S$50/NMM!S$10*1000)</f>
        <v>0</v>
      </c>
      <c r="T196" s="276">
        <f>IF(T$50=0,0,T$50/NMM!T$10*1000)</f>
        <v>0</v>
      </c>
      <c r="U196" s="276">
        <f>IF(U$50=0,0,U$50/NMM!U$10*1000)</f>
        <v>0</v>
      </c>
      <c r="V196" s="276">
        <f>IF(V$50=0,0,V$50/NMM!V$10*1000)</f>
        <v>0</v>
      </c>
      <c r="W196" s="276">
        <f>IF(W$50=0,0,W$50/NMM!W$10*1000)</f>
        <v>0</v>
      </c>
      <c r="DA196" s="77"/>
    </row>
    <row r="197" spans="1:105" ht="12" customHeight="1" x14ac:dyDescent="0.25">
      <c r="A197" s="202" t="s">
        <v>94</v>
      </c>
      <c r="B197" s="276">
        <f>IF(B$51=0,0,B$51/NMM!B$10*1000)</f>
        <v>0</v>
      </c>
      <c r="C197" s="276">
        <f>IF(C$51=0,0,C$51/NMM!C$10*1000)</f>
        <v>0</v>
      </c>
      <c r="D197" s="276">
        <f>IF(D$51=0,0,D$51/NMM!D$10*1000)</f>
        <v>0</v>
      </c>
      <c r="E197" s="276">
        <f>IF(E$51=0,0,E$51/NMM!E$10*1000)</f>
        <v>0</v>
      </c>
      <c r="F197" s="276">
        <f>IF(F$51=0,0,F$51/NMM!F$10*1000)</f>
        <v>0</v>
      </c>
      <c r="G197" s="276">
        <f>IF(G$51=0,0,G$51/NMM!G$10*1000)</f>
        <v>0</v>
      </c>
      <c r="H197" s="276">
        <f>IF(H$51=0,0,H$51/NMM!H$10*1000)</f>
        <v>0</v>
      </c>
      <c r="I197" s="276">
        <f>IF(I$51=0,0,I$51/NMM!I$10*1000)</f>
        <v>0</v>
      </c>
      <c r="J197" s="276">
        <f>IF(J$51=0,0,J$51/NMM!J$10*1000)</f>
        <v>0</v>
      </c>
      <c r="K197" s="276">
        <f>IF(K$51=0,0,K$51/NMM!K$10*1000)</f>
        <v>0</v>
      </c>
      <c r="L197" s="276">
        <f>IF(L$51=0,0,L$51/NMM!L$10*1000)</f>
        <v>0</v>
      </c>
      <c r="M197" s="276">
        <f>IF(M$51=0,0,M$51/NMM!M$10*1000)</f>
        <v>0</v>
      </c>
      <c r="N197" s="276">
        <f>IF(N$51=0,0,N$51/NMM!N$10*1000)</f>
        <v>0</v>
      </c>
      <c r="O197" s="276">
        <f>IF(O$51=0,0,O$51/NMM!O$10*1000)</f>
        <v>0</v>
      </c>
      <c r="P197" s="276">
        <f>IF(P$51=0,0,P$51/NMM!P$10*1000)</f>
        <v>0</v>
      </c>
      <c r="Q197" s="276">
        <f>IF(Q$51=0,0,Q$51/NMM!Q$10*1000)</f>
        <v>0</v>
      </c>
      <c r="R197" s="276">
        <f>IF(R$51=0,0,R$51/NMM!R$10*1000)</f>
        <v>0</v>
      </c>
      <c r="S197" s="276">
        <f>IF(S$51=0,0,S$51/NMM!S$10*1000)</f>
        <v>0</v>
      </c>
      <c r="T197" s="276">
        <f>IF(T$51=0,0,T$51/NMM!T$10*1000)</f>
        <v>0</v>
      </c>
      <c r="U197" s="276">
        <f>IF(U$51=0,0,U$51/NMM!U$10*1000)</f>
        <v>0</v>
      </c>
      <c r="V197" s="276">
        <f>IF(V$51=0,0,V$51/NMM!V$10*1000)</f>
        <v>0</v>
      </c>
      <c r="W197" s="276">
        <f>IF(W$51=0,0,W$51/NMM!W$10*1000)</f>
        <v>0</v>
      </c>
      <c r="DA197" s="77"/>
    </row>
    <row r="198" spans="1:105" ht="12" customHeight="1" x14ac:dyDescent="0.25">
      <c r="A198" s="202" t="s">
        <v>95</v>
      </c>
      <c r="B198" s="276">
        <f>IF(B$52=0,0,B$52/NMM!B$10*1000)</f>
        <v>0</v>
      </c>
      <c r="C198" s="276">
        <f>IF(C$52=0,0,C$52/NMM!C$10*1000)</f>
        <v>0</v>
      </c>
      <c r="D198" s="276">
        <f>IF(D$52=0,0,D$52/NMM!D$10*1000)</f>
        <v>0</v>
      </c>
      <c r="E198" s="276">
        <f>IF(E$52=0,0,E$52/NMM!E$10*1000)</f>
        <v>0</v>
      </c>
      <c r="F198" s="276">
        <f>IF(F$52=0,0,F$52/NMM!F$10*1000)</f>
        <v>0</v>
      </c>
      <c r="G198" s="276">
        <f>IF(G$52=0,0,G$52/NMM!G$10*1000)</f>
        <v>0</v>
      </c>
      <c r="H198" s="276">
        <f>IF(H$52=0,0,H$52/NMM!H$10*1000)</f>
        <v>0</v>
      </c>
      <c r="I198" s="276">
        <f>IF(I$52=0,0,I$52/NMM!I$10*1000)</f>
        <v>0</v>
      </c>
      <c r="J198" s="276">
        <f>IF(J$52=0,0,J$52/NMM!J$10*1000)</f>
        <v>0</v>
      </c>
      <c r="K198" s="276">
        <f>IF(K$52=0,0,K$52/NMM!K$10*1000)</f>
        <v>0</v>
      </c>
      <c r="L198" s="276">
        <f>IF(L$52=0,0,L$52/NMM!L$10*1000)</f>
        <v>0</v>
      </c>
      <c r="M198" s="276">
        <f>IF(M$52=0,0,M$52/NMM!M$10*1000)</f>
        <v>0</v>
      </c>
      <c r="N198" s="276">
        <f>IF(N$52=0,0,N$52/NMM!N$10*1000)</f>
        <v>0</v>
      </c>
      <c r="O198" s="276">
        <f>IF(O$52=0,0,O$52/NMM!O$10*1000)</f>
        <v>0</v>
      </c>
      <c r="P198" s="276">
        <f>IF(P$52=0,0,P$52/NMM!P$10*1000)</f>
        <v>0</v>
      </c>
      <c r="Q198" s="276">
        <f>IF(Q$52=0,0,Q$52/NMM!Q$10*1000)</f>
        <v>0</v>
      </c>
      <c r="R198" s="276">
        <f>IF(R$52=0,0,R$52/NMM!R$10*1000)</f>
        <v>0</v>
      </c>
      <c r="S198" s="276">
        <f>IF(S$52=0,0,S$52/NMM!S$10*1000)</f>
        <v>0</v>
      </c>
      <c r="T198" s="276">
        <f>IF(T$52=0,0,T$52/NMM!T$10*1000)</f>
        <v>0</v>
      </c>
      <c r="U198" s="276">
        <f>IF(U$52=0,0,U$52/NMM!U$10*1000)</f>
        <v>0</v>
      </c>
      <c r="V198" s="276">
        <f>IF(V$52=0,0,V$52/NMM!V$10*1000)</f>
        <v>0</v>
      </c>
      <c r="W198" s="276">
        <f>IF(W$52=0,0,W$52/NMM!W$10*1000)</f>
        <v>0</v>
      </c>
      <c r="DA198" s="77"/>
    </row>
    <row r="199" spans="1:105" ht="12" customHeight="1" x14ac:dyDescent="0.25">
      <c r="A199" s="56" t="s">
        <v>96</v>
      </c>
      <c r="B199" s="277">
        <f>IF(B$53=0,0,B$53/NMM!B$10*1000)</f>
        <v>0.30969024556457497</v>
      </c>
      <c r="C199" s="277">
        <f>IF(C$53=0,0,C$53/NMM!C$10*1000)</f>
        <v>0.35031645022609964</v>
      </c>
      <c r="D199" s="277">
        <f>IF(D$53=0,0,D$53/NMM!D$10*1000)</f>
        <v>0.28492544015287324</v>
      </c>
      <c r="E199" s="277">
        <f>IF(E$53=0,0,E$53/NMM!E$10*1000)</f>
        <v>0.2237734220144264</v>
      </c>
      <c r="F199" s="277">
        <f>IF(F$53=0,0,F$53/NMM!F$10*1000)</f>
        <v>0.13811489472123975</v>
      </c>
      <c r="G199" s="277">
        <f>IF(G$53=0,0,G$53/NMM!G$10*1000)</f>
        <v>0.10200801535211367</v>
      </c>
      <c r="H199" s="277">
        <f>IF(H$53=0,0,H$53/NMM!H$10*1000)</f>
        <v>0.13225784485105233</v>
      </c>
      <c r="I199" s="277">
        <f>IF(I$53=0,0,I$53/NMM!I$10*1000)</f>
        <v>0.17364489527678464</v>
      </c>
      <c r="J199" s="277">
        <f>IF(J$53=0,0,J$53/NMM!J$10*1000)</f>
        <v>0.14714055436860582</v>
      </c>
      <c r="K199" s="277">
        <f>IF(K$53=0,0,K$53/NMM!K$10*1000)</f>
        <v>0.14961358595822491</v>
      </c>
      <c r="L199" s="277">
        <f>IF(L$53=0,0,L$53/NMM!L$10*1000)</f>
        <v>0.17702938940317731</v>
      </c>
      <c r="M199" s="277">
        <f>IF(M$53=0,0,M$53/NMM!M$10*1000)</f>
        <v>0.26947961140758303</v>
      </c>
      <c r="N199" s="277">
        <f>IF(N$53=0,0,N$53/NMM!N$10*1000)</f>
        <v>0.20968587692535337</v>
      </c>
      <c r="O199" s="277">
        <f>IF(O$53=0,0,O$53/NMM!O$10*1000)</f>
        <v>0.15216598738961395</v>
      </c>
      <c r="P199" s="277">
        <f>IF(P$53=0,0,P$53/NMM!P$10*1000)</f>
        <v>0.19843684577329887</v>
      </c>
      <c r="Q199" s="277">
        <f>IF(Q$53=0,0,Q$53/NMM!Q$10*1000)</f>
        <v>6.9118525890649443E-2</v>
      </c>
      <c r="R199" s="277">
        <f>IF(R$53=0,0,R$53/NMM!R$10*1000)</f>
        <v>0.14025295124416856</v>
      </c>
      <c r="S199" s="277">
        <f>IF(S$53=0,0,S$53/NMM!S$10*1000)</f>
        <v>8.4432410782510792E-2</v>
      </c>
      <c r="T199" s="277">
        <f>IF(T$53=0,0,T$53/NMM!T$10*1000)</f>
        <v>0.11566398954841967</v>
      </c>
      <c r="U199" s="277">
        <f>IF(U$53=0,0,U$53/NMM!U$10*1000)</f>
        <v>9.3837475334907217E-2</v>
      </c>
      <c r="V199" s="277">
        <f>IF(V$53=0,0,V$53/NMM!V$10*1000)</f>
        <v>0.16791805452669992</v>
      </c>
      <c r="W199" s="277">
        <f>IF(W$53=0,0,W$53/NMM!W$10*1000)</f>
        <v>0.1728147521542053</v>
      </c>
      <c r="DA199" s="78"/>
    </row>
    <row r="200" spans="1:105" ht="12" customHeight="1" x14ac:dyDescent="0.25">
      <c r="A200" s="203" t="s">
        <v>1498</v>
      </c>
      <c r="B200" s="278">
        <f>IF(B$59=0,0,B$59/NMM!B$10*1000)</f>
        <v>0</v>
      </c>
      <c r="C200" s="278">
        <f>IF(C$59=0,0,C$59/NMM!C$10*1000)</f>
        <v>0</v>
      </c>
      <c r="D200" s="278">
        <f>IF(D$59=0,0,D$59/NMM!D$10*1000)</f>
        <v>0</v>
      </c>
      <c r="E200" s="278">
        <f>IF(E$59=0,0,E$59/NMM!E$10*1000)</f>
        <v>0</v>
      </c>
      <c r="F200" s="278">
        <f>IF(F$59=0,0,F$59/NMM!F$10*1000)</f>
        <v>0</v>
      </c>
      <c r="G200" s="278">
        <f>IF(G$59=0,0,G$59/NMM!G$10*1000)</f>
        <v>0</v>
      </c>
      <c r="H200" s="278">
        <f>IF(H$59=0,0,H$59/NMM!H$10*1000)</f>
        <v>0</v>
      </c>
      <c r="I200" s="278">
        <f>IF(I$59=0,0,I$59/NMM!I$10*1000)</f>
        <v>0</v>
      </c>
      <c r="J200" s="278">
        <f>IF(J$59=0,0,J$59/NMM!J$10*1000)</f>
        <v>0</v>
      </c>
      <c r="K200" s="278">
        <f>IF(K$59=0,0,K$59/NMM!K$10*1000)</f>
        <v>0</v>
      </c>
      <c r="L200" s="278">
        <f>IF(L$59=0,0,L$59/NMM!L$10*1000)</f>
        <v>0</v>
      </c>
      <c r="M200" s="278">
        <f>IF(M$59=0,0,M$59/NMM!M$10*1000)</f>
        <v>0</v>
      </c>
      <c r="N200" s="278">
        <f>IF(N$59=0,0,N$59/NMM!N$10*1000)</f>
        <v>0</v>
      </c>
      <c r="O200" s="278">
        <f>IF(O$59=0,0,O$59/NMM!O$10*1000)</f>
        <v>0</v>
      </c>
      <c r="P200" s="278">
        <f>IF(P$59=0,0,P$59/NMM!P$10*1000)</f>
        <v>0</v>
      </c>
      <c r="Q200" s="278">
        <f>IF(Q$59=0,0,Q$59/NMM!Q$10*1000)</f>
        <v>0</v>
      </c>
      <c r="R200" s="278">
        <f>IF(R$59=0,0,R$59/NMM!R$10*1000)</f>
        <v>0</v>
      </c>
      <c r="S200" s="278">
        <f>IF(S$59=0,0,S$59/NMM!S$10*1000)</f>
        <v>0</v>
      </c>
      <c r="T200" s="278">
        <f>IF(T$59=0,0,T$59/NMM!T$10*1000)</f>
        <v>0</v>
      </c>
      <c r="U200" s="278">
        <f>IF(U$59=0,0,U$59/NMM!U$10*1000)</f>
        <v>0</v>
      </c>
      <c r="V200" s="278">
        <f>IF(V$59=0,0,V$59/NMM!V$10*1000)</f>
        <v>0</v>
      </c>
      <c r="W200" s="278">
        <f>IF(W$59=0,0,W$59/NMM!W$10*1000)</f>
        <v>0</v>
      </c>
      <c r="DA200" s="79"/>
    </row>
    <row r="201" spans="1:105" ht="12" customHeight="1" x14ac:dyDescent="0.25">
      <c r="A201" s="203" t="s">
        <v>1500</v>
      </c>
      <c r="B201" s="278">
        <f>IF(B$60=0,0,B$60/NMM!B$10*1000)</f>
        <v>30.573077598908178</v>
      </c>
      <c r="C201" s="278">
        <f>IF(C$60=0,0,C$60/NMM!C$10*1000)</f>
        <v>27.084099180039551</v>
      </c>
      <c r="D201" s="278">
        <f>IF(D$60=0,0,D$60/NMM!D$10*1000)</f>
        <v>24.807544240808149</v>
      </c>
      <c r="E201" s="278">
        <f>IF(E$60=0,0,E$60/NMM!E$10*1000)</f>
        <v>22.40244342044484</v>
      </c>
      <c r="F201" s="278">
        <f>IF(F$60=0,0,F$60/NMM!F$10*1000)</f>
        <v>22.949636974903967</v>
      </c>
      <c r="G201" s="278">
        <f>IF(G$60=0,0,G$60/NMM!G$10*1000)</f>
        <v>20.266846216873788</v>
      </c>
      <c r="H201" s="278">
        <f>IF(H$60=0,0,H$60/NMM!H$10*1000)</f>
        <v>19.447045871916757</v>
      </c>
      <c r="I201" s="278">
        <f>IF(I$60=0,0,I$60/NMM!I$10*1000)</f>
        <v>24.514583980329636</v>
      </c>
      <c r="J201" s="278">
        <f>IF(J$60=0,0,J$60/NMM!J$10*1000)</f>
        <v>21.009310229345218</v>
      </c>
      <c r="K201" s="278">
        <f>IF(K$60=0,0,K$60/NMM!K$10*1000)</f>
        <v>18.366000004964626</v>
      </c>
      <c r="L201" s="278">
        <f>IF(L$60=0,0,L$60/NMM!L$10*1000)</f>
        <v>21.96372595381639</v>
      </c>
      <c r="M201" s="278">
        <f>IF(M$60=0,0,M$60/NMM!M$10*1000)</f>
        <v>21.513427480731515</v>
      </c>
      <c r="N201" s="278">
        <f>IF(N$60=0,0,N$60/NMM!N$10*1000)</f>
        <v>18.588585654266428</v>
      </c>
      <c r="O201" s="278">
        <f>IF(O$60=0,0,O$60/NMM!O$10*1000)</f>
        <v>17.762273386653955</v>
      </c>
      <c r="P201" s="278">
        <f>IF(P$60=0,0,P$60/NMM!P$10*1000)</f>
        <v>20.295086089266448</v>
      </c>
      <c r="Q201" s="278">
        <f>IF(Q$60=0,0,Q$60/NMM!Q$10*1000)</f>
        <v>17.594916411686057</v>
      </c>
      <c r="R201" s="278">
        <f>IF(R$60=0,0,R$60/NMM!R$10*1000)</f>
        <v>18.115942279684955</v>
      </c>
      <c r="S201" s="278">
        <f>IF(S$60=0,0,S$60/NMM!S$10*1000)</f>
        <v>16.991904351062981</v>
      </c>
      <c r="T201" s="278">
        <f>IF(T$60=0,0,T$60/NMM!T$10*1000)</f>
        <v>24.435356875251397</v>
      </c>
      <c r="U201" s="278">
        <f>IF(U$60=0,0,U$60/NMM!U$10*1000)</f>
        <v>22.028990214437208</v>
      </c>
      <c r="V201" s="278">
        <f>IF(V$60=0,0,V$60/NMM!V$10*1000)</f>
        <v>22.678169340012563</v>
      </c>
      <c r="W201" s="278">
        <f>IF(W$60=0,0,W$60/NMM!W$10*1000)</f>
        <v>23.835384355865227</v>
      </c>
      <c r="DA201" s="79"/>
    </row>
    <row r="202" spans="1:105" ht="12" customHeight="1" x14ac:dyDescent="0.25">
      <c r="A202" s="203" t="s">
        <v>1522</v>
      </c>
      <c r="B202" s="278">
        <f>IF(B$79=0,0,B$79/NMM!B$10*1000)</f>
        <v>124.62601402195381</v>
      </c>
      <c r="C202" s="278">
        <f>IF(C$79=0,0,C$79/NMM!C$10*1000)</f>
        <v>110.79551270799909</v>
      </c>
      <c r="D202" s="278">
        <f>IF(D$79=0,0,D$79/NMM!D$10*1000)</f>
        <v>103.00449289028954</v>
      </c>
      <c r="E202" s="278">
        <f>IF(E$79=0,0,E$79/NMM!E$10*1000)</f>
        <v>93.514838659146235</v>
      </c>
      <c r="F202" s="278">
        <f>IF(F$79=0,0,F$79/NMM!F$10*1000)</f>
        <v>97.201273114249432</v>
      </c>
      <c r="G202" s="278">
        <f>IF(G$79=0,0,G$79/NMM!G$10*1000)</f>
        <v>87.47959672490795</v>
      </c>
      <c r="H202" s="278">
        <f>IF(H$79=0,0,H$79/NMM!H$10*1000)</f>
        <v>84.492475495717912</v>
      </c>
      <c r="I202" s="278">
        <f>IF(I$79=0,0,I$79/NMM!I$10*1000)</f>
        <v>106.66432186487691</v>
      </c>
      <c r="J202" s="278">
        <f>IF(J$79=0,0,J$79/NMM!J$10*1000)</f>
        <v>92.01590866396279</v>
      </c>
      <c r="K202" s="278">
        <f>IF(K$79=0,0,K$79/NMM!K$10*1000)</f>
        <v>88.786757725930826</v>
      </c>
      <c r="L202" s="278">
        <f>IF(L$79=0,0,L$79/NMM!L$10*1000)</f>
        <v>102.24687882108248</v>
      </c>
      <c r="M202" s="278">
        <f>IF(M$79=0,0,M$79/NMM!M$10*1000)</f>
        <v>110.87167570772569</v>
      </c>
      <c r="N202" s="278">
        <f>IF(N$79=0,0,N$79/NMM!N$10*1000)</f>
        <v>112.21682031467682</v>
      </c>
      <c r="O202" s="278">
        <f>IF(O$79=0,0,O$79/NMM!O$10*1000)</f>
        <v>109.6415743874733</v>
      </c>
      <c r="P202" s="278">
        <f>IF(P$79=0,0,P$79/NMM!P$10*1000)</f>
        <v>120.24144144922319</v>
      </c>
      <c r="Q202" s="278">
        <f>IF(Q$79=0,0,Q$79/NMM!Q$10*1000)</f>
        <v>127.91095565344357</v>
      </c>
      <c r="R202" s="278">
        <f>IF(R$79=0,0,R$79/NMM!R$10*1000)</f>
        <v>135.62129848336497</v>
      </c>
      <c r="S202" s="278">
        <f>IF(S$79=0,0,S$79/NMM!S$10*1000)</f>
        <v>121.12021762374589</v>
      </c>
      <c r="T202" s="278">
        <f>IF(T$79=0,0,T$79/NMM!T$10*1000)</f>
        <v>116.2617982607071</v>
      </c>
      <c r="U202" s="278">
        <f>IF(U$79=0,0,U$79/NMM!U$10*1000)</f>
        <v>119.48403411473448</v>
      </c>
      <c r="V202" s="278">
        <f>IF(V$79=0,0,V$79/NMM!V$10*1000)</f>
        <v>108.59077274383996</v>
      </c>
      <c r="W202" s="278">
        <f>IF(W$79=0,0,W$79/NMM!W$10*1000)</f>
        <v>107.67558389838123</v>
      </c>
      <c r="DA202" s="79"/>
    </row>
    <row r="203" spans="1:105" ht="12" customHeight="1" x14ac:dyDescent="0.25">
      <c r="A203" s="41" t="s">
        <v>1534</v>
      </c>
      <c r="B203" s="279">
        <f>IF(B$89=0,0,B$89/NMM!B$10*1000)</f>
        <v>13.55923861531822</v>
      </c>
      <c r="C203" s="279">
        <f>IF(C$89=0,0,C$89/NMM!C$10*1000)</f>
        <v>12.003288616290543</v>
      </c>
      <c r="D203" s="279">
        <f>IF(D$89=0,0,D$89/NMM!D$10*1000)</f>
        <v>10.961021594153401</v>
      </c>
      <c r="E203" s="279">
        <f>IF(E$89=0,0,E$89/NMM!E$10*1000)</f>
        <v>9.8874691397117402</v>
      </c>
      <c r="F203" s="279">
        <f>IF(F$89=0,0,F$89/NMM!F$10*1000)</f>
        <v>10.098266351136221</v>
      </c>
      <c r="G203" s="279">
        <f>IF(G$89=0,0,G$89/NMM!G$10*1000)</f>
        <v>8.8818488220267611</v>
      </c>
      <c r="H203" s="279">
        <f>IF(H$89=0,0,H$89/NMM!H$10*1000)</f>
        <v>8.5104981440358394</v>
      </c>
      <c r="I203" s="279">
        <f>IF(I$89=0,0,I$89/NMM!I$10*1000)</f>
        <v>10.724787969012938</v>
      </c>
      <c r="J203" s="279">
        <f>IF(J$89=0,0,J$89/NMM!J$10*1000)</f>
        <v>9.178068768557015</v>
      </c>
      <c r="K203" s="279">
        <f>IF(K$89=0,0,K$89/NMM!K$10*1000)</f>
        <v>7.8404969402609179</v>
      </c>
      <c r="L203" s="279">
        <f>IF(L$89=0,0,L$89/NMM!L$10*1000)</f>
        <v>9.4624964323624763</v>
      </c>
      <c r="M203" s="279">
        <f>IF(M$89=0,0,M$89/NMM!M$10*1000)</f>
        <v>9.0337023116671045</v>
      </c>
      <c r="N203" s="279">
        <f>IF(N$89=0,0,N$89/NMM!N$10*1000)</f>
        <v>7.4459586331728964</v>
      </c>
      <c r="O203" s="279">
        <f>IF(O$89=0,0,O$89/NMM!O$10*1000)</f>
        <v>7.0621183488316168</v>
      </c>
      <c r="P203" s="279">
        <f>IF(P$89=0,0,P$89/NMM!P$10*1000)</f>
        <v>8.1793985386954411</v>
      </c>
      <c r="Q203" s="279">
        <f>IF(Q$89=0,0,Q$89/NMM!Q$10*1000)</f>
        <v>6.572848818338298</v>
      </c>
      <c r="R203" s="279">
        <f>IF(R$89=0,0,R$89/NMM!R$10*1000)</f>
        <v>6.681579529591998</v>
      </c>
      <c r="S203" s="279">
        <f>IF(S$89=0,0,S$89/NMM!S$10*1000)</f>
        <v>6.4002981938125112</v>
      </c>
      <c r="T203" s="279">
        <f>IF(T$89=0,0,T$89/NMM!T$10*1000)</f>
        <v>10.472389622730631</v>
      </c>
      <c r="U203" s="279">
        <f>IF(U$89=0,0,U$89/NMM!U$10*1000)</f>
        <v>9.1197679428997365</v>
      </c>
      <c r="V203" s="279">
        <f>IF(V$89=0,0,V$89/NMM!V$10*1000)</f>
        <v>9.704200996695608</v>
      </c>
      <c r="W203" s="279">
        <f>IF(W$89=0,0,W$89/NMM!W$10*1000)</f>
        <v>10.340779948284972</v>
      </c>
      <c r="DA203" s="82"/>
    </row>
    <row r="204" spans="1:105" ht="12" customHeight="1" x14ac:dyDescent="0.25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DA204" s="173"/>
    </row>
    <row r="205" spans="1:105" ht="12" customHeight="1" x14ac:dyDescent="0.25">
      <c r="A205" s="35" t="s">
        <v>1810</v>
      </c>
      <c r="B205" s="322">
        <f t="shared" ref="B205:W205" si="57">SUM(B206:B211,B212:B213,B214)</f>
        <v>502.08556783032412</v>
      </c>
      <c r="C205" s="322">
        <f t="shared" si="57"/>
        <v>514.20168399378156</v>
      </c>
      <c r="D205" s="322">
        <f t="shared" si="57"/>
        <v>437.49251622944621</v>
      </c>
      <c r="E205" s="322">
        <f t="shared" si="57"/>
        <v>367.3370279273978</v>
      </c>
      <c r="F205" s="322">
        <f t="shared" si="57"/>
        <v>362.90715805651587</v>
      </c>
      <c r="G205" s="322">
        <f t="shared" si="57"/>
        <v>292.80945380786886</v>
      </c>
      <c r="H205" s="322">
        <f t="shared" si="57"/>
        <v>323.82724351892426</v>
      </c>
      <c r="I205" s="322">
        <f t="shared" si="57"/>
        <v>435.82763362186904</v>
      </c>
      <c r="J205" s="322">
        <f t="shared" si="57"/>
        <v>364.14758459448933</v>
      </c>
      <c r="K205" s="322">
        <f t="shared" si="57"/>
        <v>318.34704486885676</v>
      </c>
      <c r="L205" s="322">
        <f t="shared" si="57"/>
        <v>412.87120137154</v>
      </c>
      <c r="M205" s="322">
        <f t="shared" si="57"/>
        <v>393.9948173609294</v>
      </c>
      <c r="N205" s="322">
        <f t="shared" si="57"/>
        <v>375.01241186687878</v>
      </c>
      <c r="O205" s="322">
        <f t="shared" si="57"/>
        <v>363.90348857550998</v>
      </c>
      <c r="P205" s="322">
        <f t="shared" si="57"/>
        <v>381.35587501870305</v>
      </c>
      <c r="Q205" s="322">
        <f t="shared" si="57"/>
        <v>386.23156212570325</v>
      </c>
      <c r="R205" s="322">
        <f t="shared" si="57"/>
        <v>364.90029473032951</v>
      </c>
      <c r="S205" s="322">
        <f t="shared" si="57"/>
        <v>325.36298408363405</v>
      </c>
      <c r="T205" s="322">
        <f t="shared" si="57"/>
        <v>377.13309591043992</v>
      </c>
      <c r="U205" s="322">
        <f t="shared" si="57"/>
        <v>330.35794900588689</v>
      </c>
      <c r="V205" s="322">
        <f t="shared" si="57"/>
        <v>315.0217259707623</v>
      </c>
      <c r="W205" s="322">
        <f t="shared" si="57"/>
        <v>315.33414838264662</v>
      </c>
      <c r="DA205" s="95"/>
    </row>
    <row r="206" spans="1:105" ht="12" customHeight="1" x14ac:dyDescent="0.25">
      <c r="A206" s="55" t="s">
        <v>92</v>
      </c>
      <c r="B206" s="275">
        <f>IF(B$100=0,0,B$100/NMM!B$11*1000)</f>
        <v>0</v>
      </c>
      <c r="C206" s="275">
        <f>IF(C$100=0,0,C$100/NMM!C$11*1000)</f>
        <v>0</v>
      </c>
      <c r="D206" s="275">
        <f>IF(D$100=0,0,D$100/NMM!D$11*1000)</f>
        <v>0</v>
      </c>
      <c r="E206" s="275">
        <f>IF(E$100=0,0,E$100/NMM!E$11*1000)</f>
        <v>0</v>
      </c>
      <c r="F206" s="275">
        <f>IF(F$100=0,0,F$100/NMM!F$11*1000)</f>
        <v>0</v>
      </c>
      <c r="G206" s="275">
        <f>IF(G$100=0,0,G$100/NMM!G$11*1000)</f>
        <v>0</v>
      </c>
      <c r="H206" s="275">
        <f>IF(H$100=0,0,H$100/NMM!H$11*1000)</f>
        <v>0</v>
      </c>
      <c r="I206" s="275">
        <f>IF(I$100=0,0,I$100/NMM!I$11*1000)</f>
        <v>0</v>
      </c>
      <c r="J206" s="275">
        <f>IF(J$100=0,0,J$100/NMM!J$11*1000)</f>
        <v>0</v>
      </c>
      <c r="K206" s="275">
        <f>IF(K$100=0,0,K$100/NMM!K$11*1000)</f>
        <v>0</v>
      </c>
      <c r="L206" s="275">
        <f>IF(L$100=0,0,L$100/NMM!L$11*1000)</f>
        <v>0</v>
      </c>
      <c r="M206" s="275">
        <f>IF(M$100=0,0,M$100/NMM!M$11*1000)</f>
        <v>0</v>
      </c>
      <c r="N206" s="275">
        <f>IF(N$100=0,0,N$100/NMM!N$11*1000)</f>
        <v>0</v>
      </c>
      <c r="O206" s="275">
        <f>IF(O$100=0,0,O$100/NMM!O$11*1000)</f>
        <v>0</v>
      </c>
      <c r="P206" s="275">
        <f>IF(P$100=0,0,P$100/NMM!P$11*1000)</f>
        <v>0</v>
      </c>
      <c r="Q206" s="275">
        <f>IF(Q$100=0,0,Q$100/NMM!Q$11*1000)</f>
        <v>0</v>
      </c>
      <c r="R206" s="275">
        <f>IF(R$100=0,0,R$100/NMM!R$11*1000)</f>
        <v>0</v>
      </c>
      <c r="S206" s="275">
        <f>IF(S$100=0,0,S$100/NMM!S$11*1000)</f>
        <v>0</v>
      </c>
      <c r="T206" s="275">
        <f>IF(T$100=0,0,T$100/NMM!T$11*1000)</f>
        <v>0</v>
      </c>
      <c r="U206" s="275">
        <f>IF(U$100=0,0,U$100/NMM!U$11*1000)</f>
        <v>0</v>
      </c>
      <c r="V206" s="275">
        <f>IF(V$100=0,0,V$100/NMM!V$11*1000)</f>
        <v>0</v>
      </c>
      <c r="W206" s="275">
        <f>IF(W$100=0,0,W$100/NMM!W$11*1000)</f>
        <v>0</v>
      </c>
      <c r="DA206" s="76"/>
    </row>
    <row r="207" spans="1:105" ht="12" customHeight="1" x14ac:dyDescent="0.25">
      <c r="A207" s="202" t="s">
        <v>93</v>
      </c>
      <c r="B207" s="276">
        <f>IF(B$101=0,0,B$101/NMM!B$11*1000)</f>
        <v>0</v>
      </c>
      <c r="C207" s="276">
        <f>IF(C$101=0,0,C$101/NMM!C$11*1000)</f>
        <v>0</v>
      </c>
      <c r="D207" s="276">
        <f>IF(D$101=0,0,D$101/NMM!D$11*1000)</f>
        <v>0</v>
      </c>
      <c r="E207" s="276">
        <f>IF(E$101=0,0,E$101/NMM!E$11*1000)</f>
        <v>0</v>
      </c>
      <c r="F207" s="276">
        <f>IF(F$101=0,0,F$101/NMM!F$11*1000)</f>
        <v>0</v>
      </c>
      <c r="G207" s="276">
        <f>IF(G$101=0,0,G$101/NMM!G$11*1000)</f>
        <v>0</v>
      </c>
      <c r="H207" s="276">
        <f>IF(H$101=0,0,H$101/NMM!H$11*1000)</f>
        <v>0</v>
      </c>
      <c r="I207" s="276">
        <f>IF(I$101=0,0,I$101/NMM!I$11*1000)</f>
        <v>0</v>
      </c>
      <c r="J207" s="276">
        <f>IF(J$101=0,0,J$101/NMM!J$11*1000)</f>
        <v>0</v>
      </c>
      <c r="K207" s="276">
        <f>IF(K$101=0,0,K$101/NMM!K$11*1000)</f>
        <v>0</v>
      </c>
      <c r="L207" s="276">
        <f>IF(L$101=0,0,L$101/NMM!L$11*1000)</f>
        <v>0</v>
      </c>
      <c r="M207" s="276">
        <f>IF(M$101=0,0,M$101/NMM!M$11*1000)</f>
        <v>0</v>
      </c>
      <c r="N207" s="276">
        <f>IF(N$101=0,0,N$101/NMM!N$11*1000)</f>
        <v>0</v>
      </c>
      <c r="O207" s="276">
        <f>IF(O$101=0,0,O$101/NMM!O$11*1000)</f>
        <v>0</v>
      </c>
      <c r="P207" s="276">
        <f>IF(P$101=0,0,P$101/NMM!P$11*1000)</f>
        <v>0</v>
      </c>
      <c r="Q207" s="276">
        <f>IF(Q$101=0,0,Q$101/NMM!Q$11*1000)</f>
        <v>0</v>
      </c>
      <c r="R207" s="276">
        <f>IF(R$101=0,0,R$101/NMM!R$11*1000)</f>
        <v>0</v>
      </c>
      <c r="S207" s="276">
        <f>IF(S$101=0,0,S$101/NMM!S$11*1000)</f>
        <v>0</v>
      </c>
      <c r="T207" s="276">
        <f>IF(T$101=0,0,T$101/NMM!T$11*1000)</f>
        <v>0</v>
      </c>
      <c r="U207" s="276">
        <f>IF(U$101=0,0,U$101/NMM!U$11*1000)</f>
        <v>0</v>
      </c>
      <c r="V207" s="276">
        <f>IF(V$101=0,0,V$101/NMM!V$11*1000)</f>
        <v>0</v>
      </c>
      <c r="W207" s="276">
        <f>IF(W$101=0,0,W$101/NMM!W$11*1000)</f>
        <v>0</v>
      </c>
      <c r="DA207" s="77"/>
    </row>
    <row r="208" spans="1:105" ht="12" customHeight="1" x14ac:dyDescent="0.25">
      <c r="A208" s="202" t="s">
        <v>94</v>
      </c>
      <c r="B208" s="276">
        <f>IF(B$102=0,0,B$102/NMM!B$11*1000)</f>
        <v>0</v>
      </c>
      <c r="C208" s="276">
        <f>IF(C$102=0,0,C$102/NMM!C$11*1000)</f>
        <v>0</v>
      </c>
      <c r="D208" s="276">
        <f>IF(D$102=0,0,D$102/NMM!D$11*1000)</f>
        <v>0</v>
      </c>
      <c r="E208" s="276">
        <f>IF(E$102=0,0,E$102/NMM!E$11*1000)</f>
        <v>0</v>
      </c>
      <c r="F208" s="276">
        <f>IF(F$102=0,0,F$102/NMM!F$11*1000)</f>
        <v>0</v>
      </c>
      <c r="G208" s="276">
        <f>IF(G$102=0,0,G$102/NMM!G$11*1000)</f>
        <v>0</v>
      </c>
      <c r="H208" s="276">
        <f>IF(H$102=0,0,H$102/NMM!H$11*1000)</f>
        <v>0</v>
      </c>
      <c r="I208" s="276">
        <f>IF(I$102=0,0,I$102/NMM!I$11*1000)</f>
        <v>0</v>
      </c>
      <c r="J208" s="276">
        <f>IF(J$102=0,0,J$102/NMM!J$11*1000)</f>
        <v>0</v>
      </c>
      <c r="K208" s="276">
        <f>IF(K$102=0,0,K$102/NMM!K$11*1000)</f>
        <v>0</v>
      </c>
      <c r="L208" s="276">
        <f>IF(L$102=0,0,L$102/NMM!L$11*1000)</f>
        <v>0</v>
      </c>
      <c r="M208" s="276">
        <f>IF(M$102=0,0,M$102/NMM!M$11*1000)</f>
        <v>0</v>
      </c>
      <c r="N208" s="276">
        <f>IF(N$102=0,0,N$102/NMM!N$11*1000)</f>
        <v>0</v>
      </c>
      <c r="O208" s="276">
        <f>IF(O$102=0,0,O$102/NMM!O$11*1000)</f>
        <v>0</v>
      </c>
      <c r="P208" s="276">
        <f>IF(P$102=0,0,P$102/NMM!P$11*1000)</f>
        <v>0</v>
      </c>
      <c r="Q208" s="276">
        <f>IF(Q$102=0,0,Q$102/NMM!Q$11*1000)</f>
        <v>0</v>
      </c>
      <c r="R208" s="276">
        <f>IF(R$102=0,0,R$102/NMM!R$11*1000)</f>
        <v>0</v>
      </c>
      <c r="S208" s="276">
        <f>IF(S$102=0,0,S$102/NMM!S$11*1000)</f>
        <v>0</v>
      </c>
      <c r="T208" s="276">
        <f>IF(T$102=0,0,T$102/NMM!T$11*1000)</f>
        <v>0</v>
      </c>
      <c r="U208" s="276">
        <f>IF(U$102=0,0,U$102/NMM!U$11*1000)</f>
        <v>0</v>
      </c>
      <c r="V208" s="276">
        <f>IF(V$102=0,0,V$102/NMM!V$11*1000)</f>
        <v>0</v>
      </c>
      <c r="W208" s="276">
        <f>IF(W$102=0,0,W$102/NMM!W$11*1000)</f>
        <v>0</v>
      </c>
      <c r="DA208" s="77"/>
    </row>
    <row r="209" spans="1:105" ht="12" customHeight="1" x14ac:dyDescent="0.25">
      <c r="A209" s="202" t="s">
        <v>95</v>
      </c>
      <c r="B209" s="276">
        <f>IF(B$103=0,0,B$103/NMM!B$11*1000)</f>
        <v>0</v>
      </c>
      <c r="C209" s="276">
        <f>IF(C$103=0,0,C$103/NMM!C$11*1000)</f>
        <v>0</v>
      </c>
      <c r="D209" s="276">
        <f>IF(D$103=0,0,D$103/NMM!D$11*1000)</f>
        <v>0</v>
      </c>
      <c r="E209" s="276">
        <f>IF(E$103=0,0,E$103/NMM!E$11*1000)</f>
        <v>0</v>
      </c>
      <c r="F209" s="276">
        <f>IF(F$103=0,0,F$103/NMM!F$11*1000)</f>
        <v>0</v>
      </c>
      <c r="G209" s="276">
        <f>IF(G$103=0,0,G$103/NMM!G$11*1000)</f>
        <v>0</v>
      </c>
      <c r="H209" s="276">
        <f>IF(H$103=0,0,H$103/NMM!H$11*1000)</f>
        <v>0</v>
      </c>
      <c r="I209" s="276">
        <f>IF(I$103=0,0,I$103/NMM!I$11*1000)</f>
        <v>0</v>
      </c>
      <c r="J209" s="276">
        <f>IF(J$103=0,0,J$103/NMM!J$11*1000)</f>
        <v>0</v>
      </c>
      <c r="K209" s="276">
        <f>IF(K$103=0,0,K$103/NMM!K$11*1000)</f>
        <v>0</v>
      </c>
      <c r="L209" s="276">
        <f>IF(L$103=0,0,L$103/NMM!L$11*1000)</f>
        <v>0</v>
      </c>
      <c r="M209" s="276">
        <f>IF(M$103=0,0,M$103/NMM!M$11*1000)</f>
        <v>0</v>
      </c>
      <c r="N209" s="276">
        <f>IF(N$103=0,0,N$103/NMM!N$11*1000)</f>
        <v>0</v>
      </c>
      <c r="O209" s="276">
        <f>IF(O$103=0,0,O$103/NMM!O$11*1000)</f>
        <v>0</v>
      </c>
      <c r="P209" s="276">
        <f>IF(P$103=0,0,P$103/NMM!P$11*1000)</f>
        <v>0</v>
      </c>
      <c r="Q209" s="276">
        <f>IF(Q$103=0,0,Q$103/NMM!Q$11*1000)</f>
        <v>0</v>
      </c>
      <c r="R209" s="276">
        <f>IF(R$103=0,0,R$103/NMM!R$11*1000)</f>
        <v>0</v>
      </c>
      <c r="S209" s="276">
        <f>IF(S$103=0,0,S$103/NMM!S$11*1000)</f>
        <v>0</v>
      </c>
      <c r="T209" s="276">
        <f>IF(T$103=0,0,T$103/NMM!T$11*1000)</f>
        <v>0</v>
      </c>
      <c r="U209" s="276">
        <f>IF(U$103=0,0,U$103/NMM!U$11*1000)</f>
        <v>0</v>
      </c>
      <c r="V209" s="276">
        <f>IF(V$103=0,0,V$103/NMM!V$11*1000)</f>
        <v>0</v>
      </c>
      <c r="W209" s="276">
        <f>IF(W$103=0,0,W$103/NMM!W$11*1000)</f>
        <v>0</v>
      </c>
      <c r="DA209" s="77"/>
    </row>
    <row r="210" spans="1:105" ht="12" customHeight="1" x14ac:dyDescent="0.25">
      <c r="A210" s="56" t="s">
        <v>96</v>
      </c>
      <c r="B210" s="277">
        <f>IF(B$104=0,0,B$104/NMM!B$11*1000)</f>
        <v>1.0587537520775585</v>
      </c>
      <c r="C210" s="277">
        <f>IF(C$104=0,0,C$104/NMM!C$11*1000)</f>
        <v>1.38472785862889</v>
      </c>
      <c r="D210" s="277">
        <f>IF(D$104=0,0,D$104/NMM!D$11*1000)</f>
        <v>1.0496617034773454</v>
      </c>
      <c r="E210" s="277">
        <f>IF(E$104=0,0,E$104/NMM!E$11*1000)</f>
        <v>0.76757602775103828</v>
      </c>
      <c r="F210" s="277">
        <f>IF(F$104=0,0,F$104/NMM!F$11*1000)</f>
        <v>0.45865040521499828</v>
      </c>
      <c r="G210" s="277">
        <f>IF(G$104=0,0,G$104/NMM!G$11*1000)</f>
        <v>0.31081111890270879</v>
      </c>
      <c r="H210" s="277">
        <f>IF(H$104=0,0,H$104/NMM!H$11*1000)</f>
        <v>0.46494075818995934</v>
      </c>
      <c r="I210" s="277">
        <f>IF(I$104=0,0,I$104/NMM!I$11*1000)</f>
        <v>0.65189814931384671</v>
      </c>
      <c r="J210" s="277">
        <f>IF(J$104=0,0,J$104/NMM!J$11*1000)</f>
        <v>0.5393324880289565</v>
      </c>
      <c r="K210" s="277">
        <f>IF(K$104=0,0,K$104/NMM!K$11*1000)</f>
        <v>0.56105309472484721</v>
      </c>
      <c r="L210" s="277">
        <f>IF(L$104=0,0,L$104/NMM!L$11*1000)</f>
        <v>0.71341940370525758</v>
      </c>
      <c r="M210" s="277">
        <f>IF(M$104=0,0,M$104/NMM!M$11*1000)</f>
        <v>1.0844147966892115</v>
      </c>
      <c r="N210" s="277">
        <f>IF(N$104=0,0,N$104/NMM!N$11*1000)</f>
        <v>0.974553964551929</v>
      </c>
      <c r="O210" s="277">
        <f>IF(O$104=0,0,O$104/NMM!O$11*1000)</f>
        <v>0.72401183604443364</v>
      </c>
      <c r="P210" s="277">
        <f>IF(P$104=0,0,P$104/NMM!P$11*1000)</f>
        <v>0.85408171436290725</v>
      </c>
      <c r="Q210" s="277">
        <f>IF(Q$104=0,0,Q$104/NMM!Q$11*1000)</f>
        <v>0.3754118881782158</v>
      </c>
      <c r="R210" s="277">
        <f>IF(R$104=0,0,R$104/NMM!R$11*1000)</f>
        <v>0.70730417190831452</v>
      </c>
      <c r="S210" s="277">
        <f>IF(S$104=0,0,S$104/NMM!S$11*1000)</f>
        <v>0.39663327429406126</v>
      </c>
      <c r="T210" s="277">
        <f>IF(T$104=0,0,T$104/NMM!T$11*1000)</f>
        <v>0.38498625887868965</v>
      </c>
      <c r="U210" s="277">
        <f>IF(U$104=0,0,U$104/NMM!U$11*1000)</f>
        <v>0.31419973141093666</v>
      </c>
      <c r="V210" s="277">
        <f>IF(V$104=0,0,V$104/NMM!V$11*1000)</f>
        <v>0.50352977585033876</v>
      </c>
      <c r="W210" s="277">
        <f>IF(W$104=0,0,W$104/NMM!W$11*1000)</f>
        <v>0.48682099293672149</v>
      </c>
      <c r="DA210" s="78"/>
    </row>
    <row r="211" spans="1:105" ht="12" customHeight="1" x14ac:dyDescent="0.25">
      <c r="A211" s="203" t="s">
        <v>1555</v>
      </c>
      <c r="B211" s="278">
        <f>IF(B$110=0,0,B$110/NMM!B$11*1000)</f>
        <v>462.361613397128</v>
      </c>
      <c r="C211" s="278">
        <f>IF(C$110=0,0,C$110/NMM!C$11*1000)</f>
        <v>473.24188756696736</v>
      </c>
      <c r="D211" s="278">
        <f>IF(D$110=0,0,D$110/NMM!D$11*1000)</f>
        <v>402.76172193602451</v>
      </c>
      <c r="E211" s="278">
        <f>IF(E$110=0,0,E$110/NMM!E$11*1000)</f>
        <v>338.28058387300666</v>
      </c>
      <c r="F211" s="278">
        <f>IF(F$110=0,0,F$110/NMM!F$11*1000)</f>
        <v>334.47766080013645</v>
      </c>
      <c r="G211" s="278">
        <f>IF(G$110=0,0,G$110/NMM!G$11*1000)</f>
        <v>269.92596114630237</v>
      </c>
      <c r="H211" s="278">
        <f>IF(H$110=0,0,H$110/NMM!H$11*1000)</f>
        <v>298.4078133449247</v>
      </c>
      <c r="I211" s="278">
        <f>IF(I$110=0,0,I$110/NMM!I$11*1000)</f>
        <v>401.59238889148395</v>
      </c>
      <c r="J211" s="278">
        <f>IF(J$110=0,0,J$110/NMM!J$11*1000)</f>
        <v>335.54790555021521</v>
      </c>
      <c r="K211" s="278">
        <f>IF(K$110=0,0,K$110/NMM!K$11*1000)</f>
        <v>293.26183697774576</v>
      </c>
      <c r="L211" s="278">
        <f>IF(L$110=0,0,L$110/NMM!L$11*1000)</f>
        <v>380.35077502871661</v>
      </c>
      <c r="M211" s="278">
        <f>IF(M$110=0,0,M$110/NMM!M$11*1000)</f>
        <v>362.58875282819861</v>
      </c>
      <c r="N211" s="278">
        <f>IF(N$110=0,0,N$110/NMM!N$11*1000)</f>
        <v>345.17263865306217</v>
      </c>
      <c r="O211" s="278">
        <f>IF(O$110=0,0,O$110/NMM!O$11*1000)</f>
        <v>335.15221960108408</v>
      </c>
      <c r="P211" s="278">
        <f>IF(P$110=0,0,P$110/NMM!P$11*1000)</f>
        <v>351.13773975621973</v>
      </c>
      <c r="Q211" s="278">
        <f>IF(Q$110=0,0,Q$110/NMM!Q$11*1000)</f>
        <v>356.07889069019916</v>
      </c>
      <c r="R211" s="278">
        <f>IF(R$110=0,0,R$110/NMM!R$11*1000)</f>
        <v>336.08751861376214</v>
      </c>
      <c r="S211" s="278">
        <f>IF(S$110=0,0,S$110/NMM!S$11*1000)</f>
        <v>299.88807392755297</v>
      </c>
      <c r="T211" s="278">
        <f>IF(T$110=0,0,T$110/NMM!T$11*1000)</f>
        <v>347.6737350740068</v>
      </c>
      <c r="U211" s="278">
        <f>IF(U$110=0,0,U$110/NMM!U$11*1000)</f>
        <v>304.57363980992852</v>
      </c>
      <c r="V211" s="278">
        <f>IF(V$110=0,0,V$110/NMM!V$11*1000)</f>
        <v>290.24622345406686</v>
      </c>
      <c r="W211" s="278">
        <f>IF(W$110=0,0,W$110/NMM!W$11*1000)</f>
        <v>290.54995496298034</v>
      </c>
      <c r="DA211" s="79"/>
    </row>
    <row r="212" spans="1:105" ht="12" customHeight="1" x14ac:dyDescent="0.25">
      <c r="A212" s="203" t="s">
        <v>1565</v>
      </c>
      <c r="B212" s="278">
        <f>IF(B$118=0,0,B$118/NMM!B$11*1000)</f>
        <v>0</v>
      </c>
      <c r="C212" s="278">
        <f>IF(C$118=0,0,C$118/NMM!C$11*1000)</f>
        <v>0</v>
      </c>
      <c r="D212" s="278">
        <f>IF(D$118=0,0,D$118/NMM!D$11*1000)</f>
        <v>0</v>
      </c>
      <c r="E212" s="278">
        <f>IF(E$118=0,0,E$118/NMM!E$11*1000)</f>
        <v>0</v>
      </c>
      <c r="F212" s="278">
        <f>IF(F$118=0,0,F$118/NMM!F$11*1000)</f>
        <v>0</v>
      </c>
      <c r="G212" s="278">
        <f>IF(G$118=0,0,G$118/NMM!G$11*1000)</f>
        <v>0</v>
      </c>
      <c r="H212" s="278">
        <f>IF(H$118=0,0,H$118/NMM!H$11*1000)</f>
        <v>0</v>
      </c>
      <c r="I212" s="278">
        <f>IF(I$118=0,0,I$118/NMM!I$11*1000)</f>
        <v>0</v>
      </c>
      <c r="J212" s="278">
        <f>IF(J$118=0,0,J$118/NMM!J$11*1000)</f>
        <v>0</v>
      </c>
      <c r="K212" s="278">
        <f>IF(K$118=0,0,K$118/NMM!K$11*1000)</f>
        <v>0</v>
      </c>
      <c r="L212" s="278">
        <f>IF(L$118=0,0,L$118/NMM!L$11*1000)</f>
        <v>0</v>
      </c>
      <c r="M212" s="278">
        <f>IF(M$118=0,0,M$118/NMM!M$11*1000)</f>
        <v>0</v>
      </c>
      <c r="N212" s="278">
        <f>IF(N$118=0,0,N$118/NMM!N$11*1000)</f>
        <v>0</v>
      </c>
      <c r="O212" s="278">
        <f>IF(O$118=0,0,O$118/NMM!O$11*1000)</f>
        <v>0</v>
      </c>
      <c r="P212" s="278">
        <f>IF(P$118=0,0,P$118/NMM!P$11*1000)</f>
        <v>0</v>
      </c>
      <c r="Q212" s="278">
        <f>IF(Q$118=0,0,Q$118/NMM!Q$11*1000)</f>
        <v>0</v>
      </c>
      <c r="R212" s="278">
        <f>IF(R$118=0,0,R$118/NMM!R$11*1000)</f>
        <v>0</v>
      </c>
      <c r="S212" s="278">
        <f>IF(S$118=0,0,S$118/NMM!S$11*1000)</f>
        <v>0</v>
      </c>
      <c r="T212" s="278">
        <f>IF(T$118=0,0,T$118/NMM!T$11*1000)</f>
        <v>0</v>
      </c>
      <c r="U212" s="278">
        <f>IF(U$118=0,0,U$118/NMM!U$11*1000)</f>
        <v>0</v>
      </c>
      <c r="V212" s="278">
        <f>IF(V$118=0,0,V$118/NMM!V$11*1000)</f>
        <v>0</v>
      </c>
      <c r="W212" s="278">
        <f>IF(W$118=0,0,W$118/NMM!W$11*1000)</f>
        <v>0</v>
      </c>
      <c r="DA212" s="79"/>
    </row>
    <row r="213" spans="1:105" ht="12" customHeight="1" x14ac:dyDescent="0.25">
      <c r="A213" s="203" t="s">
        <v>1567</v>
      </c>
      <c r="B213" s="278">
        <f>IF(B$119=0,0,B$119/NMM!B$11*1000)</f>
        <v>38.665200681118542</v>
      </c>
      <c r="C213" s="278">
        <f>IF(C$119=0,0,C$119/NMM!C$11*1000)</f>
        <v>39.575068568185316</v>
      </c>
      <c r="D213" s="278">
        <f>IF(D$119=0,0,D$119/NMM!D$11*1000)</f>
        <v>33.681132589944326</v>
      </c>
      <c r="E213" s="278">
        <f>IF(E$119=0,0,E$119/NMM!E$11*1000)</f>
        <v>28.28886802664011</v>
      </c>
      <c r="F213" s="278">
        <f>IF(F$119=0,0,F$119/NMM!F$11*1000)</f>
        <v>27.970846851164435</v>
      </c>
      <c r="G213" s="278">
        <f>IF(G$119=0,0,G$119/NMM!G$11*1000)</f>
        <v>22.572681542663755</v>
      </c>
      <c r="H213" s="278">
        <f>IF(H$119=0,0,H$119/NMM!H$11*1000)</f>
        <v>24.954489415809586</v>
      </c>
      <c r="I213" s="278">
        <f>IF(I$119=0,0,I$119/NMM!I$11*1000)</f>
        <v>33.583346581071247</v>
      </c>
      <c r="J213" s="278">
        <f>IF(J$119=0,0,J$119/NMM!J$11*1000)</f>
        <v>28.060346556245204</v>
      </c>
      <c r="K213" s="278">
        <f>IF(K$119=0,0,K$119/NMM!K$11*1000)</f>
        <v>24.524154796386117</v>
      </c>
      <c r="L213" s="278">
        <f>IF(L$119=0,0,L$119/NMM!L$11*1000)</f>
        <v>31.807006939118128</v>
      </c>
      <c r="M213" s="278">
        <f>IF(M$119=0,0,M$119/NMM!M$11*1000)</f>
        <v>30.321649736041572</v>
      </c>
      <c r="N213" s="278">
        <f>IF(N$119=0,0,N$119/NMM!N$11*1000)</f>
        <v>28.865219249264698</v>
      </c>
      <c r="O213" s="278">
        <f>IF(O$119=0,0,O$119/NMM!O$11*1000)</f>
        <v>28.027257138381465</v>
      </c>
      <c r="P213" s="278">
        <f>IF(P$119=0,0,P$119/NMM!P$11*1000)</f>
        <v>29.364053548120395</v>
      </c>
      <c r="Q213" s="278">
        <f>IF(Q$119=0,0,Q$119/NMM!Q$11*1000)</f>
        <v>29.777259547325844</v>
      </c>
      <c r="R213" s="278">
        <f>IF(R$119=0,0,R$119/NMM!R$11*1000)</f>
        <v>28.105471944659044</v>
      </c>
      <c r="S213" s="278">
        <f>IF(S$119=0,0,S$119/NMM!S$11*1000)</f>
        <v>25.078276881787016</v>
      </c>
      <c r="T213" s="278">
        <f>IF(T$119=0,0,T$119/NMM!T$11*1000)</f>
        <v>29.074374577554423</v>
      </c>
      <c r="U213" s="278">
        <f>IF(U$119=0,0,U$119/NMM!U$11*1000)</f>
        <v>25.470109464547399</v>
      </c>
      <c r="V213" s="278">
        <f>IF(V$119=0,0,V$119/NMM!V$11*1000)</f>
        <v>24.271972740845136</v>
      </c>
      <c r="W213" s="278">
        <f>IF(W$119=0,0,W$119/NMM!W$11*1000)</f>
        <v>24.297372426729591</v>
      </c>
      <c r="DA213" s="79"/>
    </row>
    <row r="214" spans="1:105" ht="12" customHeight="1" x14ac:dyDescent="0.25">
      <c r="A214" s="41" t="s">
        <v>1577</v>
      </c>
      <c r="B214" s="279">
        <f>IF(B$127=0,0,B$127/NMM!B$11*1000)</f>
        <v>0</v>
      </c>
      <c r="C214" s="279">
        <f>IF(C$127=0,0,C$127/NMM!C$11*1000)</f>
        <v>0</v>
      </c>
      <c r="D214" s="279">
        <f>IF(D$127=0,0,D$127/NMM!D$11*1000)</f>
        <v>0</v>
      </c>
      <c r="E214" s="279">
        <f>IF(E$127=0,0,E$127/NMM!E$11*1000)</f>
        <v>0</v>
      </c>
      <c r="F214" s="279">
        <f>IF(F$127=0,0,F$127/NMM!F$11*1000)</f>
        <v>0</v>
      </c>
      <c r="G214" s="279">
        <f>IF(G$127=0,0,G$127/NMM!G$11*1000)</f>
        <v>0</v>
      </c>
      <c r="H214" s="279">
        <f>IF(H$127=0,0,H$127/NMM!H$11*1000)</f>
        <v>0</v>
      </c>
      <c r="I214" s="279">
        <f>IF(I$127=0,0,I$127/NMM!I$11*1000)</f>
        <v>0</v>
      </c>
      <c r="J214" s="279">
        <f>IF(J$127=0,0,J$127/NMM!J$11*1000)</f>
        <v>0</v>
      </c>
      <c r="K214" s="279">
        <f>IF(K$127=0,0,K$127/NMM!K$11*1000)</f>
        <v>0</v>
      </c>
      <c r="L214" s="279">
        <f>IF(L$127=0,0,L$127/NMM!L$11*1000)</f>
        <v>0</v>
      </c>
      <c r="M214" s="279">
        <f>IF(M$127=0,0,M$127/NMM!M$11*1000)</f>
        <v>0</v>
      </c>
      <c r="N214" s="279">
        <f>IF(N$127=0,0,N$127/NMM!N$11*1000)</f>
        <v>0</v>
      </c>
      <c r="O214" s="279">
        <f>IF(O$127=0,0,O$127/NMM!O$11*1000)</f>
        <v>0</v>
      </c>
      <c r="P214" s="279">
        <f>IF(P$127=0,0,P$127/NMM!P$11*1000)</f>
        <v>0</v>
      </c>
      <c r="Q214" s="279">
        <f>IF(Q$127=0,0,Q$127/NMM!Q$11*1000)</f>
        <v>0</v>
      </c>
      <c r="R214" s="279">
        <f>IF(R$127=0,0,R$127/NMM!R$11*1000)</f>
        <v>0</v>
      </c>
      <c r="S214" s="279">
        <f>IF(S$127=0,0,S$127/NMM!S$11*1000)</f>
        <v>0</v>
      </c>
      <c r="T214" s="279">
        <f>IF(T$127=0,0,T$127/NMM!T$11*1000)</f>
        <v>0</v>
      </c>
      <c r="U214" s="279">
        <f>IF(U$127=0,0,U$127/NMM!U$11*1000)</f>
        <v>0</v>
      </c>
      <c r="V214" s="279">
        <f>IF(V$127=0,0,V$127/NMM!V$11*1000)</f>
        <v>0</v>
      </c>
      <c r="W214" s="279">
        <f>IF(W$127=0,0,W$127/NMM!W$11*1000)</f>
        <v>0</v>
      </c>
      <c r="DA214" s="82"/>
    </row>
  </sheetData>
  <conditionalFormatting sqref="B144:V144 B193:V193 B49:V59 B100:V110 B133:V139 B157:V163 B147:V152 B166:V171 B177:V179 B184:V190 B195:V200 B206:V211 B20:W25 B6:W15 B27:W32 B34:W44 B49:W58 B100:W109 B133:W138 B156:W156 B158:W159 B161:W162 B147:W151 B166:W170 B177:W178 B192:W192 B184:W189 B195:W199 B214:W214 B206:W210">
    <cfRule type="cellIs" dxfId="192" priority="438" operator="lessThan">
      <formula>0</formula>
    </cfRule>
  </conditionalFormatting>
  <conditionalFormatting sqref="B16:W16">
    <cfRule type="cellIs" dxfId="191" priority="437" operator="lessThan">
      <formula>0</formula>
    </cfRule>
  </conditionalFormatting>
  <conditionalFormatting sqref="B20:V24">
    <cfRule type="cellIs" dxfId="190" priority="436" operator="lessThan">
      <formula>0</formula>
    </cfRule>
  </conditionalFormatting>
  <conditionalFormatting sqref="B16:V16">
    <cfRule type="cellIs" dxfId="189" priority="434" operator="lessThan">
      <formula>0</formula>
    </cfRule>
  </conditionalFormatting>
  <conditionalFormatting sqref="B46:V46">
    <cfRule type="cellIs" dxfId="188" priority="435" operator="lessThan">
      <formula>0</formula>
    </cfRule>
  </conditionalFormatting>
  <conditionalFormatting sqref="B28:V45">
    <cfRule type="cellIs" dxfId="187" priority="433" operator="lessThan">
      <formula>0</formula>
    </cfRule>
  </conditionalFormatting>
  <conditionalFormatting sqref="B63:W66">
    <cfRule type="cellIs" dxfId="186" priority="432" operator="lessThan">
      <formula>0</formula>
    </cfRule>
  </conditionalFormatting>
  <conditionalFormatting sqref="B92:W95">
    <cfRule type="cellIs" dxfId="185" priority="425" operator="lessThan">
      <formula>0</formula>
    </cfRule>
  </conditionalFormatting>
  <conditionalFormatting sqref="B70:W70">
    <cfRule type="cellIs" dxfId="184" priority="429" operator="lessThan">
      <formula>0</formula>
    </cfRule>
  </conditionalFormatting>
  <conditionalFormatting sqref="B68:W69 B71:W77">
    <cfRule type="cellIs" dxfId="183" priority="430" operator="lessThan">
      <formula>0</formula>
    </cfRule>
  </conditionalFormatting>
  <conditionalFormatting sqref="B71:V71">
    <cfRule type="cellIs" dxfId="182" priority="420" operator="lessThan">
      <formula>0</formula>
    </cfRule>
  </conditionalFormatting>
  <conditionalFormatting sqref="B82:W87">
    <cfRule type="cellIs" dxfId="181" priority="428" operator="lessThan">
      <formula>0</formula>
    </cfRule>
  </conditionalFormatting>
  <conditionalFormatting sqref="B88:W88">
    <cfRule type="cellIs" dxfId="180" priority="427" operator="lessThan">
      <formula>0</formula>
    </cfRule>
  </conditionalFormatting>
  <conditionalFormatting sqref="B78:W78 B80:W80">
    <cfRule type="cellIs" dxfId="179" priority="431" operator="lessThan">
      <formula>0</formula>
    </cfRule>
  </conditionalFormatting>
  <conditionalFormatting sqref="B90:W90">
    <cfRule type="cellIs" dxfId="178" priority="426" operator="lessThan">
      <formula>0</formula>
    </cfRule>
  </conditionalFormatting>
  <conditionalFormatting sqref="B64:V67">
    <cfRule type="cellIs" dxfId="177" priority="423" operator="lessThan">
      <formula>0</formula>
    </cfRule>
  </conditionalFormatting>
  <conditionalFormatting sqref="B69:V70 B72:V78">
    <cfRule type="cellIs" dxfId="176" priority="421" operator="lessThan">
      <formula>0</formula>
    </cfRule>
  </conditionalFormatting>
  <conditionalFormatting sqref="B83:V88">
    <cfRule type="cellIs" dxfId="175" priority="419" operator="lessThan">
      <formula>0</formula>
    </cfRule>
  </conditionalFormatting>
  <conditionalFormatting sqref="B89:V89">
    <cfRule type="cellIs" dxfId="174" priority="418" operator="lessThan">
      <formula>0</formula>
    </cfRule>
  </conditionalFormatting>
  <conditionalFormatting sqref="B79:V79 B81:V81">
    <cfRule type="cellIs" dxfId="173" priority="422" operator="lessThan">
      <formula>0</formula>
    </cfRule>
  </conditionalFormatting>
  <conditionalFormatting sqref="B91:V91">
    <cfRule type="cellIs" dxfId="172" priority="417" operator="lessThan">
      <formula>0</formula>
    </cfRule>
  </conditionalFormatting>
  <conditionalFormatting sqref="B93:V95">
    <cfRule type="cellIs" dxfId="171" priority="416" operator="lessThan">
      <formula>0</formula>
    </cfRule>
  </conditionalFormatting>
  <conditionalFormatting sqref="B97:V97">
    <cfRule type="cellIs" dxfId="170" priority="415" operator="lessThan">
      <formula>0</formula>
    </cfRule>
  </conditionalFormatting>
  <conditionalFormatting sqref="B126:W126">
    <cfRule type="cellIs" dxfId="169" priority="414" operator="lessThan">
      <formula>0</formula>
    </cfRule>
  </conditionalFormatting>
  <conditionalFormatting sqref="B113:W116">
    <cfRule type="cellIs" dxfId="168" priority="413" operator="lessThan">
      <formula>0</formula>
    </cfRule>
  </conditionalFormatting>
  <conditionalFormatting sqref="B122:W125">
    <cfRule type="cellIs" dxfId="167" priority="412" operator="lessThan">
      <formula>0</formula>
    </cfRule>
  </conditionalFormatting>
  <conditionalFormatting sqref="B128:V128">
    <cfRule type="cellIs" dxfId="166" priority="411" operator="lessThan">
      <formula>0</formula>
    </cfRule>
  </conditionalFormatting>
  <conditionalFormatting sqref="B114:V117">
    <cfRule type="cellIs" dxfId="165" priority="410" operator="lessThan">
      <formula>0</formula>
    </cfRule>
  </conditionalFormatting>
  <conditionalFormatting sqref="B123:V126">
    <cfRule type="cellIs" dxfId="164" priority="409" operator="lessThan">
      <formula>0</formula>
    </cfRule>
  </conditionalFormatting>
  <conditionalFormatting sqref="B139:V139">
    <cfRule type="cellIs" dxfId="163" priority="407" operator="lessThan">
      <formula>0</formula>
    </cfRule>
  </conditionalFormatting>
  <conditionalFormatting sqref="B144:V144">
    <cfRule type="cellIs" dxfId="162" priority="408" operator="lessThan">
      <formula>0</formula>
    </cfRule>
  </conditionalFormatting>
  <conditionalFormatting sqref="B160:V160">
    <cfRule type="cellIs" dxfId="161" priority="405" operator="lessThan">
      <formula>0</formula>
    </cfRule>
  </conditionalFormatting>
  <conditionalFormatting sqref="B157:V157 B159:V159">
    <cfRule type="cellIs" dxfId="160" priority="406" operator="lessThan">
      <formula>0</formula>
    </cfRule>
  </conditionalFormatting>
  <conditionalFormatting sqref="B162:V162">
    <cfRule type="cellIs" dxfId="159" priority="404" operator="lessThan">
      <formula>0</formula>
    </cfRule>
  </conditionalFormatting>
  <conditionalFormatting sqref="B163:V163">
    <cfRule type="cellIs" dxfId="158" priority="403" operator="lessThan">
      <formula>0</formula>
    </cfRule>
  </conditionalFormatting>
  <conditionalFormatting sqref="B178:V179">
    <cfRule type="cellIs" dxfId="157" priority="402" operator="lessThan">
      <formula>0</formula>
    </cfRule>
  </conditionalFormatting>
  <conditionalFormatting sqref="B193:V193">
    <cfRule type="cellIs" dxfId="156" priority="401" operator="lessThan">
      <formula>0</formula>
    </cfRule>
  </conditionalFormatting>
  <conditionalFormatting sqref="B190:V190">
    <cfRule type="cellIs" dxfId="155" priority="400" operator="lessThan">
      <formula>0</formula>
    </cfRule>
  </conditionalFormatting>
  <conditionalFormatting sqref="W6:W15 W50:W59 W101:W110">
    <cfRule type="cellIs" dxfId="154" priority="399" operator="lessThan">
      <formula>0</formula>
    </cfRule>
  </conditionalFormatting>
  <conditionalFormatting sqref="W20:W24">
    <cfRule type="cellIs" dxfId="153" priority="398" operator="lessThan">
      <formula>0</formula>
    </cfRule>
  </conditionalFormatting>
  <conditionalFormatting sqref="W16">
    <cfRule type="cellIs" dxfId="152" priority="396" operator="lessThan">
      <formula>0</formula>
    </cfRule>
  </conditionalFormatting>
  <conditionalFormatting sqref="W46">
    <cfRule type="cellIs" dxfId="151" priority="397" operator="lessThan">
      <formula>0</formula>
    </cfRule>
  </conditionalFormatting>
  <conditionalFormatting sqref="W28:W45">
    <cfRule type="cellIs" dxfId="150" priority="395" operator="lessThan">
      <formula>0</formula>
    </cfRule>
  </conditionalFormatting>
  <conditionalFormatting sqref="W71">
    <cfRule type="cellIs" dxfId="149" priority="391" operator="lessThan">
      <formula>0</formula>
    </cfRule>
  </conditionalFormatting>
  <conditionalFormatting sqref="W64:W67">
    <cfRule type="cellIs" dxfId="148" priority="394" operator="lessThan">
      <formula>0</formula>
    </cfRule>
  </conditionalFormatting>
  <conditionalFormatting sqref="W69:W70 W72:W78">
    <cfRule type="cellIs" dxfId="147" priority="392" operator="lessThan">
      <formula>0</formula>
    </cfRule>
  </conditionalFormatting>
  <conditionalFormatting sqref="W83:W88">
    <cfRule type="cellIs" dxfId="146" priority="390" operator="lessThan">
      <formula>0</formula>
    </cfRule>
  </conditionalFormatting>
  <conditionalFormatting sqref="W89">
    <cfRule type="cellIs" dxfId="145" priority="389" operator="lessThan">
      <formula>0</formula>
    </cfRule>
  </conditionalFormatting>
  <conditionalFormatting sqref="W79 W81">
    <cfRule type="cellIs" dxfId="144" priority="393" operator="lessThan">
      <formula>0</formula>
    </cfRule>
  </conditionalFormatting>
  <conditionalFormatting sqref="W91">
    <cfRule type="cellIs" dxfId="143" priority="388" operator="lessThan">
      <formula>0</formula>
    </cfRule>
  </conditionalFormatting>
  <conditionalFormatting sqref="W93:W95">
    <cfRule type="cellIs" dxfId="142" priority="387" operator="lessThan">
      <formula>0</formula>
    </cfRule>
  </conditionalFormatting>
  <conditionalFormatting sqref="W97">
    <cfRule type="cellIs" dxfId="141" priority="386" operator="lessThan">
      <formula>0</formula>
    </cfRule>
  </conditionalFormatting>
  <conditionalFormatting sqref="W128">
    <cfRule type="cellIs" dxfId="140" priority="385" operator="lessThan">
      <formula>0</formula>
    </cfRule>
  </conditionalFormatting>
  <conditionalFormatting sqref="W114:W117">
    <cfRule type="cellIs" dxfId="139" priority="384" operator="lessThan">
      <formula>0</formula>
    </cfRule>
  </conditionalFormatting>
  <conditionalFormatting sqref="W123:W126">
    <cfRule type="cellIs" dxfId="138" priority="383" operator="lessThan">
      <formula>0</formula>
    </cfRule>
  </conditionalFormatting>
  <conditionalFormatting sqref="W139">
    <cfRule type="cellIs" dxfId="137" priority="379" operator="lessThan">
      <formula>0</formula>
    </cfRule>
    <cfRule type="cellIs" dxfId="136" priority="381" operator="lessThan">
      <formula>0</formula>
    </cfRule>
  </conditionalFormatting>
  <conditionalFormatting sqref="W144">
    <cfRule type="cellIs" dxfId="135" priority="380" operator="lessThan">
      <formula>0</formula>
    </cfRule>
    <cfRule type="cellIs" dxfId="134" priority="382" operator="lessThan">
      <formula>0</formula>
    </cfRule>
  </conditionalFormatting>
  <conditionalFormatting sqref="W134:W138">
    <cfRule type="cellIs" dxfId="133" priority="378" operator="lessThan">
      <formula>0</formula>
    </cfRule>
  </conditionalFormatting>
  <conditionalFormatting sqref="W160">
    <cfRule type="cellIs" dxfId="132" priority="372" operator="lessThan">
      <formula>0</formula>
    </cfRule>
    <cfRule type="cellIs" dxfId="131" priority="376" operator="lessThan">
      <formula>0</formula>
    </cfRule>
  </conditionalFormatting>
  <conditionalFormatting sqref="W157 W159">
    <cfRule type="cellIs" dxfId="130" priority="373" operator="lessThan">
      <formula>0</formula>
    </cfRule>
    <cfRule type="cellIs" dxfId="129" priority="377" operator="lessThan">
      <formula>0</formula>
    </cfRule>
  </conditionalFormatting>
  <conditionalFormatting sqref="W162">
    <cfRule type="cellIs" dxfId="128" priority="371" operator="lessThan">
      <formula>0</formula>
    </cfRule>
    <cfRule type="cellIs" dxfId="127" priority="375" operator="lessThan">
      <formula>0</formula>
    </cfRule>
  </conditionalFormatting>
  <conditionalFormatting sqref="W163">
    <cfRule type="cellIs" dxfId="126" priority="370" operator="lessThan">
      <formula>0</formula>
    </cfRule>
    <cfRule type="cellIs" dxfId="125" priority="374" operator="lessThan">
      <formula>0</formula>
    </cfRule>
  </conditionalFormatting>
  <conditionalFormatting sqref="W148:W152">
    <cfRule type="cellIs" dxfId="124" priority="369" operator="lessThan">
      <formula>0</formula>
    </cfRule>
  </conditionalFormatting>
  <conditionalFormatting sqref="W167:W171">
    <cfRule type="cellIs" dxfId="123" priority="366" operator="lessThan">
      <formula>0</formula>
    </cfRule>
  </conditionalFormatting>
  <conditionalFormatting sqref="W178:W179">
    <cfRule type="cellIs" dxfId="122" priority="367" operator="lessThan">
      <formula>0</formula>
    </cfRule>
    <cfRule type="cellIs" dxfId="121" priority="368" operator="lessThan">
      <formula>0</formula>
    </cfRule>
  </conditionalFormatting>
  <conditionalFormatting sqref="W193">
    <cfRule type="cellIs" dxfId="120" priority="363" operator="lessThan">
      <formula>0</formula>
    </cfRule>
    <cfRule type="cellIs" dxfId="119" priority="365" operator="lessThan">
      <formula>0</formula>
    </cfRule>
  </conditionalFormatting>
  <conditionalFormatting sqref="W190">
    <cfRule type="cellIs" dxfId="118" priority="362" operator="lessThan">
      <formula>0</formula>
    </cfRule>
    <cfRule type="cellIs" dxfId="117" priority="364" operator="lessThan">
      <formula>0</formula>
    </cfRule>
  </conditionalFormatting>
  <conditionalFormatting sqref="W185:W189">
    <cfRule type="cellIs" dxfId="116" priority="361" operator="lessThan">
      <formula>0</formula>
    </cfRule>
  </conditionalFormatting>
  <conditionalFormatting sqref="W196:W200">
    <cfRule type="cellIs" dxfId="115" priority="360" operator="lessThan">
      <formula>0</formula>
    </cfRule>
  </conditionalFormatting>
  <conditionalFormatting sqref="W207:W211">
    <cfRule type="cellIs" dxfId="114" priority="359" operator="lessThan">
      <formula>0</formula>
    </cfRule>
  </conditionalFormatting>
  <conditionalFormatting sqref="B45:W45">
    <cfRule type="cellIs" dxfId="113" priority="358" operator="lessThan">
      <formula>0</formula>
    </cfRule>
  </conditionalFormatting>
  <conditionalFormatting sqref="B142:W142">
    <cfRule type="cellIs" dxfId="112" priority="357" operator="lessThan">
      <formula>0</formula>
    </cfRule>
  </conditionalFormatting>
  <conditionalFormatting sqref="B96:W96">
    <cfRule type="cellIs" dxfId="111" priority="356" operator="lessThan">
      <formula>0</formula>
    </cfRule>
  </conditionalFormatting>
  <conditionalFormatting sqref="B96:V96">
    <cfRule type="cellIs" dxfId="110" priority="355" operator="lessThan">
      <formula>0</formula>
    </cfRule>
  </conditionalFormatting>
  <conditionalFormatting sqref="W96">
    <cfRule type="cellIs" dxfId="109" priority="354" operator="lessThan">
      <formula>0</formula>
    </cfRule>
  </conditionalFormatting>
  <conditionalFormatting sqref="B143:W143">
    <cfRule type="cellIs" dxfId="108" priority="353" operator="lessThan">
      <formula>0</formula>
    </cfRule>
  </conditionalFormatting>
  <conditionalFormatting sqref="B143:V143">
    <cfRule type="cellIs" dxfId="107" priority="352" operator="lessThan">
      <formula>0</formula>
    </cfRule>
  </conditionalFormatting>
  <conditionalFormatting sqref="W143">
    <cfRule type="cellIs" dxfId="106" priority="350" operator="lessThan">
      <formula>0</formula>
    </cfRule>
    <cfRule type="cellIs" dxfId="105" priority="351" operator="lessThan">
      <formula>0</formula>
    </cfRule>
  </conditionalFormatting>
  <conditionalFormatting sqref="B144 B49:B59 B100:B110 B133:B139 B147:B152 B166:B171 B177:B179 B184:B190 B195:B200 B206:B211 B20:B25 B6:B15 B27:B32 B34:B44 B156:B163 B192:B193 B214">
    <cfRule type="cellIs" dxfId="104" priority="349" operator="lessThan">
      <formula>0</formula>
    </cfRule>
  </conditionalFormatting>
  <conditionalFormatting sqref="B16">
    <cfRule type="cellIs" dxfId="103" priority="345" operator="lessThan">
      <formula>0</formula>
    </cfRule>
    <cfRule type="cellIs" dxfId="102" priority="348" operator="lessThan">
      <formula>0</formula>
    </cfRule>
  </conditionalFormatting>
  <conditionalFormatting sqref="B20:B24">
    <cfRule type="cellIs" dxfId="101" priority="347" operator="lessThan">
      <formula>0</formula>
    </cfRule>
  </conditionalFormatting>
  <conditionalFormatting sqref="B46">
    <cfRule type="cellIs" dxfId="100" priority="346" operator="lessThan">
      <formula>0</formula>
    </cfRule>
  </conditionalFormatting>
  <conditionalFormatting sqref="B28:B45">
    <cfRule type="cellIs" dxfId="99" priority="344" operator="lessThan">
      <formula>0</formula>
    </cfRule>
  </conditionalFormatting>
  <conditionalFormatting sqref="B63:B66">
    <cfRule type="cellIs" dxfId="98" priority="343" operator="lessThan">
      <formula>0</formula>
    </cfRule>
  </conditionalFormatting>
  <conditionalFormatting sqref="B92:B95">
    <cfRule type="cellIs" dxfId="97" priority="336" operator="lessThan">
      <formula>0</formula>
    </cfRule>
  </conditionalFormatting>
  <conditionalFormatting sqref="B70">
    <cfRule type="cellIs" dxfId="96" priority="340" operator="lessThan">
      <formula>0</formula>
    </cfRule>
  </conditionalFormatting>
  <conditionalFormatting sqref="B68:B69 B71:B77">
    <cfRule type="cellIs" dxfId="95" priority="341" operator="lessThan">
      <formula>0</formula>
    </cfRule>
  </conditionalFormatting>
  <conditionalFormatting sqref="B71">
    <cfRule type="cellIs" dxfId="94" priority="332" operator="lessThan">
      <formula>0</formula>
    </cfRule>
  </conditionalFormatting>
  <conditionalFormatting sqref="B82:B87">
    <cfRule type="cellIs" dxfId="93" priority="339" operator="lessThan">
      <formula>0</formula>
    </cfRule>
  </conditionalFormatting>
  <conditionalFormatting sqref="B88">
    <cfRule type="cellIs" dxfId="92" priority="338" operator="lessThan">
      <formula>0</formula>
    </cfRule>
  </conditionalFormatting>
  <conditionalFormatting sqref="B78 B80">
    <cfRule type="cellIs" dxfId="91" priority="342" operator="lessThan">
      <formula>0</formula>
    </cfRule>
  </conditionalFormatting>
  <conditionalFormatting sqref="B90">
    <cfRule type="cellIs" dxfId="90" priority="337" operator="lessThan">
      <formula>0</formula>
    </cfRule>
  </conditionalFormatting>
  <conditionalFormatting sqref="B64:B67">
    <cfRule type="cellIs" dxfId="89" priority="335" operator="lessThan">
      <formula>0</formula>
    </cfRule>
  </conditionalFormatting>
  <conditionalFormatting sqref="B69:B70 B72:B78">
    <cfRule type="cellIs" dxfId="88" priority="333" operator="lessThan">
      <formula>0</formula>
    </cfRule>
  </conditionalFormatting>
  <conditionalFormatting sqref="B83:B88">
    <cfRule type="cellIs" dxfId="87" priority="331" operator="lessThan">
      <formula>0</formula>
    </cfRule>
  </conditionalFormatting>
  <conditionalFormatting sqref="B89">
    <cfRule type="cellIs" dxfId="86" priority="330" operator="lessThan">
      <formula>0</formula>
    </cfRule>
  </conditionalFormatting>
  <conditionalFormatting sqref="B79 B81">
    <cfRule type="cellIs" dxfId="85" priority="334" operator="lessThan">
      <formula>0</formula>
    </cfRule>
  </conditionalFormatting>
  <conditionalFormatting sqref="B91">
    <cfRule type="cellIs" dxfId="84" priority="329" operator="lessThan">
      <formula>0</formula>
    </cfRule>
  </conditionalFormatting>
  <conditionalFormatting sqref="B93:B95">
    <cfRule type="cellIs" dxfId="83" priority="328" operator="lessThan">
      <formula>0</formula>
    </cfRule>
  </conditionalFormatting>
  <conditionalFormatting sqref="B97">
    <cfRule type="cellIs" dxfId="82" priority="327" operator="lessThan">
      <formula>0</formula>
    </cfRule>
  </conditionalFormatting>
  <conditionalFormatting sqref="B126">
    <cfRule type="cellIs" dxfId="81" priority="326" operator="lessThan">
      <formula>0</formula>
    </cfRule>
  </conditionalFormatting>
  <conditionalFormatting sqref="B113:B116">
    <cfRule type="cellIs" dxfId="80" priority="325" operator="lessThan">
      <formula>0</formula>
    </cfRule>
  </conditionalFormatting>
  <conditionalFormatting sqref="B122:B125">
    <cfRule type="cellIs" dxfId="79" priority="324" operator="lessThan">
      <formula>0</formula>
    </cfRule>
  </conditionalFormatting>
  <conditionalFormatting sqref="B128">
    <cfRule type="cellIs" dxfId="78" priority="323" operator="lessThan">
      <formula>0</formula>
    </cfRule>
  </conditionalFormatting>
  <conditionalFormatting sqref="B114:B117">
    <cfRule type="cellIs" dxfId="77" priority="322" operator="lessThan">
      <formula>0</formula>
    </cfRule>
  </conditionalFormatting>
  <conditionalFormatting sqref="B123:B126">
    <cfRule type="cellIs" dxfId="76" priority="321" operator="lessThan">
      <formula>0</formula>
    </cfRule>
  </conditionalFormatting>
  <conditionalFormatting sqref="B139">
    <cfRule type="cellIs" dxfId="75" priority="319" operator="lessThan">
      <formula>0</formula>
    </cfRule>
  </conditionalFormatting>
  <conditionalFormatting sqref="B144">
    <cfRule type="cellIs" dxfId="74" priority="320" operator="lessThan">
      <formula>0</formula>
    </cfRule>
  </conditionalFormatting>
  <conditionalFormatting sqref="B160">
    <cfRule type="cellIs" dxfId="73" priority="317" operator="lessThan">
      <formula>0</formula>
    </cfRule>
  </conditionalFormatting>
  <conditionalFormatting sqref="B157 B159">
    <cfRule type="cellIs" dxfId="72" priority="318" operator="lessThan">
      <formula>0</formula>
    </cfRule>
  </conditionalFormatting>
  <conditionalFormatting sqref="B162">
    <cfRule type="cellIs" dxfId="71" priority="316" operator="lessThan">
      <formula>0</formula>
    </cfRule>
  </conditionalFormatting>
  <conditionalFormatting sqref="B163">
    <cfRule type="cellIs" dxfId="70" priority="315" operator="lessThan">
      <formula>0</formula>
    </cfRule>
  </conditionalFormatting>
  <conditionalFormatting sqref="B178:B179">
    <cfRule type="cellIs" dxfId="69" priority="314" operator="lessThan">
      <formula>0</formula>
    </cfRule>
  </conditionalFormatting>
  <conditionalFormatting sqref="B193">
    <cfRule type="cellIs" dxfId="68" priority="313" operator="lessThan">
      <formula>0</formula>
    </cfRule>
  </conditionalFormatting>
  <conditionalFormatting sqref="B190">
    <cfRule type="cellIs" dxfId="67" priority="312" operator="lessThan">
      <formula>0</formula>
    </cfRule>
  </conditionalFormatting>
  <conditionalFormatting sqref="B45">
    <cfRule type="cellIs" dxfId="66" priority="311" operator="lessThan">
      <formula>0</formula>
    </cfRule>
  </conditionalFormatting>
  <conditionalFormatting sqref="B142">
    <cfRule type="cellIs" dxfId="65" priority="310" operator="lessThan">
      <formula>0</formula>
    </cfRule>
  </conditionalFormatting>
  <conditionalFormatting sqref="B96">
    <cfRule type="cellIs" dxfId="64" priority="308" operator="lessThan">
      <formula>0</formula>
    </cfRule>
    <cfRule type="cellIs" dxfId="63" priority="309" operator="lessThan">
      <formula>0</formula>
    </cfRule>
  </conditionalFormatting>
  <conditionalFormatting sqref="B143">
    <cfRule type="cellIs" dxfId="62" priority="306" operator="lessThan">
      <formula>0</formula>
    </cfRule>
    <cfRule type="cellIs" dxfId="61" priority="307" operator="lessThan">
      <formula>0</formula>
    </cfRule>
  </conditionalFormatting>
  <conditionalFormatting sqref="DA20:DA25 DA6:DA15 DA27:DA32 DA34:DA44 DA49:DA58 DA100:DA109 DA133:DA138 DA156 DA158:DA159 DA161:DA162 DA147:DA151 DA166:DA170 DA177:DA178 DA192 DA184:DA189 DA195:DA199 DA214 DA206:DA210">
    <cfRule type="cellIs" dxfId="60" priority="61" operator="lessThan">
      <formula>0</formula>
    </cfRule>
  </conditionalFormatting>
  <conditionalFormatting sqref="DA16">
    <cfRule type="cellIs" dxfId="59" priority="45" operator="lessThan">
      <formula>0</formula>
    </cfRule>
    <cfRule type="cellIs" dxfId="58" priority="60" operator="lessThan">
      <formula>0</formula>
    </cfRule>
  </conditionalFormatting>
  <conditionalFormatting sqref="DA63:DA66">
    <cfRule type="cellIs" dxfId="57" priority="59" operator="lessThan">
      <formula>0</formula>
    </cfRule>
  </conditionalFormatting>
  <conditionalFormatting sqref="DA92:DA95">
    <cfRule type="cellIs" dxfId="56" priority="52" operator="lessThan">
      <formula>0</formula>
    </cfRule>
  </conditionalFormatting>
  <conditionalFormatting sqref="DA70">
    <cfRule type="cellIs" dxfId="55" priority="56" operator="lessThan">
      <formula>0</formula>
    </cfRule>
  </conditionalFormatting>
  <conditionalFormatting sqref="DA68:DA69 DA71:DA77">
    <cfRule type="cellIs" dxfId="54" priority="57" operator="lessThan">
      <formula>0</formula>
    </cfRule>
  </conditionalFormatting>
  <conditionalFormatting sqref="DA82:DA87">
    <cfRule type="cellIs" dxfId="53" priority="55" operator="lessThan">
      <formula>0</formula>
    </cfRule>
  </conditionalFormatting>
  <conditionalFormatting sqref="DA88">
    <cfRule type="cellIs" dxfId="52" priority="54" operator="lessThan">
      <formula>0</formula>
    </cfRule>
  </conditionalFormatting>
  <conditionalFormatting sqref="DA78 DA80">
    <cfRule type="cellIs" dxfId="51" priority="58" operator="lessThan">
      <formula>0</formula>
    </cfRule>
  </conditionalFormatting>
  <conditionalFormatting sqref="DA90">
    <cfRule type="cellIs" dxfId="50" priority="53" operator="lessThan">
      <formula>0</formula>
    </cfRule>
  </conditionalFormatting>
  <conditionalFormatting sqref="DA126">
    <cfRule type="cellIs" dxfId="49" priority="51" operator="lessThan">
      <formula>0</formula>
    </cfRule>
  </conditionalFormatting>
  <conditionalFormatting sqref="DA113:DA116">
    <cfRule type="cellIs" dxfId="48" priority="50" operator="lessThan">
      <formula>0</formula>
    </cfRule>
  </conditionalFormatting>
  <conditionalFormatting sqref="DA122:DA125">
    <cfRule type="cellIs" dxfId="47" priority="49" operator="lessThan">
      <formula>0</formula>
    </cfRule>
  </conditionalFormatting>
  <conditionalFormatting sqref="DA6:DA15 DA50:DA59 DA101:DA110">
    <cfRule type="cellIs" dxfId="46" priority="48" operator="lessThan">
      <formula>0</formula>
    </cfRule>
  </conditionalFormatting>
  <conditionalFormatting sqref="DA20:DA24">
    <cfRule type="cellIs" dxfId="45" priority="47" operator="lessThan">
      <formula>0</formula>
    </cfRule>
  </conditionalFormatting>
  <conditionalFormatting sqref="DA46">
    <cfRule type="cellIs" dxfId="44" priority="46" operator="lessThan">
      <formula>0</formula>
    </cfRule>
  </conditionalFormatting>
  <conditionalFormatting sqref="DA28:DA45">
    <cfRule type="cellIs" dxfId="43" priority="44" operator="lessThan">
      <formula>0</formula>
    </cfRule>
  </conditionalFormatting>
  <conditionalFormatting sqref="DA71">
    <cfRule type="cellIs" dxfId="42" priority="40" operator="lessThan">
      <formula>0</formula>
    </cfRule>
  </conditionalFormatting>
  <conditionalFormatting sqref="DA64:DA67">
    <cfRule type="cellIs" dxfId="41" priority="43" operator="lessThan">
      <formula>0</formula>
    </cfRule>
  </conditionalFormatting>
  <conditionalFormatting sqref="DA69:DA70 DA72:DA78">
    <cfRule type="cellIs" dxfId="40" priority="41" operator="lessThan">
      <formula>0</formula>
    </cfRule>
  </conditionalFormatting>
  <conditionalFormatting sqref="DA83:DA88">
    <cfRule type="cellIs" dxfId="39" priority="39" operator="lessThan">
      <formula>0</formula>
    </cfRule>
  </conditionalFormatting>
  <conditionalFormatting sqref="DA89">
    <cfRule type="cellIs" dxfId="38" priority="38" operator="lessThan">
      <formula>0</formula>
    </cfRule>
  </conditionalFormatting>
  <conditionalFormatting sqref="DA79 DA81">
    <cfRule type="cellIs" dxfId="37" priority="42" operator="lessThan">
      <formula>0</formula>
    </cfRule>
  </conditionalFormatting>
  <conditionalFormatting sqref="DA91">
    <cfRule type="cellIs" dxfId="36" priority="37" operator="lessThan">
      <formula>0</formula>
    </cfRule>
  </conditionalFormatting>
  <conditionalFormatting sqref="DA93:DA95">
    <cfRule type="cellIs" dxfId="35" priority="36" operator="lessThan">
      <formula>0</formula>
    </cfRule>
  </conditionalFormatting>
  <conditionalFormatting sqref="DA97">
    <cfRule type="cellIs" dxfId="34" priority="35" operator="lessThan">
      <formula>0</formula>
    </cfRule>
  </conditionalFormatting>
  <conditionalFormatting sqref="DA128">
    <cfRule type="cellIs" dxfId="33" priority="34" operator="lessThan">
      <formula>0</formula>
    </cfRule>
  </conditionalFormatting>
  <conditionalFormatting sqref="DA114:DA117">
    <cfRule type="cellIs" dxfId="32" priority="33" operator="lessThan">
      <formula>0</formula>
    </cfRule>
  </conditionalFormatting>
  <conditionalFormatting sqref="DA123:DA126">
    <cfRule type="cellIs" dxfId="31" priority="32" operator="lessThan">
      <formula>0</formula>
    </cfRule>
  </conditionalFormatting>
  <conditionalFormatting sqref="DA139">
    <cfRule type="cellIs" dxfId="30" priority="28" operator="lessThan">
      <formula>0</formula>
    </cfRule>
    <cfRule type="cellIs" dxfId="29" priority="30" operator="lessThan">
      <formula>0</formula>
    </cfRule>
  </conditionalFormatting>
  <conditionalFormatting sqref="DA144">
    <cfRule type="cellIs" dxfId="28" priority="29" operator="lessThan">
      <formula>0</formula>
    </cfRule>
    <cfRule type="cellIs" dxfId="27" priority="31" operator="lessThan">
      <formula>0</formula>
    </cfRule>
  </conditionalFormatting>
  <conditionalFormatting sqref="DA134:DA138">
    <cfRule type="cellIs" dxfId="26" priority="27" operator="lessThan">
      <formula>0</formula>
    </cfRule>
  </conditionalFormatting>
  <conditionalFormatting sqref="DA160">
    <cfRule type="cellIs" dxfId="25" priority="21" operator="lessThan">
      <formula>0</formula>
    </cfRule>
    <cfRule type="cellIs" dxfId="24" priority="25" operator="lessThan">
      <formula>0</formula>
    </cfRule>
  </conditionalFormatting>
  <conditionalFormatting sqref="DA157 DA159">
    <cfRule type="cellIs" dxfId="23" priority="22" operator="lessThan">
      <formula>0</formula>
    </cfRule>
    <cfRule type="cellIs" dxfId="22" priority="26" operator="lessThan">
      <formula>0</formula>
    </cfRule>
  </conditionalFormatting>
  <conditionalFormatting sqref="DA162">
    <cfRule type="cellIs" dxfId="21" priority="20" operator="lessThan">
      <formula>0</formula>
    </cfRule>
    <cfRule type="cellIs" dxfId="20" priority="24" operator="lessThan">
      <formula>0</formula>
    </cfRule>
  </conditionalFormatting>
  <conditionalFormatting sqref="DA163">
    <cfRule type="cellIs" dxfId="19" priority="19" operator="lessThan">
      <formula>0</formula>
    </cfRule>
    <cfRule type="cellIs" dxfId="18" priority="23" operator="lessThan">
      <formula>0</formula>
    </cfRule>
  </conditionalFormatting>
  <conditionalFormatting sqref="DA148:DA152">
    <cfRule type="cellIs" dxfId="17" priority="18" operator="lessThan">
      <formula>0</formula>
    </cfRule>
  </conditionalFormatting>
  <conditionalFormatting sqref="DA167:DA171">
    <cfRule type="cellIs" dxfId="16" priority="15" operator="lessThan">
      <formula>0</formula>
    </cfRule>
  </conditionalFormatting>
  <conditionalFormatting sqref="DA178:DA17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DA193">
    <cfRule type="cellIs" dxfId="13" priority="12" operator="lessThan">
      <formula>0</formula>
    </cfRule>
    <cfRule type="cellIs" dxfId="12" priority="14" operator="lessThan">
      <formula>0</formula>
    </cfRule>
  </conditionalFormatting>
  <conditionalFormatting sqref="DA190">
    <cfRule type="cellIs" dxfId="11" priority="11" operator="lessThan">
      <formula>0</formula>
    </cfRule>
    <cfRule type="cellIs" dxfId="10" priority="13" operator="lessThan">
      <formula>0</formula>
    </cfRule>
  </conditionalFormatting>
  <conditionalFormatting sqref="DA185:DA189">
    <cfRule type="cellIs" dxfId="9" priority="10" operator="lessThan">
      <formula>0</formula>
    </cfRule>
  </conditionalFormatting>
  <conditionalFormatting sqref="DA196:DA200">
    <cfRule type="cellIs" dxfId="8" priority="9" operator="lessThan">
      <formula>0</formula>
    </cfRule>
  </conditionalFormatting>
  <conditionalFormatting sqref="DA207:DA211">
    <cfRule type="cellIs" dxfId="7" priority="8" operator="lessThan">
      <formula>0</formula>
    </cfRule>
  </conditionalFormatting>
  <conditionalFormatting sqref="DA45">
    <cfRule type="cellIs" dxfId="6" priority="7" operator="lessThan">
      <formula>0</formula>
    </cfRule>
  </conditionalFormatting>
  <conditionalFormatting sqref="DA142">
    <cfRule type="cellIs" dxfId="5" priority="6" operator="lessThan">
      <formula>0</formula>
    </cfRule>
  </conditionalFormatting>
  <conditionalFormatting sqref="DA96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DA143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34" orientation="portrait"/>
  <ignoredErrors>
    <ignoredError sqref="B99:W9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DA7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printing"</f>
        <v>EL: Pulp, paper and printing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f t="shared" ref="B3:W3" si="0">SUM(B4,B7)</f>
        <v>1279.6869599565498</v>
      </c>
      <c r="C3" s="205">
        <f t="shared" si="0"/>
        <v>1538.794815322959</v>
      </c>
      <c r="D3" s="205">
        <f t="shared" si="0"/>
        <v>1702.3674000418184</v>
      </c>
      <c r="E3" s="205">
        <f t="shared" si="0"/>
        <v>1569.5564516129032</v>
      </c>
      <c r="F3" s="205">
        <f t="shared" si="0"/>
        <v>1617.0050623264929</v>
      </c>
      <c r="G3" s="205">
        <f t="shared" si="0"/>
        <v>1579.6445052127838</v>
      </c>
      <c r="H3" s="205">
        <f t="shared" si="0"/>
        <v>1637.7494113273015</v>
      </c>
      <c r="I3" s="205">
        <f t="shared" si="0"/>
        <v>1778.9171288353348</v>
      </c>
      <c r="J3" s="205">
        <f t="shared" si="0"/>
        <v>1115.5290901618191</v>
      </c>
      <c r="K3" s="205">
        <f t="shared" si="0"/>
        <v>921.70097246239379</v>
      </c>
      <c r="L3" s="205">
        <f t="shared" si="0"/>
        <v>819.41736599700494</v>
      </c>
      <c r="M3" s="205">
        <f t="shared" si="0"/>
        <v>705.97170796544196</v>
      </c>
      <c r="N3" s="205">
        <f t="shared" si="0"/>
        <v>641.44106143109138</v>
      </c>
      <c r="O3" s="205">
        <f t="shared" si="0"/>
        <v>607.7472366233003</v>
      </c>
      <c r="P3" s="205">
        <f t="shared" si="0"/>
        <v>690.09095070352464</v>
      </c>
      <c r="Q3" s="205">
        <f t="shared" si="0"/>
        <v>654.40000000000009</v>
      </c>
      <c r="R3" s="205">
        <f t="shared" si="0"/>
        <v>653.92660587721616</v>
      </c>
      <c r="S3" s="205">
        <f t="shared" si="0"/>
        <v>660.76467771676562</v>
      </c>
      <c r="T3" s="205">
        <f t="shared" si="0"/>
        <v>685.29736809790847</v>
      </c>
      <c r="U3" s="205">
        <f t="shared" si="0"/>
        <v>672.36704477369426</v>
      </c>
      <c r="V3" s="205">
        <f t="shared" si="0"/>
        <v>680.5065645182483</v>
      </c>
      <c r="W3" s="205">
        <f t="shared" si="0"/>
        <v>683.0726312643219</v>
      </c>
      <c r="DA3" s="112"/>
    </row>
    <row r="4" spans="1:105" ht="12" customHeight="1" x14ac:dyDescent="0.25">
      <c r="A4" s="50" t="s">
        <v>1811</v>
      </c>
      <c r="B4" s="243">
        <f t="shared" ref="B4:W4" si="1">SUM(B5:B6)</f>
        <v>375.12961042808467</v>
      </c>
      <c r="C4" s="243">
        <f t="shared" si="1"/>
        <v>353.70858456391181</v>
      </c>
      <c r="D4" s="243">
        <f t="shared" si="1"/>
        <v>443.50997839369933</v>
      </c>
      <c r="E4" s="243">
        <f t="shared" si="1"/>
        <v>396.39336917562719</v>
      </c>
      <c r="F4" s="243">
        <f t="shared" si="1"/>
        <v>382.34173425507589</v>
      </c>
      <c r="G4" s="243">
        <f t="shared" si="1"/>
        <v>362.0107673901897</v>
      </c>
      <c r="H4" s="243">
        <f t="shared" si="1"/>
        <v>350.72499690172259</v>
      </c>
      <c r="I4" s="243">
        <f t="shared" si="1"/>
        <v>423.63244623548661</v>
      </c>
      <c r="J4" s="243">
        <f t="shared" si="1"/>
        <v>395.41974518031412</v>
      </c>
      <c r="K4" s="243">
        <f t="shared" si="1"/>
        <v>294.71374649039632</v>
      </c>
      <c r="L4" s="243">
        <f t="shared" si="1"/>
        <v>317.02975332711708</v>
      </c>
      <c r="M4" s="243">
        <f t="shared" si="1"/>
        <v>296.87648343301998</v>
      </c>
      <c r="N4" s="243">
        <f t="shared" si="1"/>
        <v>276.86172252473352</v>
      </c>
      <c r="O4" s="243">
        <f t="shared" si="1"/>
        <v>290.61919201799873</v>
      </c>
      <c r="P4" s="243">
        <f t="shared" si="1"/>
        <v>356.93673254124627</v>
      </c>
      <c r="Q4" s="243">
        <f t="shared" si="1"/>
        <v>356</v>
      </c>
      <c r="R4" s="243">
        <f t="shared" si="1"/>
        <v>352.45019394407097</v>
      </c>
      <c r="S4" s="243">
        <f t="shared" si="1"/>
        <v>358.7037357756293</v>
      </c>
      <c r="T4" s="243">
        <f t="shared" si="1"/>
        <v>376.87773730097013</v>
      </c>
      <c r="U4" s="243">
        <f t="shared" si="1"/>
        <v>365.379342560905</v>
      </c>
      <c r="V4" s="243">
        <f t="shared" si="1"/>
        <v>397.91390828877809</v>
      </c>
      <c r="W4" s="243">
        <f t="shared" si="1"/>
        <v>396.83172262628273</v>
      </c>
      <c r="DA4" s="83"/>
    </row>
    <row r="5" spans="1:105" ht="12" customHeight="1" x14ac:dyDescent="0.25">
      <c r="A5" s="99" t="s">
        <v>52</v>
      </c>
      <c r="B5" s="284">
        <v>0</v>
      </c>
      <c r="C5" s="284">
        <v>0</v>
      </c>
      <c r="D5" s="284">
        <v>0</v>
      </c>
      <c r="E5" s="284">
        <v>0</v>
      </c>
      <c r="F5" s="284">
        <v>0</v>
      </c>
      <c r="G5" s="284">
        <v>0</v>
      </c>
      <c r="H5" s="284">
        <v>0</v>
      </c>
      <c r="I5" s="284">
        <v>0</v>
      </c>
      <c r="J5" s="284">
        <v>0</v>
      </c>
      <c r="K5" s="284">
        <v>0</v>
      </c>
      <c r="L5" s="284">
        <v>0</v>
      </c>
      <c r="M5" s="284">
        <v>0</v>
      </c>
      <c r="N5" s="284">
        <v>0</v>
      </c>
      <c r="O5" s="284">
        <v>0</v>
      </c>
      <c r="P5" s="284">
        <v>0</v>
      </c>
      <c r="Q5" s="284">
        <v>0</v>
      </c>
      <c r="R5" s="284">
        <v>0</v>
      </c>
      <c r="S5" s="284">
        <v>0</v>
      </c>
      <c r="T5" s="284">
        <v>0</v>
      </c>
      <c r="U5" s="284">
        <v>0</v>
      </c>
      <c r="V5" s="284">
        <v>0</v>
      </c>
      <c r="W5" s="284">
        <v>0</v>
      </c>
      <c r="DA5" s="94" t="s">
        <v>1812</v>
      </c>
    </row>
    <row r="6" spans="1:105" ht="12" customHeight="1" x14ac:dyDescent="0.25">
      <c r="A6" s="99" t="s">
        <v>59</v>
      </c>
      <c r="B6" s="284">
        <v>375.12961042808467</v>
      </c>
      <c r="C6" s="284">
        <v>353.70858456391181</v>
      </c>
      <c r="D6" s="284">
        <v>443.50997839369933</v>
      </c>
      <c r="E6" s="284">
        <v>396.39336917562719</v>
      </c>
      <c r="F6" s="284">
        <v>382.34173425507589</v>
      </c>
      <c r="G6" s="284">
        <v>362.0107673901897</v>
      </c>
      <c r="H6" s="284">
        <v>350.72499690172259</v>
      </c>
      <c r="I6" s="284">
        <v>423.63244623548661</v>
      </c>
      <c r="J6" s="284">
        <v>395.41974518031412</v>
      </c>
      <c r="K6" s="284">
        <v>294.71374649039632</v>
      </c>
      <c r="L6" s="284">
        <v>317.02975332711708</v>
      </c>
      <c r="M6" s="284">
        <v>296.87648343301998</v>
      </c>
      <c r="N6" s="284">
        <v>276.86172252473352</v>
      </c>
      <c r="O6" s="284">
        <v>290.61919201799873</v>
      </c>
      <c r="P6" s="284">
        <v>356.93673254124627</v>
      </c>
      <c r="Q6" s="284">
        <v>356</v>
      </c>
      <c r="R6" s="284">
        <v>352.45019394407097</v>
      </c>
      <c r="S6" s="284">
        <v>358.7037357756293</v>
      </c>
      <c r="T6" s="284">
        <v>376.87773730097013</v>
      </c>
      <c r="U6" s="284">
        <v>365.379342560905</v>
      </c>
      <c r="V6" s="284">
        <v>397.91390828877809</v>
      </c>
      <c r="W6" s="284">
        <v>396.83172262628273</v>
      </c>
      <c r="DA6" s="94" t="s">
        <v>1813</v>
      </c>
    </row>
    <row r="7" spans="1:105" ht="12" customHeight="1" x14ac:dyDescent="0.25">
      <c r="A7" s="49" t="s">
        <v>60</v>
      </c>
      <c r="B7" s="244">
        <v>904.55734952846512</v>
      </c>
      <c r="C7" s="244">
        <v>1185.0862307590471</v>
      </c>
      <c r="D7" s="244">
        <v>1258.857421648119</v>
      </c>
      <c r="E7" s="244">
        <v>1173.163082437276</v>
      </c>
      <c r="F7" s="244">
        <v>1234.663328071417</v>
      </c>
      <c r="G7" s="244">
        <v>1217.633737822594</v>
      </c>
      <c r="H7" s="244">
        <v>1287.0244144255789</v>
      </c>
      <c r="I7" s="244">
        <v>1355.2846825998481</v>
      </c>
      <c r="J7" s="244">
        <v>720.10934498150505</v>
      </c>
      <c r="K7" s="244">
        <v>626.98722597199742</v>
      </c>
      <c r="L7" s="244">
        <v>502.38761266988791</v>
      </c>
      <c r="M7" s="244">
        <v>409.09522453242192</v>
      </c>
      <c r="N7" s="244">
        <v>364.57933890635792</v>
      </c>
      <c r="O7" s="244">
        <v>317.12804460530162</v>
      </c>
      <c r="P7" s="244">
        <v>333.15421816227831</v>
      </c>
      <c r="Q7" s="244">
        <v>298.40000000000009</v>
      </c>
      <c r="R7" s="244">
        <v>301.47641193314519</v>
      </c>
      <c r="S7" s="244">
        <v>302.06094194113632</v>
      </c>
      <c r="T7" s="244">
        <v>308.41963079693829</v>
      </c>
      <c r="U7" s="244">
        <v>306.98770221278932</v>
      </c>
      <c r="V7" s="244">
        <v>282.59265622947021</v>
      </c>
      <c r="W7" s="244">
        <v>286.24090863803917</v>
      </c>
      <c r="DA7" s="84" t="s">
        <v>1814</v>
      </c>
    </row>
    <row r="8" spans="1:105" ht="12" customHeight="1" x14ac:dyDescent="0.25">
      <c r="A8" s="152"/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DA8" s="153"/>
    </row>
    <row r="9" spans="1:105" ht="12" customHeight="1" x14ac:dyDescent="0.25">
      <c r="A9" s="30" t="s">
        <v>439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DA9" s="112"/>
    </row>
    <row r="10" spans="1:105" ht="12" customHeight="1" x14ac:dyDescent="0.25">
      <c r="A10" s="50" t="s">
        <v>1815</v>
      </c>
      <c r="B10" s="243">
        <v>0</v>
      </c>
      <c r="C10" s="243">
        <v>0</v>
      </c>
      <c r="D10" s="243">
        <v>0</v>
      </c>
      <c r="E10" s="243">
        <v>0</v>
      </c>
      <c r="F10" s="243">
        <v>0</v>
      </c>
      <c r="G10" s="243">
        <v>0</v>
      </c>
      <c r="H10" s="243">
        <v>0</v>
      </c>
      <c r="I10" s="243">
        <v>0</v>
      </c>
      <c r="J10" s="243">
        <v>0</v>
      </c>
      <c r="K10" s="243">
        <v>0</v>
      </c>
      <c r="L10" s="243">
        <v>0</v>
      </c>
      <c r="M10" s="243">
        <v>0</v>
      </c>
      <c r="N10" s="243">
        <v>0</v>
      </c>
      <c r="O10" s="243">
        <v>0</v>
      </c>
      <c r="P10" s="243">
        <v>0</v>
      </c>
      <c r="Q10" s="243">
        <v>0</v>
      </c>
      <c r="R10" s="243">
        <v>0</v>
      </c>
      <c r="S10" s="243">
        <v>0</v>
      </c>
      <c r="T10" s="243">
        <v>0</v>
      </c>
      <c r="U10" s="243">
        <v>0</v>
      </c>
      <c r="V10" s="243">
        <v>0</v>
      </c>
      <c r="W10" s="243">
        <v>0</v>
      </c>
      <c r="DA10" s="83" t="s">
        <v>1816</v>
      </c>
    </row>
    <row r="11" spans="1:105" ht="12" customHeight="1" x14ac:dyDescent="0.25">
      <c r="A11" s="107" t="s">
        <v>1817</v>
      </c>
      <c r="B11" s="284">
        <v>496</v>
      </c>
      <c r="C11" s="284">
        <v>495</v>
      </c>
      <c r="D11" s="284">
        <v>493</v>
      </c>
      <c r="E11" s="284">
        <v>493</v>
      </c>
      <c r="F11" s="284">
        <v>510</v>
      </c>
      <c r="G11" s="284">
        <v>510</v>
      </c>
      <c r="H11" s="284">
        <v>412</v>
      </c>
      <c r="I11" s="284">
        <v>409</v>
      </c>
      <c r="J11" s="284">
        <v>461.52</v>
      </c>
      <c r="K11" s="284">
        <v>521.73</v>
      </c>
      <c r="L11" s="284">
        <v>607.77</v>
      </c>
      <c r="M11" s="284">
        <v>507.9</v>
      </c>
      <c r="N11" s="284">
        <v>409.0032211318852</v>
      </c>
      <c r="O11" s="284">
        <v>533.79999999999995</v>
      </c>
      <c r="P11" s="284">
        <v>427.04</v>
      </c>
      <c r="Q11" s="284">
        <v>341.63200000000001</v>
      </c>
      <c r="R11" s="284">
        <v>240</v>
      </c>
      <c r="S11" s="284">
        <v>249.88</v>
      </c>
      <c r="T11" s="284">
        <v>299.85599999999999</v>
      </c>
      <c r="U11" s="284">
        <v>374.82</v>
      </c>
      <c r="V11" s="284">
        <v>374.82</v>
      </c>
      <c r="W11" s="284">
        <v>374.82</v>
      </c>
      <c r="DA11" s="94" t="s">
        <v>1818</v>
      </c>
    </row>
    <row r="12" spans="1:105" ht="12" customHeight="1" x14ac:dyDescent="0.25">
      <c r="A12" s="49" t="s">
        <v>1819</v>
      </c>
      <c r="B12" s="244">
        <v>261.25190839694648</v>
      </c>
      <c r="C12" s="244">
        <v>258.42465753424648</v>
      </c>
      <c r="D12" s="244">
        <v>259.67175572519079</v>
      </c>
      <c r="E12" s="244">
        <v>277.3125</v>
      </c>
      <c r="F12" s="244">
        <v>229.13043478260869</v>
      </c>
      <c r="G12" s="244">
        <v>208.3098591549296</v>
      </c>
      <c r="H12" s="244">
        <v>231.75</v>
      </c>
      <c r="I12" s="244">
        <v>240.20634920634919</v>
      </c>
      <c r="J12" s="244">
        <v>217.18588235294109</v>
      </c>
      <c r="K12" s="244">
        <v>173.91</v>
      </c>
      <c r="L12" s="244">
        <v>171.42230769230761</v>
      </c>
      <c r="M12" s="244">
        <v>119.137037037037</v>
      </c>
      <c r="N12" s="244">
        <v>129.15891193638481</v>
      </c>
      <c r="O12" s="244">
        <v>121.1693251533743</v>
      </c>
      <c r="P12" s="244">
        <v>106.76</v>
      </c>
      <c r="Q12" s="244">
        <v>85.407999999999973</v>
      </c>
      <c r="R12" s="244">
        <v>49.156626506024097</v>
      </c>
      <c r="S12" s="244">
        <v>44.096470588235292</v>
      </c>
      <c r="T12" s="244">
        <v>57.115428571428588</v>
      </c>
      <c r="U12" s="244">
        <v>93.704999999999984</v>
      </c>
      <c r="V12" s="244">
        <v>93.70499999999997</v>
      </c>
      <c r="W12" s="244">
        <v>93.704999999999956</v>
      </c>
      <c r="DA12" s="84" t="s">
        <v>1820</v>
      </c>
    </row>
    <row r="13" spans="1:105" ht="12" customHeight="1" x14ac:dyDescent="0.25">
      <c r="A13" s="142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DA13" s="173"/>
    </row>
    <row r="14" spans="1:105" ht="12" customHeight="1" x14ac:dyDescent="0.25">
      <c r="A14" s="30" t="s">
        <v>447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DA14" s="112"/>
    </row>
    <row r="15" spans="1:105" ht="12" customHeight="1" x14ac:dyDescent="0.25">
      <c r="A15" s="50" t="s">
        <v>1815</v>
      </c>
      <c r="B15" s="243">
        <v>0</v>
      </c>
      <c r="C15" s="243">
        <v>0</v>
      </c>
      <c r="D15" s="243">
        <v>0</v>
      </c>
      <c r="E15" s="243">
        <v>0</v>
      </c>
      <c r="F15" s="243">
        <v>0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1821</v>
      </c>
    </row>
    <row r="16" spans="1:105" ht="12" customHeight="1" x14ac:dyDescent="0.25">
      <c r="A16" s="107" t="s">
        <v>1817</v>
      </c>
      <c r="B16" s="284">
        <v>522.1052631578948</v>
      </c>
      <c r="C16" s="284">
        <v>522.1052631578948</v>
      </c>
      <c r="D16" s="284">
        <v>522.1052631578948</v>
      </c>
      <c r="E16" s="284">
        <v>522.1052631578948</v>
      </c>
      <c r="F16" s="284">
        <v>581.29809581830409</v>
      </c>
      <c r="G16" s="284">
        <v>581.29809581830409</v>
      </c>
      <c r="H16" s="284">
        <v>581.29809581830409</v>
      </c>
      <c r="I16" s="284">
        <v>522.1052631578948</v>
      </c>
      <c r="J16" s="284">
        <v>522.1052631578948</v>
      </c>
      <c r="K16" s="284">
        <v>581.29809581830409</v>
      </c>
      <c r="L16" s="284">
        <v>640.49092847871339</v>
      </c>
      <c r="M16" s="284">
        <v>640.49092847871339</v>
      </c>
      <c r="N16" s="284">
        <v>640.49092847871339</v>
      </c>
      <c r="O16" s="284">
        <v>581.29809581830409</v>
      </c>
      <c r="P16" s="284">
        <v>581.29809581830409</v>
      </c>
      <c r="Q16" s="284">
        <v>581.29809581830409</v>
      </c>
      <c r="R16" s="284">
        <v>581.29809581830409</v>
      </c>
      <c r="S16" s="284">
        <v>522.1052631578948</v>
      </c>
      <c r="T16" s="284">
        <v>522.1052631578948</v>
      </c>
      <c r="U16" s="284">
        <v>522.1052631578948</v>
      </c>
      <c r="V16" s="284">
        <v>462.9124304974855</v>
      </c>
      <c r="W16" s="284">
        <v>462.9124304974855</v>
      </c>
      <c r="DA16" s="94" t="s">
        <v>1822</v>
      </c>
    </row>
    <row r="17" spans="1:105" ht="12" customHeight="1" x14ac:dyDescent="0.25">
      <c r="A17" s="49" t="s">
        <v>1819</v>
      </c>
      <c r="B17" s="244">
        <v>290.27989821882949</v>
      </c>
      <c r="C17" s="244">
        <v>290.27989821882949</v>
      </c>
      <c r="D17" s="244">
        <v>290.27989821882949</v>
      </c>
      <c r="E17" s="244">
        <v>317.74640519886219</v>
      </c>
      <c r="F17" s="244">
        <v>317.74640519886219</v>
      </c>
      <c r="G17" s="244">
        <v>290.27989821882949</v>
      </c>
      <c r="H17" s="244">
        <v>262.81339123879678</v>
      </c>
      <c r="I17" s="244">
        <v>262.81339123879678</v>
      </c>
      <c r="J17" s="244">
        <v>235.34688425876411</v>
      </c>
      <c r="K17" s="244">
        <v>235.34688425876411</v>
      </c>
      <c r="L17" s="244">
        <v>207.8803772787314</v>
      </c>
      <c r="M17" s="244">
        <v>207.8803772787314</v>
      </c>
      <c r="N17" s="244">
        <v>180.4138702986987</v>
      </c>
      <c r="O17" s="244">
        <v>180.4138702986987</v>
      </c>
      <c r="P17" s="244">
        <v>152.94736331866599</v>
      </c>
      <c r="Q17" s="244">
        <v>152.94736331866599</v>
      </c>
      <c r="R17" s="244">
        <v>125.4808563386333</v>
      </c>
      <c r="S17" s="244">
        <v>125.4808563386333</v>
      </c>
      <c r="T17" s="244">
        <v>98.014349358600555</v>
      </c>
      <c r="U17" s="244">
        <v>125.4808563386333</v>
      </c>
      <c r="V17" s="244">
        <v>125.4808563386333</v>
      </c>
      <c r="W17" s="244">
        <v>125.4808563386333</v>
      </c>
      <c r="DA17" s="84" t="s">
        <v>1823</v>
      </c>
    </row>
    <row r="18" spans="1:105" ht="12" customHeight="1" x14ac:dyDescent="0.25">
      <c r="A18" s="108" t="s">
        <v>452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DA18" s="109"/>
    </row>
    <row r="19" spans="1:105" ht="12" customHeight="1" x14ac:dyDescent="0.25">
      <c r="A19" s="51" t="s">
        <v>1815</v>
      </c>
      <c r="B19" s="248">
        <v>0</v>
      </c>
      <c r="C19" s="243">
        <v>0</v>
      </c>
      <c r="D19" s="243">
        <v>0</v>
      </c>
      <c r="E19" s="243">
        <v>0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DA19" s="83" t="s">
        <v>1824</v>
      </c>
    </row>
    <row r="20" spans="1:105" ht="12" customHeight="1" x14ac:dyDescent="0.25">
      <c r="A20" s="99" t="s">
        <v>1817</v>
      </c>
      <c r="B20" s="285">
        <v>0</v>
      </c>
      <c r="C20" s="284">
        <v>0</v>
      </c>
      <c r="D20" s="284">
        <v>0</v>
      </c>
      <c r="E20" s="284">
        <v>59.192832660409309</v>
      </c>
      <c r="F20" s="284">
        <v>59.192832660409309</v>
      </c>
      <c r="G20" s="284">
        <v>0</v>
      </c>
      <c r="H20" s="284">
        <v>0</v>
      </c>
      <c r="I20" s="284">
        <v>0</v>
      </c>
      <c r="J20" s="284">
        <v>0</v>
      </c>
      <c r="K20" s="284">
        <v>59.192832660409309</v>
      </c>
      <c r="L20" s="284">
        <v>118.3856653208186</v>
      </c>
      <c r="M20" s="284">
        <v>0</v>
      </c>
      <c r="N20" s="284">
        <v>0</v>
      </c>
      <c r="O20" s="284">
        <v>0</v>
      </c>
      <c r="P20" s="284">
        <v>0</v>
      </c>
      <c r="Q20" s="284">
        <v>0</v>
      </c>
      <c r="R20" s="284">
        <v>0</v>
      </c>
      <c r="S20" s="284">
        <v>0</v>
      </c>
      <c r="T20" s="284">
        <v>0</v>
      </c>
      <c r="U20" s="284">
        <v>0</v>
      </c>
      <c r="V20" s="284">
        <v>0</v>
      </c>
      <c r="W20" s="284">
        <v>0</v>
      </c>
      <c r="DA20" s="94" t="s">
        <v>1825</v>
      </c>
    </row>
    <row r="21" spans="1:105" ht="12" customHeight="1" x14ac:dyDescent="0.25">
      <c r="A21" s="52" t="s">
        <v>1819</v>
      </c>
      <c r="B21" s="249">
        <v>0</v>
      </c>
      <c r="C21" s="244">
        <v>27.466506980032701</v>
      </c>
      <c r="D21" s="244">
        <v>0</v>
      </c>
      <c r="E21" s="244">
        <v>54.933013960065409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27.466506980032701</v>
      </c>
      <c r="V21" s="244">
        <v>27.466506980032701</v>
      </c>
      <c r="W21" s="244">
        <v>0</v>
      </c>
      <c r="DA21" s="84" t="s">
        <v>1826</v>
      </c>
    </row>
    <row r="22" spans="1:105" ht="12" customHeight="1" x14ac:dyDescent="0.25">
      <c r="A22" s="108" t="s">
        <v>457</v>
      </c>
      <c r="B22" s="247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DA22" s="109"/>
    </row>
    <row r="23" spans="1:105" ht="12" customHeight="1" x14ac:dyDescent="0.25">
      <c r="A23" s="51" t="s">
        <v>1815</v>
      </c>
      <c r="B23" s="248"/>
      <c r="C23" s="243">
        <f t="shared" ref="C23:W23" si="2">B15+C19-C15</f>
        <v>0</v>
      </c>
      <c r="D23" s="243">
        <f t="shared" si="2"/>
        <v>0</v>
      </c>
      <c r="E23" s="243">
        <f t="shared" si="2"/>
        <v>0</v>
      </c>
      <c r="F23" s="243">
        <f t="shared" si="2"/>
        <v>0</v>
      </c>
      <c r="G23" s="243">
        <f t="shared" si="2"/>
        <v>0</v>
      </c>
      <c r="H23" s="243">
        <f t="shared" si="2"/>
        <v>0</v>
      </c>
      <c r="I23" s="243">
        <f t="shared" si="2"/>
        <v>0</v>
      </c>
      <c r="J23" s="243">
        <f t="shared" si="2"/>
        <v>0</v>
      </c>
      <c r="K23" s="243">
        <f t="shared" si="2"/>
        <v>0</v>
      </c>
      <c r="L23" s="243">
        <f t="shared" si="2"/>
        <v>0</v>
      </c>
      <c r="M23" s="243">
        <f t="shared" si="2"/>
        <v>0</v>
      </c>
      <c r="N23" s="243">
        <f t="shared" si="2"/>
        <v>0</v>
      </c>
      <c r="O23" s="243">
        <f t="shared" si="2"/>
        <v>0</v>
      </c>
      <c r="P23" s="243">
        <f t="shared" si="2"/>
        <v>0</v>
      </c>
      <c r="Q23" s="243">
        <f t="shared" si="2"/>
        <v>0</v>
      </c>
      <c r="R23" s="243">
        <f t="shared" si="2"/>
        <v>0</v>
      </c>
      <c r="S23" s="243">
        <f t="shared" si="2"/>
        <v>0</v>
      </c>
      <c r="T23" s="243">
        <f t="shared" si="2"/>
        <v>0</v>
      </c>
      <c r="U23" s="243">
        <f t="shared" si="2"/>
        <v>0</v>
      </c>
      <c r="V23" s="243">
        <f t="shared" si="2"/>
        <v>0</v>
      </c>
      <c r="W23" s="243">
        <f t="shared" si="2"/>
        <v>0</v>
      </c>
      <c r="DA23" s="83"/>
    </row>
    <row r="24" spans="1:105" ht="12" customHeight="1" x14ac:dyDescent="0.25">
      <c r="A24" s="99" t="s">
        <v>1817</v>
      </c>
      <c r="B24" s="285"/>
      <c r="C24" s="284">
        <f t="shared" ref="C24:W24" si="3">B16+C20-C16</f>
        <v>0</v>
      </c>
      <c r="D24" s="284">
        <f t="shared" si="3"/>
        <v>0</v>
      </c>
      <c r="E24" s="284">
        <f t="shared" si="3"/>
        <v>59.192832660409294</v>
      </c>
      <c r="F24" s="284">
        <f t="shared" si="3"/>
        <v>0</v>
      </c>
      <c r="G24" s="284">
        <f t="shared" si="3"/>
        <v>0</v>
      </c>
      <c r="H24" s="284">
        <f t="shared" si="3"/>
        <v>0</v>
      </c>
      <c r="I24" s="284">
        <f t="shared" si="3"/>
        <v>59.192832660409294</v>
      </c>
      <c r="J24" s="284">
        <f t="shared" si="3"/>
        <v>0</v>
      </c>
      <c r="K24" s="284">
        <f t="shared" si="3"/>
        <v>0</v>
      </c>
      <c r="L24" s="284">
        <f t="shared" si="3"/>
        <v>59.192832660409294</v>
      </c>
      <c r="M24" s="284">
        <f t="shared" si="3"/>
        <v>0</v>
      </c>
      <c r="N24" s="284">
        <f t="shared" si="3"/>
        <v>0</v>
      </c>
      <c r="O24" s="284">
        <f t="shared" si="3"/>
        <v>59.192832660409294</v>
      </c>
      <c r="P24" s="284">
        <f t="shared" si="3"/>
        <v>0</v>
      </c>
      <c r="Q24" s="284">
        <f t="shared" si="3"/>
        <v>0</v>
      </c>
      <c r="R24" s="284">
        <f t="shared" si="3"/>
        <v>0</v>
      </c>
      <c r="S24" s="284">
        <f t="shared" si="3"/>
        <v>59.192832660409294</v>
      </c>
      <c r="T24" s="284">
        <f t="shared" si="3"/>
        <v>0</v>
      </c>
      <c r="U24" s="284">
        <f t="shared" si="3"/>
        <v>0</v>
      </c>
      <c r="V24" s="284">
        <f t="shared" si="3"/>
        <v>59.192832660409294</v>
      </c>
      <c r="W24" s="284">
        <f t="shared" si="3"/>
        <v>0</v>
      </c>
      <c r="DA24" s="94"/>
    </row>
    <row r="25" spans="1:105" ht="12" customHeight="1" x14ac:dyDescent="0.25">
      <c r="A25" s="52" t="s">
        <v>1819</v>
      </c>
      <c r="B25" s="249"/>
      <c r="C25" s="244">
        <f t="shared" ref="C25:W25" si="4">B17+C21-C17</f>
        <v>27.466506980032705</v>
      </c>
      <c r="D25" s="244">
        <f t="shared" si="4"/>
        <v>0</v>
      </c>
      <c r="E25" s="244">
        <f t="shared" si="4"/>
        <v>27.466506980032705</v>
      </c>
      <c r="F25" s="244">
        <f t="shared" si="4"/>
        <v>0</v>
      </c>
      <c r="G25" s="244">
        <f t="shared" si="4"/>
        <v>27.466506980032705</v>
      </c>
      <c r="H25" s="244">
        <f t="shared" si="4"/>
        <v>27.466506980032705</v>
      </c>
      <c r="I25" s="244">
        <f t="shared" si="4"/>
        <v>0</v>
      </c>
      <c r="J25" s="244">
        <f t="shared" si="4"/>
        <v>27.466506980032676</v>
      </c>
      <c r="K25" s="244">
        <f t="shared" si="4"/>
        <v>0</v>
      </c>
      <c r="L25" s="244">
        <f t="shared" si="4"/>
        <v>27.466506980032705</v>
      </c>
      <c r="M25" s="244">
        <f t="shared" si="4"/>
        <v>0</v>
      </c>
      <c r="N25" s="244">
        <f t="shared" si="4"/>
        <v>27.466506980032705</v>
      </c>
      <c r="O25" s="244">
        <f t="shared" si="4"/>
        <v>0</v>
      </c>
      <c r="P25" s="244">
        <f t="shared" si="4"/>
        <v>27.466506980032705</v>
      </c>
      <c r="Q25" s="244">
        <f t="shared" si="4"/>
        <v>0</v>
      </c>
      <c r="R25" s="244">
        <f t="shared" si="4"/>
        <v>27.46650698003269</v>
      </c>
      <c r="S25" s="244">
        <f t="shared" si="4"/>
        <v>0</v>
      </c>
      <c r="T25" s="244">
        <f t="shared" si="4"/>
        <v>27.466506980032747</v>
      </c>
      <c r="U25" s="244">
        <f t="shared" si="4"/>
        <v>0</v>
      </c>
      <c r="V25" s="244">
        <f t="shared" si="4"/>
        <v>27.46650698003269</v>
      </c>
      <c r="W25" s="244">
        <f t="shared" si="4"/>
        <v>0</v>
      </c>
      <c r="DA25" s="84"/>
    </row>
    <row r="26" spans="1:105" ht="12" customHeight="1" x14ac:dyDescent="0.25">
      <c r="A26" s="30" t="s">
        <v>458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DA26" s="112"/>
    </row>
    <row r="27" spans="1:105" ht="12" customHeight="1" x14ac:dyDescent="0.25">
      <c r="A27" s="50" t="s">
        <v>1815</v>
      </c>
      <c r="B27" s="243">
        <f t="shared" ref="B27:W27" si="5">B15-B10</f>
        <v>0</v>
      </c>
      <c r="C27" s="243">
        <f t="shared" si="5"/>
        <v>0</v>
      </c>
      <c r="D27" s="243">
        <f t="shared" si="5"/>
        <v>0</v>
      </c>
      <c r="E27" s="243">
        <f t="shared" si="5"/>
        <v>0</v>
      </c>
      <c r="F27" s="243">
        <f t="shared" si="5"/>
        <v>0</v>
      </c>
      <c r="G27" s="243">
        <f t="shared" si="5"/>
        <v>0</v>
      </c>
      <c r="H27" s="243">
        <f t="shared" si="5"/>
        <v>0</v>
      </c>
      <c r="I27" s="243">
        <f t="shared" si="5"/>
        <v>0</v>
      </c>
      <c r="J27" s="243">
        <f t="shared" si="5"/>
        <v>0</v>
      </c>
      <c r="K27" s="243">
        <f t="shared" si="5"/>
        <v>0</v>
      </c>
      <c r="L27" s="243">
        <f t="shared" si="5"/>
        <v>0</v>
      </c>
      <c r="M27" s="243">
        <f t="shared" si="5"/>
        <v>0</v>
      </c>
      <c r="N27" s="243">
        <f t="shared" si="5"/>
        <v>0</v>
      </c>
      <c r="O27" s="243">
        <f t="shared" si="5"/>
        <v>0</v>
      </c>
      <c r="P27" s="243">
        <f t="shared" si="5"/>
        <v>0</v>
      </c>
      <c r="Q27" s="243">
        <f t="shared" si="5"/>
        <v>0</v>
      </c>
      <c r="R27" s="243">
        <f t="shared" si="5"/>
        <v>0</v>
      </c>
      <c r="S27" s="243">
        <f t="shared" si="5"/>
        <v>0</v>
      </c>
      <c r="T27" s="243">
        <f t="shared" si="5"/>
        <v>0</v>
      </c>
      <c r="U27" s="243">
        <f t="shared" si="5"/>
        <v>0</v>
      </c>
      <c r="V27" s="243">
        <f t="shared" si="5"/>
        <v>0</v>
      </c>
      <c r="W27" s="243">
        <f t="shared" si="5"/>
        <v>0</v>
      </c>
      <c r="DA27" s="83"/>
    </row>
    <row r="28" spans="1:105" ht="12" customHeight="1" x14ac:dyDescent="0.25">
      <c r="A28" s="107" t="s">
        <v>1817</v>
      </c>
      <c r="B28" s="284">
        <f t="shared" ref="B28:W28" si="6">B16-B11</f>
        <v>26.105263157894797</v>
      </c>
      <c r="C28" s="284">
        <f t="shared" si="6"/>
        <v>27.105263157894797</v>
      </c>
      <c r="D28" s="284">
        <f t="shared" si="6"/>
        <v>29.105263157894797</v>
      </c>
      <c r="E28" s="284">
        <f t="shared" si="6"/>
        <v>29.105263157894797</v>
      </c>
      <c r="F28" s="284">
        <f t="shared" si="6"/>
        <v>71.298095818304091</v>
      </c>
      <c r="G28" s="284">
        <f t="shared" si="6"/>
        <v>71.298095818304091</v>
      </c>
      <c r="H28" s="284">
        <f t="shared" si="6"/>
        <v>169.29809581830409</v>
      </c>
      <c r="I28" s="284">
        <f t="shared" si="6"/>
        <v>113.1052631578948</v>
      </c>
      <c r="J28" s="284">
        <f t="shared" si="6"/>
        <v>60.585263157894815</v>
      </c>
      <c r="K28" s="284">
        <f t="shared" si="6"/>
        <v>59.568095818304073</v>
      </c>
      <c r="L28" s="284">
        <f t="shared" si="6"/>
        <v>32.720928478713404</v>
      </c>
      <c r="M28" s="284">
        <f t="shared" si="6"/>
        <v>132.59092847871341</v>
      </c>
      <c r="N28" s="284">
        <f t="shared" si="6"/>
        <v>231.48770734682819</v>
      </c>
      <c r="O28" s="284">
        <f t="shared" si="6"/>
        <v>47.498095818304137</v>
      </c>
      <c r="P28" s="284">
        <f t="shared" si="6"/>
        <v>154.25809581830407</v>
      </c>
      <c r="Q28" s="284">
        <f t="shared" si="6"/>
        <v>239.66609581830409</v>
      </c>
      <c r="R28" s="284">
        <f t="shared" si="6"/>
        <v>341.29809581830409</v>
      </c>
      <c r="S28" s="284">
        <f t="shared" si="6"/>
        <v>272.2252631578948</v>
      </c>
      <c r="T28" s="284">
        <f t="shared" si="6"/>
        <v>222.2492631578948</v>
      </c>
      <c r="U28" s="284">
        <f t="shared" si="6"/>
        <v>147.2852631578948</v>
      </c>
      <c r="V28" s="284">
        <f t="shared" si="6"/>
        <v>88.092430497485509</v>
      </c>
      <c r="W28" s="284">
        <f t="shared" si="6"/>
        <v>88.092430497485509</v>
      </c>
      <c r="DA28" s="94"/>
    </row>
    <row r="29" spans="1:105" ht="12" customHeight="1" x14ac:dyDescent="0.25">
      <c r="A29" s="49" t="s">
        <v>1819</v>
      </c>
      <c r="B29" s="244">
        <f t="shared" ref="B29:W29" si="7">B17-B12</f>
        <v>29.027989821883011</v>
      </c>
      <c r="C29" s="244">
        <f t="shared" si="7"/>
        <v>31.855240684583009</v>
      </c>
      <c r="D29" s="244">
        <f t="shared" si="7"/>
        <v>30.608142493638695</v>
      </c>
      <c r="E29" s="244">
        <f t="shared" si="7"/>
        <v>40.433905198862192</v>
      </c>
      <c r="F29" s="244">
        <f t="shared" si="7"/>
        <v>88.615970416253504</v>
      </c>
      <c r="G29" s="244">
        <f t="shared" si="7"/>
        <v>81.97003906389989</v>
      </c>
      <c r="H29" s="244">
        <f t="shared" si="7"/>
        <v>31.063391238796783</v>
      </c>
      <c r="I29" s="244">
        <f t="shared" si="7"/>
        <v>22.607042032447595</v>
      </c>
      <c r="J29" s="244">
        <f t="shared" si="7"/>
        <v>18.161001905823014</v>
      </c>
      <c r="K29" s="244">
        <f t="shared" si="7"/>
        <v>61.43688425876411</v>
      </c>
      <c r="L29" s="244">
        <f t="shared" si="7"/>
        <v>36.45806958642379</v>
      </c>
      <c r="M29" s="244">
        <f t="shared" si="7"/>
        <v>88.743340241694398</v>
      </c>
      <c r="N29" s="244">
        <f t="shared" si="7"/>
        <v>51.254958362313886</v>
      </c>
      <c r="O29" s="244">
        <f t="shared" si="7"/>
        <v>59.244545145324395</v>
      </c>
      <c r="P29" s="244">
        <f t="shared" si="7"/>
        <v>46.187363318665987</v>
      </c>
      <c r="Q29" s="244">
        <f t="shared" si="7"/>
        <v>67.53936331866602</v>
      </c>
      <c r="R29" s="244">
        <f t="shared" si="7"/>
        <v>76.324229832609205</v>
      </c>
      <c r="S29" s="244">
        <f t="shared" si="7"/>
        <v>81.38438575039801</v>
      </c>
      <c r="T29" s="244">
        <f t="shared" si="7"/>
        <v>40.898920787171967</v>
      </c>
      <c r="U29" s="244">
        <f t="shared" si="7"/>
        <v>31.775856338633318</v>
      </c>
      <c r="V29" s="244">
        <f t="shared" si="7"/>
        <v>31.775856338633332</v>
      </c>
      <c r="W29" s="244">
        <f t="shared" si="7"/>
        <v>31.775856338633346</v>
      </c>
      <c r="DA29" s="84"/>
    </row>
    <row r="30" spans="1:105" ht="12" customHeight="1" x14ac:dyDescent="0.25">
      <c r="A30" s="142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DA30" s="173"/>
    </row>
    <row r="31" spans="1:105" ht="12" customHeight="1" x14ac:dyDescent="0.25">
      <c r="A31" s="30" t="s">
        <v>67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DA31" s="112"/>
    </row>
    <row r="32" spans="1:105" ht="12" customHeight="1" x14ac:dyDescent="0.25">
      <c r="A32" s="31" t="s">
        <v>68</v>
      </c>
      <c r="B32" s="212">
        <v>170.3474634565778</v>
      </c>
      <c r="C32" s="212">
        <v>160.6836629406707</v>
      </c>
      <c r="D32" s="212">
        <v>163.19165950128971</v>
      </c>
      <c r="E32" s="212">
        <v>175.96491831470331</v>
      </c>
      <c r="F32" s="212">
        <v>139.98056749785039</v>
      </c>
      <c r="G32" s="212">
        <v>128.35846947549439</v>
      </c>
      <c r="H32" s="212">
        <v>146.718486672399</v>
      </c>
      <c r="I32" s="212">
        <v>147.0309544282029</v>
      </c>
      <c r="J32" s="212">
        <v>139.8061908856406</v>
      </c>
      <c r="K32" s="212">
        <v>123.0221840068787</v>
      </c>
      <c r="L32" s="212">
        <v>121.4647463456578</v>
      </c>
      <c r="M32" s="212">
        <v>91.867325881341358</v>
      </c>
      <c r="N32" s="212">
        <v>95.767497850386917</v>
      </c>
      <c r="O32" s="212">
        <v>97.907824591573501</v>
      </c>
      <c r="P32" s="212">
        <v>98.636285468615654</v>
      </c>
      <c r="Q32" s="212">
        <v>83.27592433361994</v>
      </c>
      <c r="R32" s="212">
        <v>47.907738607050732</v>
      </c>
      <c r="S32" s="212">
        <v>48.429750644883917</v>
      </c>
      <c r="T32" s="212">
        <v>54.111349957007732</v>
      </c>
      <c r="U32" s="212">
        <v>76.66569217540841</v>
      </c>
      <c r="V32" s="212">
        <v>70.382631126397243</v>
      </c>
      <c r="W32" s="212">
        <v>71.296216680997418</v>
      </c>
      <c r="DA32" s="109" t="s">
        <v>1827</v>
      </c>
    </row>
    <row r="33" spans="1:105" ht="12" customHeight="1" x14ac:dyDescent="0.25">
      <c r="A33" s="24" t="s">
        <v>30</v>
      </c>
      <c r="B33" s="215">
        <v>0</v>
      </c>
      <c r="C33" s="215">
        <v>0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15">
        <v>0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DA33" s="85" t="s">
        <v>1828</v>
      </c>
    </row>
    <row r="34" spans="1:105" ht="12" customHeight="1" x14ac:dyDescent="0.25">
      <c r="A34" s="14" t="s">
        <v>31</v>
      </c>
      <c r="B34" s="206">
        <f t="shared" ref="B34:W34" si="8">B35+B36+B37+B38+B39</f>
        <v>113.28460877042131</v>
      </c>
      <c r="C34" s="206">
        <f t="shared" si="8"/>
        <v>98.810576096302668</v>
      </c>
      <c r="D34" s="206">
        <f t="shared" si="8"/>
        <v>97.515993121238154</v>
      </c>
      <c r="E34" s="206">
        <f t="shared" si="8"/>
        <v>98.729320722269989</v>
      </c>
      <c r="F34" s="206">
        <f t="shared" si="8"/>
        <v>58.70352536543421</v>
      </c>
      <c r="G34" s="206">
        <f t="shared" si="8"/>
        <v>54.905846947549435</v>
      </c>
      <c r="H34" s="206">
        <f t="shared" si="8"/>
        <v>63.119776440240756</v>
      </c>
      <c r="I34" s="206">
        <f t="shared" si="8"/>
        <v>61.025107480653475</v>
      </c>
      <c r="J34" s="206">
        <f t="shared" si="8"/>
        <v>53.305588993981075</v>
      </c>
      <c r="K34" s="206">
        <f t="shared" si="8"/>
        <v>39.165950128976782</v>
      </c>
      <c r="L34" s="206">
        <f t="shared" si="8"/>
        <v>35.201117798796204</v>
      </c>
      <c r="M34" s="206">
        <f t="shared" si="8"/>
        <v>24.949785038693037</v>
      </c>
      <c r="N34" s="206">
        <f t="shared" si="8"/>
        <v>24.744453998280314</v>
      </c>
      <c r="O34" s="206">
        <f t="shared" si="8"/>
        <v>25.618572656921749</v>
      </c>
      <c r="P34" s="206">
        <f t="shared" si="8"/>
        <v>20.636285468615647</v>
      </c>
      <c r="Q34" s="206">
        <f t="shared" si="8"/>
        <v>18.72553740326741</v>
      </c>
      <c r="R34" s="206">
        <f t="shared" si="8"/>
        <v>18.787618228718827</v>
      </c>
      <c r="S34" s="206">
        <f t="shared" si="8"/>
        <v>15.799054170249352</v>
      </c>
      <c r="T34" s="206">
        <f t="shared" si="8"/>
        <v>15.333018056749786</v>
      </c>
      <c r="U34" s="206">
        <f t="shared" si="8"/>
        <v>15.567755803955281</v>
      </c>
      <c r="V34" s="206">
        <f t="shared" si="8"/>
        <v>16.004213241616505</v>
      </c>
      <c r="W34" s="206">
        <f t="shared" si="8"/>
        <v>15.662596732588135</v>
      </c>
      <c r="DA34" s="71"/>
    </row>
    <row r="35" spans="1:105" ht="12" customHeight="1" x14ac:dyDescent="0.25">
      <c r="A35" s="18" t="s">
        <v>32</v>
      </c>
      <c r="B35" s="206">
        <v>0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DA35" s="71" t="s">
        <v>1829</v>
      </c>
    </row>
    <row r="36" spans="1:105" ht="12" customHeight="1" x14ac:dyDescent="0.25">
      <c r="A36" s="18" t="s">
        <v>33</v>
      </c>
      <c r="B36" s="206">
        <v>24.854342218400689</v>
      </c>
      <c r="C36" s="206">
        <v>24.854342218400689</v>
      </c>
      <c r="D36" s="206">
        <v>22.594840928632841</v>
      </c>
      <c r="E36" s="206">
        <v>22.594840928632841</v>
      </c>
      <c r="F36" s="206">
        <v>11.297420464316421</v>
      </c>
      <c r="G36" s="206">
        <v>11.297420464316421</v>
      </c>
      <c r="H36" s="206">
        <v>14.68667239896819</v>
      </c>
      <c r="I36" s="206">
        <v>13.556921754084261</v>
      </c>
      <c r="J36" s="206">
        <v>13.556921754084261</v>
      </c>
      <c r="K36" s="206">
        <v>13.184264832330181</v>
      </c>
      <c r="L36" s="206">
        <v>12.085640584694749</v>
      </c>
      <c r="M36" s="206">
        <v>7.690799656061909</v>
      </c>
      <c r="N36" s="206">
        <v>6.592175408426483</v>
      </c>
      <c r="O36" s="206">
        <v>5.4934651762682716</v>
      </c>
      <c r="P36" s="206">
        <v>4.3947549441100593</v>
      </c>
      <c r="Q36" s="206">
        <v>4.3947549441100593</v>
      </c>
      <c r="R36" s="206">
        <v>4.3947549441100593</v>
      </c>
      <c r="S36" s="206">
        <v>4.4057609630266548</v>
      </c>
      <c r="T36" s="206">
        <v>4.4925193465176267</v>
      </c>
      <c r="U36" s="206">
        <v>4.3848667239896821</v>
      </c>
      <c r="V36" s="206">
        <v>4.2937231298366294</v>
      </c>
      <c r="W36" s="206">
        <v>3.4905417024935508</v>
      </c>
      <c r="DA36" s="71" t="s">
        <v>1830</v>
      </c>
    </row>
    <row r="37" spans="1:105" ht="12" customHeight="1" x14ac:dyDescent="0.25">
      <c r="A37" s="18" t="s">
        <v>69</v>
      </c>
      <c r="B37" s="206">
        <v>10.27033533963886</v>
      </c>
      <c r="C37" s="206">
        <v>10.27033533963886</v>
      </c>
      <c r="D37" s="206">
        <v>10.27033533963886</v>
      </c>
      <c r="E37" s="206">
        <v>14.378503869303531</v>
      </c>
      <c r="F37" s="206">
        <v>2.0540842648323299</v>
      </c>
      <c r="G37" s="206">
        <v>3.0810834049871021</v>
      </c>
      <c r="H37" s="206">
        <v>3.0810834049871021</v>
      </c>
      <c r="I37" s="206">
        <v>3.0810834049871021</v>
      </c>
      <c r="J37" s="206">
        <v>3.0810834049871021</v>
      </c>
      <c r="K37" s="206">
        <v>3.0524505588993982</v>
      </c>
      <c r="L37" s="206">
        <v>3.0524505588993982</v>
      </c>
      <c r="M37" s="206">
        <v>1.0174548581255369</v>
      </c>
      <c r="N37" s="206">
        <v>0</v>
      </c>
      <c r="O37" s="206">
        <v>1.0174548581255369</v>
      </c>
      <c r="P37" s="206">
        <v>0</v>
      </c>
      <c r="Q37" s="206">
        <v>0</v>
      </c>
      <c r="R37" s="206">
        <v>1.0174548581255369</v>
      </c>
      <c r="S37" s="206">
        <v>0.6308684436801375</v>
      </c>
      <c r="T37" s="206">
        <v>0.6532244196044712</v>
      </c>
      <c r="U37" s="206">
        <v>0.3612209802235597</v>
      </c>
      <c r="V37" s="206">
        <v>0.27265692175408418</v>
      </c>
      <c r="W37" s="206">
        <v>0.32149613069647459</v>
      </c>
      <c r="DA37" s="71" t="s">
        <v>1831</v>
      </c>
    </row>
    <row r="38" spans="1:105" ht="12" customHeight="1" x14ac:dyDescent="0.25">
      <c r="A38" s="18" t="s">
        <v>70</v>
      </c>
      <c r="B38" s="206">
        <v>78.159931212381764</v>
      </c>
      <c r="C38" s="206">
        <v>63.68589853826311</v>
      </c>
      <c r="D38" s="206">
        <v>64.650816852966457</v>
      </c>
      <c r="E38" s="206">
        <v>61.755975924333612</v>
      </c>
      <c r="F38" s="206">
        <v>45.352020636285459</v>
      </c>
      <c r="G38" s="206">
        <v>40.527343078245913</v>
      </c>
      <c r="H38" s="206">
        <v>45.352020636285459</v>
      </c>
      <c r="I38" s="206">
        <v>44.387102321582113</v>
      </c>
      <c r="J38" s="206">
        <v>36.667583834909713</v>
      </c>
      <c r="K38" s="206">
        <v>22.929234737747201</v>
      </c>
      <c r="L38" s="206">
        <v>20.063026655202059</v>
      </c>
      <c r="M38" s="206">
        <v>16.241530524505588</v>
      </c>
      <c r="N38" s="206">
        <v>18.152278589853829</v>
      </c>
      <c r="O38" s="206">
        <v>19.10765262252794</v>
      </c>
      <c r="P38" s="206">
        <v>16.241530524505588</v>
      </c>
      <c r="Q38" s="206">
        <v>14.33078245915735</v>
      </c>
      <c r="R38" s="206">
        <v>13.375408426483229</v>
      </c>
      <c r="S38" s="206">
        <v>10.76242476354256</v>
      </c>
      <c r="T38" s="206">
        <v>10.187274290627689</v>
      </c>
      <c r="U38" s="206">
        <v>10.821668099742039</v>
      </c>
      <c r="V38" s="206">
        <v>11.43783319002579</v>
      </c>
      <c r="W38" s="206">
        <v>11.850558899398109</v>
      </c>
      <c r="DA38" s="71" t="s">
        <v>1832</v>
      </c>
    </row>
    <row r="39" spans="1:105" ht="12" customHeight="1" x14ac:dyDescent="0.25">
      <c r="A39" s="18" t="s">
        <v>34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1833</v>
      </c>
    </row>
    <row r="40" spans="1:105" ht="12" customHeight="1" x14ac:dyDescent="0.25">
      <c r="A40" s="14" t="s">
        <v>35</v>
      </c>
      <c r="B40" s="206">
        <f t="shared" ref="B40:W40" si="9">B41+B42</f>
        <v>12.059501289767841</v>
      </c>
      <c r="C40" s="206">
        <f t="shared" si="9"/>
        <v>19.153138435081679</v>
      </c>
      <c r="D40" s="206">
        <f t="shared" si="9"/>
        <v>24.742218400687879</v>
      </c>
      <c r="E40" s="206">
        <f t="shared" si="9"/>
        <v>27.708512467755799</v>
      </c>
      <c r="F40" s="206">
        <f t="shared" si="9"/>
        <v>31.062080825451421</v>
      </c>
      <c r="G40" s="206">
        <f t="shared" si="9"/>
        <v>26.763026655202069</v>
      </c>
      <c r="H40" s="206">
        <f t="shared" si="9"/>
        <v>33.469733447979358</v>
      </c>
      <c r="I40" s="206">
        <f t="shared" si="9"/>
        <v>29.94393809114359</v>
      </c>
      <c r="J40" s="206">
        <f t="shared" si="9"/>
        <v>33.792089423903697</v>
      </c>
      <c r="K40" s="206">
        <f t="shared" si="9"/>
        <v>33.985210662080817</v>
      </c>
      <c r="L40" s="206">
        <f t="shared" si="9"/>
        <v>31.147549441100601</v>
      </c>
      <c r="M40" s="206">
        <f t="shared" si="9"/>
        <v>32.351762682717109</v>
      </c>
      <c r="N40" s="206">
        <f t="shared" si="9"/>
        <v>24.849355116079099</v>
      </c>
      <c r="O40" s="206">
        <f t="shared" si="9"/>
        <v>24.075838349097161</v>
      </c>
      <c r="P40" s="206">
        <f t="shared" si="9"/>
        <v>28.61143594153052</v>
      </c>
      <c r="Q40" s="206">
        <f t="shared" si="9"/>
        <v>18.959501289767839</v>
      </c>
      <c r="R40" s="206">
        <f t="shared" si="9"/>
        <v>8.3834909716251076</v>
      </c>
      <c r="S40" s="206">
        <f t="shared" si="9"/>
        <v>11.476612209802241</v>
      </c>
      <c r="T40" s="206">
        <f t="shared" si="9"/>
        <v>18.34359415305245</v>
      </c>
      <c r="U40" s="206">
        <f t="shared" si="9"/>
        <v>18.652020636285471</v>
      </c>
      <c r="V40" s="206">
        <f t="shared" si="9"/>
        <v>14.44419604471195</v>
      </c>
      <c r="W40" s="206">
        <f t="shared" si="9"/>
        <v>15.61074806534824</v>
      </c>
      <c r="DA40" s="71"/>
    </row>
    <row r="41" spans="1:105" ht="12" customHeight="1" x14ac:dyDescent="0.25">
      <c r="A41" s="18" t="s">
        <v>72</v>
      </c>
      <c r="B41" s="206">
        <v>12.059501289767841</v>
      </c>
      <c r="C41" s="206">
        <v>19.153138435081679</v>
      </c>
      <c r="D41" s="206">
        <v>24.742218400687879</v>
      </c>
      <c r="E41" s="206">
        <v>27.708512467755799</v>
      </c>
      <c r="F41" s="206">
        <v>31.062080825451421</v>
      </c>
      <c r="G41" s="206">
        <v>26.763026655202069</v>
      </c>
      <c r="H41" s="206">
        <v>33.469733447979358</v>
      </c>
      <c r="I41" s="206">
        <v>29.94393809114359</v>
      </c>
      <c r="J41" s="206">
        <v>33.792089423903697</v>
      </c>
      <c r="K41" s="206">
        <v>33.985210662080817</v>
      </c>
      <c r="L41" s="206">
        <v>31.147549441100601</v>
      </c>
      <c r="M41" s="206">
        <v>32.351762682717109</v>
      </c>
      <c r="N41" s="206">
        <v>24.849355116079099</v>
      </c>
      <c r="O41" s="206">
        <v>24.075838349097161</v>
      </c>
      <c r="P41" s="206">
        <v>28.61143594153052</v>
      </c>
      <c r="Q41" s="206">
        <v>18.959501289767839</v>
      </c>
      <c r="R41" s="206">
        <v>8.3834909716251076</v>
      </c>
      <c r="S41" s="206">
        <v>11.476612209802241</v>
      </c>
      <c r="T41" s="206">
        <v>18.34359415305245</v>
      </c>
      <c r="U41" s="206">
        <v>18.652020636285471</v>
      </c>
      <c r="V41" s="206">
        <v>14.44419604471195</v>
      </c>
      <c r="W41" s="206">
        <v>15.61074806534824</v>
      </c>
      <c r="DA41" s="71" t="s">
        <v>1834</v>
      </c>
    </row>
    <row r="42" spans="1:105" ht="12" customHeight="1" x14ac:dyDescent="0.25">
      <c r="A42" s="18" t="s">
        <v>36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1835</v>
      </c>
    </row>
    <row r="43" spans="1:105" ht="12" customHeight="1" x14ac:dyDescent="0.25">
      <c r="A43" s="14" t="s">
        <v>37</v>
      </c>
      <c r="B43" s="206">
        <f t="shared" ref="B43:W43" si="10">B44+B45+B46+B47+B48+B49</f>
        <v>0.9792777300085983</v>
      </c>
      <c r="C43" s="206">
        <f t="shared" si="10"/>
        <v>0.50154772141014614</v>
      </c>
      <c r="D43" s="206">
        <f t="shared" si="10"/>
        <v>0.26276870163370591</v>
      </c>
      <c r="E43" s="206">
        <f t="shared" si="10"/>
        <v>0</v>
      </c>
      <c r="F43" s="206">
        <f t="shared" si="10"/>
        <v>0</v>
      </c>
      <c r="G43" s="206">
        <f t="shared" si="10"/>
        <v>0</v>
      </c>
      <c r="H43" s="206">
        <f t="shared" si="10"/>
        <v>0</v>
      </c>
      <c r="I43" s="206">
        <f t="shared" si="10"/>
        <v>0</v>
      </c>
      <c r="J43" s="206">
        <f t="shared" si="10"/>
        <v>0</v>
      </c>
      <c r="K43" s="206">
        <f t="shared" si="10"/>
        <v>0</v>
      </c>
      <c r="L43" s="206">
        <f t="shared" si="10"/>
        <v>0</v>
      </c>
      <c r="M43" s="206">
        <f t="shared" si="10"/>
        <v>0</v>
      </c>
      <c r="N43" s="206">
        <f t="shared" si="10"/>
        <v>0</v>
      </c>
      <c r="O43" s="206">
        <f t="shared" si="10"/>
        <v>2.9855546001719691</v>
      </c>
      <c r="P43" s="206">
        <f t="shared" si="10"/>
        <v>2.2690455717970761</v>
      </c>
      <c r="Q43" s="206">
        <f t="shared" si="10"/>
        <v>2.7705932932072228</v>
      </c>
      <c r="R43" s="206">
        <f t="shared" si="10"/>
        <v>2.937833190025795</v>
      </c>
      <c r="S43" s="206">
        <f t="shared" si="10"/>
        <v>2.9616509028374889</v>
      </c>
      <c r="T43" s="206">
        <f t="shared" si="10"/>
        <v>2.9145313843508167</v>
      </c>
      <c r="U43" s="206">
        <f t="shared" si="10"/>
        <v>2.518142734307824</v>
      </c>
      <c r="V43" s="206">
        <f t="shared" si="10"/>
        <v>2.8666380051590714</v>
      </c>
      <c r="W43" s="206">
        <f t="shared" si="10"/>
        <v>3.0601891659501281</v>
      </c>
      <c r="DA43" s="71"/>
    </row>
    <row r="44" spans="1:105" ht="12" customHeight="1" x14ac:dyDescent="0.25">
      <c r="A44" s="18" t="s">
        <v>73</v>
      </c>
      <c r="B44" s="206">
        <v>0.9792777300085983</v>
      </c>
      <c r="C44" s="206">
        <v>0.50154772141014614</v>
      </c>
      <c r="D44" s="206">
        <v>0.26276870163370591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2.9855546001719691</v>
      </c>
      <c r="P44" s="206">
        <v>2.2690455717970761</v>
      </c>
      <c r="Q44" s="206">
        <v>2.7705932932072228</v>
      </c>
      <c r="R44" s="206">
        <v>2.937833190025795</v>
      </c>
      <c r="S44" s="206">
        <v>2.9616509028374889</v>
      </c>
      <c r="T44" s="206">
        <v>2.8828890799656062</v>
      </c>
      <c r="U44" s="206">
        <v>2.493551160791057</v>
      </c>
      <c r="V44" s="206">
        <v>2.8499570077386069</v>
      </c>
      <c r="W44" s="206">
        <v>3.0399828030954419</v>
      </c>
      <c r="DA44" s="71" t="s">
        <v>1836</v>
      </c>
    </row>
    <row r="45" spans="1:105" ht="12" customHeight="1" x14ac:dyDescent="0.25">
      <c r="A45" s="18" t="s">
        <v>74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1837</v>
      </c>
    </row>
    <row r="46" spans="1:105" ht="12" customHeight="1" x14ac:dyDescent="0.25">
      <c r="A46" s="18" t="s">
        <v>75</v>
      </c>
      <c r="B46" s="206">
        <v>0</v>
      </c>
      <c r="C46" s="206">
        <v>0</v>
      </c>
      <c r="D46" s="206">
        <v>0</v>
      </c>
      <c r="E46" s="206">
        <v>0</v>
      </c>
      <c r="F46" s="206">
        <v>0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>
        <v>0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06">
        <v>0</v>
      </c>
      <c r="S46" s="206">
        <v>0</v>
      </c>
      <c r="T46" s="206">
        <v>3.1642304385210658E-2</v>
      </c>
      <c r="U46" s="206">
        <v>2.4591573516766978E-2</v>
      </c>
      <c r="V46" s="206">
        <v>1.6680997420464319E-2</v>
      </c>
      <c r="W46" s="206">
        <v>2.020636285468615E-2</v>
      </c>
      <c r="DA46" s="71" t="s">
        <v>1838</v>
      </c>
    </row>
    <row r="47" spans="1:105" ht="12" customHeight="1" x14ac:dyDescent="0.25">
      <c r="A47" s="18" t="s">
        <v>76</v>
      </c>
      <c r="B47" s="206">
        <v>0</v>
      </c>
      <c r="C47" s="206">
        <v>0</v>
      </c>
      <c r="D47" s="206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6">
        <v>0</v>
      </c>
      <c r="W47" s="206">
        <v>0</v>
      </c>
      <c r="DA47" s="71" t="s">
        <v>1839</v>
      </c>
    </row>
    <row r="48" spans="1:105" ht="12" customHeight="1" x14ac:dyDescent="0.25">
      <c r="A48" s="18" t="s">
        <v>77</v>
      </c>
      <c r="B48" s="206">
        <v>0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6">
        <v>0</v>
      </c>
      <c r="W48" s="206">
        <v>0</v>
      </c>
      <c r="DA48" s="71" t="s">
        <v>1840</v>
      </c>
    </row>
    <row r="49" spans="1:105" ht="12" customHeight="1" x14ac:dyDescent="0.25">
      <c r="A49" s="18" t="s">
        <v>78</v>
      </c>
      <c r="B49" s="206">
        <v>0</v>
      </c>
      <c r="C49" s="206">
        <v>0</v>
      </c>
      <c r="D49" s="206">
        <v>0</v>
      </c>
      <c r="E49" s="206">
        <v>0</v>
      </c>
      <c r="F49" s="206">
        <v>0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>
        <v>0</v>
      </c>
      <c r="M49" s="206">
        <v>0</v>
      </c>
      <c r="N49" s="206">
        <v>0</v>
      </c>
      <c r="O49" s="206">
        <v>0</v>
      </c>
      <c r="P49" s="206">
        <v>0</v>
      </c>
      <c r="Q49" s="206">
        <v>0</v>
      </c>
      <c r="R49" s="206">
        <v>0</v>
      </c>
      <c r="S49" s="206">
        <v>0</v>
      </c>
      <c r="T49" s="206">
        <v>0</v>
      </c>
      <c r="U49" s="206">
        <v>0</v>
      </c>
      <c r="V49" s="206">
        <v>0</v>
      </c>
      <c r="W49" s="206">
        <v>0</v>
      </c>
      <c r="DA49" s="71" t="s">
        <v>1841</v>
      </c>
    </row>
    <row r="50" spans="1:105" ht="12" customHeight="1" x14ac:dyDescent="0.25">
      <c r="A50" s="14" t="s">
        <v>79</v>
      </c>
      <c r="B50" s="206">
        <v>0</v>
      </c>
      <c r="C50" s="206">
        <v>0</v>
      </c>
      <c r="D50" s="206">
        <v>0</v>
      </c>
      <c r="E50" s="206">
        <v>0</v>
      </c>
      <c r="F50" s="206">
        <v>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>
        <v>0</v>
      </c>
      <c r="M50" s="206">
        <v>0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6">
        <v>0</v>
      </c>
      <c r="W50" s="206">
        <v>0</v>
      </c>
      <c r="DA50" s="71" t="s">
        <v>1842</v>
      </c>
    </row>
    <row r="51" spans="1:105" ht="12" customHeight="1" x14ac:dyDescent="0.25">
      <c r="A51" s="21" t="s">
        <v>38</v>
      </c>
      <c r="B51" s="209">
        <v>44.02407566638005</v>
      </c>
      <c r="C51" s="209">
        <v>42.218400687876183</v>
      </c>
      <c r="D51" s="209">
        <v>40.670679277730002</v>
      </c>
      <c r="E51" s="209">
        <v>49.527085124677548</v>
      </c>
      <c r="F51" s="209">
        <v>50.214961306964753</v>
      </c>
      <c r="G51" s="209">
        <v>46.689595872742913</v>
      </c>
      <c r="H51" s="209">
        <v>50.128976784178853</v>
      </c>
      <c r="I51" s="209">
        <v>56.061908856405843</v>
      </c>
      <c r="J51" s="209">
        <v>52.708512467755803</v>
      </c>
      <c r="K51" s="209">
        <v>49.871023215821147</v>
      </c>
      <c r="L51" s="209">
        <v>55.11607910576096</v>
      </c>
      <c r="M51" s="209">
        <v>34.565778159931213</v>
      </c>
      <c r="N51" s="209">
        <v>46.173688736027508</v>
      </c>
      <c r="O51" s="209">
        <v>45.227858985382618</v>
      </c>
      <c r="P51" s="209">
        <v>47.119518486672398</v>
      </c>
      <c r="Q51" s="209">
        <v>42.820292347377467</v>
      </c>
      <c r="R51" s="209">
        <v>17.798796216681001</v>
      </c>
      <c r="S51" s="209">
        <v>18.192433361994841</v>
      </c>
      <c r="T51" s="209">
        <v>17.52020636285468</v>
      </c>
      <c r="U51" s="209">
        <v>39.927773000859837</v>
      </c>
      <c r="V51" s="209">
        <v>37.067583834909712</v>
      </c>
      <c r="W51" s="209">
        <v>36.962682717110923</v>
      </c>
      <c r="DA51" s="86" t="s">
        <v>1843</v>
      </c>
    </row>
    <row r="52" spans="1:105" ht="12" customHeight="1" x14ac:dyDescent="0.25">
      <c r="A52" s="114" t="s">
        <v>145</v>
      </c>
      <c r="B52" s="286">
        <f t="shared" ref="B52:W52" si="11">SUM(B53:B55)</f>
        <v>170.34746345657777</v>
      </c>
      <c r="C52" s="286">
        <f t="shared" si="11"/>
        <v>160.68366294067062</v>
      </c>
      <c r="D52" s="286">
        <f t="shared" si="11"/>
        <v>163.19165950128976</v>
      </c>
      <c r="E52" s="286">
        <f t="shared" si="11"/>
        <v>175.96491831470331</v>
      </c>
      <c r="F52" s="286">
        <f t="shared" si="11"/>
        <v>139.98056749785042</v>
      </c>
      <c r="G52" s="286">
        <f t="shared" si="11"/>
        <v>128.35846947549442</v>
      </c>
      <c r="H52" s="286">
        <f t="shared" si="11"/>
        <v>146.71848667239894</v>
      </c>
      <c r="I52" s="286">
        <f t="shared" si="11"/>
        <v>147.0309544282029</v>
      </c>
      <c r="J52" s="286">
        <f t="shared" si="11"/>
        <v>139.80619088564063</v>
      </c>
      <c r="K52" s="286">
        <f t="shared" si="11"/>
        <v>123.02218400687877</v>
      </c>
      <c r="L52" s="286">
        <f t="shared" si="11"/>
        <v>121.46474634565779</v>
      </c>
      <c r="M52" s="286">
        <f t="shared" si="11"/>
        <v>91.867325881341344</v>
      </c>
      <c r="N52" s="286">
        <f t="shared" si="11"/>
        <v>95.767497850386917</v>
      </c>
      <c r="O52" s="286">
        <f t="shared" si="11"/>
        <v>97.907824591573529</v>
      </c>
      <c r="P52" s="286">
        <f t="shared" si="11"/>
        <v>98.636285468615668</v>
      </c>
      <c r="Q52" s="286">
        <f t="shared" si="11"/>
        <v>83.27592433361994</v>
      </c>
      <c r="R52" s="286">
        <f t="shared" si="11"/>
        <v>47.907738607050717</v>
      </c>
      <c r="S52" s="286">
        <f t="shared" si="11"/>
        <v>48.42975064488391</v>
      </c>
      <c r="T52" s="286">
        <f t="shared" si="11"/>
        <v>54.111349957007725</v>
      </c>
      <c r="U52" s="286">
        <f t="shared" si="11"/>
        <v>76.665692175408395</v>
      </c>
      <c r="V52" s="286">
        <f t="shared" si="11"/>
        <v>70.382631126397243</v>
      </c>
      <c r="W52" s="286">
        <f t="shared" si="11"/>
        <v>71.296216680997446</v>
      </c>
      <c r="DA52" s="118"/>
    </row>
    <row r="53" spans="1:105" ht="12" customHeight="1" x14ac:dyDescent="0.25">
      <c r="A53" s="51" t="s">
        <v>52</v>
      </c>
      <c r="B53" s="243">
        <f>PPA_fec!B5</f>
        <v>0</v>
      </c>
      <c r="C53" s="243">
        <f>PPA_fec!C5</f>
        <v>0</v>
      </c>
      <c r="D53" s="243">
        <f>PPA_fec!D5</f>
        <v>0</v>
      </c>
      <c r="E53" s="243">
        <f>PPA_fec!E5</f>
        <v>0</v>
      </c>
      <c r="F53" s="243">
        <f>PPA_fec!F5</f>
        <v>0</v>
      </c>
      <c r="G53" s="243">
        <f>PPA_fec!G5</f>
        <v>0</v>
      </c>
      <c r="H53" s="243">
        <f>PPA_fec!H5</f>
        <v>0</v>
      </c>
      <c r="I53" s="243">
        <f>PPA_fec!I5</f>
        <v>0</v>
      </c>
      <c r="J53" s="243">
        <f>PPA_fec!J5</f>
        <v>0</v>
      </c>
      <c r="K53" s="243">
        <f>PPA_fec!K5</f>
        <v>0</v>
      </c>
      <c r="L53" s="243">
        <f>PPA_fec!L5</f>
        <v>0</v>
      </c>
      <c r="M53" s="243">
        <f>PPA_fec!M5</f>
        <v>0</v>
      </c>
      <c r="N53" s="243">
        <f>PPA_fec!N5</f>
        <v>0</v>
      </c>
      <c r="O53" s="243">
        <f>PPA_fec!O5</f>
        <v>0</v>
      </c>
      <c r="P53" s="243">
        <f>PPA_fec!P5</f>
        <v>0</v>
      </c>
      <c r="Q53" s="243">
        <f>PPA_fec!Q5</f>
        <v>0</v>
      </c>
      <c r="R53" s="243">
        <f>PPA_fec!R5</f>
        <v>0</v>
      </c>
      <c r="S53" s="243">
        <f>PPA_fec!S5</f>
        <v>0</v>
      </c>
      <c r="T53" s="243">
        <f>PPA_fec!T5</f>
        <v>0</v>
      </c>
      <c r="U53" s="243">
        <f>PPA_fec!U5</f>
        <v>0</v>
      </c>
      <c r="V53" s="243">
        <f>PPA_fec!V5</f>
        <v>0</v>
      </c>
      <c r="W53" s="243">
        <f>PPA_fec!W5</f>
        <v>0</v>
      </c>
      <c r="DA53" s="83"/>
    </row>
    <row r="54" spans="1:105" ht="12" customHeight="1" x14ac:dyDescent="0.25">
      <c r="A54" s="99" t="s">
        <v>59</v>
      </c>
      <c r="B54" s="284">
        <f>PPA_fec!B32</f>
        <v>139.99456709647831</v>
      </c>
      <c r="C54" s="284">
        <f>PPA_fec!C32</f>
        <v>132.05268441575379</v>
      </c>
      <c r="D54" s="284">
        <f>PPA_fec!D32</f>
        <v>134.1138004761807</v>
      </c>
      <c r="E54" s="284">
        <f>PPA_fec!E32</f>
        <v>144.6110911414504</v>
      </c>
      <c r="F54" s="284">
        <f>PPA_fec!F32</f>
        <v>115.0385133487835</v>
      </c>
      <c r="G54" s="284">
        <f>PPA_fec!G32</f>
        <v>105.4872670409258</v>
      </c>
      <c r="H54" s="284">
        <f>PPA_fec!H32</f>
        <v>120.57585484381799</v>
      </c>
      <c r="I54" s="284">
        <f>PPA_fec!I32</f>
        <v>120.83264638809911</v>
      </c>
      <c r="J54" s="284">
        <f>PPA_fec!J32</f>
        <v>114.8952075557725</v>
      </c>
      <c r="K54" s="284">
        <f>PPA_fec!K32</f>
        <v>101.1018129876431</v>
      </c>
      <c r="L54" s="284">
        <f>PPA_fec!L32</f>
        <v>99.821883091780805</v>
      </c>
      <c r="M54" s="284">
        <f>PPA_fec!M32</f>
        <v>77.544338945241222</v>
      </c>
      <c r="N54" s="284">
        <f>PPA_fec!N32</f>
        <v>79.769932796792418</v>
      </c>
      <c r="O54" s="284">
        <f>PPA_fec!O32</f>
        <v>82.643066647292173</v>
      </c>
      <c r="P54" s="284">
        <f>PPA_fec!P32</f>
        <v>85.454858125537413</v>
      </c>
      <c r="Q54" s="284">
        <f>PPA_fec!Q32</f>
        <v>71.934924047004856</v>
      </c>
      <c r="R54" s="284">
        <f>PPA_fec!R32</f>
        <v>41.204050826406792</v>
      </c>
      <c r="S54" s="284">
        <f>PPA_fec!S32</f>
        <v>42.267884780739458</v>
      </c>
      <c r="T54" s="284">
        <f>PPA_fec!T32</f>
        <v>46.315419891086258</v>
      </c>
      <c r="U54" s="284">
        <f>PPA_fec!U32</f>
        <v>64.092844176937007</v>
      </c>
      <c r="V54" s="284">
        <f>PPA_fec!V32</f>
        <v>58.690646794688057</v>
      </c>
      <c r="W54" s="284">
        <f>PPA_fec!W32</f>
        <v>59.452467235948312</v>
      </c>
      <c r="DA54" s="94"/>
    </row>
    <row r="55" spans="1:105" ht="12" customHeight="1" x14ac:dyDescent="0.25">
      <c r="A55" s="52" t="s">
        <v>60</v>
      </c>
      <c r="B55" s="244">
        <f>PPA_fec!B83</f>
        <v>30.352896360099461</v>
      </c>
      <c r="C55" s="244">
        <f>PPA_fec!C83</f>
        <v>28.63097852491682</v>
      </c>
      <c r="D55" s="244">
        <f>PPA_fec!D83</f>
        <v>29.077859025109071</v>
      </c>
      <c r="E55" s="244">
        <f>PPA_fec!E83</f>
        <v>31.35382717325292</v>
      </c>
      <c r="F55" s="244">
        <f>PPA_fec!F83</f>
        <v>24.942054149066909</v>
      </c>
      <c r="G55" s="244">
        <f>PPA_fec!G83</f>
        <v>22.87120243456863</v>
      </c>
      <c r="H55" s="244">
        <f>PPA_fec!H83</f>
        <v>26.142631828580949</v>
      </c>
      <c r="I55" s="244">
        <f>PPA_fec!I83</f>
        <v>26.1983080401038</v>
      </c>
      <c r="J55" s="244">
        <f>PPA_fec!J83</f>
        <v>24.910983329868131</v>
      </c>
      <c r="K55" s="244">
        <f>PPA_fec!K83</f>
        <v>21.92037101923567</v>
      </c>
      <c r="L55" s="244">
        <f>PPA_fec!L83</f>
        <v>21.642863253876978</v>
      </c>
      <c r="M55" s="244">
        <f>PPA_fec!M83</f>
        <v>14.322986936100129</v>
      </c>
      <c r="N55" s="244">
        <f>PPA_fec!N83</f>
        <v>15.997565053594499</v>
      </c>
      <c r="O55" s="244">
        <f>PPA_fec!O83</f>
        <v>15.26475794428136</v>
      </c>
      <c r="P55" s="244">
        <f>PPA_fec!P83</f>
        <v>13.18142734307825</v>
      </c>
      <c r="Q55" s="244">
        <f>PPA_fec!Q83</f>
        <v>11.341000286615079</v>
      </c>
      <c r="R55" s="244">
        <f>PPA_fec!R83</f>
        <v>6.7036877806439286</v>
      </c>
      <c r="S55" s="244">
        <f>PPA_fec!S83</f>
        <v>6.1618658641444544</v>
      </c>
      <c r="T55" s="244">
        <f>PPA_fec!T83</f>
        <v>7.7959300659214694</v>
      </c>
      <c r="U55" s="244">
        <f>PPA_fec!U83</f>
        <v>12.57284799847139</v>
      </c>
      <c r="V55" s="244">
        <f>PPA_fec!V83</f>
        <v>11.691984331709181</v>
      </c>
      <c r="W55" s="244">
        <f>PPA_fec!W83</f>
        <v>11.843749445049131</v>
      </c>
      <c r="DA55" s="84"/>
    </row>
    <row r="56" spans="1:105" ht="12" customHeight="1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DA56" s="173"/>
    </row>
    <row r="57" spans="1:105" ht="12" customHeight="1" x14ac:dyDescent="0.25">
      <c r="A57" s="30" t="s">
        <v>85</v>
      </c>
      <c r="B57" s="205">
        <f t="shared" ref="B57:W57" si="12">SUM(B58:B60)</f>
        <v>379.13389631720008</v>
      </c>
      <c r="C57" s="205">
        <f t="shared" si="12"/>
        <v>348.89108723762092</v>
      </c>
      <c r="D57" s="205">
        <f t="shared" si="12"/>
        <v>359.17627679736006</v>
      </c>
      <c r="E57" s="205">
        <f t="shared" si="12"/>
        <v>369.50777927722356</v>
      </c>
      <c r="F57" s="205">
        <f t="shared" si="12"/>
        <v>256.14440496265274</v>
      </c>
      <c r="G57" s="205">
        <f t="shared" si="12"/>
        <v>233.59822128235874</v>
      </c>
      <c r="H57" s="205">
        <f t="shared" si="12"/>
        <v>273.93963407733111</v>
      </c>
      <c r="I57" s="205">
        <f t="shared" si="12"/>
        <v>259.54671096213752</v>
      </c>
      <c r="J57" s="205">
        <f t="shared" si="12"/>
        <v>243.5694868821374</v>
      </c>
      <c r="K57" s="205">
        <f t="shared" si="12"/>
        <v>198.42948324211119</v>
      </c>
      <c r="L57" s="205">
        <f t="shared" si="12"/>
        <v>179.57379024269963</v>
      </c>
      <c r="M57" s="205">
        <f t="shared" si="12"/>
        <v>152.0943530420532</v>
      </c>
      <c r="N57" s="205">
        <f t="shared" si="12"/>
        <v>134.60568084203905</v>
      </c>
      <c r="O57" s="205">
        <f t="shared" si="12"/>
        <v>136.13873832217945</v>
      </c>
      <c r="P57" s="205">
        <f t="shared" si="12"/>
        <v>131.44479768187472</v>
      </c>
      <c r="Q57" s="205">
        <f t="shared" si="12"/>
        <v>102.58244568163279</v>
      </c>
      <c r="R57" s="205">
        <f t="shared" si="12"/>
        <v>77.802169682399466</v>
      </c>
      <c r="S57" s="205">
        <f t="shared" si="12"/>
        <v>75.429409322160836</v>
      </c>
      <c r="T57" s="205">
        <f t="shared" si="12"/>
        <v>89.993279881808959</v>
      </c>
      <c r="U57" s="205">
        <f t="shared" si="12"/>
        <v>91.583195041872926</v>
      </c>
      <c r="V57" s="205">
        <f t="shared" si="12"/>
        <v>83.18106036168524</v>
      </c>
      <c r="W57" s="205">
        <f t="shared" si="12"/>
        <v>85.288141802194943</v>
      </c>
      <c r="DA57" s="112"/>
    </row>
    <row r="58" spans="1:105" ht="12" customHeight="1" x14ac:dyDescent="0.25">
      <c r="A58" s="51" t="s">
        <v>52</v>
      </c>
      <c r="B58" s="243">
        <f>PPA_emi!B5</f>
        <v>0</v>
      </c>
      <c r="C58" s="243">
        <f>PPA_emi!C5</f>
        <v>0</v>
      </c>
      <c r="D58" s="243">
        <f>PPA_emi!D5</f>
        <v>0</v>
      </c>
      <c r="E58" s="243">
        <f>PPA_emi!E5</f>
        <v>0</v>
      </c>
      <c r="F58" s="243">
        <f>PPA_emi!F5</f>
        <v>0</v>
      </c>
      <c r="G58" s="243">
        <f>PPA_emi!G5</f>
        <v>0</v>
      </c>
      <c r="H58" s="243">
        <f>PPA_emi!H5</f>
        <v>0</v>
      </c>
      <c r="I58" s="243">
        <f>PPA_emi!I5</f>
        <v>0</v>
      </c>
      <c r="J58" s="243">
        <f>PPA_emi!J5</f>
        <v>0</v>
      </c>
      <c r="K58" s="243">
        <f>PPA_emi!K5</f>
        <v>0</v>
      </c>
      <c r="L58" s="243">
        <f>PPA_emi!L5</f>
        <v>0</v>
      </c>
      <c r="M58" s="243">
        <f>PPA_emi!M5</f>
        <v>0</v>
      </c>
      <c r="N58" s="243">
        <f>PPA_emi!N5</f>
        <v>0</v>
      </c>
      <c r="O58" s="243">
        <f>PPA_emi!O5</f>
        <v>0</v>
      </c>
      <c r="P58" s="243">
        <f>PPA_emi!P5</f>
        <v>0</v>
      </c>
      <c r="Q58" s="243">
        <f>PPA_emi!Q5</f>
        <v>0</v>
      </c>
      <c r="R58" s="243">
        <f>PPA_emi!R5</f>
        <v>0</v>
      </c>
      <c r="S58" s="243">
        <f>PPA_emi!S5</f>
        <v>0</v>
      </c>
      <c r="T58" s="243">
        <f>PPA_emi!T5</f>
        <v>0</v>
      </c>
      <c r="U58" s="243">
        <f>PPA_emi!U5</f>
        <v>0</v>
      </c>
      <c r="V58" s="243">
        <f>PPA_emi!V5</f>
        <v>0</v>
      </c>
      <c r="W58" s="243">
        <f>PPA_emi!W5</f>
        <v>0</v>
      </c>
      <c r="DA58" s="83"/>
    </row>
    <row r="59" spans="1:105" ht="12" customHeight="1" x14ac:dyDescent="0.25">
      <c r="A59" s="99" t="s">
        <v>59</v>
      </c>
      <c r="B59" s="284">
        <f>PPA_emi!B32</f>
        <v>364.0059023755818</v>
      </c>
      <c r="C59" s="284">
        <f>PPA_emi!C32</f>
        <v>334.45702843512191</v>
      </c>
      <c r="D59" s="284">
        <f>PPA_emi!D32</f>
        <v>341.74550446841448</v>
      </c>
      <c r="E59" s="284">
        <f>PPA_emi!E32</f>
        <v>355.87751353075731</v>
      </c>
      <c r="F59" s="284">
        <f>PPA_emi!F32</f>
        <v>252.49411034001159</v>
      </c>
      <c r="G59" s="284">
        <f>PPA_emi!G32</f>
        <v>230.46618847009549</v>
      </c>
      <c r="H59" s="284">
        <f>PPA_emi!H32</f>
        <v>268.94695998302819</v>
      </c>
      <c r="I59" s="284">
        <f>PPA_emi!I32</f>
        <v>256.80752531897002</v>
      </c>
      <c r="J59" s="284">
        <f>PPA_emi!J32</f>
        <v>240.5327817771892</v>
      </c>
      <c r="K59" s="284">
        <f>PPA_emi!K32</f>
        <v>196.45500747275571</v>
      </c>
      <c r="L59" s="284">
        <f>PPA_emi!L32</f>
        <v>178.5886924545886</v>
      </c>
      <c r="M59" s="284">
        <f>PPA_emi!M32</f>
        <v>150.3548577418785</v>
      </c>
      <c r="N59" s="284">
        <f>PPA_emi!N32</f>
        <v>134.17776554774809</v>
      </c>
      <c r="O59" s="284">
        <f>PPA_emi!O32</f>
        <v>135.6484654666865</v>
      </c>
      <c r="P59" s="284">
        <f>PPA_emi!P32</f>
        <v>131.11673999742311</v>
      </c>
      <c r="Q59" s="284">
        <f>PPA_emi!Q32</f>
        <v>102.4295763975359</v>
      </c>
      <c r="R59" s="284">
        <f>PPA_emi!R32</f>
        <v>77.26964176705799</v>
      </c>
      <c r="S59" s="284">
        <f>PPA_emi!S32</f>
        <v>74.945260330161503</v>
      </c>
      <c r="T59" s="284">
        <f>PPA_emi!T32</f>
        <v>88.352406974978678</v>
      </c>
      <c r="U59" s="284">
        <f>PPA_emi!U32</f>
        <v>91.384545609973912</v>
      </c>
      <c r="V59" s="284">
        <f>PPA_emi!V32</f>
        <v>83.029820286442572</v>
      </c>
      <c r="W59" s="284">
        <f>PPA_emi!W32</f>
        <v>85.109019680052924</v>
      </c>
      <c r="DA59" s="94"/>
    </row>
    <row r="60" spans="1:105" ht="12" customHeight="1" x14ac:dyDescent="0.25">
      <c r="A60" s="52" t="s">
        <v>60</v>
      </c>
      <c r="B60" s="244">
        <f>PPA_emi!B83</f>
        <v>15.1279939416183</v>
      </c>
      <c r="C60" s="244">
        <f>PPA_emi!C83</f>
        <v>14.43405880249899</v>
      </c>
      <c r="D60" s="244">
        <f>PPA_emi!D83</f>
        <v>17.430772328945601</v>
      </c>
      <c r="E60" s="244">
        <f>PPA_emi!E83</f>
        <v>13.630265746466231</v>
      </c>
      <c r="F60" s="244">
        <f>PPA_emi!F83</f>
        <v>3.6502946226411321</v>
      </c>
      <c r="G60" s="244">
        <f>PPA_emi!G83</f>
        <v>3.1320328122632448</v>
      </c>
      <c r="H60" s="244">
        <f>PPA_emi!H83</f>
        <v>4.9926740943029326</v>
      </c>
      <c r="I60" s="244">
        <f>PPA_emi!I83</f>
        <v>2.739185643167477</v>
      </c>
      <c r="J60" s="244">
        <f>PPA_emi!J83</f>
        <v>3.0367051049482061</v>
      </c>
      <c r="K60" s="244">
        <f>PPA_emi!K83</f>
        <v>1.974475769355482</v>
      </c>
      <c r="L60" s="244">
        <f>PPA_emi!L83</f>
        <v>0.98509778811102044</v>
      </c>
      <c r="M60" s="244">
        <f>PPA_emi!M83</f>
        <v>1.739495300174686</v>
      </c>
      <c r="N60" s="244">
        <f>PPA_emi!N83</f>
        <v>0.42791529429095632</v>
      </c>
      <c r="O60" s="244">
        <f>PPA_emi!O83</f>
        <v>0.49027285549295202</v>
      </c>
      <c r="P60" s="244">
        <f>PPA_emi!P83</f>
        <v>0.32805768445161693</v>
      </c>
      <c r="Q60" s="244">
        <f>PPA_emi!Q83</f>
        <v>0.15286928409688891</v>
      </c>
      <c r="R60" s="244">
        <f>PPA_emi!R83</f>
        <v>0.53252791534148092</v>
      </c>
      <c r="S60" s="244">
        <f>PPA_emi!S83</f>
        <v>0.48414899199933881</v>
      </c>
      <c r="T60" s="244">
        <f>PPA_emi!T83</f>
        <v>1.6408729068302821</v>
      </c>
      <c r="U60" s="244">
        <f>PPA_emi!U83</f>
        <v>0.19864943189902021</v>
      </c>
      <c r="V60" s="244">
        <f>PPA_emi!V83</f>
        <v>0.1512400752426637</v>
      </c>
      <c r="W60" s="244">
        <f>PPA_emi!W83</f>
        <v>0.17912212214201481</v>
      </c>
      <c r="DA60" s="84"/>
    </row>
    <row r="61" spans="1:105" ht="12" customHeight="1" x14ac:dyDescent="0.25">
      <c r="A61" s="143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DA61" s="145"/>
    </row>
    <row r="62" spans="1:105" ht="12" customHeight="1" x14ac:dyDescent="0.25">
      <c r="A62" s="115" t="s">
        <v>148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DA62" s="118"/>
    </row>
    <row r="63" spans="1:105" ht="12" customHeight="1" x14ac:dyDescent="0.25">
      <c r="A63" s="50" t="s">
        <v>52</v>
      </c>
      <c r="B63" s="289" t="str">
        <f t="shared" ref="B63:W63" si="13">IF(B$10=0,"",B$5/B$10*1000)</f>
        <v/>
      </c>
      <c r="C63" s="289" t="str">
        <f t="shared" si="13"/>
        <v/>
      </c>
      <c r="D63" s="289" t="str">
        <f t="shared" si="13"/>
        <v/>
      </c>
      <c r="E63" s="289" t="str">
        <f t="shared" si="13"/>
        <v/>
      </c>
      <c r="F63" s="289" t="str">
        <f t="shared" si="13"/>
        <v/>
      </c>
      <c r="G63" s="289" t="str">
        <f t="shared" si="13"/>
        <v/>
      </c>
      <c r="H63" s="289" t="str">
        <f t="shared" si="13"/>
        <v/>
      </c>
      <c r="I63" s="289" t="str">
        <f t="shared" si="13"/>
        <v/>
      </c>
      <c r="J63" s="289" t="str">
        <f t="shared" si="13"/>
        <v/>
      </c>
      <c r="K63" s="289" t="str">
        <f t="shared" si="13"/>
        <v/>
      </c>
      <c r="L63" s="289" t="str">
        <f t="shared" si="13"/>
        <v/>
      </c>
      <c r="M63" s="289" t="str">
        <f t="shared" si="13"/>
        <v/>
      </c>
      <c r="N63" s="289" t="str">
        <f t="shared" si="13"/>
        <v/>
      </c>
      <c r="O63" s="289" t="str">
        <f t="shared" si="13"/>
        <v/>
      </c>
      <c r="P63" s="289" t="str">
        <f t="shared" si="13"/>
        <v/>
      </c>
      <c r="Q63" s="289" t="str">
        <f t="shared" si="13"/>
        <v/>
      </c>
      <c r="R63" s="289" t="str">
        <f t="shared" si="13"/>
        <v/>
      </c>
      <c r="S63" s="289" t="str">
        <f t="shared" si="13"/>
        <v/>
      </c>
      <c r="T63" s="289" t="str">
        <f t="shared" si="13"/>
        <v/>
      </c>
      <c r="U63" s="289" t="str">
        <f t="shared" si="13"/>
        <v/>
      </c>
      <c r="V63" s="289" t="str">
        <f t="shared" si="13"/>
        <v/>
      </c>
      <c r="W63" s="289" t="str">
        <f t="shared" si="13"/>
        <v/>
      </c>
      <c r="DA63" s="83"/>
    </row>
    <row r="64" spans="1:105" ht="12" customHeight="1" x14ac:dyDescent="0.25">
      <c r="A64" s="107" t="s">
        <v>59</v>
      </c>
      <c r="B64" s="290">
        <f t="shared" ref="B64:W64" si="14">IF(B$11=0,"",B$6/B$11*1000)</f>
        <v>756.30969844371907</v>
      </c>
      <c r="C64" s="290">
        <f t="shared" si="14"/>
        <v>714.56279709881176</v>
      </c>
      <c r="D64" s="290">
        <f t="shared" si="14"/>
        <v>899.61456063630692</v>
      </c>
      <c r="E64" s="290">
        <f t="shared" si="14"/>
        <v>804.04334518382791</v>
      </c>
      <c r="F64" s="290">
        <f t="shared" si="14"/>
        <v>749.68967500995279</v>
      </c>
      <c r="G64" s="290">
        <f t="shared" si="14"/>
        <v>709.82503409841115</v>
      </c>
      <c r="H64" s="290">
        <f t="shared" si="14"/>
        <v>851.27426432456946</v>
      </c>
      <c r="I64" s="290">
        <f t="shared" si="14"/>
        <v>1035.7761521650039</v>
      </c>
      <c r="J64" s="290">
        <f t="shared" si="14"/>
        <v>856.77705230610627</v>
      </c>
      <c r="K64" s="290">
        <f t="shared" si="14"/>
        <v>564.87789946983366</v>
      </c>
      <c r="L64" s="290">
        <f t="shared" si="14"/>
        <v>521.6278416623345</v>
      </c>
      <c r="M64" s="290">
        <f t="shared" si="14"/>
        <v>584.51758896046465</v>
      </c>
      <c r="N64" s="290">
        <f t="shared" si="14"/>
        <v>676.91819579938715</v>
      </c>
      <c r="O64" s="290">
        <f t="shared" si="14"/>
        <v>544.43460475458733</v>
      </c>
      <c r="P64" s="290">
        <f t="shared" si="14"/>
        <v>835.83910767433088</v>
      </c>
      <c r="Q64" s="290">
        <f t="shared" si="14"/>
        <v>1042.0569501686025</v>
      </c>
      <c r="R64" s="290">
        <f t="shared" si="14"/>
        <v>1468.5424747669624</v>
      </c>
      <c r="S64" s="290">
        <f t="shared" si="14"/>
        <v>1435.5039850153246</v>
      </c>
      <c r="T64" s="290">
        <f t="shared" si="14"/>
        <v>1256.8624182973499</v>
      </c>
      <c r="U64" s="290">
        <f t="shared" si="14"/>
        <v>974.81282365109928</v>
      </c>
      <c r="V64" s="290">
        <f t="shared" si="14"/>
        <v>1061.6133298350626</v>
      </c>
      <c r="W64" s="290">
        <f t="shared" si="14"/>
        <v>1058.7261155388792</v>
      </c>
      <c r="DA64" s="94"/>
    </row>
    <row r="65" spans="1:105" ht="12" customHeight="1" x14ac:dyDescent="0.25">
      <c r="A65" s="49" t="s">
        <v>60</v>
      </c>
      <c r="B65" s="291">
        <f t="shared" ref="B65:W65" si="15">IF(B$12=0,"",B$7/B$12*1000)</f>
        <v>3462.395184321791</v>
      </c>
      <c r="C65" s="291">
        <f t="shared" si="15"/>
        <v>4585.8094272679809</v>
      </c>
      <c r="D65" s="291">
        <f t="shared" si="15"/>
        <v>4847.8796553459633</v>
      </c>
      <c r="E65" s="291">
        <f t="shared" si="15"/>
        <v>4230.4731392824924</v>
      </c>
      <c r="F65" s="291">
        <f t="shared" si="15"/>
        <v>5388.473727825919</v>
      </c>
      <c r="G65" s="291">
        <f t="shared" si="15"/>
        <v>5845.3005669644463</v>
      </c>
      <c r="H65" s="291">
        <f t="shared" si="15"/>
        <v>5553.5034063671155</v>
      </c>
      <c r="I65" s="291">
        <f t="shared" si="15"/>
        <v>5642.1684400839513</v>
      </c>
      <c r="J65" s="291">
        <f t="shared" si="15"/>
        <v>3315.6360679617328</v>
      </c>
      <c r="K65" s="291">
        <f t="shared" si="15"/>
        <v>3605.2396410327033</v>
      </c>
      <c r="L65" s="291">
        <f t="shared" si="15"/>
        <v>2930.7014905647079</v>
      </c>
      <c r="M65" s="291">
        <f t="shared" si="15"/>
        <v>3433.8207051871159</v>
      </c>
      <c r="N65" s="291">
        <f t="shared" si="15"/>
        <v>2822.7191870888923</v>
      </c>
      <c r="O65" s="291">
        <f t="shared" si="15"/>
        <v>2617.2304269573651</v>
      </c>
      <c r="P65" s="291">
        <f t="shared" si="15"/>
        <v>3120.5902787774285</v>
      </c>
      <c r="Q65" s="291">
        <f t="shared" si="15"/>
        <v>3493.8179093293388</v>
      </c>
      <c r="R65" s="291">
        <f t="shared" si="15"/>
        <v>6132.9760270713359</v>
      </c>
      <c r="S65" s="291">
        <f t="shared" si="15"/>
        <v>6850.0026852880292</v>
      </c>
      <c r="T65" s="291">
        <f t="shared" si="15"/>
        <v>5399.9355079902534</v>
      </c>
      <c r="U65" s="291">
        <f t="shared" si="15"/>
        <v>3276.1080221203711</v>
      </c>
      <c r="V65" s="291">
        <f t="shared" si="15"/>
        <v>3015.7692356808102</v>
      </c>
      <c r="W65" s="291">
        <f t="shared" si="15"/>
        <v>3054.7026160614623</v>
      </c>
      <c r="DA65" s="84"/>
    </row>
    <row r="66" spans="1:105" ht="12" customHeight="1" x14ac:dyDescent="0.25">
      <c r="A66" s="115" t="s">
        <v>149</v>
      </c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DA66" s="118"/>
    </row>
    <row r="67" spans="1:105" ht="12" customHeight="1" x14ac:dyDescent="0.25">
      <c r="A67" s="50" t="s">
        <v>52</v>
      </c>
      <c r="B67" s="254" t="str">
        <f t="shared" ref="B67:W67" si="16">IF(B$53=0,"",B$53/B$10)</f>
        <v/>
      </c>
      <c r="C67" s="254" t="str">
        <f t="shared" si="16"/>
        <v/>
      </c>
      <c r="D67" s="254" t="str">
        <f t="shared" si="16"/>
        <v/>
      </c>
      <c r="E67" s="254" t="str">
        <f t="shared" si="16"/>
        <v/>
      </c>
      <c r="F67" s="254" t="str">
        <f t="shared" si="16"/>
        <v/>
      </c>
      <c r="G67" s="254" t="str">
        <f t="shared" si="16"/>
        <v/>
      </c>
      <c r="H67" s="254" t="str">
        <f t="shared" si="16"/>
        <v/>
      </c>
      <c r="I67" s="254" t="str">
        <f t="shared" si="16"/>
        <v/>
      </c>
      <c r="J67" s="254" t="str">
        <f t="shared" si="16"/>
        <v/>
      </c>
      <c r="K67" s="254" t="str">
        <f t="shared" si="16"/>
        <v/>
      </c>
      <c r="L67" s="254" t="str">
        <f t="shared" si="16"/>
        <v/>
      </c>
      <c r="M67" s="254" t="str">
        <f t="shared" si="16"/>
        <v/>
      </c>
      <c r="N67" s="254" t="str">
        <f t="shared" si="16"/>
        <v/>
      </c>
      <c r="O67" s="254" t="str">
        <f t="shared" si="16"/>
        <v/>
      </c>
      <c r="P67" s="254" t="str">
        <f t="shared" si="16"/>
        <v/>
      </c>
      <c r="Q67" s="254" t="str">
        <f t="shared" si="16"/>
        <v/>
      </c>
      <c r="R67" s="254" t="str">
        <f t="shared" si="16"/>
        <v/>
      </c>
      <c r="S67" s="254" t="str">
        <f t="shared" si="16"/>
        <v/>
      </c>
      <c r="T67" s="254" t="str">
        <f t="shared" si="16"/>
        <v/>
      </c>
      <c r="U67" s="254" t="str">
        <f t="shared" si="16"/>
        <v/>
      </c>
      <c r="V67" s="254" t="str">
        <f t="shared" si="16"/>
        <v/>
      </c>
      <c r="W67" s="254" t="str">
        <f t="shared" si="16"/>
        <v/>
      </c>
      <c r="DA67" s="83"/>
    </row>
    <row r="68" spans="1:105" ht="12" customHeight="1" x14ac:dyDescent="0.25">
      <c r="A68" s="107" t="s">
        <v>59</v>
      </c>
      <c r="B68" s="293">
        <f t="shared" ref="B68:W68" si="17">IF(B$54=0,"",B$54/B$11)</f>
        <v>0.28224711108160949</v>
      </c>
      <c r="C68" s="293">
        <f t="shared" si="17"/>
        <v>0.26677309982980563</v>
      </c>
      <c r="D68" s="293">
        <f t="shared" si="17"/>
        <v>0.27203610644255721</v>
      </c>
      <c r="E68" s="293">
        <f t="shared" si="17"/>
        <v>0.29332878527677564</v>
      </c>
      <c r="F68" s="293">
        <f t="shared" si="17"/>
        <v>0.22556571244859508</v>
      </c>
      <c r="G68" s="293">
        <f t="shared" si="17"/>
        <v>0.20683777851161922</v>
      </c>
      <c r="H68" s="293">
        <f t="shared" si="17"/>
        <v>0.29265984185392718</v>
      </c>
      <c r="I68" s="293">
        <f t="shared" si="17"/>
        <v>0.29543434324718609</v>
      </c>
      <c r="J68" s="293">
        <f t="shared" si="17"/>
        <v>0.24894957435381457</v>
      </c>
      <c r="K68" s="293">
        <f t="shared" si="17"/>
        <v>0.19378186607563894</v>
      </c>
      <c r="L68" s="293">
        <f t="shared" si="17"/>
        <v>0.16424286011448544</v>
      </c>
      <c r="M68" s="293">
        <f t="shared" si="17"/>
        <v>0.15267639091404062</v>
      </c>
      <c r="N68" s="293">
        <f t="shared" si="17"/>
        <v>0.19503497448268309</v>
      </c>
      <c r="O68" s="293">
        <f t="shared" si="17"/>
        <v>0.15482028221673319</v>
      </c>
      <c r="P68" s="293">
        <f t="shared" si="17"/>
        <v>0.20010972771997332</v>
      </c>
      <c r="Q68" s="293">
        <f t="shared" si="17"/>
        <v>0.21056260551413467</v>
      </c>
      <c r="R68" s="293">
        <f t="shared" si="17"/>
        <v>0.17168354511002831</v>
      </c>
      <c r="S68" s="293">
        <f t="shared" si="17"/>
        <v>0.16915273243452641</v>
      </c>
      <c r="T68" s="293">
        <f t="shared" si="17"/>
        <v>0.15445887322943766</v>
      </c>
      <c r="U68" s="293">
        <f t="shared" si="17"/>
        <v>0.17099632937659945</v>
      </c>
      <c r="V68" s="293">
        <f t="shared" si="17"/>
        <v>0.15658355155724896</v>
      </c>
      <c r="W68" s="293">
        <f t="shared" si="17"/>
        <v>0.15861604833239504</v>
      </c>
      <c r="DA68" s="94"/>
    </row>
    <row r="69" spans="1:105" ht="12" customHeight="1" x14ac:dyDescent="0.25">
      <c r="A69" s="49" t="s">
        <v>60</v>
      </c>
      <c r="B69" s="255">
        <f t="shared" ref="B69:W69" si="18">IF(B$55=0,"",B$55/B$12)</f>
        <v>0.11618248665185339</v>
      </c>
      <c r="C69" s="255">
        <f t="shared" si="18"/>
        <v>0.11079042842930976</v>
      </c>
      <c r="D69" s="255">
        <f t="shared" si="18"/>
        <v>0.11197929071609163</v>
      </c>
      <c r="E69" s="255">
        <f t="shared" si="18"/>
        <v>0.11306315861438962</v>
      </c>
      <c r="F69" s="255">
        <f t="shared" si="18"/>
        <v>0.10885526478719904</v>
      </c>
      <c r="G69" s="255">
        <f t="shared" si="18"/>
        <v>0.10979414285695555</v>
      </c>
      <c r="H69" s="255">
        <f t="shared" si="18"/>
        <v>0.11280531533368263</v>
      </c>
      <c r="I69" s="255">
        <f t="shared" si="18"/>
        <v>0.10906584329125352</v>
      </c>
      <c r="J69" s="255">
        <f t="shared" si="18"/>
        <v>0.1146989070375494</v>
      </c>
      <c r="K69" s="255">
        <f t="shared" si="18"/>
        <v>0.12604433913654001</v>
      </c>
      <c r="L69" s="255">
        <f t="shared" si="18"/>
        <v>0.12625464879824494</v>
      </c>
      <c r="M69" s="255">
        <f t="shared" si="18"/>
        <v>0.12022278959017117</v>
      </c>
      <c r="N69" s="255">
        <f t="shared" si="18"/>
        <v>0.12385955265304378</v>
      </c>
      <c r="O69" s="255">
        <f t="shared" si="18"/>
        <v>0.1259787320343615</v>
      </c>
      <c r="P69" s="255">
        <f t="shared" si="18"/>
        <v>0.12346784697525523</v>
      </c>
      <c r="Q69" s="255">
        <f t="shared" si="18"/>
        <v>0.13278615921945347</v>
      </c>
      <c r="R69" s="255">
        <f t="shared" si="18"/>
        <v>0.13637404063564854</v>
      </c>
      <c r="S69" s="255">
        <f t="shared" si="18"/>
        <v>0.13973603288305816</v>
      </c>
      <c r="T69" s="255">
        <f t="shared" si="18"/>
        <v>0.13649429341446462</v>
      </c>
      <c r="U69" s="255">
        <f t="shared" si="18"/>
        <v>0.13417478254598358</v>
      </c>
      <c r="V69" s="255">
        <f t="shared" si="18"/>
        <v>0.12477439124602939</v>
      </c>
      <c r="W69" s="255">
        <f t="shared" si="18"/>
        <v>0.12639399653219291</v>
      </c>
      <c r="DA69" s="84"/>
    </row>
    <row r="70" spans="1:105" ht="12" customHeight="1" x14ac:dyDescent="0.25">
      <c r="A70" s="115" t="s">
        <v>150</v>
      </c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DA70" s="118"/>
    </row>
    <row r="71" spans="1:105" ht="12" customHeight="1" x14ac:dyDescent="0.25">
      <c r="A71" s="50" t="s">
        <v>52</v>
      </c>
      <c r="B71" s="254" t="str">
        <f>IF(PPA_ued!B$5=0,"",PPA_ued!B$5/B$10)</f>
        <v/>
      </c>
      <c r="C71" s="254" t="str">
        <f>IF(PPA_ued!C$5=0,"",PPA_ued!C$5/C$10)</f>
        <v/>
      </c>
      <c r="D71" s="254" t="str">
        <f>IF(PPA_ued!D$5=0,"",PPA_ued!D$5/D$10)</f>
        <v/>
      </c>
      <c r="E71" s="254" t="str">
        <f>IF(PPA_ued!E$5=0,"",PPA_ued!E$5/E$10)</f>
        <v/>
      </c>
      <c r="F71" s="254" t="str">
        <f>IF(PPA_ued!F$5=0,"",PPA_ued!F$5/F$10)</f>
        <v/>
      </c>
      <c r="G71" s="254" t="str">
        <f>IF(PPA_ued!G$5=0,"",PPA_ued!G$5/G$10)</f>
        <v/>
      </c>
      <c r="H71" s="254" t="str">
        <f>IF(PPA_ued!H$5=0,"",PPA_ued!H$5/H$10)</f>
        <v/>
      </c>
      <c r="I71" s="254" t="str">
        <f>IF(PPA_ued!I$5=0,"",PPA_ued!I$5/I$10)</f>
        <v/>
      </c>
      <c r="J71" s="254" t="str">
        <f>IF(PPA_ued!J$5=0,"",PPA_ued!J$5/J$10)</f>
        <v/>
      </c>
      <c r="K71" s="254" t="str">
        <f>IF(PPA_ued!K$5=0,"",PPA_ued!K$5/K$10)</f>
        <v/>
      </c>
      <c r="L71" s="254" t="str">
        <f>IF(PPA_ued!L$5=0,"",PPA_ued!L$5/L$10)</f>
        <v/>
      </c>
      <c r="M71" s="254" t="str">
        <f>IF(PPA_ued!M$5=0,"",PPA_ued!M$5/M$10)</f>
        <v/>
      </c>
      <c r="N71" s="254" t="str">
        <f>IF(PPA_ued!N$5=0,"",PPA_ued!N$5/N$10)</f>
        <v/>
      </c>
      <c r="O71" s="254" t="str">
        <f>IF(PPA_ued!O$5=0,"",PPA_ued!O$5/O$10)</f>
        <v/>
      </c>
      <c r="P71" s="254" t="str">
        <f>IF(PPA_ued!P$5=0,"",PPA_ued!P$5/P$10)</f>
        <v/>
      </c>
      <c r="Q71" s="254" t="str">
        <f>IF(PPA_ued!Q$5=0,"",PPA_ued!Q$5/Q$10)</f>
        <v/>
      </c>
      <c r="R71" s="254" t="str">
        <f>IF(PPA_ued!R$5=0,"",PPA_ued!R$5/R$10)</f>
        <v/>
      </c>
      <c r="S71" s="254" t="str">
        <f>IF(PPA_ued!S$5=0,"",PPA_ued!S$5/S$10)</f>
        <v/>
      </c>
      <c r="T71" s="254" t="str">
        <f>IF(PPA_ued!T$5=0,"",PPA_ued!T$5/T$10)</f>
        <v/>
      </c>
      <c r="U71" s="254" t="str">
        <f>IF(PPA_ued!U$5=0,"",PPA_ued!U$5/U$10)</f>
        <v/>
      </c>
      <c r="V71" s="254" t="str">
        <f>IF(PPA_ued!V$5=0,"",PPA_ued!V$5/V$10)</f>
        <v/>
      </c>
      <c r="W71" s="254" t="str">
        <f>IF(PPA_ued!W$5=0,"",PPA_ued!W$5/W$10)</f>
        <v/>
      </c>
      <c r="DA71" s="83"/>
    </row>
    <row r="72" spans="1:105" ht="12" customHeight="1" x14ac:dyDescent="0.25">
      <c r="A72" s="107" t="s">
        <v>59</v>
      </c>
      <c r="B72" s="293">
        <f>IF(PPA_ued!B$32=0,"",PPA_ued!B$32/B$11)</f>
        <v>0.19449404419007529</v>
      </c>
      <c r="C72" s="293">
        <f>IF(PPA_ued!C$32=0,"",PPA_ued!C$32/C$11)</f>
        <v>0.18580522838100993</v>
      </c>
      <c r="D72" s="293">
        <f>IF(PPA_ued!D$32=0,"",PPA_ued!D$32/D$11)</f>
        <v>0.18995635477625231</v>
      </c>
      <c r="E72" s="293">
        <f>IF(PPA_ued!E$32=0,"",PPA_ued!E$32/E$11)</f>
        <v>0.20656839477136268</v>
      </c>
      <c r="F72" s="293">
        <f>IF(PPA_ued!F$32=0,"",PPA_ued!F$32/F$11)</f>
        <v>0.15947523532178379</v>
      </c>
      <c r="G72" s="293">
        <f>IF(PPA_ued!G$32=0,"",PPA_ued!G$32/G$11)</f>
        <v>0.14618760831720662</v>
      </c>
      <c r="H72" s="293">
        <f>IF(PPA_ued!H$32=0,"",PPA_ued!H$32/H$11)</f>
        <v>0.20793378508559157</v>
      </c>
      <c r="I72" s="293">
        <f>IF(PPA_ued!I$32=0,"",PPA_ued!I$32/I$11)</f>
        <v>0.20865044137886041</v>
      </c>
      <c r="J72" s="293">
        <f>IF(PPA_ued!J$32=0,"",PPA_ued!J$32/J$11)</f>
        <v>0.17727201035474388</v>
      </c>
      <c r="K72" s="293">
        <f>IF(PPA_ued!K$32=0,"",PPA_ued!K$32/K$11)</f>
        <v>0.14101186652441972</v>
      </c>
      <c r="L72" s="293">
        <f>IF(PPA_ued!L$32=0,"",PPA_ued!L$32/L$11)</f>
        <v>0.12130819295509168</v>
      </c>
      <c r="M72" s="293">
        <f>IF(PPA_ued!M$32=0,"",PPA_ued!M$32/M$11)</f>
        <v>0.11471581251275191</v>
      </c>
      <c r="N72" s="293">
        <f>IF(PPA_ued!N$32=0,"",PPA_ued!N$32/N$11)</f>
        <v>0.14324688298445287</v>
      </c>
      <c r="O72" s="293">
        <f>IF(PPA_ued!O$32=0,"",PPA_ued!O$32/O$11)</f>
        <v>0.1132367878006363</v>
      </c>
      <c r="P72" s="293">
        <f>IF(PPA_ued!P$32=0,"",PPA_ued!P$32/P$11)</f>
        <v>0.14679114756867587</v>
      </c>
      <c r="Q72" s="293">
        <f>IF(PPA_ued!Q$32=0,"",PPA_ued!Q$32/Q$11)</f>
        <v>0.15265144972541178</v>
      </c>
      <c r="R72" s="293">
        <f>IF(PPA_ued!R$32=0,"",PPA_ued!R$32/R$11)</f>
        <v>0.12484415999336776</v>
      </c>
      <c r="S72" s="293">
        <f>IF(PPA_ued!S$32=0,"",PPA_ued!S$32/S$11)</f>
        <v>0.12416065574106287</v>
      </c>
      <c r="T72" s="293">
        <f>IF(PPA_ued!T$32=0,"",PPA_ued!T$32/T$11)</f>
        <v>0.115609624666618</v>
      </c>
      <c r="U72" s="293">
        <f>IF(PPA_ued!U$32=0,"",PPA_ued!U$32/U$11)</f>
        <v>0.12476804774525251</v>
      </c>
      <c r="V72" s="293">
        <f>IF(PPA_ued!V$32=0,"",PPA_ued!V$32/V$11)</f>
        <v>0.11344250048906573</v>
      </c>
      <c r="W72" s="293">
        <f>IF(PPA_ued!W$32=0,"",PPA_ued!W$32/W$11)</f>
        <v>0.11504708639866369</v>
      </c>
      <c r="DA72" s="94"/>
    </row>
    <row r="73" spans="1:105" ht="12" customHeight="1" x14ac:dyDescent="0.25">
      <c r="A73" s="49" t="s">
        <v>60</v>
      </c>
      <c r="B73" s="255">
        <f>IF(PPA_ued!B$83=0,"",PPA_ued!B$83/B$12)</f>
        <v>8.310854559485624E-2</v>
      </c>
      <c r="C73" s="255">
        <f>IF(PPA_ued!C$83=0,"",PPA_ued!C$83/C$12)</f>
        <v>7.9323944380147726E-2</v>
      </c>
      <c r="D73" s="255">
        <f>IF(PPA_ued!D$83=0,"",PPA_ued!D$83/D$12)</f>
        <v>7.9981855143007777E-2</v>
      </c>
      <c r="E73" s="255">
        <f>IF(PPA_ued!E$83=0,"",PPA_ued!E$83/E$12)</f>
        <v>8.1304053389943731E-2</v>
      </c>
      <c r="F73" s="255">
        <f>IF(PPA_ued!F$83=0,"",PPA_ued!F$83/F$12)</f>
        <v>7.9539657723504131E-2</v>
      </c>
      <c r="G73" s="255">
        <f>IF(PPA_ued!G$83=0,"",PPA_ued!G$83/G$12)</f>
        <v>8.0341284675258723E-2</v>
      </c>
      <c r="H73" s="255">
        <f>IF(PPA_ued!H$83=0,"",PPA_ued!H$83/H$12)</f>
        <v>8.2340125441461756E-2</v>
      </c>
      <c r="I73" s="255">
        <f>IF(PPA_ued!I$83=0,"",PPA_ued!I$83/I$12)</f>
        <v>8.0087734992967244E-2</v>
      </c>
      <c r="J73" s="255">
        <f>IF(PPA_ued!J$83=0,"",PPA_ued!J$83/J$12)</f>
        <v>8.4040451836195518E-2</v>
      </c>
      <c r="K73" s="255">
        <f>IF(PPA_ued!K$83=0,"",PPA_ued!K$83/K$12)</f>
        <v>9.2444888814471465E-2</v>
      </c>
      <c r="L73" s="255">
        <f>IF(PPA_ued!L$83=0,"",PPA_ued!L$83/L$12)</f>
        <v>9.2947769357655086E-2</v>
      </c>
      <c r="M73" s="255">
        <f>IF(PPA_ued!M$83=0,"",PPA_ued!M$83/M$12)</f>
        <v>8.7850243425156363E-2</v>
      </c>
      <c r="N73" s="255">
        <f>IF(PPA_ued!N$83=0,"",PPA_ued!N$83/N$12)</f>
        <v>9.1384190772044072E-2</v>
      </c>
      <c r="O73" s="255">
        <f>IF(PPA_ued!O$83=0,"",PPA_ued!O$83/O$12)</f>
        <v>9.2897075740125942E-2</v>
      </c>
      <c r="P73" s="255">
        <f>IF(PPA_ued!P$83=0,"",PPA_ued!P$83/P$12)</f>
        <v>9.1017345930244409E-2</v>
      </c>
      <c r="Q73" s="255">
        <f>IF(PPA_ued!Q$83=0,"",PPA_ued!Q$83/Q$12)</f>
        <v>9.8176315500230496E-2</v>
      </c>
      <c r="R73" s="255">
        <f>IF(PPA_ued!R$83=0,"",PPA_ued!R$83/R$12)</f>
        <v>0.10034474398274569</v>
      </c>
      <c r="S73" s="255">
        <f>IF(PPA_ued!S$83=0,"",PPA_ued!S$83/S$12)</f>
        <v>0.10264799187089697</v>
      </c>
      <c r="T73" s="255">
        <f>IF(PPA_ued!T$83=0,"",PPA_ued!T$83/T$12)</f>
        <v>9.9279964848775701E-2</v>
      </c>
      <c r="U73" s="255">
        <f>IF(PPA_ued!U$83=0,"",PPA_ued!U$83/U$12)</f>
        <v>0.10082857169565737</v>
      </c>
      <c r="V73" s="255">
        <f>IF(PPA_ued!V$83=0,"",PPA_ued!V$83/V$12)</f>
        <v>9.5271824464724431E-2</v>
      </c>
      <c r="W73" s="255">
        <f>IF(PPA_ued!W$83=0,"",PPA_ued!W$83/W$12)</f>
        <v>9.6489950451060166E-2</v>
      </c>
      <c r="DA73" s="84"/>
    </row>
    <row r="74" spans="1:105" ht="12" customHeight="1" x14ac:dyDescent="0.25">
      <c r="A74" s="110" t="s">
        <v>88</v>
      </c>
      <c r="B74" s="256">
        <f t="shared" ref="B74:W74" si="19">IF(B$52=0,"",B$57/B$52)</f>
        <v>2.2256503773174336</v>
      </c>
      <c r="C74" s="256">
        <f t="shared" si="19"/>
        <v>2.1712915977428415</v>
      </c>
      <c r="D74" s="256">
        <f t="shared" si="19"/>
        <v>2.2009475110124814</v>
      </c>
      <c r="E74" s="256">
        <f t="shared" si="19"/>
        <v>2.0998945858991038</v>
      </c>
      <c r="F74" s="256">
        <f t="shared" si="19"/>
        <v>1.8298568832890763</v>
      </c>
      <c r="G74" s="256">
        <f t="shared" si="19"/>
        <v>1.8198894255821287</v>
      </c>
      <c r="H74" s="256">
        <f t="shared" si="19"/>
        <v>1.8671105481683334</v>
      </c>
      <c r="I74" s="256">
        <f t="shared" si="19"/>
        <v>1.7652521672834376</v>
      </c>
      <c r="J74" s="256">
        <f t="shared" si="19"/>
        <v>1.7421938566466888</v>
      </c>
      <c r="K74" s="256">
        <f t="shared" si="19"/>
        <v>1.6129569219078084</v>
      </c>
      <c r="L74" s="256">
        <f t="shared" si="19"/>
        <v>1.4784025459673564</v>
      </c>
      <c r="M74" s="256">
        <f t="shared" si="19"/>
        <v>1.6555870281725946</v>
      </c>
      <c r="N74" s="256">
        <f t="shared" si="19"/>
        <v>1.4055465984119917</v>
      </c>
      <c r="O74" s="256">
        <f t="shared" si="19"/>
        <v>1.3904786352887293</v>
      </c>
      <c r="P74" s="256">
        <f t="shared" si="19"/>
        <v>1.3326211247451947</v>
      </c>
      <c r="Q74" s="256">
        <f t="shared" si="19"/>
        <v>1.2318379712084262</v>
      </c>
      <c r="R74" s="256">
        <f t="shared" si="19"/>
        <v>1.6240000455990862</v>
      </c>
      <c r="S74" s="256">
        <f t="shared" si="19"/>
        <v>1.5575015009937729</v>
      </c>
      <c r="T74" s="256">
        <f t="shared" si="19"/>
        <v>1.6631128211236637</v>
      </c>
      <c r="U74" s="256">
        <f t="shared" si="19"/>
        <v>1.1945785975861773</v>
      </c>
      <c r="V74" s="256">
        <f t="shared" si="19"/>
        <v>1.1818407330112997</v>
      </c>
      <c r="W74" s="256">
        <f t="shared" si="19"/>
        <v>1.1962505974728215</v>
      </c>
      <c r="DA74" s="109"/>
    </row>
    <row r="75" spans="1:105" ht="12" customHeight="1" x14ac:dyDescent="0.25">
      <c r="A75" s="50" t="s">
        <v>52</v>
      </c>
      <c r="B75" s="257" t="str">
        <f t="shared" ref="B75:W75" si="20">IF(B$53=0,"",B$58/B$53)</f>
        <v/>
      </c>
      <c r="C75" s="257" t="str">
        <f t="shared" si="20"/>
        <v/>
      </c>
      <c r="D75" s="257" t="str">
        <f t="shared" si="20"/>
        <v/>
      </c>
      <c r="E75" s="257" t="str">
        <f t="shared" si="20"/>
        <v/>
      </c>
      <c r="F75" s="257" t="str">
        <f t="shared" si="20"/>
        <v/>
      </c>
      <c r="G75" s="257" t="str">
        <f t="shared" si="20"/>
        <v/>
      </c>
      <c r="H75" s="257" t="str">
        <f t="shared" si="20"/>
        <v/>
      </c>
      <c r="I75" s="257" t="str">
        <f t="shared" si="20"/>
        <v/>
      </c>
      <c r="J75" s="257" t="str">
        <f t="shared" si="20"/>
        <v/>
      </c>
      <c r="K75" s="257" t="str">
        <f t="shared" si="20"/>
        <v/>
      </c>
      <c r="L75" s="257" t="str">
        <f t="shared" si="20"/>
        <v/>
      </c>
      <c r="M75" s="257" t="str">
        <f t="shared" si="20"/>
        <v/>
      </c>
      <c r="N75" s="257" t="str">
        <f t="shared" si="20"/>
        <v/>
      </c>
      <c r="O75" s="257" t="str">
        <f t="shared" si="20"/>
        <v/>
      </c>
      <c r="P75" s="257" t="str">
        <f t="shared" si="20"/>
        <v/>
      </c>
      <c r="Q75" s="257" t="str">
        <f t="shared" si="20"/>
        <v/>
      </c>
      <c r="R75" s="257" t="str">
        <f t="shared" si="20"/>
        <v/>
      </c>
      <c r="S75" s="257" t="str">
        <f t="shared" si="20"/>
        <v/>
      </c>
      <c r="T75" s="257" t="str">
        <f t="shared" si="20"/>
        <v/>
      </c>
      <c r="U75" s="257" t="str">
        <f t="shared" si="20"/>
        <v/>
      </c>
      <c r="V75" s="257" t="str">
        <f t="shared" si="20"/>
        <v/>
      </c>
      <c r="W75" s="257" t="str">
        <f t="shared" si="20"/>
        <v/>
      </c>
      <c r="DA75" s="83"/>
    </row>
    <row r="76" spans="1:105" ht="12" customHeight="1" x14ac:dyDescent="0.25">
      <c r="A76" s="107" t="s">
        <v>59</v>
      </c>
      <c r="B76" s="295">
        <f t="shared" ref="B76:W76" si="21">IF(B$54=0,"",B$59/B$54)</f>
        <v>2.6001430621570076</v>
      </c>
      <c r="C76" s="295">
        <f t="shared" si="21"/>
        <v>2.532754482916225</v>
      </c>
      <c r="D76" s="295">
        <f t="shared" si="21"/>
        <v>2.5481755289539367</v>
      </c>
      <c r="E76" s="295">
        <f t="shared" si="21"/>
        <v>2.460928209044893</v>
      </c>
      <c r="F76" s="295">
        <f t="shared" si="21"/>
        <v>2.194865901773944</v>
      </c>
      <c r="G76" s="295">
        <f t="shared" si="21"/>
        <v>2.1847773189600384</v>
      </c>
      <c r="H76" s="295">
        <f t="shared" si="21"/>
        <v>2.2305208644914476</v>
      </c>
      <c r="I76" s="295">
        <f t="shared" si="21"/>
        <v>2.1253157403681855</v>
      </c>
      <c r="J76" s="295">
        <f t="shared" si="21"/>
        <v>2.0934970822036214</v>
      </c>
      <c r="K76" s="295">
        <f t="shared" si="21"/>
        <v>1.943140302506414</v>
      </c>
      <c r="L76" s="295">
        <f t="shared" si="21"/>
        <v>1.7890735670693168</v>
      </c>
      <c r="M76" s="295">
        <f t="shared" si="21"/>
        <v>1.9389533754108501</v>
      </c>
      <c r="N76" s="295">
        <f t="shared" si="21"/>
        <v>1.6820594031281852</v>
      </c>
      <c r="O76" s="295">
        <f t="shared" si="21"/>
        <v>1.6413774436228652</v>
      </c>
      <c r="P76" s="295">
        <f t="shared" si="21"/>
        <v>1.5343392157389828</v>
      </c>
      <c r="Q76" s="295">
        <f t="shared" si="21"/>
        <v>1.4239199909435469</v>
      </c>
      <c r="R76" s="295">
        <f t="shared" si="21"/>
        <v>1.875292361243704</v>
      </c>
      <c r="S76" s="295">
        <f t="shared" si="21"/>
        <v>1.7731017466081578</v>
      </c>
      <c r="T76" s="295">
        <f t="shared" si="21"/>
        <v>1.9076240090826153</v>
      </c>
      <c r="U76" s="295">
        <f t="shared" si="21"/>
        <v>1.4258151090579543</v>
      </c>
      <c r="V76" s="295">
        <f t="shared" si="21"/>
        <v>1.4147027647675778</v>
      </c>
      <c r="W76" s="295">
        <f t="shared" si="21"/>
        <v>1.4315473122802751</v>
      </c>
      <c r="DA76" s="94"/>
    </row>
    <row r="77" spans="1:105" ht="12" customHeight="1" x14ac:dyDescent="0.25">
      <c r="A77" s="49" t="s">
        <v>60</v>
      </c>
      <c r="B77" s="258">
        <f t="shared" ref="B77:W77" si="22">IF(B$55=0,"",B$60/B$55)</f>
        <v>0.49840363707447943</v>
      </c>
      <c r="C77" s="258">
        <f t="shared" si="22"/>
        <v>0.50414130239863764</v>
      </c>
      <c r="D77" s="258">
        <f t="shared" si="22"/>
        <v>0.59945171045412682</v>
      </c>
      <c r="E77" s="258">
        <f t="shared" si="22"/>
        <v>0.43472414615124982</v>
      </c>
      <c r="F77" s="258">
        <f t="shared" si="22"/>
        <v>0.14635100224003367</v>
      </c>
      <c r="G77" s="258">
        <f t="shared" si="22"/>
        <v>0.13694220149655711</v>
      </c>
      <c r="H77" s="258">
        <f t="shared" si="22"/>
        <v>0.19097825066122812</v>
      </c>
      <c r="I77" s="258">
        <f t="shared" si="22"/>
        <v>0.10455582242083691</v>
      </c>
      <c r="J77" s="258">
        <f t="shared" si="22"/>
        <v>0.12190225751976694</v>
      </c>
      <c r="K77" s="258">
        <f t="shared" si="22"/>
        <v>9.0074924718328467E-2</v>
      </c>
      <c r="L77" s="258">
        <f t="shared" si="22"/>
        <v>4.5516056565877698E-2</v>
      </c>
      <c r="M77" s="258">
        <f t="shared" si="22"/>
        <v>0.12144780330633442</v>
      </c>
      <c r="N77" s="258">
        <f t="shared" si="22"/>
        <v>2.6748776633029402E-2</v>
      </c>
      <c r="O77" s="258">
        <f t="shared" si="22"/>
        <v>3.2117958062782323E-2</v>
      </c>
      <c r="P77" s="258">
        <f t="shared" si="22"/>
        <v>2.488787260386369E-2</v>
      </c>
      <c r="Q77" s="258">
        <f t="shared" si="22"/>
        <v>1.3479347520809861E-2</v>
      </c>
      <c r="R77" s="258">
        <f t="shared" si="22"/>
        <v>7.9438054510696271E-2</v>
      </c>
      <c r="S77" s="258">
        <f t="shared" si="22"/>
        <v>7.8571816179344986E-2</v>
      </c>
      <c r="T77" s="258">
        <f t="shared" si="22"/>
        <v>0.21047814602686959</v>
      </c>
      <c r="U77" s="258">
        <f t="shared" si="22"/>
        <v>1.579987540795626E-2</v>
      </c>
      <c r="V77" s="258">
        <f t="shared" si="22"/>
        <v>1.2935364173598309E-2</v>
      </c>
      <c r="W77" s="258">
        <f t="shared" si="22"/>
        <v>1.5123768277358368E-2</v>
      </c>
      <c r="DA7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  <ignoredErrors>
    <ignoredError sqref="B4:W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B5" sqref="DB5"/>
      <selection pane="topRight" activeCell="DB5" sqref="DB5"/>
      <selection pane="bottomLeft" activeCell="DB5" sqref="DB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final energy consumption"</f>
        <v>EL: Pulp, paper and printing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1844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1845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1846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1847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1848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1849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1850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1851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1852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1853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1854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1856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1859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1860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1861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1862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1863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1864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1865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1866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1867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1868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1869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1871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1873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139.99456709647831</v>
      </c>
      <c r="C32" s="225">
        <v>132.05268441575379</v>
      </c>
      <c r="D32" s="225">
        <v>134.1138004761807</v>
      </c>
      <c r="E32" s="225">
        <v>144.6110911414504</v>
      </c>
      <c r="F32" s="225">
        <v>115.0385133487835</v>
      </c>
      <c r="G32" s="225">
        <v>105.4872670409258</v>
      </c>
      <c r="H32" s="225">
        <v>120.57585484381799</v>
      </c>
      <c r="I32" s="225">
        <v>120.83264638809911</v>
      </c>
      <c r="J32" s="225">
        <v>114.8952075557725</v>
      </c>
      <c r="K32" s="225">
        <v>101.1018129876431</v>
      </c>
      <c r="L32" s="225">
        <v>99.821883091780805</v>
      </c>
      <c r="M32" s="225">
        <v>77.544338945241222</v>
      </c>
      <c r="N32" s="225">
        <v>79.769932796792418</v>
      </c>
      <c r="O32" s="225">
        <v>82.643066647292173</v>
      </c>
      <c r="P32" s="225">
        <v>85.454858125537413</v>
      </c>
      <c r="Q32" s="225">
        <v>71.934924047004856</v>
      </c>
      <c r="R32" s="225">
        <v>41.204050826406792</v>
      </c>
      <c r="S32" s="225">
        <v>42.267884780739458</v>
      </c>
      <c r="T32" s="225">
        <v>46.315419891086258</v>
      </c>
      <c r="U32" s="225">
        <v>64.092844176937007</v>
      </c>
      <c r="V32" s="225">
        <v>58.690646794688057</v>
      </c>
      <c r="W32" s="225">
        <v>59.452467235948312</v>
      </c>
      <c r="DA32" s="89" t="s">
        <v>1874</v>
      </c>
    </row>
    <row r="33" spans="1:105" ht="12" customHeight="1" x14ac:dyDescent="0.25">
      <c r="A33" s="55" t="s">
        <v>92</v>
      </c>
      <c r="B33" s="261">
        <v>0.73890842123477629</v>
      </c>
      <c r="C33" s="261">
        <v>0.69699019458553235</v>
      </c>
      <c r="D33" s="261">
        <v>0.70786901685519699</v>
      </c>
      <c r="E33" s="261">
        <v>0.76327499891298622</v>
      </c>
      <c r="F33" s="261">
        <v>0.60718732193203073</v>
      </c>
      <c r="G33" s="261">
        <v>0.55677467752304977</v>
      </c>
      <c r="H33" s="261">
        <v>0.63641408655711706</v>
      </c>
      <c r="I33" s="261">
        <v>0.63776946369116783</v>
      </c>
      <c r="J33" s="261">
        <v>0.60643093645562174</v>
      </c>
      <c r="K33" s="261">
        <v>0.53362771547906196</v>
      </c>
      <c r="L33" s="261">
        <v>0.52687208918435835</v>
      </c>
      <c r="M33" s="261">
        <v>0.40928849065029022</v>
      </c>
      <c r="N33" s="261">
        <v>0.42103544678755589</v>
      </c>
      <c r="O33" s="261">
        <v>0.43620019811706612</v>
      </c>
      <c r="P33" s="261">
        <v>0.45104117691419038</v>
      </c>
      <c r="Q33" s="261">
        <v>0.37968131379646619</v>
      </c>
      <c r="R33" s="261">
        <v>0.21748001209232121</v>
      </c>
      <c r="S33" s="261">
        <v>0.22309505761822021</v>
      </c>
      <c r="T33" s="261">
        <v>0.24445844221453389</v>
      </c>
      <c r="U33" s="261">
        <v>0.33828985856968469</v>
      </c>
      <c r="V33" s="261">
        <v>0.30977640107101229</v>
      </c>
      <c r="W33" s="261">
        <v>0.31379738239372601</v>
      </c>
      <c r="DA33" s="67" t="s">
        <v>1875</v>
      </c>
    </row>
    <row r="34" spans="1:105" ht="12" customHeight="1" x14ac:dyDescent="0.25">
      <c r="A34" s="202" t="s">
        <v>93</v>
      </c>
      <c r="B34" s="226">
        <v>1.048566574228889</v>
      </c>
      <c r="C34" s="226">
        <v>0.98908146071252478</v>
      </c>
      <c r="D34" s="226">
        <v>1.004519326990845</v>
      </c>
      <c r="E34" s="226">
        <v>1.083144578955139</v>
      </c>
      <c r="F34" s="226">
        <v>0.86164443627472087</v>
      </c>
      <c r="G34" s="226">
        <v>0.79010510565319514</v>
      </c>
      <c r="H34" s="226">
        <v>0.90311941149222974</v>
      </c>
      <c r="I34" s="226">
        <v>0.90504279349383798</v>
      </c>
      <c r="J34" s="226">
        <v>0.86057106844590492</v>
      </c>
      <c r="K34" s="226">
        <v>0.75725782715864021</v>
      </c>
      <c r="L34" s="226">
        <v>0.74767108580201802</v>
      </c>
      <c r="M34" s="226">
        <v>0.58081112378624067</v>
      </c>
      <c r="N34" s="226">
        <v>0.59748093725769391</v>
      </c>
      <c r="O34" s="226">
        <v>0.61900085893357004</v>
      </c>
      <c r="P34" s="226">
        <v>0.64006132305644348</v>
      </c>
      <c r="Q34" s="226">
        <v>0.53879631503047631</v>
      </c>
      <c r="R34" s="226">
        <v>0.3086204794659469</v>
      </c>
      <c r="S34" s="226">
        <v>0.31658865100389239</v>
      </c>
      <c r="T34" s="226">
        <v>0.34690489907514471</v>
      </c>
      <c r="U34" s="226">
        <v>0.48005872974627151</v>
      </c>
      <c r="V34" s="226">
        <v>0.43959599094185858</v>
      </c>
      <c r="W34" s="226">
        <v>0.44530206559120461</v>
      </c>
      <c r="DA34" s="174" t="s">
        <v>1876</v>
      </c>
    </row>
    <row r="35" spans="1:105" ht="12" customHeight="1" x14ac:dyDescent="0.25">
      <c r="A35" s="202" t="s">
        <v>94</v>
      </c>
      <c r="B35" s="226">
        <v>3.7312164962710779</v>
      </c>
      <c r="C35" s="226">
        <v>3.519544827261377</v>
      </c>
      <c r="D35" s="226">
        <v>3.5744788893806621</v>
      </c>
      <c r="E35" s="226">
        <v>3.8542587759065952</v>
      </c>
      <c r="F35" s="226">
        <v>3.0660732599765699</v>
      </c>
      <c r="G35" s="226">
        <v>2.8115078970252232</v>
      </c>
      <c r="H35" s="226">
        <v>3.2136577009814791</v>
      </c>
      <c r="I35" s="226">
        <v>3.220501858357284</v>
      </c>
      <c r="J35" s="226">
        <v>3.062253790762238</v>
      </c>
      <c r="K35" s="226">
        <v>2.6946242289885758</v>
      </c>
      <c r="L35" s="226">
        <v>2.6605107941581569</v>
      </c>
      <c r="M35" s="226">
        <v>2.066756751122516</v>
      </c>
      <c r="N35" s="226">
        <v>2.1260745708424409</v>
      </c>
      <c r="O35" s="226">
        <v>2.202651002638905</v>
      </c>
      <c r="P35" s="226">
        <v>2.2775925019063021</v>
      </c>
      <c r="Q35" s="226">
        <v>1.9172513678973571</v>
      </c>
      <c r="R35" s="226">
        <v>1.098194289587441</v>
      </c>
      <c r="S35" s="226">
        <v>1.1265482098994291</v>
      </c>
      <c r="T35" s="226">
        <v>1.2344254660399721</v>
      </c>
      <c r="U35" s="226">
        <v>1.708239701351792</v>
      </c>
      <c r="V35" s="226">
        <v>1.564257199694842</v>
      </c>
      <c r="W35" s="226">
        <v>1.5845616804821021</v>
      </c>
      <c r="DA35" s="174" t="s">
        <v>1877</v>
      </c>
    </row>
    <row r="36" spans="1:105" ht="12" customHeight="1" x14ac:dyDescent="0.25">
      <c r="A36" s="202" t="s">
        <v>95</v>
      </c>
      <c r="B36" s="226">
        <v>2.9556336849391052</v>
      </c>
      <c r="C36" s="226">
        <v>2.787960778342129</v>
      </c>
      <c r="D36" s="226">
        <v>2.8314760674207871</v>
      </c>
      <c r="E36" s="226">
        <v>3.053099995651944</v>
      </c>
      <c r="F36" s="226">
        <v>2.428749287728122</v>
      </c>
      <c r="G36" s="226">
        <v>2.2270987100921991</v>
      </c>
      <c r="H36" s="226">
        <v>2.5456563462284678</v>
      </c>
      <c r="I36" s="226">
        <v>2.55107785476467</v>
      </c>
      <c r="J36" s="226">
        <v>2.4257237458224861</v>
      </c>
      <c r="K36" s="226">
        <v>2.1345108619162469</v>
      </c>
      <c r="L36" s="226">
        <v>2.107488356737433</v>
      </c>
      <c r="M36" s="226">
        <v>1.63715396260116</v>
      </c>
      <c r="N36" s="226">
        <v>1.6841417871502229</v>
      </c>
      <c r="O36" s="226">
        <v>1.7448007924682649</v>
      </c>
      <c r="P36" s="226">
        <v>1.8041647076567611</v>
      </c>
      <c r="Q36" s="226">
        <v>1.518725255185865</v>
      </c>
      <c r="R36" s="226">
        <v>0.86992004836928449</v>
      </c>
      <c r="S36" s="226">
        <v>0.89238023047288073</v>
      </c>
      <c r="T36" s="226">
        <v>0.977833768858135</v>
      </c>
      <c r="U36" s="226">
        <v>1.353159434278739</v>
      </c>
      <c r="V36" s="226">
        <v>1.23910560428405</v>
      </c>
      <c r="W36" s="226">
        <v>1.255189529574904</v>
      </c>
      <c r="DA36" s="174" t="s">
        <v>1878</v>
      </c>
    </row>
    <row r="37" spans="1:105" ht="12" customHeight="1" x14ac:dyDescent="0.25">
      <c r="A37" s="56" t="s">
        <v>96</v>
      </c>
      <c r="B37" s="262">
        <v>1.16185071060772</v>
      </c>
      <c r="C37" s="262">
        <v>1.231629716208575</v>
      </c>
      <c r="D37" s="262">
        <v>1.2750947224577669</v>
      </c>
      <c r="E37" s="262">
        <v>1.500802820752422</v>
      </c>
      <c r="F37" s="262">
        <v>1.539275364780428</v>
      </c>
      <c r="G37" s="262">
        <v>1.441205088530396</v>
      </c>
      <c r="H37" s="262">
        <v>1.510405677199179</v>
      </c>
      <c r="I37" s="262">
        <v>1.782011323456536</v>
      </c>
      <c r="J37" s="262">
        <v>1.6572130420220019</v>
      </c>
      <c r="K37" s="262">
        <v>1.628401672990988</v>
      </c>
      <c r="L37" s="262">
        <v>1.9710699238583369</v>
      </c>
      <c r="M37" s="262">
        <v>1.165308453268501</v>
      </c>
      <c r="N37" s="262">
        <v>1.8212468292438559</v>
      </c>
      <c r="O37" s="262">
        <v>1.7935197043247519</v>
      </c>
      <c r="P37" s="262">
        <v>2.0230847593284942</v>
      </c>
      <c r="Q37" s="262">
        <v>1.9791050778844621</v>
      </c>
      <c r="R37" s="262">
        <v>0.65659782928279398</v>
      </c>
      <c r="S37" s="262">
        <v>0.69926503079755453</v>
      </c>
      <c r="T37" s="262">
        <v>0.59949718308827138</v>
      </c>
      <c r="U37" s="262">
        <v>1.6994480265193881</v>
      </c>
      <c r="V37" s="262">
        <v>1.6139595341064139</v>
      </c>
      <c r="W37" s="262">
        <v>1.577532689722307</v>
      </c>
      <c r="DA37" s="68" t="s">
        <v>1879</v>
      </c>
    </row>
    <row r="38" spans="1:105" ht="12" customHeight="1" x14ac:dyDescent="0.25">
      <c r="A38" s="37" t="s">
        <v>160</v>
      </c>
      <c r="B38" s="228">
        <v>0.38031877067909831</v>
      </c>
      <c r="C38" s="228">
        <v>0.3195987656565808</v>
      </c>
      <c r="D38" s="228">
        <v>0.3075450080169313</v>
      </c>
      <c r="E38" s="228">
        <v>0.35809065641427379</v>
      </c>
      <c r="F38" s="228">
        <v>3.1361952075463891E-2</v>
      </c>
      <c r="G38" s="228">
        <v>4.550494113611879E-2</v>
      </c>
      <c r="H38" s="228">
        <v>5.237838409063806E-2</v>
      </c>
      <c r="I38" s="228">
        <v>3.9841457600667138E-2</v>
      </c>
      <c r="J38" s="228">
        <v>3.8967250245340319E-2</v>
      </c>
      <c r="K38" s="228">
        <v>2.9131528477229749E-2</v>
      </c>
      <c r="L38" s="228">
        <v>1.9660131498973599E-2</v>
      </c>
      <c r="M38" s="228">
        <v>1.0612421971405529E-2</v>
      </c>
      <c r="N38" s="228">
        <v>0</v>
      </c>
      <c r="O38" s="228">
        <v>5.8092555473645028E-3</v>
      </c>
      <c r="P38" s="228">
        <v>0</v>
      </c>
      <c r="Q38" s="228">
        <v>0</v>
      </c>
      <c r="R38" s="228">
        <v>1.303833172531867E-2</v>
      </c>
      <c r="S38" s="228">
        <v>6.9336310821287691E-3</v>
      </c>
      <c r="T38" s="228">
        <v>1.0236590160289711E-2</v>
      </c>
      <c r="U38" s="228">
        <v>1.359960446089365E-3</v>
      </c>
      <c r="V38" s="228">
        <v>1.006052175230491E-3</v>
      </c>
      <c r="W38" s="228">
        <v>1.2624583283076241E-3</v>
      </c>
      <c r="DA38" s="69" t="s">
        <v>1880</v>
      </c>
    </row>
    <row r="39" spans="1:105" ht="12" customHeight="1" x14ac:dyDescent="0.25">
      <c r="A39" s="37" t="s">
        <v>162</v>
      </c>
      <c r="B39" s="228">
        <v>0.44657302355317052</v>
      </c>
      <c r="C39" s="228">
        <v>0.59601942875966174</v>
      </c>
      <c r="D39" s="228">
        <v>0.74090528738896944</v>
      </c>
      <c r="E39" s="228">
        <v>0.69006897435444825</v>
      </c>
      <c r="F39" s="228">
        <v>0.47425877647308301</v>
      </c>
      <c r="G39" s="228">
        <v>0.39526679173894208</v>
      </c>
      <c r="H39" s="228">
        <v>0.5689851015107058</v>
      </c>
      <c r="I39" s="228">
        <v>0.38720475334236942</v>
      </c>
      <c r="J39" s="228">
        <v>0.42737720204613722</v>
      </c>
      <c r="K39" s="228">
        <v>0.32434305260755197</v>
      </c>
      <c r="L39" s="228">
        <v>0.2006141970416111</v>
      </c>
      <c r="M39" s="228">
        <v>0.33744057966393137</v>
      </c>
      <c r="N39" s="228">
        <v>0.122868951789355</v>
      </c>
      <c r="O39" s="228">
        <v>0.13746329517224329</v>
      </c>
      <c r="P39" s="228">
        <v>0.12937678081405621</v>
      </c>
      <c r="Q39" s="228">
        <v>6.6544601962454195E-2</v>
      </c>
      <c r="R39" s="228">
        <v>0.10743153411802341</v>
      </c>
      <c r="S39" s="228">
        <v>0.12613500632751459</v>
      </c>
      <c r="T39" s="228">
        <v>0.27417868153616648</v>
      </c>
      <c r="U39" s="228">
        <v>6.574698013083205E-2</v>
      </c>
      <c r="V39" s="228">
        <v>5.0223679259515423E-2</v>
      </c>
      <c r="W39" s="228">
        <v>5.7675666049127883E-2</v>
      </c>
      <c r="DA39" s="69" t="s">
        <v>1881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1882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1883</v>
      </c>
    </row>
    <row r="42" spans="1:105" ht="12" customHeight="1" x14ac:dyDescent="0.25">
      <c r="A42" s="37" t="s">
        <v>38</v>
      </c>
      <c r="B42" s="228">
        <v>0.33495891637545161</v>
      </c>
      <c r="C42" s="228">
        <v>0.31601152179233277</v>
      </c>
      <c r="D42" s="228">
        <v>0.2266444270518666</v>
      </c>
      <c r="E42" s="228">
        <v>0.45264318998369968</v>
      </c>
      <c r="F42" s="228">
        <v>1.033654636231881</v>
      </c>
      <c r="G42" s="228">
        <v>1.0004333556553351</v>
      </c>
      <c r="H42" s="228">
        <v>0.88904219159783504</v>
      </c>
      <c r="I42" s="228">
        <v>1.3549651125135</v>
      </c>
      <c r="J42" s="228">
        <v>1.190868589730524</v>
      </c>
      <c r="K42" s="228">
        <v>1.2749270919062059</v>
      </c>
      <c r="L42" s="228">
        <v>1.7507955953177521</v>
      </c>
      <c r="M42" s="228">
        <v>0.81725545163316382</v>
      </c>
      <c r="N42" s="228">
        <v>1.6983778774545</v>
      </c>
      <c r="O42" s="228">
        <v>1.650247153605144</v>
      </c>
      <c r="P42" s="228">
        <v>1.893707978514438</v>
      </c>
      <c r="Q42" s="228">
        <v>1.9125604759220081</v>
      </c>
      <c r="R42" s="228">
        <v>0.5361279634394519</v>
      </c>
      <c r="S42" s="228">
        <v>0.56619639338791117</v>
      </c>
      <c r="T42" s="228">
        <v>0.31508191139181507</v>
      </c>
      <c r="U42" s="228">
        <v>1.632341085942467</v>
      </c>
      <c r="V42" s="228">
        <v>1.5627298026716681</v>
      </c>
      <c r="W42" s="228">
        <v>1.518594565344872</v>
      </c>
      <c r="DA42" s="69" t="s">
        <v>1884</v>
      </c>
    </row>
    <row r="43" spans="1:105" ht="12" customHeight="1" x14ac:dyDescent="0.25">
      <c r="A43" s="57" t="s">
        <v>1885</v>
      </c>
      <c r="B43" s="263">
        <f t="shared" ref="B43:W43" si="1">B44+B55</f>
        <v>6.1289080090870218</v>
      </c>
      <c r="C43" s="263">
        <f t="shared" si="1"/>
        <v>6.0632771474158131</v>
      </c>
      <c r="D43" s="263">
        <f t="shared" si="1"/>
        <v>5.8655838931279174</v>
      </c>
      <c r="E43" s="263">
        <f t="shared" si="1"/>
        <v>7.367464486820432</v>
      </c>
      <c r="F43" s="263">
        <f t="shared" si="1"/>
        <v>8.1739587285490849</v>
      </c>
      <c r="G43" s="263">
        <f t="shared" si="1"/>
        <v>7.6444424249626381</v>
      </c>
      <c r="H43" s="263">
        <f t="shared" si="1"/>
        <v>8.002083845971244</v>
      </c>
      <c r="I43" s="263">
        <f t="shared" si="1"/>
        <v>9.3794893654755018</v>
      </c>
      <c r="J43" s="263">
        <f t="shared" si="1"/>
        <v>8.8210482567795374</v>
      </c>
      <c r="K43" s="263">
        <f t="shared" si="1"/>
        <v>8.6776876696463141</v>
      </c>
      <c r="L43" s="263">
        <f t="shared" si="1"/>
        <v>10.099735697375731</v>
      </c>
      <c r="M43" s="263">
        <f t="shared" si="1"/>
        <v>6.3705279914598796</v>
      </c>
      <c r="N43" s="263">
        <f t="shared" si="1"/>
        <v>8.9873626830162561</v>
      </c>
      <c r="O43" s="263">
        <f t="shared" si="1"/>
        <v>8.9506308330367226</v>
      </c>
      <c r="P43" s="263">
        <f t="shared" si="1"/>
        <v>10.084347181153612</v>
      </c>
      <c r="Q43" s="263">
        <f t="shared" si="1"/>
        <v>9.2669239648680044</v>
      </c>
      <c r="R43" s="263">
        <f t="shared" si="1"/>
        <v>3.4045220254991824</v>
      </c>
      <c r="S43" s="263">
        <f t="shared" si="1"/>
        <v>3.6807041895144579</v>
      </c>
      <c r="T43" s="263">
        <f t="shared" si="1"/>
        <v>3.2075855715001551</v>
      </c>
      <c r="U43" s="263">
        <f t="shared" si="1"/>
        <v>8.0744636789534212</v>
      </c>
      <c r="V43" s="263">
        <f t="shared" si="1"/>
        <v>7.468161384243106</v>
      </c>
      <c r="W43" s="263">
        <f t="shared" si="1"/>
        <v>7.4087054207128409</v>
      </c>
      <c r="DA43" s="70"/>
    </row>
    <row r="44" spans="1:105" ht="12" customHeight="1" x14ac:dyDescent="0.25">
      <c r="A44" s="60" t="s">
        <v>1886</v>
      </c>
      <c r="B44" s="264">
        <v>3.4748986758925038</v>
      </c>
      <c r="C44" s="264">
        <v>3.247051263150627</v>
      </c>
      <c r="D44" s="264">
        <v>3.3243406455301518</v>
      </c>
      <c r="E44" s="264">
        <v>3.4828944209764852</v>
      </c>
      <c r="F44" s="264">
        <v>2.5430781850770301</v>
      </c>
      <c r="G44" s="264">
        <v>2.317025874902999</v>
      </c>
      <c r="H44" s="264">
        <v>2.7216954102848878</v>
      </c>
      <c r="I44" s="264">
        <v>2.5915850855442391</v>
      </c>
      <c r="J44" s="264">
        <v>2.4745569114306618</v>
      </c>
      <c r="K44" s="264">
        <v>2.086339392711698</v>
      </c>
      <c r="L44" s="264">
        <v>1.9049467693548541</v>
      </c>
      <c r="M44" s="264">
        <v>1.629567514675496</v>
      </c>
      <c r="N44" s="264">
        <v>1.42865956854876</v>
      </c>
      <c r="O44" s="264">
        <v>1.516830143424464</v>
      </c>
      <c r="P44" s="264">
        <v>1.485441146578673</v>
      </c>
      <c r="Q44" s="264">
        <v>1.168811688326499</v>
      </c>
      <c r="R44" s="264">
        <v>0.86287993000410645</v>
      </c>
      <c r="S44" s="264">
        <v>0.86671047902483078</v>
      </c>
      <c r="T44" s="264">
        <v>1.032307212756534</v>
      </c>
      <c r="U44" s="264">
        <v>1.0604823444973479</v>
      </c>
      <c r="V44" s="264">
        <v>0.96231115971236103</v>
      </c>
      <c r="W44" s="264">
        <v>0.99126750818625931</v>
      </c>
      <c r="DA44" s="72" t="s">
        <v>1887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1888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1889</v>
      </c>
    </row>
    <row r="47" spans="1:105" ht="12" customHeight="1" x14ac:dyDescent="0.25">
      <c r="A47" s="64" t="s">
        <v>33</v>
      </c>
      <c r="B47" s="231">
        <v>0.72041571646943403</v>
      </c>
      <c r="C47" s="231">
        <v>0.72041571646991931</v>
      </c>
      <c r="D47" s="231">
        <v>0.65492292546222686</v>
      </c>
      <c r="E47" s="231">
        <v>0.65492292546221387</v>
      </c>
      <c r="F47" s="231">
        <v>0.32746146273735732</v>
      </c>
      <c r="G47" s="231">
        <v>0.32746146273726112</v>
      </c>
      <c r="H47" s="231">
        <v>0.4257006492410717</v>
      </c>
      <c r="I47" s="231">
        <v>0.39295425374492399</v>
      </c>
      <c r="J47" s="231">
        <v>0.39295425374516252</v>
      </c>
      <c r="K47" s="231">
        <v>0.38215260383985877</v>
      </c>
      <c r="L47" s="231">
        <v>0.35030842275014118</v>
      </c>
      <c r="M47" s="231">
        <v>0.22292172916434361</v>
      </c>
      <c r="N47" s="231">
        <v>0.19107754807326069</v>
      </c>
      <c r="O47" s="231">
        <v>0.1592308746770266</v>
      </c>
      <c r="P47" s="231">
        <v>0.12738420128038819</v>
      </c>
      <c r="Q47" s="231">
        <v>0.12738420128059241</v>
      </c>
      <c r="R47" s="231">
        <v>0.1273842012825889</v>
      </c>
      <c r="S47" s="231">
        <v>0.12770321632336989</v>
      </c>
      <c r="T47" s="231">
        <v>0.13021795207575049</v>
      </c>
      <c r="U47" s="231">
        <v>0.1270975862052193</v>
      </c>
      <c r="V47" s="231">
        <v>0.1244557428963535</v>
      </c>
      <c r="W47" s="231">
        <v>0.1011751218140309</v>
      </c>
      <c r="DA47" s="73" t="s">
        <v>1890</v>
      </c>
    </row>
    <row r="48" spans="1:105" ht="12" customHeight="1" x14ac:dyDescent="0.25">
      <c r="A48" s="64" t="s">
        <v>160</v>
      </c>
      <c r="B48" s="231">
        <v>0.2118440476498081</v>
      </c>
      <c r="C48" s="231">
        <v>0.23251425286746849</v>
      </c>
      <c r="D48" s="231">
        <v>0.2311066150001356</v>
      </c>
      <c r="E48" s="231">
        <v>0.35460034303487992</v>
      </c>
      <c r="F48" s="231">
        <v>5.5890054108705102E-2</v>
      </c>
      <c r="G48" s="231">
        <v>8.4125409313369787E-2</v>
      </c>
      <c r="H48" s="231">
        <v>8.2731641887529489E-2</v>
      </c>
      <c r="I48" s="231">
        <v>8.5089920008533992E-2</v>
      </c>
      <c r="J48" s="231">
        <v>8.5127691966577684E-2</v>
      </c>
      <c r="K48" s="231">
        <v>8.5676035100102271E-2</v>
      </c>
      <c r="L48" s="231">
        <v>8.685215601024375E-2</v>
      </c>
      <c r="M48" s="231">
        <v>2.853565206107497E-2</v>
      </c>
      <c r="N48" s="231">
        <v>0</v>
      </c>
      <c r="O48" s="231">
        <v>2.908089249400659E-2</v>
      </c>
      <c r="P48" s="231">
        <v>0</v>
      </c>
      <c r="Q48" s="231">
        <v>0</v>
      </c>
      <c r="R48" s="231">
        <v>2.8426143132570861E-2</v>
      </c>
      <c r="S48" s="231">
        <v>1.7778871254204961E-2</v>
      </c>
      <c r="T48" s="231">
        <v>1.883244100374137E-2</v>
      </c>
      <c r="U48" s="231">
        <v>1.109411051796692E-2</v>
      </c>
      <c r="V48" s="231">
        <v>8.3209684198955695E-3</v>
      </c>
      <c r="W48" s="231">
        <v>9.8207235778795966E-3</v>
      </c>
      <c r="DA48" s="73" t="s">
        <v>1891</v>
      </c>
    </row>
    <row r="49" spans="1:105" ht="12" customHeight="1" x14ac:dyDescent="0.25">
      <c r="A49" s="64" t="s">
        <v>70</v>
      </c>
      <c r="B49" s="231">
        <v>2.2655052525141</v>
      </c>
      <c r="C49" s="231">
        <v>1.845968073558846</v>
      </c>
      <c r="D49" s="231">
        <v>1.873936720360412</v>
      </c>
      <c r="E49" s="231">
        <v>1.790028287647073</v>
      </c>
      <c r="F49" s="231">
        <v>1.314551322805126</v>
      </c>
      <c r="G49" s="231">
        <v>1.174705596483278</v>
      </c>
      <c r="H49" s="231">
        <v>1.314551322777348</v>
      </c>
      <c r="I49" s="231">
        <v>1.286582675998859</v>
      </c>
      <c r="J49" s="231">
        <v>1.062828516963614</v>
      </c>
      <c r="K49" s="231">
        <v>0.66461549965215327</v>
      </c>
      <c r="L49" s="231">
        <v>0.58153700450751811</v>
      </c>
      <c r="M49" s="231">
        <v>0.47076900071691441</v>
      </c>
      <c r="N49" s="231">
        <v>0.52615300261252085</v>
      </c>
      <c r="O49" s="231">
        <v>0.5538450035605218</v>
      </c>
      <c r="P49" s="231">
        <v>0.47076900071709099</v>
      </c>
      <c r="Q49" s="231">
        <v>0.41538499882280722</v>
      </c>
      <c r="R49" s="231">
        <v>0.38769299788136391</v>
      </c>
      <c r="S49" s="231">
        <v>0.31195434098142488</v>
      </c>
      <c r="T49" s="231">
        <v>0.29528331277811148</v>
      </c>
      <c r="U49" s="231">
        <v>0.3136715391294233</v>
      </c>
      <c r="V49" s="231">
        <v>0.33153139681910299</v>
      </c>
      <c r="W49" s="231">
        <v>0.34349446086102647</v>
      </c>
      <c r="DA49" s="73" t="s">
        <v>1892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1893</v>
      </c>
    </row>
    <row r="51" spans="1:105" ht="12" customHeight="1" x14ac:dyDescent="0.25">
      <c r="A51" s="64" t="s">
        <v>162</v>
      </c>
      <c r="B51" s="231">
        <v>0.24874879752001691</v>
      </c>
      <c r="C51" s="231">
        <v>0.43361560514116648</v>
      </c>
      <c r="D51" s="231">
        <v>0.55675790060211527</v>
      </c>
      <c r="E51" s="231">
        <v>0.68334286483231865</v>
      </c>
      <c r="F51" s="231">
        <v>0.84517534542584172</v>
      </c>
      <c r="G51" s="231">
        <v>0.73073340636909012</v>
      </c>
      <c r="H51" s="231">
        <v>0.89871179637893917</v>
      </c>
      <c r="I51" s="231">
        <v>0.82695823579192207</v>
      </c>
      <c r="J51" s="231">
        <v>0.93364644875530833</v>
      </c>
      <c r="K51" s="231">
        <v>0.95389525411958309</v>
      </c>
      <c r="L51" s="231">
        <v>0.88624918608695091</v>
      </c>
      <c r="M51" s="231">
        <v>0.9073411327331633</v>
      </c>
      <c r="N51" s="231">
        <v>0.71142901786297841</v>
      </c>
      <c r="O51" s="231">
        <v>0.68813555819376626</v>
      </c>
      <c r="P51" s="231">
        <v>0.82151850771656221</v>
      </c>
      <c r="Q51" s="231">
        <v>0.54573543624479226</v>
      </c>
      <c r="R51" s="231">
        <v>0.23422200248674549</v>
      </c>
      <c r="S51" s="231">
        <v>0.32342909675787118</v>
      </c>
      <c r="T51" s="231">
        <v>0.50441150457930561</v>
      </c>
      <c r="U51" s="231">
        <v>0.53634226340292823</v>
      </c>
      <c r="V51" s="231">
        <v>0.41539560207565451</v>
      </c>
      <c r="W51" s="231">
        <v>0.44866175836305372</v>
      </c>
      <c r="DA51" s="73" t="s">
        <v>1894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1895</v>
      </c>
    </row>
    <row r="53" spans="1:105" ht="12" customHeight="1" x14ac:dyDescent="0.25">
      <c r="A53" s="64" t="s">
        <v>73</v>
      </c>
      <c r="B53" s="231">
        <v>2.8384861739145301E-2</v>
      </c>
      <c r="C53" s="231">
        <v>1.4537615113227331E-2</v>
      </c>
      <c r="D53" s="231">
        <v>7.6164841052621061E-3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8.6537814499142496E-2</v>
      </c>
      <c r="P53" s="231">
        <v>6.5769436864631173E-2</v>
      </c>
      <c r="Q53" s="231">
        <v>8.0307051978307023E-2</v>
      </c>
      <c r="R53" s="231">
        <v>8.5154585220837256E-2</v>
      </c>
      <c r="S53" s="231">
        <v>8.5844953707959776E-2</v>
      </c>
      <c r="T53" s="231">
        <v>8.3562002319624865E-2</v>
      </c>
      <c r="U53" s="231">
        <v>7.22768452418103E-2</v>
      </c>
      <c r="V53" s="231">
        <v>8.2607449501354444E-2</v>
      </c>
      <c r="W53" s="231">
        <v>8.8115443570268806E-2</v>
      </c>
      <c r="DA53" s="73" t="s">
        <v>1896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1897</v>
      </c>
    </row>
    <row r="55" spans="1:105" ht="12" customHeight="1" x14ac:dyDescent="0.25">
      <c r="A55" s="60" t="s">
        <v>1898</v>
      </c>
      <c r="B55" s="264">
        <v>2.654009333194518</v>
      </c>
      <c r="C55" s="264">
        <v>2.8162258842651862</v>
      </c>
      <c r="D55" s="264">
        <v>2.541243247597766</v>
      </c>
      <c r="E55" s="264">
        <v>3.8845700658439468</v>
      </c>
      <c r="F55" s="264">
        <v>5.6308805434720552</v>
      </c>
      <c r="G55" s="264">
        <v>5.3274165500596391</v>
      </c>
      <c r="H55" s="264">
        <v>5.2803884356863566</v>
      </c>
      <c r="I55" s="264">
        <v>6.7879042799312623</v>
      </c>
      <c r="J55" s="264">
        <v>6.3464913453488752</v>
      </c>
      <c r="K55" s="264">
        <v>6.5913482769346166</v>
      </c>
      <c r="L55" s="264">
        <v>8.194788928020877</v>
      </c>
      <c r="M55" s="264">
        <v>4.7409604767843838</v>
      </c>
      <c r="N55" s="264">
        <v>7.5587031144674954</v>
      </c>
      <c r="O55" s="264">
        <v>7.4338006896122586</v>
      </c>
      <c r="P55" s="264">
        <v>8.5989060345749397</v>
      </c>
      <c r="Q55" s="264">
        <v>8.0981122765415048</v>
      </c>
      <c r="R55" s="264">
        <v>2.5416420954950758</v>
      </c>
      <c r="S55" s="264">
        <v>2.8139937104896271</v>
      </c>
      <c r="T55" s="264">
        <v>2.1752783587436211</v>
      </c>
      <c r="U55" s="264">
        <v>7.0139813344560737</v>
      </c>
      <c r="V55" s="264">
        <v>6.5058502245307448</v>
      </c>
      <c r="W55" s="264">
        <v>6.4174379125265819</v>
      </c>
      <c r="DA55" s="72" t="s">
        <v>1899</v>
      </c>
    </row>
    <row r="56" spans="1:105" ht="12" customHeight="1" x14ac:dyDescent="0.25">
      <c r="A56" s="57" t="s">
        <v>1900</v>
      </c>
      <c r="B56" s="263">
        <f t="shared" ref="B56:W56" si="2">B57+B68</f>
        <v>109.43362488631607</v>
      </c>
      <c r="C56" s="263">
        <f t="shared" si="2"/>
        <v>102.91521828618116</v>
      </c>
      <c r="D56" s="263">
        <f t="shared" si="2"/>
        <v>104.69650801142539</v>
      </c>
      <c r="E56" s="263">
        <f t="shared" si="2"/>
        <v>112.07835155569698</v>
      </c>
      <c r="F56" s="263">
        <f t="shared" si="2"/>
        <v>87.296635729476904</v>
      </c>
      <c r="G56" s="263">
        <f t="shared" si="2"/>
        <v>79.922014269082297</v>
      </c>
      <c r="H56" s="263">
        <f t="shared" si="2"/>
        <v>91.970194453109443</v>
      </c>
      <c r="I56" s="263">
        <f t="shared" si="2"/>
        <v>91.012985532719412</v>
      </c>
      <c r="J56" s="263">
        <f t="shared" si="2"/>
        <v>86.639497960109651</v>
      </c>
      <c r="K56" s="263">
        <f t="shared" si="2"/>
        <v>75.471490226482132</v>
      </c>
      <c r="L56" s="263">
        <f t="shared" si="2"/>
        <v>73.163275818287545</v>
      </c>
      <c r="M56" s="263">
        <f t="shared" si="2"/>
        <v>58.152166904772223</v>
      </c>
      <c r="N56" s="263">
        <f t="shared" si="2"/>
        <v>57.631573066215402</v>
      </c>
      <c r="O56" s="263">
        <f t="shared" si="2"/>
        <v>60.03259660168456</v>
      </c>
      <c r="P56" s="263">
        <f t="shared" si="2"/>
        <v>61.367863172578325</v>
      </c>
      <c r="Q56" s="263">
        <f t="shared" si="2"/>
        <v>50.890290605428348</v>
      </c>
      <c r="R56" s="263">
        <f t="shared" si="2"/>
        <v>30.85346600419669</v>
      </c>
      <c r="S56" s="263">
        <f t="shared" si="2"/>
        <v>31.50063248056474</v>
      </c>
      <c r="T56" s="263">
        <f t="shared" si="2"/>
        <v>35.220308923360037</v>
      </c>
      <c r="U56" s="263">
        <f t="shared" si="2"/>
        <v>45.521720081331907</v>
      </c>
      <c r="V56" s="263">
        <f t="shared" si="2"/>
        <v>41.583556513391656</v>
      </c>
      <c r="W56" s="263">
        <f t="shared" si="2"/>
        <v>42.279464979246988</v>
      </c>
      <c r="DA56" s="70"/>
    </row>
    <row r="57" spans="1:105" ht="12" customHeight="1" x14ac:dyDescent="0.25">
      <c r="A57" s="60" t="s">
        <v>1901</v>
      </c>
      <c r="B57" s="264">
        <v>104.2469602767751</v>
      </c>
      <c r="C57" s="264">
        <v>97.411537894518844</v>
      </c>
      <c r="D57" s="264">
        <v>99.730219365904546</v>
      </c>
      <c r="E57" s="264">
        <v>104.4868326292945</v>
      </c>
      <c r="F57" s="264">
        <v>76.29234555231092</v>
      </c>
      <c r="G57" s="264">
        <v>69.510776247090007</v>
      </c>
      <c r="H57" s="264">
        <v>81.650862308546664</v>
      </c>
      <c r="I57" s="264">
        <v>77.747552566327215</v>
      </c>
      <c r="J57" s="264">
        <v>74.236707342919885</v>
      </c>
      <c r="K57" s="264">
        <v>62.590181781350907</v>
      </c>
      <c r="L57" s="264">
        <v>57.14840308064565</v>
      </c>
      <c r="M57" s="264">
        <v>48.887025440264878</v>
      </c>
      <c r="N57" s="264">
        <v>42.859787056462793</v>
      </c>
      <c r="O57" s="264">
        <v>45.50490430273392</v>
      </c>
      <c r="P57" s="264">
        <v>44.563234397360191</v>
      </c>
      <c r="Q57" s="264">
        <v>35.064350649794967</v>
      </c>
      <c r="R57" s="264">
        <v>25.8863979001232</v>
      </c>
      <c r="S57" s="264">
        <v>26.001314370744929</v>
      </c>
      <c r="T57" s="264">
        <v>30.969216382696018</v>
      </c>
      <c r="U57" s="264">
        <v>31.81447033492044</v>
      </c>
      <c r="V57" s="264">
        <v>28.869334791370829</v>
      </c>
      <c r="W57" s="264">
        <v>29.738025245587789</v>
      </c>
      <c r="DA57" s="72" t="s">
        <v>1902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1903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1904</v>
      </c>
    </row>
    <row r="60" spans="1:105" ht="12" customHeight="1" x14ac:dyDescent="0.25">
      <c r="A60" s="64" t="s">
        <v>33</v>
      </c>
      <c r="B60" s="231">
        <v>21.612471494083021</v>
      </c>
      <c r="C60" s="231">
        <v>21.61247149409758</v>
      </c>
      <c r="D60" s="231">
        <v>19.647687763866809</v>
      </c>
      <c r="E60" s="231">
        <v>19.647687763866418</v>
      </c>
      <c r="F60" s="231">
        <v>9.8238438821207215</v>
      </c>
      <c r="G60" s="231">
        <v>9.8238438821178349</v>
      </c>
      <c r="H60" s="231">
        <v>12.77101947723216</v>
      </c>
      <c r="I60" s="231">
        <v>11.788627612347719</v>
      </c>
      <c r="J60" s="231">
        <v>11.78862761235488</v>
      </c>
      <c r="K60" s="231">
        <v>11.46457811519576</v>
      </c>
      <c r="L60" s="231">
        <v>10.50925268250424</v>
      </c>
      <c r="M60" s="231">
        <v>6.6876518749303058</v>
      </c>
      <c r="N60" s="231">
        <v>5.7323264421978202</v>
      </c>
      <c r="O60" s="231">
        <v>4.7769262403107984</v>
      </c>
      <c r="P60" s="231">
        <v>3.821526038411645</v>
      </c>
      <c r="Q60" s="231">
        <v>3.8215260384177738</v>
      </c>
      <c r="R60" s="231">
        <v>3.8215260384776681</v>
      </c>
      <c r="S60" s="231">
        <v>3.8310964897010962</v>
      </c>
      <c r="T60" s="231">
        <v>3.9065385622725151</v>
      </c>
      <c r="U60" s="231">
        <v>3.8129275861565799</v>
      </c>
      <c r="V60" s="231">
        <v>3.733672286890604</v>
      </c>
      <c r="W60" s="231">
        <v>3.0352536544209272</v>
      </c>
      <c r="DA60" s="73" t="s">
        <v>1905</v>
      </c>
    </row>
    <row r="61" spans="1:105" ht="12" customHeight="1" x14ac:dyDescent="0.25">
      <c r="A61" s="64" t="s">
        <v>160</v>
      </c>
      <c r="B61" s="231">
        <v>6.3553214294942428</v>
      </c>
      <c r="C61" s="231">
        <v>6.9754275860240567</v>
      </c>
      <c r="D61" s="231">
        <v>6.9331984500040678</v>
      </c>
      <c r="E61" s="231">
        <v>10.638010291046401</v>
      </c>
      <c r="F61" s="231">
        <v>1.6767016232611529</v>
      </c>
      <c r="G61" s="231">
        <v>2.5237622794010952</v>
      </c>
      <c r="H61" s="231">
        <v>2.4819492566258861</v>
      </c>
      <c r="I61" s="231">
        <v>2.5526976002560202</v>
      </c>
      <c r="J61" s="231">
        <v>2.5538307589973308</v>
      </c>
      <c r="K61" s="231">
        <v>2.5702810530030682</v>
      </c>
      <c r="L61" s="231">
        <v>2.6055646803073138</v>
      </c>
      <c r="M61" s="231">
        <v>0.85606956183224914</v>
      </c>
      <c r="N61" s="231">
        <v>0</v>
      </c>
      <c r="O61" s="231">
        <v>0.87242677482019793</v>
      </c>
      <c r="P61" s="231">
        <v>0</v>
      </c>
      <c r="Q61" s="231">
        <v>0</v>
      </c>
      <c r="R61" s="231">
        <v>0.85278429397712596</v>
      </c>
      <c r="S61" s="231">
        <v>0.53336613762614904</v>
      </c>
      <c r="T61" s="231">
        <v>0.56497323011224121</v>
      </c>
      <c r="U61" s="231">
        <v>0.33282331553900768</v>
      </c>
      <c r="V61" s="231">
        <v>0.2496290525968671</v>
      </c>
      <c r="W61" s="231">
        <v>0.29462170733638787</v>
      </c>
      <c r="DA61" s="73" t="s">
        <v>1906</v>
      </c>
    </row>
    <row r="62" spans="1:105" ht="12" customHeight="1" x14ac:dyDescent="0.25">
      <c r="A62" s="64" t="s">
        <v>70</v>
      </c>
      <c r="B62" s="231">
        <v>67.965157575423007</v>
      </c>
      <c r="C62" s="231">
        <v>55.379042206765376</v>
      </c>
      <c r="D62" s="231">
        <v>56.218101610812347</v>
      </c>
      <c r="E62" s="231">
        <v>53.700848629412157</v>
      </c>
      <c r="F62" s="231">
        <v>39.436539684153793</v>
      </c>
      <c r="G62" s="231">
        <v>35.241167894498368</v>
      </c>
      <c r="H62" s="231">
        <v>39.436539683320447</v>
      </c>
      <c r="I62" s="231">
        <v>38.597480279965801</v>
      </c>
      <c r="J62" s="231">
        <v>31.884855508908419</v>
      </c>
      <c r="K62" s="231">
        <v>19.93846498956459</v>
      </c>
      <c r="L62" s="231">
        <v>17.446110135225549</v>
      </c>
      <c r="M62" s="231">
        <v>14.123070021507431</v>
      </c>
      <c r="N62" s="231">
        <v>15.78459007837562</v>
      </c>
      <c r="O62" s="231">
        <v>16.615350106815661</v>
      </c>
      <c r="P62" s="231">
        <v>14.12307002151274</v>
      </c>
      <c r="Q62" s="231">
        <v>12.46154996468422</v>
      </c>
      <c r="R62" s="231">
        <v>11.63078993644092</v>
      </c>
      <c r="S62" s="231">
        <v>9.358630229442749</v>
      </c>
      <c r="T62" s="231">
        <v>8.8584993833433465</v>
      </c>
      <c r="U62" s="231">
        <v>9.4101461738826995</v>
      </c>
      <c r="V62" s="231">
        <v>9.9459419045730897</v>
      </c>
      <c r="W62" s="231">
        <v>10.304833825830791</v>
      </c>
      <c r="DA62" s="73" t="s">
        <v>1907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1908</v>
      </c>
    </row>
    <row r="64" spans="1:105" ht="12" customHeight="1" x14ac:dyDescent="0.25">
      <c r="A64" s="64" t="s">
        <v>162</v>
      </c>
      <c r="B64" s="231">
        <v>7.4624639256005088</v>
      </c>
      <c r="C64" s="231">
        <v>13.008468154235</v>
      </c>
      <c r="D64" s="231">
        <v>16.702737018063459</v>
      </c>
      <c r="E64" s="231">
        <v>20.500285944969551</v>
      </c>
      <c r="F64" s="231">
        <v>25.355260362775251</v>
      </c>
      <c r="G64" s="231">
        <v>21.922002191072721</v>
      </c>
      <c r="H64" s="231">
        <v>26.96135389136818</v>
      </c>
      <c r="I64" s="231">
        <v>24.808747073757662</v>
      </c>
      <c r="J64" s="231">
        <v>28.009393462659261</v>
      </c>
      <c r="K64" s="231">
        <v>28.616857623587489</v>
      </c>
      <c r="L64" s="231">
        <v>26.58747558260854</v>
      </c>
      <c r="M64" s="231">
        <v>27.220233981994902</v>
      </c>
      <c r="N64" s="231">
        <v>21.34287053588935</v>
      </c>
      <c r="O64" s="231">
        <v>20.644066745812989</v>
      </c>
      <c r="P64" s="231">
        <v>24.645555231496871</v>
      </c>
      <c r="Q64" s="231">
        <v>16.372063087343768</v>
      </c>
      <c r="R64" s="231">
        <v>7.0266600746023657</v>
      </c>
      <c r="S64" s="231">
        <v>9.7028729027361376</v>
      </c>
      <c r="T64" s="231">
        <v>15.13234513737917</v>
      </c>
      <c r="U64" s="231">
        <v>16.090267902087849</v>
      </c>
      <c r="V64" s="231">
        <v>12.46186806226963</v>
      </c>
      <c r="W64" s="231">
        <v>13.45985275089161</v>
      </c>
      <c r="DA64" s="73" t="s">
        <v>1909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1910</v>
      </c>
    </row>
    <row r="66" spans="1:105" ht="12" customHeight="1" x14ac:dyDescent="0.25">
      <c r="A66" s="64" t="s">
        <v>73</v>
      </c>
      <c r="B66" s="231">
        <v>0.85154585217435919</v>
      </c>
      <c r="C66" s="231">
        <v>0.43612845339681988</v>
      </c>
      <c r="D66" s="231">
        <v>0.2284945231578632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2.596134434974275</v>
      </c>
      <c r="P66" s="231">
        <v>1.9730831059389351</v>
      </c>
      <c r="Q66" s="231">
        <v>2.4092115593492101</v>
      </c>
      <c r="R66" s="231">
        <v>2.554637556625118</v>
      </c>
      <c r="S66" s="231">
        <v>2.5753486112387929</v>
      </c>
      <c r="T66" s="231">
        <v>2.506860069588746</v>
      </c>
      <c r="U66" s="231">
        <v>2.168305357254309</v>
      </c>
      <c r="V66" s="231">
        <v>2.4782234850406328</v>
      </c>
      <c r="W66" s="231">
        <v>2.643463307108064</v>
      </c>
      <c r="DA66" s="73" t="s">
        <v>1911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1912</v>
      </c>
    </row>
    <row r="68" spans="1:105" ht="12" customHeight="1" x14ac:dyDescent="0.25">
      <c r="A68" s="60" t="s">
        <v>1913</v>
      </c>
      <c r="B68" s="264">
        <v>5.1866646095409656</v>
      </c>
      <c r="C68" s="264">
        <v>5.5036803916623196</v>
      </c>
      <c r="D68" s="264">
        <v>4.9662886455208461</v>
      </c>
      <c r="E68" s="264">
        <v>7.5915189264024869</v>
      </c>
      <c r="F68" s="264">
        <v>11.00429017716599</v>
      </c>
      <c r="G68" s="264">
        <v>10.41123802199229</v>
      </c>
      <c r="H68" s="264">
        <v>10.319332144562781</v>
      </c>
      <c r="I68" s="264">
        <v>13.265432966392201</v>
      </c>
      <c r="J68" s="264">
        <v>12.402790617189771</v>
      </c>
      <c r="K68" s="264">
        <v>12.88130844513122</v>
      </c>
      <c r="L68" s="264">
        <v>16.014872737641898</v>
      </c>
      <c r="M68" s="264">
        <v>9.2651414645073462</v>
      </c>
      <c r="N68" s="264">
        <v>14.77178600975261</v>
      </c>
      <c r="O68" s="264">
        <v>14.52769229895064</v>
      </c>
      <c r="P68" s="264">
        <v>16.804628775218131</v>
      </c>
      <c r="Q68" s="264">
        <v>15.82593995563338</v>
      </c>
      <c r="R68" s="264">
        <v>4.9670681040734923</v>
      </c>
      <c r="S68" s="264">
        <v>5.4993181098198107</v>
      </c>
      <c r="T68" s="264">
        <v>4.2510925406640174</v>
      </c>
      <c r="U68" s="264">
        <v>13.70724974641147</v>
      </c>
      <c r="V68" s="264">
        <v>12.714221722020829</v>
      </c>
      <c r="W68" s="264">
        <v>12.5414397336592</v>
      </c>
      <c r="DA68" s="72" t="s">
        <v>1914</v>
      </c>
    </row>
    <row r="69" spans="1:105" ht="12" customHeight="1" x14ac:dyDescent="0.25">
      <c r="A69" s="57" t="s">
        <v>1915</v>
      </c>
      <c r="B69" s="263">
        <f t="shared" ref="B69:W69" si="3">B70+B81</f>
        <v>14.795858313793628</v>
      </c>
      <c r="C69" s="263">
        <f t="shared" si="3"/>
        <v>13.848982005046729</v>
      </c>
      <c r="D69" s="263">
        <f t="shared" si="3"/>
        <v>14.158270548522086</v>
      </c>
      <c r="E69" s="263">
        <f t="shared" si="3"/>
        <v>14.910693928753858</v>
      </c>
      <c r="F69" s="263">
        <f t="shared" si="3"/>
        <v>11.064989220065629</v>
      </c>
      <c r="G69" s="263">
        <f t="shared" si="3"/>
        <v>10.094118868056794</v>
      </c>
      <c r="H69" s="263">
        <f t="shared" si="3"/>
        <v>11.794323322278863</v>
      </c>
      <c r="I69" s="263">
        <f t="shared" si="3"/>
        <v>11.343768196140685</v>
      </c>
      <c r="J69" s="263">
        <f t="shared" si="3"/>
        <v>10.822468755375045</v>
      </c>
      <c r="K69" s="263">
        <f t="shared" si="3"/>
        <v>9.2042127849811131</v>
      </c>
      <c r="L69" s="263">
        <f t="shared" si="3"/>
        <v>8.5452593263772272</v>
      </c>
      <c r="M69" s="263">
        <f t="shared" si="3"/>
        <v>7.1623252675804139</v>
      </c>
      <c r="N69" s="263">
        <f t="shared" si="3"/>
        <v>6.5010174762789834</v>
      </c>
      <c r="O69" s="263">
        <f t="shared" si="3"/>
        <v>6.8636666560883155</v>
      </c>
      <c r="P69" s="263">
        <f t="shared" si="3"/>
        <v>6.8067033029432835</v>
      </c>
      <c r="Q69" s="263">
        <f t="shared" si="3"/>
        <v>5.4441501469138736</v>
      </c>
      <c r="R69" s="263">
        <f t="shared" si="3"/>
        <v>3.7952501379131398</v>
      </c>
      <c r="S69" s="263">
        <f t="shared" si="3"/>
        <v>3.8286709308682889</v>
      </c>
      <c r="T69" s="263">
        <f t="shared" si="3"/>
        <v>4.484405636950008</v>
      </c>
      <c r="U69" s="263">
        <f t="shared" si="3"/>
        <v>4.9174646661858006</v>
      </c>
      <c r="V69" s="263">
        <f t="shared" si="3"/>
        <v>4.4722341669551078</v>
      </c>
      <c r="W69" s="263">
        <f t="shared" si="3"/>
        <v>4.5879134882242356</v>
      </c>
      <c r="DA69" s="70"/>
    </row>
    <row r="70" spans="1:105" ht="12" customHeight="1" x14ac:dyDescent="0.25">
      <c r="A70" s="60" t="s">
        <v>1916</v>
      </c>
      <c r="B70" s="264">
        <v>12.16214536562374</v>
      </c>
      <c r="C70" s="264">
        <v>11.364679421027169</v>
      </c>
      <c r="D70" s="264">
        <v>11.635192259355501</v>
      </c>
      <c r="E70" s="264">
        <v>12.190130473417669</v>
      </c>
      <c r="F70" s="264">
        <v>8.9007736477695829</v>
      </c>
      <c r="G70" s="264">
        <v>8.1095905621604789</v>
      </c>
      <c r="H70" s="264">
        <v>9.5259339359970845</v>
      </c>
      <c r="I70" s="264">
        <v>9.0705477994048138</v>
      </c>
      <c r="J70" s="264">
        <v>8.6609491900072975</v>
      </c>
      <c r="K70" s="264">
        <v>7.3021878744909223</v>
      </c>
      <c r="L70" s="264">
        <v>6.6673136927419758</v>
      </c>
      <c r="M70" s="264">
        <v>5.7034863013642223</v>
      </c>
      <c r="N70" s="264">
        <v>5.0003084899206467</v>
      </c>
      <c r="O70" s="264">
        <v>5.3089055019856106</v>
      </c>
      <c r="P70" s="264">
        <v>5.1990440130253406</v>
      </c>
      <c r="Q70" s="264">
        <v>4.090840909142738</v>
      </c>
      <c r="R70" s="264">
        <v>3.0200797550143652</v>
      </c>
      <c r="S70" s="264">
        <v>3.0334866765869002</v>
      </c>
      <c r="T70" s="264">
        <v>3.61307524464786</v>
      </c>
      <c r="U70" s="264">
        <v>3.711688205740709</v>
      </c>
      <c r="V70" s="264">
        <v>3.3680890589932551</v>
      </c>
      <c r="W70" s="264">
        <v>3.4694362786518989</v>
      </c>
      <c r="DA70" s="72" t="s">
        <v>1917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1918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1919</v>
      </c>
    </row>
    <row r="73" spans="1:105" ht="12" customHeight="1" x14ac:dyDescent="0.25">
      <c r="A73" s="64" t="s">
        <v>33</v>
      </c>
      <c r="B73" s="231">
        <v>2.5214550076430138</v>
      </c>
      <c r="C73" s="231">
        <v>2.5214550076447111</v>
      </c>
      <c r="D73" s="231">
        <v>2.2922302391177878</v>
      </c>
      <c r="E73" s="231">
        <v>2.2922302391177429</v>
      </c>
      <c r="F73" s="231">
        <v>1.146115119580748</v>
      </c>
      <c r="G73" s="231">
        <v>1.1461151195804109</v>
      </c>
      <c r="H73" s="231">
        <v>1.4899522723437471</v>
      </c>
      <c r="I73" s="231">
        <v>1.3753398881072301</v>
      </c>
      <c r="J73" s="231">
        <v>1.375339888108065</v>
      </c>
      <c r="K73" s="231">
        <v>1.337534113439502</v>
      </c>
      <c r="L73" s="231">
        <v>1.2260794796254919</v>
      </c>
      <c r="M73" s="231">
        <v>0.78022605207520046</v>
      </c>
      <c r="N73" s="231">
        <v>0.66877141825641073</v>
      </c>
      <c r="O73" s="231">
        <v>0.55730806136959155</v>
      </c>
      <c r="P73" s="231">
        <v>0.4458447044813576</v>
      </c>
      <c r="Q73" s="231">
        <v>0.44584470448207247</v>
      </c>
      <c r="R73" s="231">
        <v>0.44584470448905988</v>
      </c>
      <c r="S73" s="231">
        <v>0.44696125713179341</v>
      </c>
      <c r="T73" s="231">
        <v>0.45576283226512548</v>
      </c>
      <c r="U73" s="231">
        <v>0.44484155171826639</v>
      </c>
      <c r="V73" s="231">
        <v>0.43559510013723601</v>
      </c>
      <c r="W73" s="231">
        <v>0.35411292634910718</v>
      </c>
      <c r="DA73" s="73" t="s">
        <v>1920</v>
      </c>
    </row>
    <row r="74" spans="1:105" ht="12" customHeight="1" x14ac:dyDescent="0.25">
      <c r="A74" s="64" t="s">
        <v>160</v>
      </c>
      <c r="B74" s="231">
        <v>0.74145416677432685</v>
      </c>
      <c r="C74" s="231">
        <v>0.81379988503613776</v>
      </c>
      <c r="D74" s="231">
        <v>0.80887315250047231</v>
      </c>
      <c r="E74" s="231">
        <v>1.241101200622077</v>
      </c>
      <c r="F74" s="231">
        <v>0.19561518938046729</v>
      </c>
      <c r="G74" s="231">
        <v>0.29443893259679349</v>
      </c>
      <c r="H74" s="231">
        <v>0.28956074660635239</v>
      </c>
      <c r="I74" s="231">
        <v>0.2978147200298682</v>
      </c>
      <c r="J74" s="231">
        <v>0.29794692188302119</v>
      </c>
      <c r="K74" s="231">
        <v>0.29986612285035719</v>
      </c>
      <c r="L74" s="231">
        <v>0.30398254603585262</v>
      </c>
      <c r="M74" s="231">
        <v>9.987478221376217E-2</v>
      </c>
      <c r="N74" s="231">
        <v>0</v>
      </c>
      <c r="O74" s="231">
        <v>0.1017831237290228</v>
      </c>
      <c r="P74" s="231">
        <v>0</v>
      </c>
      <c r="Q74" s="231">
        <v>0</v>
      </c>
      <c r="R74" s="231">
        <v>9.9491500963997767E-2</v>
      </c>
      <c r="S74" s="231">
        <v>6.2226049389717229E-2</v>
      </c>
      <c r="T74" s="231">
        <v>6.5913543513094641E-2</v>
      </c>
      <c r="U74" s="231">
        <v>3.8829386812884129E-2</v>
      </c>
      <c r="V74" s="231">
        <v>2.9123389469634411E-2</v>
      </c>
      <c r="W74" s="231">
        <v>3.4372532522578512E-2</v>
      </c>
      <c r="DA74" s="73" t="s">
        <v>1921</v>
      </c>
    </row>
    <row r="75" spans="1:105" ht="12" customHeight="1" x14ac:dyDescent="0.25">
      <c r="A75" s="64" t="s">
        <v>70</v>
      </c>
      <c r="B75" s="231">
        <v>7.9292683837993323</v>
      </c>
      <c r="C75" s="231">
        <v>6.4608882574559434</v>
      </c>
      <c r="D75" s="231">
        <v>6.5587785212614236</v>
      </c>
      <c r="E75" s="231">
        <v>6.2650990067647383</v>
      </c>
      <c r="F75" s="231">
        <v>4.6009296298179292</v>
      </c>
      <c r="G75" s="231">
        <v>4.111469587691464</v>
      </c>
      <c r="H75" s="231">
        <v>4.6009296297207074</v>
      </c>
      <c r="I75" s="231">
        <v>4.5030393659959973</v>
      </c>
      <c r="J75" s="231">
        <v>3.719899809372639</v>
      </c>
      <c r="K75" s="231">
        <v>2.32615424878253</v>
      </c>
      <c r="L75" s="231">
        <v>2.035379515776309</v>
      </c>
      <c r="M75" s="231">
        <v>1.647691502509196</v>
      </c>
      <c r="N75" s="231">
        <v>1.8415355091438179</v>
      </c>
      <c r="O75" s="231">
        <v>1.938457512461822</v>
      </c>
      <c r="P75" s="231">
        <v>1.6476915025098151</v>
      </c>
      <c r="Q75" s="231">
        <v>1.453847495879822</v>
      </c>
      <c r="R75" s="231">
        <v>1.35692549258477</v>
      </c>
      <c r="S75" s="231">
        <v>1.0918401934349851</v>
      </c>
      <c r="T75" s="231">
        <v>1.033491594723388</v>
      </c>
      <c r="U75" s="231">
        <v>1.097850386952979</v>
      </c>
      <c r="V75" s="231">
        <v>1.160359888866858</v>
      </c>
      <c r="W75" s="231">
        <v>1.20223061301359</v>
      </c>
      <c r="DA75" s="73" t="s">
        <v>1922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1923</v>
      </c>
    </row>
    <row r="77" spans="1:105" ht="12" customHeight="1" x14ac:dyDescent="0.25">
      <c r="A77" s="64" t="s">
        <v>162</v>
      </c>
      <c r="B77" s="231">
        <v>0.87062079132005732</v>
      </c>
      <c r="C77" s="231">
        <v>1.5176546179940791</v>
      </c>
      <c r="D77" s="231">
        <v>1.9486526521073979</v>
      </c>
      <c r="E77" s="231">
        <v>2.3917000269131088</v>
      </c>
      <c r="F77" s="231">
        <v>2.9581137089904388</v>
      </c>
      <c r="G77" s="231">
        <v>2.5575669222918092</v>
      </c>
      <c r="H77" s="231">
        <v>3.145491287326279</v>
      </c>
      <c r="I77" s="231">
        <v>2.8943538252717191</v>
      </c>
      <c r="J77" s="231">
        <v>3.2677625706435709</v>
      </c>
      <c r="K77" s="231">
        <v>3.3386333894185332</v>
      </c>
      <c r="L77" s="231">
        <v>3.1018721513043221</v>
      </c>
      <c r="M77" s="231">
        <v>3.1756939645660629</v>
      </c>
      <c r="N77" s="231">
        <v>2.4900015625204182</v>
      </c>
      <c r="O77" s="231">
        <v>2.4084744536781759</v>
      </c>
      <c r="P77" s="231">
        <v>2.875314777007961</v>
      </c>
      <c r="Q77" s="231">
        <v>1.9100740268567691</v>
      </c>
      <c r="R77" s="231">
        <v>0.81977700870360726</v>
      </c>
      <c r="S77" s="231">
        <v>1.132001838652547</v>
      </c>
      <c r="T77" s="231">
        <v>1.765440266027565</v>
      </c>
      <c r="U77" s="231">
        <v>1.8771979219102439</v>
      </c>
      <c r="V77" s="231">
        <v>1.4538846072647871</v>
      </c>
      <c r="W77" s="231">
        <v>1.5703161542706841</v>
      </c>
      <c r="DA77" s="73" t="s">
        <v>1924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1925</v>
      </c>
    </row>
    <row r="79" spans="1:105" ht="12" customHeight="1" x14ac:dyDescent="0.25">
      <c r="A79" s="64" t="s">
        <v>73</v>
      </c>
      <c r="B79" s="231">
        <v>9.9347016087008355E-2</v>
      </c>
      <c r="C79" s="231">
        <v>5.0881652896295509E-2</v>
      </c>
      <c r="D79" s="231">
        <v>2.6657694368417299E-2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0.30288235074699799</v>
      </c>
      <c r="P79" s="231">
        <v>0.23019302902620861</v>
      </c>
      <c r="Q79" s="231">
        <v>0.28107468192407398</v>
      </c>
      <c r="R79" s="231">
        <v>0.29804104827292971</v>
      </c>
      <c r="S79" s="231">
        <v>0.30045733797785851</v>
      </c>
      <c r="T79" s="231">
        <v>0.29246700811868631</v>
      </c>
      <c r="U79" s="231">
        <v>0.25296895834633543</v>
      </c>
      <c r="V79" s="231">
        <v>0.28912607325473982</v>
      </c>
      <c r="W79" s="231">
        <v>0.30840405249594</v>
      </c>
      <c r="DA79" s="73" t="s">
        <v>1926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1927</v>
      </c>
    </row>
    <row r="81" spans="1:105" ht="12" customHeight="1" x14ac:dyDescent="0.25">
      <c r="A81" s="61" t="s">
        <v>1928</v>
      </c>
      <c r="B81" s="265">
        <v>2.6337129481698889</v>
      </c>
      <c r="C81" s="265">
        <v>2.4843025840195589</v>
      </c>
      <c r="D81" s="265">
        <v>2.5230782891665848</v>
      </c>
      <c r="E81" s="265">
        <v>2.7205634553361882</v>
      </c>
      <c r="F81" s="265">
        <v>2.1642155722960452</v>
      </c>
      <c r="G81" s="265">
        <v>1.984528305896315</v>
      </c>
      <c r="H81" s="265">
        <v>2.268389386281779</v>
      </c>
      <c r="I81" s="265">
        <v>2.2732203967358711</v>
      </c>
      <c r="J81" s="265">
        <v>2.161519565367747</v>
      </c>
      <c r="K81" s="265">
        <v>1.9020249104901901</v>
      </c>
      <c r="L81" s="265">
        <v>1.877945633635252</v>
      </c>
      <c r="M81" s="265">
        <v>1.458838966216192</v>
      </c>
      <c r="N81" s="265">
        <v>1.5007089863583369</v>
      </c>
      <c r="O81" s="265">
        <v>1.5547611541027051</v>
      </c>
      <c r="P81" s="265">
        <v>1.6076592899179429</v>
      </c>
      <c r="Q81" s="265">
        <v>1.3533092377711351</v>
      </c>
      <c r="R81" s="265">
        <v>0.77517038289877438</v>
      </c>
      <c r="S81" s="265">
        <v>0.79518425428138895</v>
      </c>
      <c r="T81" s="265">
        <v>0.87133039230214793</v>
      </c>
      <c r="U81" s="265">
        <v>1.205776460445092</v>
      </c>
      <c r="V81" s="265">
        <v>1.1041451079618529</v>
      </c>
      <c r="W81" s="265">
        <v>1.118477209572337</v>
      </c>
      <c r="DA81" s="74" t="s">
        <v>1929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30.352896360099461</v>
      </c>
      <c r="C83" s="225">
        <v>28.63097852491682</v>
      </c>
      <c r="D83" s="225">
        <v>29.077859025109071</v>
      </c>
      <c r="E83" s="225">
        <v>31.35382717325292</v>
      </c>
      <c r="F83" s="225">
        <v>24.942054149066909</v>
      </c>
      <c r="G83" s="225">
        <v>22.87120243456863</v>
      </c>
      <c r="H83" s="225">
        <v>26.142631828580949</v>
      </c>
      <c r="I83" s="225">
        <v>26.1983080401038</v>
      </c>
      <c r="J83" s="225">
        <v>24.910983329868131</v>
      </c>
      <c r="K83" s="225">
        <v>21.92037101923567</v>
      </c>
      <c r="L83" s="225">
        <v>21.642863253876978</v>
      </c>
      <c r="M83" s="225">
        <v>14.322986936100129</v>
      </c>
      <c r="N83" s="225">
        <v>15.997565053594499</v>
      </c>
      <c r="O83" s="225">
        <v>15.26475794428136</v>
      </c>
      <c r="P83" s="225">
        <v>13.18142734307825</v>
      </c>
      <c r="Q83" s="225">
        <v>11.341000286615079</v>
      </c>
      <c r="R83" s="225">
        <v>6.7036877806439286</v>
      </c>
      <c r="S83" s="225">
        <v>6.1618658641444544</v>
      </c>
      <c r="T83" s="225">
        <v>7.7959300659214694</v>
      </c>
      <c r="U83" s="225">
        <v>12.57284799847139</v>
      </c>
      <c r="V83" s="225">
        <v>11.691984331709181</v>
      </c>
      <c r="W83" s="225">
        <v>11.843749445049131</v>
      </c>
      <c r="DA83" s="89" t="s">
        <v>1930</v>
      </c>
    </row>
    <row r="84" spans="1:105" ht="12" customHeight="1" x14ac:dyDescent="0.25">
      <c r="A84" s="55" t="s">
        <v>92</v>
      </c>
      <c r="B84" s="261">
        <v>1.1238997012642351</v>
      </c>
      <c r="C84" s="261">
        <v>1.060140944352338</v>
      </c>
      <c r="D84" s="261">
        <v>1.076687927372302</v>
      </c>
      <c r="E84" s="261">
        <v>1.1609619251958661</v>
      </c>
      <c r="F84" s="261">
        <v>0.92354834523757634</v>
      </c>
      <c r="G84" s="261">
        <v>0.8468693490843302</v>
      </c>
      <c r="H84" s="261">
        <v>0.96800304504261125</v>
      </c>
      <c r="I84" s="261">
        <v>0.97006461031296376</v>
      </c>
      <c r="J84" s="261">
        <v>0.92239786246488664</v>
      </c>
      <c r="K84" s="261">
        <v>0.81166219353190028</v>
      </c>
      <c r="L84" s="261">
        <v>0.80138670314909444</v>
      </c>
      <c r="M84" s="261">
        <v>0.53034809421055495</v>
      </c>
      <c r="N84" s="261">
        <v>0.59235396751045488</v>
      </c>
      <c r="O84" s="261">
        <v>0.56521976319992095</v>
      </c>
      <c r="P84" s="261">
        <v>0.48807870185022251</v>
      </c>
      <c r="Q84" s="261">
        <v>0.41993181417341979</v>
      </c>
      <c r="R84" s="261">
        <v>0.2482225288930178</v>
      </c>
      <c r="S84" s="261">
        <v>0.22816007808667921</v>
      </c>
      <c r="T84" s="261">
        <v>0.28866581191957358</v>
      </c>
      <c r="U84" s="261">
        <v>0.4655443731487659</v>
      </c>
      <c r="V84" s="261">
        <v>0.4329279664587205</v>
      </c>
      <c r="W84" s="261">
        <v>0.43854748834767182</v>
      </c>
      <c r="DA84" s="67" t="s">
        <v>1931</v>
      </c>
    </row>
    <row r="85" spans="1:105" ht="12" customHeight="1" x14ac:dyDescent="0.25">
      <c r="A85" s="202" t="s">
        <v>93</v>
      </c>
      <c r="B85" s="226">
        <v>0.49556903182653977</v>
      </c>
      <c r="C85" s="226">
        <v>0.46745543290151997</v>
      </c>
      <c r="D85" s="226">
        <v>0.47475161097295249</v>
      </c>
      <c r="E85" s="226">
        <v>0.51191113994390713</v>
      </c>
      <c r="F85" s="226">
        <v>0.40722669360936609</v>
      </c>
      <c r="G85" s="226">
        <v>0.37341608235788992</v>
      </c>
      <c r="H85" s="226">
        <v>0.42682841831641899</v>
      </c>
      <c r="I85" s="226">
        <v>0.4277374388490579</v>
      </c>
      <c r="J85" s="226">
        <v>0.40671940311613652</v>
      </c>
      <c r="K85" s="226">
        <v>0.35789194264074448</v>
      </c>
      <c r="L85" s="226">
        <v>0.3533610981046868</v>
      </c>
      <c r="M85" s="226">
        <v>0.23385013029484189</v>
      </c>
      <c r="N85" s="226">
        <v>0.26119081787063309</v>
      </c>
      <c r="O85" s="226">
        <v>0.2492263415526583</v>
      </c>
      <c r="P85" s="226">
        <v>0.2152119886311836</v>
      </c>
      <c r="Q85" s="226">
        <v>0.18516350022069941</v>
      </c>
      <c r="R85" s="226">
        <v>0.10945051251697729</v>
      </c>
      <c r="S85" s="226">
        <v>0.100604234409615</v>
      </c>
      <c r="T85" s="226">
        <v>0.12728345489681059</v>
      </c>
      <c r="U85" s="226">
        <v>0.20527576794807451</v>
      </c>
      <c r="V85" s="226">
        <v>0.19089398542169381</v>
      </c>
      <c r="W85" s="226">
        <v>0.19337184089109469</v>
      </c>
      <c r="DA85" s="174" t="s">
        <v>1932</v>
      </c>
    </row>
    <row r="86" spans="1:105" ht="12" customHeight="1" x14ac:dyDescent="0.25">
      <c r="A86" s="202" t="s">
        <v>94</v>
      </c>
      <c r="B86" s="226">
        <v>3.8439505483890919</v>
      </c>
      <c r="C86" s="226">
        <v>3.6258834839344938</v>
      </c>
      <c r="D86" s="226">
        <v>3.6824773102183039</v>
      </c>
      <c r="E86" s="226">
        <v>3.9707103970181641</v>
      </c>
      <c r="F86" s="226">
        <v>3.158710838828827</v>
      </c>
      <c r="G86" s="226">
        <v>2.8964541009885711</v>
      </c>
      <c r="H86" s="226">
        <v>3.310754359706908</v>
      </c>
      <c r="I86" s="226">
        <v>3.317805304682333</v>
      </c>
      <c r="J86" s="226">
        <v>3.154775969124691</v>
      </c>
      <c r="K86" s="226">
        <v>2.7760389387274289</v>
      </c>
      <c r="L86" s="226">
        <v>2.7408948090088052</v>
      </c>
      <c r="M86" s="226">
        <v>1.813891262080227</v>
      </c>
      <c r="N86" s="226">
        <v>2.0259631314884889</v>
      </c>
      <c r="O86" s="226">
        <v>1.933158996544551</v>
      </c>
      <c r="P86" s="226">
        <v>1.669321907928069</v>
      </c>
      <c r="Q86" s="226">
        <v>1.436246602398942</v>
      </c>
      <c r="R86" s="226">
        <v>0.84896821752648177</v>
      </c>
      <c r="S86" s="226">
        <v>0.78035082338329809</v>
      </c>
      <c r="T86" s="226">
        <v>0.98729193074903254</v>
      </c>
      <c r="U86" s="226">
        <v>1.592250221662731</v>
      </c>
      <c r="V86" s="226">
        <v>1.4806959128203581</v>
      </c>
      <c r="W86" s="226">
        <v>1.4999157455353409</v>
      </c>
      <c r="DA86" s="174" t="s">
        <v>1933</v>
      </c>
    </row>
    <row r="87" spans="1:105" ht="12" customHeight="1" x14ac:dyDescent="0.25">
      <c r="A87" s="202" t="s">
        <v>95</v>
      </c>
      <c r="B87" s="226">
        <v>1.697319324608374</v>
      </c>
      <c r="C87" s="226">
        <v>1.601030509781002</v>
      </c>
      <c r="D87" s="226">
        <v>1.6260198518122879</v>
      </c>
      <c r="E87" s="226">
        <v>1.7532908929087829</v>
      </c>
      <c r="F87" s="226">
        <v>1.394747637906244</v>
      </c>
      <c r="G87" s="226">
        <v>1.2789466088499351</v>
      </c>
      <c r="H87" s="226">
        <v>1.4618833627079091</v>
      </c>
      <c r="I87" s="226">
        <v>1.4649967495771949</v>
      </c>
      <c r="J87" s="226">
        <v>1.393010172685353</v>
      </c>
      <c r="K87" s="226">
        <v>1.22577657471218</v>
      </c>
      <c r="L87" s="226">
        <v>1.210258474318572</v>
      </c>
      <c r="M87" s="226">
        <v>0.80093452116788366</v>
      </c>
      <c r="N87" s="226">
        <v>0.89457612181316648</v>
      </c>
      <c r="O87" s="226">
        <v>0.85359790170835215</v>
      </c>
      <c r="P87" s="226">
        <v>0.73709905932734499</v>
      </c>
      <c r="Q87" s="226">
        <v>0.63418326600909458</v>
      </c>
      <c r="R87" s="226">
        <v>0.37486698734714458</v>
      </c>
      <c r="S87" s="226">
        <v>0.34456856711062428</v>
      </c>
      <c r="T87" s="226">
        <v>0.43594464912991981</v>
      </c>
      <c r="U87" s="226">
        <v>0.70306759590668966</v>
      </c>
      <c r="V87" s="226">
        <v>0.65381012452198606</v>
      </c>
      <c r="W87" s="226">
        <v>0.66229675645760056</v>
      </c>
      <c r="DA87" s="174" t="s">
        <v>1934</v>
      </c>
    </row>
    <row r="88" spans="1:105" ht="12" customHeight="1" x14ac:dyDescent="0.25">
      <c r="A88" s="56" t="s">
        <v>96</v>
      </c>
      <c r="B88" s="262">
        <v>7.886010586149931</v>
      </c>
      <c r="C88" s="262">
        <v>7.4337188843882807</v>
      </c>
      <c r="D88" s="262">
        <v>8.2490166975743264</v>
      </c>
      <c r="E88" s="262">
        <v>7.4882894040023249</v>
      </c>
      <c r="F88" s="262">
        <v>4.6389107829896101</v>
      </c>
      <c r="G88" s="262">
        <v>4.220272101666783</v>
      </c>
      <c r="H88" s="262">
        <v>5.0309011583968006</v>
      </c>
      <c r="I88" s="262">
        <v>4.7250067046505251</v>
      </c>
      <c r="J88" s="262">
        <v>4.4744414568977504</v>
      </c>
      <c r="K88" s="262">
        <v>3.7728986818963488</v>
      </c>
      <c r="L88" s="262">
        <v>3.648464634233477</v>
      </c>
      <c r="M88" s="262">
        <v>2.455531876527977</v>
      </c>
      <c r="N88" s="262">
        <v>2.7004701910431819</v>
      </c>
      <c r="O88" s="262">
        <v>2.5794215834326271</v>
      </c>
      <c r="P88" s="262">
        <v>2.184051506328879</v>
      </c>
      <c r="Q88" s="262">
        <v>1.935669363596632</v>
      </c>
      <c r="R88" s="262">
        <v>1.1942438315584389</v>
      </c>
      <c r="S88" s="262">
        <v>1.065367326305146</v>
      </c>
      <c r="T88" s="262">
        <v>1.458886764307276</v>
      </c>
      <c r="U88" s="262">
        <v>2.1315952221407461</v>
      </c>
      <c r="V88" s="262">
        <v>2.018879285456419</v>
      </c>
      <c r="W88" s="262">
        <v>2.030644356195884</v>
      </c>
      <c r="DA88" s="68" t="s">
        <v>1935</v>
      </c>
    </row>
    <row r="89" spans="1:105" ht="12" customHeight="1" x14ac:dyDescent="0.25">
      <c r="A89" s="37" t="s">
        <v>160</v>
      </c>
      <c r="B89" s="228">
        <v>2.5813969250129638</v>
      </c>
      <c r="C89" s="228">
        <v>1.9289948500123459</v>
      </c>
      <c r="D89" s="228">
        <v>1.9896121140689</v>
      </c>
      <c r="E89" s="228">
        <v>1.786701378103015</v>
      </c>
      <c r="F89" s="228">
        <v>9.4515446025621092E-2</v>
      </c>
      <c r="G89" s="228">
        <v>0.13325184256779071</v>
      </c>
      <c r="H89" s="228">
        <v>0.1744633757502714</v>
      </c>
      <c r="I89" s="228">
        <v>0.105639707115359</v>
      </c>
      <c r="J89" s="228">
        <v>0.1052107819199416</v>
      </c>
      <c r="K89" s="228">
        <v>6.74958194997963E-2</v>
      </c>
      <c r="L89" s="228">
        <v>3.6391045091883838E-2</v>
      </c>
      <c r="M89" s="228">
        <v>2.236244006027803E-2</v>
      </c>
      <c r="N89" s="228">
        <v>0</v>
      </c>
      <c r="O89" s="228">
        <v>8.3548115509493575E-3</v>
      </c>
      <c r="P89" s="228">
        <v>0</v>
      </c>
      <c r="Q89" s="228">
        <v>0</v>
      </c>
      <c r="R89" s="228">
        <v>2.371458835583231E-2</v>
      </c>
      <c r="S89" s="228">
        <v>1.0563754345228171E-2</v>
      </c>
      <c r="T89" s="228">
        <v>2.4910919213253151E-2</v>
      </c>
      <c r="U89" s="228">
        <v>1.705780432204007E-3</v>
      </c>
      <c r="V89" s="228">
        <v>1.2584565187291081E-3</v>
      </c>
      <c r="W89" s="228">
        <v>1.6250717947161139E-3</v>
      </c>
      <c r="DA89" s="69" t="s">
        <v>1936</v>
      </c>
    </row>
    <row r="90" spans="1:105" ht="12" customHeight="1" x14ac:dyDescent="0.25">
      <c r="A90" s="37" t="s">
        <v>162</v>
      </c>
      <c r="B90" s="228">
        <v>3.0310947517407181</v>
      </c>
      <c r="C90" s="228">
        <v>3.597380628872946</v>
      </c>
      <c r="D90" s="228">
        <v>4.7931655424094517</v>
      </c>
      <c r="E90" s="228">
        <v>3.443114656526626</v>
      </c>
      <c r="F90" s="228">
        <v>1.4292726320753351</v>
      </c>
      <c r="G90" s="228">
        <v>1.1574573439732969</v>
      </c>
      <c r="H90" s="228">
        <v>1.8951913711082069</v>
      </c>
      <c r="I90" s="228">
        <v>1.0266742032068079</v>
      </c>
      <c r="J90" s="228">
        <v>1.1539097400748159</v>
      </c>
      <c r="K90" s="228">
        <v>0.75148134269452027</v>
      </c>
      <c r="L90" s="228">
        <v>0.37133832451702981</v>
      </c>
      <c r="M90" s="228">
        <v>0.71105302417980776</v>
      </c>
      <c r="N90" s="228">
        <v>0.1821850483877758</v>
      </c>
      <c r="O90" s="228">
        <v>0.1976982966186869</v>
      </c>
      <c r="P90" s="228">
        <v>0.13967064489908479</v>
      </c>
      <c r="Q90" s="228">
        <v>6.5084137659402533E-2</v>
      </c>
      <c r="R90" s="228">
        <v>0.1954003519558565</v>
      </c>
      <c r="S90" s="228">
        <v>0.19217336564272081</v>
      </c>
      <c r="T90" s="228">
        <v>0.6672185638767828</v>
      </c>
      <c r="U90" s="228">
        <v>8.2465569131934383E-2</v>
      </c>
      <c r="V90" s="228">
        <v>6.2824094132311437E-2</v>
      </c>
      <c r="W90" s="228">
        <v>7.4241736171639358E-2</v>
      </c>
      <c r="DA90" s="69" t="s">
        <v>1937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1938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1939</v>
      </c>
    </row>
    <row r="93" spans="1:105" ht="12" customHeight="1" x14ac:dyDescent="0.25">
      <c r="A93" s="37" t="s">
        <v>38</v>
      </c>
      <c r="B93" s="228">
        <v>2.2735189093962491</v>
      </c>
      <c r="C93" s="228">
        <v>1.9073434055029881</v>
      </c>
      <c r="D93" s="228">
        <v>1.466239041095974</v>
      </c>
      <c r="E93" s="228">
        <v>2.2584733693726839</v>
      </c>
      <c r="F93" s="228">
        <v>3.1151227048886549</v>
      </c>
      <c r="G93" s="228">
        <v>2.929562915125695</v>
      </c>
      <c r="H93" s="228">
        <v>2.961246411538323</v>
      </c>
      <c r="I93" s="228">
        <v>3.5926927943283582</v>
      </c>
      <c r="J93" s="228">
        <v>3.215320934902993</v>
      </c>
      <c r="K93" s="228">
        <v>2.9539215197020319</v>
      </c>
      <c r="L93" s="228">
        <v>3.2407352646245631</v>
      </c>
      <c r="M93" s="228">
        <v>1.7221164122878909</v>
      </c>
      <c r="N93" s="228">
        <v>2.5182851426554058</v>
      </c>
      <c r="O93" s="228">
        <v>2.37336847526299</v>
      </c>
      <c r="P93" s="228">
        <v>2.044380861429794</v>
      </c>
      <c r="Q93" s="228">
        <v>1.8705852259372291</v>
      </c>
      <c r="R93" s="228">
        <v>0.97512889124674984</v>
      </c>
      <c r="S93" s="228">
        <v>0.86263020631719656</v>
      </c>
      <c r="T93" s="228">
        <v>0.76675728121724029</v>
      </c>
      <c r="U93" s="228">
        <v>2.0474238725766072</v>
      </c>
      <c r="V93" s="228">
        <v>1.954796734805379</v>
      </c>
      <c r="W93" s="228">
        <v>1.9547775482295291</v>
      </c>
      <c r="DA93" s="69" t="s">
        <v>1940</v>
      </c>
    </row>
    <row r="94" spans="1:105" ht="12" customHeight="1" x14ac:dyDescent="0.25">
      <c r="A94" s="132" t="s">
        <v>1941</v>
      </c>
      <c r="B94" s="318">
        <v>15.30614716786129</v>
      </c>
      <c r="C94" s="318">
        <v>14.442749269559179</v>
      </c>
      <c r="D94" s="318">
        <v>13.9689056271589</v>
      </c>
      <c r="E94" s="318">
        <v>16.468663414183879</v>
      </c>
      <c r="F94" s="318">
        <v>14.41890985049529</v>
      </c>
      <c r="G94" s="318">
        <v>13.25524419162112</v>
      </c>
      <c r="H94" s="318">
        <v>14.944261484410299</v>
      </c>
      <c r="I94" s="318">
        <v>15.29269723203172</v>
      </c>
      <c r="J94" s="318">
        <v>14.55963846557931</v>
      </c>
      <c r="K94" s="318">
        <v>12.976102687727071</v>
      </c>
      <c r="L94" s="318">
        <v>12.888497535062349</v>
      </c>
      <c r="M94" s="318">
        <v>8.4884310518186403</v>
      </c>
      <c r="N94" s="318">
        <v>9.5230108238685691</v>
      </c>
      <c r="O94" s="318">
        <v>9.0841333578432515</v>
      </c>
      <c r="P94" s="318">
        <v>7.887664179012547</v>
      </c>
      <c r="Q94" s="318">
        <v>6.7298057402162881</v>
      </c>
      <c r="R94" s="318">
        <v>3.927935702801868</v>
      </c>
      <c r="S94" s="318">
        <v>3.642814834849093</v>
      </c>
      <c r="T94" s="318">
        <v>4.497857454918857</v>
      </c>
      <c r="U94" s="318">
        <v>7.4751148176643794</v>
      </c>
      <c r="V94" s="318">
        <v>6.914777057030002</v>
      </c>
      <c r="W94" s="318">
        <v>7.0189732576215356</v>
      </c>
      <c r="DA94" s="139" t="s">
        <v>1942</v>
      </c>
    </row>
    <row r="95" spans="1:105" ht="12" customHeight="1" x14ac:dyDescent="0.25">
      <c r="J95" s="131"/>
    </row>
    <row r="96" spans="1:105" ht="15" customHeight="1" x14ac:dyDescent="0.25">
      <c r="A96" s="32" t="s">
        <v>253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0.99999999999999989</v>
      </c>
      <c r="C110" s="234">
        <f t="shared" si="15"/>
        <v>1.0000000000000002</v>
      </c>
      <c r="D110" s="234">
        <f t="shared" si="15"/>
        <v>0.99999999999999967</v>
      </c>
      <c r="E110" s="234">
        <f t="shared" si="15"/>
        <v>0.99999999999999967</v>
      </c>
      <c r="F110" s="234">
        <f t="shared" si="15"/>
        <v>0.99999999999999989</v>
      </c>
      <c r="G110" s="234">
        <f t="shared" si="15"/>
        <v>1</v>
      </c>
      <c r="H110" s="234">
        <f t="shared" si="15"/>
        <v>1.0000000000000002</v>
      </c>
      <c r="I110" s="234">
        <f t="shared" si="15"/>
        <v>0.99999999999999989</v>
      </c>
      <c r="J110" s="234">
        <f t="shared" si="15"/>
        <v>0.99999999999999989</v>
      </c>
      <c r="K110" s="234">
        <f t="shared" si="15"/>
        <v>0.99999999999999956</v>
      </c>
      <c r="L110" s="234">
        <f t="shared" si="15"/>
        <v>1</v>
      </c>
      <c r="M110" s="234">
        <f t="shared" si="15"/>
        <v>1</v>
      </c>
      <c r="N110" s="234">
        <f t="shared" si="15"/>
        <v>1</v>
      </c>
      <c r="O110" s="234">
        <f t="shared" si="15"/>
        <v>0.99999999999999967</v>
      </c>
      <c r="P110" s="234">
        <f t="shared" si="15"/>
        <v>0.99999999999999989</v>
      </c>
      <c r="Q110" s="234">
        <f t="shared" si="15"/>
        <v>1</v>
      </c>
      <c r="R110" s="234">
        <f t="shared" si="15"/>
        <v>1.0000000000000002</v>
      </c>
      <c r="S110" s="234">
        <f t="shared" si="15"/>
        <v>1</v>
      </c>
      <c r="T110" s="234">
        <f t="shared" si="15"/>
        <v>1</v>
      </c>
      <c r="U110" s="234">
        <f t="shared" si="15"/>
        <v>1</v>
      </c>
      <c r="V110" s="234">
        <f t="shared" si="15"/>
        <v>0.99999999999999967</v>
      </c>
      <c r="W110" s="234">
        <f t="shared" si="15"/>
        <v>1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5.2781221197359179E-3</v>
      </c>
      <c r="C111" s="301">
        <f t="shared" si="16"/>
        <v>5.2781221197377029E-3</v>
      </c>
      <c r="D111" s="301">
        <f t="shared" si="16"/>
        <v>5.2781221197360532E-3</v>
      </c>
      <c r="E111" s="301">
        <f t="shared" si="16"/>
        <v>5.2781221197369553E-3</v>
      </c>
      <c r="F111" s="301">
        <f t="shared" si="16"/>
        <v>5.2781221197731303E-3</v>
      </c>
      <c r="G111" s="301">
        <f t="shared" si="16"/>
        <v>5.2781221197724121E-3</v>
      </c>
      <c r="H111" s="301">
        <f t="shared" si="16"/>
        <v>5.2781221197350393E-3</v>
      </c>
      <c r="I111" s="301">
        <f t="shared" si="16"/>
        <v>5.2781221197683061E-3</v>
      </c>
      <c r="J111" s="301">
        <f t="shared" si="16"/>
        <v>5.2781221197694224E-3</v>
      </c>
      <c r="K111" s="301">
        <f t="shared" si="16"/>
        <v>5.2781221197713158E-3</v>
      </c>
      <c r="L111" s="301">
        <f t="shared" si="16"/>
        <v>5.2781221197753612E-3</v>
      </c>
      <c r="M111" s="301">
        <f t="shared" si="16"/>
        <v>5.2781221197760646E-3</v>
      </c>
      <c r="N111" s="301">
        <f t="shared" si="16"/>
        <v>5.278122119773002E-3</v>
      </c>
      <c r="O111" s="301">
        <f t="shared" si="16"/>
        <v>5.27812211977444E-3</v>
      </c>
      <c r="P111" s="301">
        <f t="shared" si="16"/>
        <v>5.2781221197698153E-3</v>
      </c>
      <c r="Q111" s="301">
        <f t="shared" si="16"/>
        <v>5.2781221197699298E-3</v>
      </c>
      <c r="R111" s="301">
        <f t="shared" si="16"/>
        <v>5.2781221198024281E-3</v>
      </c>
      <c r="S111" s="301">
        <f t="shared" si="16"/>
        <v>5.2781221197962499E-3</v>
      </c>
      <c r="T111" s="301">
        <f t="shared" si="16"/>
        <v>5.2781221197906424E-3</v>
      </c>
      <c r="U111" s="301">
        <f t="shared" si="16"/>
        <v>5.2781221197765781E-3</v>
      </c>
      <c r="V111" s="301">
        <f t="shared" si="16"/>
        <v>5.2781221197761513E-3</v>
      </c>
      <c r="W111" s="301">
        <f t="shared" si="16"/>
        <v>5.2781221197828847E-3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7.4900519068447956E-3</v>
      </c>
      <c r="C112" s="235">
        <f t="shared" si="17"/>
        <v>7.4900519068473257E-3</v>
      </c>
      <c r="D112" s="235">
        <f t="shared" si="17"/>
        <v>7.4900519068449838E-3</v>
      </c>
      <c r="E112" s="235">
        <f t="shared" si="17"/>
        <v>7.4900519068462615E-3</v>
      </c>
      <c r="F112" s="235">
        <f t="shared" si="17"/>
        <v>7.4900519068976006E-3</v>
      </c>
      <c r="G112" s="235">
        <f t="shared" si="17"/>
        <v>7.4900519068965806E-3</v>
      </c>
      <c r="H112" s="235">
        <f t="shared" si="17"/>
        <v>7.4900519068435475E-3</v>
      </c>
      <c r="I112" s="235">
        <f t="shared" si="17"/>
        <v>7.4900519068907545E-3</v>
      </c>
      <c r="J112" s="235">
        <f t="shared" si="17"/>
        <v>7.4900519068923392E-3</v>
      </c>
      <c r="K112" s="235">
        <f t="shared" si="17"/>
        <v>7.4900519068950228E-3</v>
      </c>
      <c r="L112" s="235">
        <f t="shared" si="17"/>
        <v>7.4900519069007647E-3</v>
      </c>
      <c r="M112" s="235">
        <f t="shared" si="17"/>
        <v>7.4900519069017631E-3</v>
      </c>
      <c r="N112" s="235">
        <f t="shared" si="17"/>
        <v>7.4900519068974176E-3</v>
      </c>
      <c r="O112" s="235">
        <f t="shared" si="17"/>
        <v>7.490051906899462E-3</v>
      </c>
      <c r="P112" s="235">
        <f t="shared" si="17"/>
        <v>7.4900519068928969E-3</v>
      </c>
      <c r="Q112" s="235">
        <f t="shared" si="17"/>
        <v>7.4900519068930626E-3</v>
      </c>
      <c r="R112" s="235">
        <f t="shared" si="17"/>
        <v>7.490051906939175E-3</v>
      </c>
      <c r="S112" s="235">
        <f t="shared" si="17"/>
        <v>7.4900519069304086E-3</v>
      </c>
      <c r="T112" s="235">
        <f t="shared" si="17"/>
        <v>7.4900519069224522E-3</v>
      </c>
      <c r="U112" s="235">
        <f t="shared" si="17"/>
        <v>7.4900519069024951E-3</v>
      </c>
      <c r="V112" s="235">
        <f t="shared" si="17"/>
        <v>7.4900519069018897E-3</v>
      </c>
      <c r="W112" s="235">
        <f t="shared" si="17"/>
        <v>7.4900519069114411E-3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2.6652580694075664E-2</v>
      </c>
      <c r="C113" s="235">
        <f t="shared" si="18"/>
        <v>2.6652580694084684E-2</v>
      </c>
      <c r="D113" s="235">
        <f t="shared" si="18"/>
        <v>2.6652580694076354E-2</v>
      </c>
      <c r="E113" s="235">
        <f t="shared" si="18"/>
        <v>2.6652580694080906E-2</v>
      </c>
      <c r="F113" s="235">
        <f t="shared" si="18"/>
        <v>2.6652580694263579E-2</v>
      </c>
      <c r="G113" s="235">
        <f t="shared" si="18"/>
        <v>2.6652580694259954E-2</v>
      </c>
      <c r="H113" s="235">
        <f t="shared" si="18"/>
        <v>2.6652580694071237E-2</v>
      </c>
      <c r="I113" s="235">
        <f t="shared" si="18"/>
        <v>2.6652580694239213E-2</v>
      </c>
      <c r="J113" s="235">
        <f t="shared" si="18"/>
        <v>2.6652580694244858E-2</v>
      </c>
      <c r="K113" s="235">
        <f t="shared" si="18"/>
        <v>2.6652580694254406E-2</v>
      </c>
      <c r="L113" s="235">
        <f t="shared" si="18"/>
        <v>2.6652580694274838E-2</v>
      </c>
      <c r="M113" s="235">
        <f t="shared" si="18"/>
        <v>2.665258069427839E-2</v>
      </c>
      <c r="N113" s="235">
        <f t="shared" si="18"/>
        <v>2.665258069426293E-2</v>
      </c>
      <c r="O113" s="235">
        <f t="shared" si="18"/>
        <v>2.6652580694270202E-2</v>
      </c>
      <c r="P113" s="235">
        <f t="shared" si="18"/>
        <v>2.6652580694246853E-2</v>
      </c>
      <c r="Q113" s="235">
        <f t="shared" si="18"/>
        <v>2.6652580694247432E-2</v>
      </c>
      <c r="R113" s="235">
        <f t="shared" si="18"/>
        <v>2.6652580694411527E-2</v>
      </c>
      <c r="S113" s="235">
        <f t="shared" si="18"/>
        <v>2.665258069438034E-2</v>
      </c>
      <c r="T113" s="235">
        <f t="shared" si="18"/>
        <v>2.6652580694351998E-2</v>
      </c>
      <c r="U113" s="235">
        <f t="shared" si="18"/>
        <v>2.6652580694281006E-2</v>
      </c>
      <c r="V113" s="235">
        <f t="shared" si="18"/>
        <v>2.6652580694278855E-2</v>
      </c>
      <c r="W113" s="235">
        <f t="shared" si="18"/>
        <v>2.6652580694312832E-2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2.1112488478943672E-2</v>
      </c>
      <c r="C114" s="235">
        <f t="shared" si="19"/>
        <v>2.1112488478950808E-2</v>
      </c>
      <c r="D114" s="235">
        <f t="shared" si="19"/>
        <v>2.1112488478944206E-2</v>
      </c>
      <c r="E114" s="235">
        <f t="shared" si="19"/>
        <v>2.1112488478947814E-2</v>
      </c>
      <c r="F114" s="235">
        <f t="shared" si="19"/>
        <v>2.1112488479092514E-2</v>
      </c>
      <c r="G114" s="235">
        <f t="shared" si="19"/>
        <v>2.1112488479089649E-2</v>
      </c>
      <c r="H114" s="235">
        <f t="shared" si="19"/>
        <v>2.1112488478940154E-2</v>
      </c>
      <c r="I114" s="235">
        <f t="shared" si="19"/>
        <v>2.1112488479073214E-2</v>
      </c>
      <c r="J114" s="235">
        <f t="shared" si="19"/>
        <v>2.1112488479077682E-2</v>
      </c>
      <c r="K114" s="235">
        <f t="shared" si="19"/>
        <v>2.1112488479085256E-2</v>
      </c>
      <c r="L114" s="235">
        <f t="shared" si="19"/>
        <v>2.1112488479101438E-2</v>
      </c>
      <c r="M114" s="235">
        <f t="shared" si="19"/>
        <v>2.1112488479104245E-2</v>
      </c>
      <c r="N114" s="235">
        <f t="shared" si="19"/>
        <v>2.1112488479091997E-2</v>
      </c>
      <c r="O114" s="235">
        <f t="shared" si="19"/>
        <v>2.1112488479097767E-2</v>
      </c>
      <c r="P114" s="235">
        <f t="shared" si="19"/>
        <v>2.1112488479079258E-2</v>
      </c>
      <c r="Q114" s="235">
        <f t="shared" si="19"/>
        <v>2.1112488479079723E-2</v>
      </c>
      <c r="R114" s="235">
        <f t="shared" si="19"/>
        <v>2.1112488479209705E-2</v>
      </c>
      <c r="S114" s="235">
        <f t="shared" si="19"/>
        <v>2.1112488479184999E-2</v>
      </c>
      <c r="T114" s="235">
        <f t="shared" si="19"/>
        <v>2.1112488479162559E-2</v>
      </c>
      <c r="U114" s="235">
        <f t="shared" si="19"/>
        <v>2.1112488479106316E-2</v>
      </c>
      <c r="V114" s="235">
        <f t="shared" si="19"/>
        <v>2.1112488479104619E-2</v>
      </c>
      <c r="W114" s="235">
        <f t="shared" si="19"/>
        <v>2.1112488479131539E-2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8.2992557118807472E-3</v>
      </c>
      <c r="C115" s="302">
        <f t="shared" si="20"/>
        <v>9.326805597763695E-3</v>
      </c>
      <c r="D115" s="302">
        <f t="shared" si="20"/>
        <v>9.5075578943438436E-3</v>
      </c>
      <c r="E115" s="302">
        <f t="shared" si="20"/>
        <v>1.0378199963130224E-2</v>
      </c>
      <c r="F115" s="302">
        <f t="shared" si="20"/>
        <v>1.3380522052762649E-2</v>
      </c>
      <c r="G115" s="302">
        <f t="shared" si="20"/>
        <v>1.3662360671181793E-2</v>
      </c>
      <c r="H115" s="302">
        <f t="shared" si="20"/>
        <v>1.2526601442350202E-2</v>
      </c>
      <c r="I115" s="302">
        <f t="shared" si="20"/>
        <v>1.4747763760241931E-2</v>
      </c>
      <c r="J115" s="302">
        <f t="shared" si="20"/>
        <v>1.4423691616706959E-2</v>
      </c>
      <c r="K115" s="302">
        <f t="shared" si="20"/>
        <v>1.6106552641049227E-2</v>
      </c>
      <c r="L115" s="302">
        <f t="shared" si="20"/>
        <v>1.9745869971677904E-2</v>
      </c>
      <c r="M115" s="302">
        <f t="shared" si="20"/>
        <v>1.5027640561761655E-2</v>
      </c>
      <c r="N115" s="302">
        <f t="shared" si="20"/>
        <v>2.2831244372279187E-2</v>
      </c>
      <c r="O115" s="302">
        <f t="shared" si="20"/>
        <v>2.1701998450507853E-2</v>
      </c>
      <c r="P115" s="302">
        <f t="shared" si="20"/>
        <v>2.3674309497494953E-2</v>
      </c>
      <c r="Q115" s="302">
        <f t="shared" si="20"/>
        <v>2.7512437166003594E-2</v>
      </c>
      <c r="R115" s="302">
        <f t="shared" si="20"/>
        <v>1.5935273744056119E-2</v>
      </c>
      <c r="S115" s="302">
        <f t="shared" si="20"/>
        <v>1.6543648550783271E-2</v>
      </c>
      <c r="T115" s="302">
        <f t="shared" si="20"/>
        <v>1.2943792466915518E-2</v>
      </c>
      <c r="U115" s="302">
        <f t="shared" si="20"/>
        <v>2.6515409767552692E-2</v>
      </c>
      <c r="V115" s="302">
        <f t="shared" si="20"/>
        <v>2.7499433423393272E-2</v>
      </c>
      <c r="W115" s="302">
        <f t="shared" si="20"/>
        <v>2.6534351946430942E-2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4.3779613282158576E-2</v>
      </c>
      <c r="C116" s="303">
        <f t="shared" si="21"/>
        <v>4.591559175219969E-2</v>
      </c>
      <c r="D116" s="303">
        <f t="shared" si="21"/>
        <v>4.3735871120658278E-2</v>
      </c>
      <c r="E116" s="303">
        <f t="shared" si="21"/>
        <v>5.0946745707173967E-2</v>
      </c>
      <c r="F116" s="303">
        <f t="shared" si="21"/>
        <v>7.1054106060694525E-2</v>
      </c>
      <c r="G116" s="303">
        <f t="shared" si="21"/>
        <v>7.2467916170364244E-2</v>
      </c>
      <c r="H116" s="303">
        <f t="shared" si="21"/>
        <v>6.6365557651126339E-2</v>
      </c>
      <c r="I116" s="303">
        <f t="shared" si="21"/>
        <v>7.7623801562284531E-2</v>
      </c>
      <c r="J116" s="303">
        <f t="shared" si="21"/>
        <v>7.6774727548993879E-2</v>
      </c>
      <c r="K116" s="303">
        <f t="shared" si="21"/>
        <v>8.5831177633846401E-2</v>
      </c>
      <c r="L116" s="303">
        <f t="shared" si="21"/>
        <v>0.10117757133563161</v>
      </c>
      <c r="M116" s="303">
        <f t="shared" si="21"/>
        <v>8.2153359975877763E-2</v>
      </c>
      <c r="N116" s="303">
        <f t="shared" si="21"/>
        <v>0.1126660430554812</v>
      </c>
      <c r="O116" s="303">
        <f t="shared" si="21"/>
        <v>0.10830467934154271</v>
      </c>
      <c r="P116" s="303">
        <f t="shared" si="21"/>
        <v>0.11800788629640234</v>
      </c>
      <c r="Q116" s="303">
        <f t="shared" si="21"/>
        <v>0.12882371237109619</v>
      </c>
      <c r="R116" s="303">
        <f t="shared" si="21"/>
        <v>8.2625905881013456E-2</v>
      </c>
      <c r="S116" s="303">
        <f t="shared" si="21"/>
        <v>8.7080397058138886E-2</v>
      </c>
      <c r="T116" s="303">
        <f t="shared" si="21"/>
        <v>6.9255241106374557E-2</v>
      </c>
      <c r="U116" s="303">
        <f t="shared" si="21"/>
        <v>0.12598073595646289</v>
      </c>
      <c r="V116" s="303">
        <f t="shared" si="21"/>
        <v>0.12724619325406772</v>
      </c>
      <c r="W116" s="303">
        <f t="shared" si="21"/>
        <v>0.12461560916067618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2.4821668068716919E-2</v>
      </c>
      <c r="C117" s="304">
        <f t="shared" si="22"/>
        <v>2.4589059113161477E-2</v>
      </c>
      <c r="D117" s="304">
        <f t="shared" si="22"/>
        <v>2.4787461347951078E-2</v>
      </c>
      <c r="E117" s="304">
        <f t="shared" si="22"/>
        <v>2.4084559444819586E-2</v>
      </c>
      <c r="F117" s="304">
        <f t="shared" si="22"/>
        <v>2.2106319971005803E-2</v>
      </c>
      <c r="G117" s="304">
        <f t="shared" si="22"/>
        <v>2.1964981555584948E-2</v>
      </c>
      <c r="H117" s="304">
        <f t="shared" si="22"/>
        <v>2.2572474512499226E-2</v>
      </c>
      <c r="I117" s="304">
        <f t="shared" si="22"/>
        <v>2.1447722639628342E-2</v>
      </c>
      <c r="J117" s="304">
        <f t="shared" si="22"/>
        <v>2.1537511999614612E-2</v>
      </c>
      <c r="K117" s="304">
        <f t="shared" si="22"/>
        <v>2.063602353962431E-2</v>
      </c>
      <c r="L117" s="304">
        <f t="shared" si="22"/>
        <v>1.9083458559916756E-2</v>
      </c>
      <c r="M117" s="304">
        <f t="shared" si="22"/>
        <v>2.1014654800606821E-2</v>
      </c>
      <c r="N117" s="304">
        <f t="shared" si="22"/>
        <v>1.7909750183545434E-2</v>
      </c>
      <c r="O117" s="304">
        <f t="shared" si="22"/>
        <v>1.8353991507818319E-2</v>
      </c>
      <c r="P117" s="304">
        <f t="shared" si="22"/>
        <v>1.7382758325998112E-2</v>
      </c>
      <c r="Q117" s="304">
        <f t="shared" si="22"/>
        <v>1.6248181308466461E-2</v>
      </c>
      <c r="R117" s="304">
        <f t="shared" si="22"/>
        <v>2.0941628618978046E-2</v>
      </c>
      <c r="S117" s="304">
        <f t="shared" si="22"/>
        <v>2.0505177477434869E-2</v>
      </c>
      <c r="T117" s="304">
        <f t="shared" si="22"/>
        <v>2.2288629039401393E-2</v>
      </c>
      <c r="U117" s="304">
        <f t="shared" si="22"/>
        <v>1.654603346310771E-2</v>
      </c>
      <c r="V117" s="304">
        <f t="shared" si="22"/>
        <v>1.6396329096162857E-2</v>
      </c>
      <c r="W117" s="304">
        <f t="shared" si="22"/>
        <v>1.6673277902029323E-2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1.8957945213441657E-2</v>
      </c>
      <c r="C118" s="304">
        <f t="shared" si="23"/>
        <v>2.1326532639038213E-2</v>
      </c>
      <c r="D118" s="304">
        <f t="shared" si="23"/>
        <v>1.89484097727072E-2</v>
      </c>
      <c r="E118" s="304">
        <f t="shared" si="23"/>
        <v>2.6862186262354384E-2</v>
      </c>
      <c r="F118" s="304">
        <f t="shared" si="23"/>
        <v>4.8947786089688722E-2</v>
      </c>
      <c r="G118" s="304">
        <f t="shared" si="23"/>
        <v>5.0502934614779296E-2</v>
      </c>
      <c r="H118" s="304">
        <f t="shared" si="23"/>
        <v>4.379308313862712E-2</v>
      </c>
      <c r="I118" s="304">
        <f t="shared" si="23"/>
        <v>5.6176078922656185E-2</v>
      </c>
      <c r="J118" s="304">
        <f t="shared" si="23"/>
        <v>5.523721554937927E-2</v>
      </c>
      <c r="K118" s="304">
        <f t="shared" si="23"/>
        <v>6.5195154094222094E-2</v>
      </c>
      <c r="L118" s="304">
        <f t="shared" si="23"/>
        <v>8.209411277571485E-2</v>
      </c>
      <c r="M118" s="304">
        <f t="shared" si="23"/>
        <v>6.1138705175270945E-2</v>
      </c>
      <c r="N118" s="304">
        <f t="shared" si="23"/>
        <v>9.4756292871935752E-2</v>
      </c>
      <c r="O118" s="304">
        <f t="shared" si="23"/>
        <v>8.9950687833724396E-2</v>
      </c>
      <c r="P118" s="304">
        <f t="shared" si="23"/>
        <v>0.10062512797040422</v>
      </c>
      <c r="Q118" s="304">
        <f t="shared" si="23"/>
        <v>0.11257553106262973</v>
      </c>
      <c r="R118" s="304">
        <f t="shared" si="23"/>
        <v>6.168427726203541E-2</v>
      </c>
      <c r="S118" s="304">
        <f t="shared" si="23"/>
        <v>6.6575219580704018E-2</v>
      </c>
      <c r="T118" s="304">
        <f t="shared" si="23"/>
        <v>4.6966612066973175E-2</v>
      </c>
      <c r="U118" s="304">
        <f t="shared" si="23"/>
        <v>0.10943470249335518</v>
      </c>
      <c r="V118" s="304">
        <f t="shared" si="23"/>
        <v>0.11084986415790485</v>
      </c>
      <c r="W118" s="304">
        <f t="shared" si="23"/>
        <v>0.10794233125864686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0.78169908415730927</v>
      </c>
      <c r="C119" s="303">
        <f t="shared" si="24"/>
        <v>0.77934968714580288</v>
      </c>
      <c r="D119" s="303">
        <f t="shared" si="24"/>
        <v>0.78065424765902469</v>
      </c>
      <c r="E119" s="303">
        <f t="shared" si="24"/>
        <v>0.77503288766466927</v>
      </c>
      <c r="F119" s="303">
        <f t="shared" si="24"/>
        <v>0.75884704337932096</v>
      </c>
      <c r="G119" s="303">
        <f t="shared" si="24"/>
        <v>0.75764607910521586</v>
      </c>
      <c r="H119" s="303">
        <f t="shared" si="24"/>
        <v>0.76275797150464753</v>
      </c>
      <c r="I119" s="303">
        <f t="shared" si="24"/>
        <v>0.75321519683014526</v>
      </c>
      <c r="J119" s="303">
        <f t="shared" si="24"/>
        <v>0.75407408022700206</v>
      </c>
      <c r="K119" s="303">
        <f t="shared" si="24"/>
        <v>0.74648997872774481</v>
      </c>
      <c r="L119" s="303">
        <f t="shared" si="24"/>
        <v>0.73293824512424677</v>
      </c>
      <c r="M119" s="303">
        <f t="shared" si="24"/>
        <v>0.74992149905149119</v>
      </c>
      <c r="N119" s="303">
        <f t="shared" si="24"/>
        <v>0.72247237832113098</v>
      </c>
      <c r="O119" s="303">
        <f t="shared" si="24"/>
        <v>0.72640814332186388</v>
      </c>
      <c r="P119" s="303">
        <f t="shared" si="24"/>
        <v>0.71813194145645765</v>
      </c>
      <c r="Q119" s="303">
        <f t="shared" si="24"/>
        <v>0.70744900727461402</v>
      </c>
      <c r="R119" s="303">
        <f t="shared" si="24"/>
        <v>0.74879691159936546</v>
      </c>
      <c r="S119" s="303">
        <f t="shared" si="24"/>
        <v>0.74526162461100687</v>
      </c>
      <c r="T119" s="303">
        <f t="shared" si="24"/>
        <v>0.7604445561798403</v>
      </c>
      <c r="U119" s="303">
        <f t="shared" si="24"/>
        <v>0.71024652854635395</v>
      </c>
      <c r="V119" s="303">
        <f t="shared" si="24"/>
        <v>0.7085210128772218</v>
      </c>
      <c r="W119" s="303">
        <f t="shared" si="24"/>
        <v>0.71114735762694203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0.74465004206150742</v>
      </c>
      <c r="C120" s="304">
        <f t="shared" si="25"/>
        <v>0.73767177339484447</v>
      </c>
      <c r="D120" s="304">
        <f t="shared" si="25"/>
        <v>0.74362384043853225</v>
      </c>
      <c r="E120" s="304">
        <f t="shared" si="25"/>
        <v>0.72253678334458715</v>
      </c>
      <c r="F120" s="304">
        <f t="shared" si="25"/>
        <v>0.66318959913017417</v>
      </c>
      <c r="G120" s="304">
        <f t="shared" si="25"/>
        <v>0.65894944666754873</v>
      </c>
      <c r="H120" s="304">
        <f t="shared" si="25"/>
        <v>0.67717423537497701</v>
      </c>
      <c r="I120" s="304">
        <f t="shared" si="25"/>
        <v>0.64343167918885058</v>
      </c>
      <c r="J120" s="304">
        <f t="shared" si="25"/>
        <v>0.64612535998843867</v>
      </c>
      <c r="K120" s="304">
        <f t="shared" si="25"/>
        <v>0.61908070618872901</v>
      </c>
      <c r="L120" s="304">
        <f t="shared" si="25"/>
        <v>0.57250375679750298</v>
      </c>
      <c r="M120" s="304">
        <f t="shared" si="25"/>
        <v>0.63043964401820463</v>
      </c>
      <c r="N120" s="304">
        <f t="shared" si="25"/>
        <v>0.53729250550636298</v>
      </c>
      <c r="O120" s="304">
        <f t="shared" si="25"/>
        <v>0.5506197452345496</v>
      </c>
      <c r="P120" s="304">
        <f t="shared" si="25"/>
        <v>0.52148274977994336</v>
      </c>
      <c r="Q120" s="304">
        <f t="shared" si="25"/>
        <v>0.48744543925399386</v>
      </c>
      <c r="R120" s="304">
        <f t="shared" si="25"/>
        <v>0.62824885856934154</v>
      </c>
      <c r="S120" s="304">
        <f t="shared" si="25"/>
        <v>0.6151553243230462</v>
      </c>
      <c r="T120" s="304">
        <f t="shared" si="25"/>
        <v>0.6686588711820417</v>
      </c>
      <c r="U120" s="304">
        <f t="shared" si="25"/>
        <v>0.49638100389323137</v>
      </c>
      <c r="V120" s="304">
        <f t="shared" si="25"/>
        <v>0.49188987288488562</v>
      </c>
      <c r="W120" s="304">
        <f t="shared" si="25"/>
        <v>0.50019833706087979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3.7049042095801739E-2</v>
      </c>
      <c r="C121" s="304">
        <f t="shared" si="26"/>
        <v>4.1677913750958438E-2</v>
      </c>
      <c r="D121" s="304">
        <f t="shared" si="26"/>
        <v>3.7030407220492452E-2</v>
      </c>
      <c r="E121" s="304">
        <f t="shared" si="26"/>
        <v>5.2496104320082143E-2</v>
      </c>
      <c r="F121" s="304">
        <f t="shared" si="26"/>
        <v>9.5657444249146822E-2</v>
      </c>
      <c r="G121" s="304">
        <f t="shared" si="26"/>
        <v>9.8696632437667103E-2</v>
      </c>
      <c r="H121" s="304">
        <f t="shared" si="26"/>
        <v>8.5583736129670573E-2</v>
      </c>
      <c r="I121" s="304">
        <f t="shared" si="26"/>
        <v>0.10978351764129468</v>
      </c>
      <c r="J121" s="304">
        <f t="shared" si="26"/>
        <v>0.10794872023856349</v>
      </c>
      <c r="K121" s="304">
        <f t="shared" si="26"/>
        <v>0.12740927253901574</v>
      </c>
      <c r="L121" s="304">
        <f t="shared" si="26"/>
        <v>0.16043448832674387</v>
      </c>
      <c r="M121" s="304">
        <f t="shared" si="26"/>
        <v>0.11948185503328652</v>
      </c>
      <c r="N121" s="304">
        <f t="shared" si="26"/>
        <v>0.185179872814768</v>
      </c>
      <c r="O121" s="304">
        <f t="shared" si="26"/>
        <v>0.17578839808731425</v>
      </c>
      <c r="P121" s="304">
        <f t="shared" si="26"/>
        <v>0.19664919167651415</v>
      </c>
      <c r="Q121" s="304">
        <f t="shared" si="26"/>
        <v>0.22000356802062021</v>
      </c>
      <c r="R121" s="304">
        <f t="shared" si="26"/>
        <v>0.12054805303002405</v>
      </c>
      <c r="S121" s="304">
        <f t="shared" si="26"/>
        <v>0.13010630028796066</v>
      </c>
      <c r="T121" s="304">
        <f t="shared" si="26"/>
        <v>9.1785684997798572E-2</v>
      </c>
      <c r="U121" s="304">
        <f t="shared" si="26"/>
        <v>0.21386552465312267</v>
      </c>
      <c r="V121" s="304">
        <f t="shared" si="26"/>
        <v>0.21663113999233624</v>
      </c>
      <c r="W121" s="304">
        <f t="shared" si="26"/>
        <v>0.21094902056606221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0.10568880364905127</v>
      </c>
      <c r="C122" s="303">
        <f t="shared" si="27"/>
        <v>0.10487467230461356</v>
      </c>
      <c r="D122" s="303">
        <f t="shared" si="27"/>
        <v>0.10556908012637124</v>
      </c>
      <c r="E122" s="303">
        <f t="shared" si="27"/>
        <v>0.10310892346541428</v>
      </c>
      <c r="F122" s="303">
        <f t="shared" si="27"/>
        <v>9.6185085307194981E-2</v>
      </c>
      <c r="G122" s="303">
        <f t="shared" si="27"/>
        <v>9.5690400853219448E-2</v>
      </c>
      <c r="H122" s="303">
        <f t="shared" si="27"/>
        <v>9.7816626202286192E-2</v>
      </c>
      <c r="I122" s="303">
        <f t="shared" si="27"/>
        <v>9.3879994647356663E-2</v>
      </c>
      <c r="J122" s="303">
        <f t="shared" si="27"/>
        <v>9.4194257407312618E-2</v>
      </c>
      <c r="K122" s="303">
        <f t="shared" si="27"/>
        <v>9.1039047797353279E-2</v>
      </c>
      <c r="L122" s="303">
        <f t="shared" si="27"/>
        <v>8.5605070368391323E-2</v>
      </c>
      <c r="M122" s="303">
        <f t="shared" si="27"/>
        <v>9.2364257210809E-2</v>
      </c>
      <c r="N122" s="303">
        <f t="shared" si="27"/>
        <v>8.1497091051083242E-2</v>
      </c>
      <c r="O122" s="303">
        <f t="shared" si="27"/>
        <v>8.3051935686043493E-2</v>
      </c>
      <c r="P122" s="303">
        <f t="shared" si="27"/>
        <v>7.9652619549656259E-2</v>
      </c>
      <c r="Q122" s="303">
        <f t="shared" si="27"/>
        <v>7.5681599988295961E-2</v>
      </c>
      <c r="R122" s="303">
        <f t="shared" si="27"/>
        <v>9.2108665575202267E-2</v>
      </c>
      <c r="S122" s="303">
        <f t="shared" si="27"/>
        <v>9.0581086579779119E-2</v>
      </c>
      <c r="T122" s="303">
        <f t="shared" si="27"/>
        <v>9.6823167046641956E-2</v>
      </c>
      <c r="U122" s="303">
        <f t="shared" si="27"/>
        <v>7.6724082529564003E-2</v>
      </c>
      <c r="V122" s="303">
        <f t="shared" si="27"/>
        <v>7.620011724525548E-2</v>
      </c>
      <c r="W122" s="303">
        <f t="shared" si="27"/>
        <v>7.7169438065812085E-2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8.6875838240509054E-2</v>
      </c>
      <c r="C123" s="304">
        <f t="shared" si="28"/>
        <v>8.6061706896064974E-2</v>
      </c>
      <c r="D123" s="304">
        <f t="shared" si="28"/>
        <v>8.6756114717828542E-2</v>
      </c>
      <c r="E123" s="304">
        <f t="shared" si="28"/>
        <v>8.4295958056868348E-2</v>
      </c>
      <c r="F123" s="304">
        <f t="shared" si="28"/>
        <v>7.7372119898520109E-2</v>
      </c>
      <c r="G123" s="304">
        <f t="shared" si="28"/>
        <v>7.6877435444547143E-2</v>
      </c>
      <c r="H123" s="304">
        <f t="shared" si="28"/>
        <v>7.9003660793747099E-2</v>
      </c>
      <c r="I123" s="304">
        <f t="shared" si="28"/>
        <v>7.5067029238699012E-2</v>
      </c>
      <c r="J123" s="304">
        <f t="shared" si="28"/>
        <v>7.5381291998650984E-2</v>
      </c>
      <c r="K123" s="304">
        <f t="shared" si="28"/>
        <v>7.2226082388684887E-2</v>
      </c>
      <c r="L123" s="304">
        <f t="shared" si="28"/>
        <v>6.6792104959708512E-2</v>
      </c>
      <c r="M123" s="304">
        <f t="shared" si="28"/>
        <v>7.3551291802123706E-2</v>
      </c>
      <c r="N123" s="304">
        <f t="shared" si="28"/>
        <v>6.2684125642408856E-2</v>
      </c>
      <c r="O123" s="304">
        <f t="shared" si="28"/>
        <v>6.4238970277363958E-2</v>
      </c>
      <c r="P123" s="304">
        <f t="shared" si="28"/>
        <v>6.0839654140993224E-2</v>
      </c>
      <c r="Q123" s="304">
        <f t="shared" si="28"/>
        <v>5.6868634579632503E-2</v>
      </c>
      <c r="R123" s="304">
        <f t="shared" si="28"/>
        <v>7.3295700166422978E-2</v>
      </c>
      <c r="S123" s="304">
        <f t="shared" si="28"/>
        <v>7.1768121171021867E-2</v>
      </c>
      <c r="T123" s="304">
        <f t="shared" si="28"/>
        <v>7.8010201637904675E-2</v>
      </c>
      <c r="U123" s="304">
        <f t="shared" si="28"/>
        <v>5.7911117120876855E-2</v>
      </c>
      <c r="V123" s="304">
        <f t="shared" si="28"/>
        <v>5.7387151836569852E-2</v>
      </c>
      <c r="W123" s="304">
        <f t="shared" si="28"/>
        <v>5.8356472657102483E-2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1.8812965408542218E-2</v>
      </c>
      <c r="C124" s="305">
        <f t="shared" si="29"/>
        <v>1.8812965408548585E-2</v>
      </c>
      <c r="D124" s="305">
        <f t="shared" si="29"/>
        <v>1.8812965408542697E-2</v>
      </c>
      <c r="E124" s="305">
        <f t="shared" si="29"/>
        <v>1.8812965408545924E-2</v>
      </c>
      <c r="F124" s="305">
        <f t="shared" si="29"/>
        <v>1.8812965408674862E-2</v>
      </c>
      <c r="G124" s="305">
        <f t="shared" si="29"/>
        <v>1.8812965408672302E-2</v>
      </c>
      <c r="H124" s="305">
        <f t="shared" si="29"/>
        <v>1.8812965408539096E-2</v>
      </c>
      <c r="I124" s="305">
        <f t="shared" si="29"/>
        <v>1.8812965408657657E-2</v>
      </c>
      <c r="J124" s="305">
        <f t="shared" si="29"/>
        <v>1.8812965408661637E-2</v>
      </c>
      <c r="K124" s="305">
        <f t="shared" si="29"/>
        <v>1.8812965408668388E-2</v>
      </c>
      <c r="L124" s="305">
        <f t="shared" si="29"/>
        <v>1.8812965408682814E-2</v>
      </c>
      <c r="M124" s="305">
        <f t="shared" si="29"/>
        <v>1.8812965408685309E-2</v>
      </c>
      <c r="N124" s="305">
        <f t="shared" si="29"/>
        <v>1.8812965408674394E-2</v>
      </c>
      <c r="O124" s="305">
        <f t="shared" si="29"/>
        <v>1.8812965408679536E-2</v>
      </c>
      <c r="P124" s="305">
        <f t="shared" si="29"/>
        <v>1.8812965408663038E-2</v>
      </c>
      <c r="Q124" s="305">
        <f t="shared" si="29"/>
        <v>1.8812965408663451E-2</v>
      </c>
      <c r="R124" s="305">
        <f t="shared" si="29"/>
        <v>1.8812965408779282E-2</v>
      </c>
      <c r="S124" s="305">
        <f t="shared" si="29"/>
        <v>1.8812965408757262E-2</v>
      </c>
      <c r="T124" s="305">
        <f t="shared" si="29"/>
        <v>1.8812965408737271E-2</v>
      </c>
      <c r="U124" s="305">
        <f t="shared" si="29"/>
        <v>1.8812965408687158E-2</v>
      </c>
      <c r="V124" s="305">
        <f t="shared" si="29"/>
        <v>1.8812965408685635E-2</v>
      </c>
      <c r="W124" s="305">
        <f t="shared" si="29"/>
        <v>1.8812965408709609E-2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0.99999999999999978</v>
      </c>
      <c r="D126" s="234">
        <f t="shared" si="30"/>
        <v>1</v>
      </c>
      <c r="E126" s="234">
        <f t="shared" si="30"/>
        <v>1</v>
      </c>
      <c r="F126" s="234">
        <f t="shared" si="30"/>
        <v>1.0000000000000002</v>
      </c>
      <c r="G126" s="234">
        <f t="shared" si="30"/>
        <v>1</v>
      </c>
      <c r="H126" s="234">
        <f t="shared" si="30"/>
        <v>1</v>
      </c>
      <c r="I126" s="234">
        <f t="shared" si="30"/>
        <v>0.99999999999999978</v>
      </c>
      <c r="J126" s="234">
        <f t="shared" si="30"/>
        <v>0.99999999999999989</v>
      </c>
      <c r="K126" s="234">
        <f t="shared" si="30"/>
        <v>1</v>
      </c>
      <c r="L126" s="234">
        <f t="shared" si="30"/>
        <v>1.0000000000000002</v>
      </c>
      <c r="M126" s="234">
        <f t="shared" si="30"/>
        <v>0.99999999999999967</v>
      </c>
      <c r="N126" s="234">
        <f t="shared" si="30"/>
        <v>0.99999999999999967</v>
      </c>
      <c r="O126" s="234">
        <f t="shared" si="30"/>
        <v>1</v>
      </c>
      <c r="P126" s="234">
        <f t="shared" si="30"/>
        <v>0.99999999999999978</v>
      </c>
      <c r="Q126" s="234">
        <f t="shared" si="30"/>
        <v>0.99999999999999967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0.99999999999999978</v>
      </c>
      <c r="V126" s="234">
        <f t="shared" si="30"/>
        <v>0.99999999999999989</v>
      </c>
      <c r="W126" s="234">
        <f t="shared" si="30"/>
        <v>0.99999999999999978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3.7027758008018719E-2</v>
      </c>
      <c r="C127" s="301">
        <f t="shared" si="31"/>
        <v>3.7027758007981595E-2</v>
      </c>
      <c r="D127" s="301">
        <f t="shared" si="31"/>
        <v>3.7027758007993967E-2</v>
      </c>
      <c r="E127" s="301">
        <f t="shared" si="31"/>
        <v>3.7027758008000074E-2</v>
      </c>
      <c r="F127" s="301">
        <f t="shared" si="31"/>
        <v>3.7027758007338249E-2</v>
      </c>
      <c r="G127" s="301">
        <f t="shared" si="31"/>
        <v>3.7027758007350385E-2</v>
      </c>
      <c r="H127" s="301">
        <f t="shared" si="31"/>
        <v>3.7027758008064161E-2</v>
      </c>
      <c r="I127" s="301">
        <f t="shared" si="31"/>
        <v>3.7027758007425894E-2</v>
      </c>
      <c r="J127" s="301">
        <f t="shared" si="31"/>
        <v>3.7027758007406181E-2</v>
      </c>
      <c r="K127" s="301">
        <f t="shared" si="31"/>
        <v>3.7027758007364318E-2</v>
      </c>
      <c r="L127" s="301">
        <f t="shared" si="31"/>
        <v>3.7027758007274689E-2</v>
      </c>
      <c r="M127" s="301">
        <f t="shared" si="31"/>
        <v>3.7027758007224604E-2</v>
      </c>
      <c r="N127" s="301">
        <f t="shared" si="31"/>
        <v>3.7027758007294909E-2</v>
      </c>
      <c r="O127" s="301">
        <f t="shared" si="31"/>
        <v>3.7027758007238454E-2</v>
      </c>
      <c r="P127" s="301">
        <f t="shared" si="31"/>
        <v>3.7027758007293451E-2</v>
      </c>
      <c r="Q127" s="301">
        <f t="shared" si="31"/>
        <v>3.7027758007292653E-2</v>
      </c>
      <c r="R127" s="301">
        <f t="shared" si="31"/>
        <v>3.7027758006530333E-2</v>
      </c>
      <c r="S127" s="301">
        <f t="shared" si="31"/>
        <v>3.7027758006601484E-2</v>
      </c>
      <c r="T127" s="301">
        <f t="shared" si="31"/>
        <v>3.7027758006889414E-2</v>
      </c>
      <c r="U127" s="301">
        <f t="shared" si="31"/>
        <v>3.7027758007204641E-2</v>
      </c>
      <c r="V127" s="301">
        <f t="shared" si="31"/>
        <v>3.7027758007218727E-2</v>
      </c>
      <c r="W127" s="301">
        <f t="shared" si="31"/>
        <v>3.7027758007071941E-2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1.6326910814283686E-2</v>
      </c>
      <c r="C128" s="235">
        <f t="shared" si="32"/>
        <v>1.6326910814267324E-2</v>
      </c>
      <c r="D128" s="235">
        <f t="shared" si="32"/>
        <v>1.6326910814272774E-2</v>
      </c>
      <c r="E128" s="235">
        <f t="shared" si="32"/>
        <v>1.6326910814275467E-2</v>
      </c>
      <c r="F128" s="235">
        <f t="shared" si="32"/>
        <v>1.6326910813983641E-2</v>
      </c>
      <c r="G128" s="235">
        <f t="shared" si="32"/>
        <v>1.6326910813988991E-2</v>
      </c>
      <c r="H128" s="235">
        <f t="shared" si="32"/>
        <v>1.6326910814303722E-2</v>
      </c>
      <c r="I128" s="235">
        <f t="shared" si="32"/>
        <v>1.6326910814022294E-2</v>
      </c>
      <c r="J128" s="235">
        <f t="shared" si="32"/>
        <v>1.63269108140136E-2</v>
      </c>
      <c r="K128" s="235">
        <f t="shared" si="32"/>
        <v>1.6326910813995139E-2</v>
      </c>
      <c r="L128" s="235">
        <f t="shared" si="32"/>
        <v>1.6326910813955622E-2</v>
      </c>
      <c r="M128" s="235">
        <f t="shared" si="32"/>
        <v>1.6326910813933532E-2</v>
      </c>
      <c r="N128" s="235">
        <f t="shared" si="32"/>
        <v>1.6326910813964531E-2</v>
      </c>
      <c r="O128" s="235">
        <f t="shared" si="32"/>
        <v>1.6326910813939634E-2</v>
      </c>
      <c r="P128" s="235">
        <f t="shared" si="32"/>
        <v>1.6326910813963893E-2</v>
      </c>
      <c r="Q128" s="235">
        <f t="shared" si="32"/>
        <v>1.6326910813963546E-2</v>
      </c>
      <c r="R128" s="235">
        <f t="shared" si="32"/>
        <v>1.6326910813627412E-2</v>
      </c>
      <c r="S128" s="235">
        <f t="shared" si="32"/>
        <v>1.6326910813658779E-2</v>
      </c>
      <c r="T128" s="235">
        <f t="shared" si="32"/>
        <v>1.6326910813785737E-2</v>
      </c>
      <c r="U128" s="235">
        <f t="shared" si="32"/>
        <v>1.6326910813924737E-2</v>
      </c>
      <c r="V128" s="235">
        <f t="shared" si="32"/>
        <v>1.6326910813930947E-2</v>
      </c>
      <c r="W128" s="235">
        <f t="shared" si="32"/>
        <v>1.6326910813866221E-2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0.12664196862089822</v>
      </c>
      <c r="C129" s="235">
        <f t="shared" si="33"/>
        <v>0.12664196862077134</v>
      </c>
      <c r="D129" s="235">
        <f t="shared" si="33"/>
        <v>0.12664196862081359</v>
      </c>
      <c r="E129" s="235">
        <f t="shared" si="33"/>
        <v>0.12664196862083449</v>
      </c>
      <c r="F129" s="235">
        <f t="shared" si="33"/>
        <v>0.12664196861857088</v>
      </c>
      <c r="G129" s="235">
        <f t="shared" si="33"/>
        <v>0.12664196861861235</v>
      </c>
      <c r="H129" s="235">
        <f t="shared" si="33"/>
        <v>0.1266419686210537</v>
      </c>
      <c r="I129" s="235">
        <f t="shared" si="33"/>
        <v>0.1266419686188707</v>
      </c>
      <c r="J129" s="235">
        <f t="shared" si="33"/>
        <v>0.12664196861880325</v>
      </c>
      <c r="K129" s="235">
        <f t="shared" si="33"/>
        <v>0.12664196861866006</v>
      </c>
      <c r="L129" s="235">
        <f t="shared" si="33"/>
        <v>0.12664196861835353</v>
      </c>
      <c r="M129" s="235">
        <f t="shared" si="33"/>
        <v>0.12664196861818225</v>
      </c>
      <c r="N129" s="235">
        <f t="shared" si="33"/>
        <v>0.12664196861842261</v>
      </c>
      <c r="O129" s="235">
        <f t="shared" si="33"/>
        <v>0.1266419686182296</v>
      </c>
      <c r="P129" s="235">
        <f t="shared" si="33"/>
        <v>0.12664196861841773</v>
      </c>
      <c r="Q129" s="235">
        <f t="shared" si="33"/>
        <v>0.12664196861841495</v>
      </c>
      <c r="R129" s="235">
        <f t="shared" si="33"/>
        <v>0.12664196861580768</v>
      </c>
      <c r="S129" s="235">
        <f t="shared" si="33"/>
        <v>0.12664196861605101</v>
      </c>
      <c r="T129" s="235">
        <f t="shared" si="33"/>
        <v>0.1266419686170358</v>
      </c>
      <c r="U129" s="235">
        <f t="shared" si="33"/>
        <v>0.12664196861811397</v>
      </c>
      <c r="V129" s="235">
        <f t="shared" si="33"/>
        <v>0.12664196861816218</v>
      </c>
      <c r="W129" s="235">
        <f t="shared" si="33"/>
        <v>0.12664196861766008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5.5919517678701423E-2</v>
      </c>
      <c r="C130" s="235">
        <f t="shared" si="34"/>
        <v>5.5919517678645371E-2</v>
      </c>
      <c r="D130" s="235">
        <f t="shared" si="34"/>
        <v>5.5919517678664057E-2</v>
      </c>
      <c r="E130" s="235">
        <f t="shared" si="34"/>
        <v>5.5919517678673265E-2</v>
      </c>
      <c r="F130" s="235">
        <f t="shared" si="34"/>
        <v>5.5919517677673794E-2</v>
      </c>
      <c r="G130" s="235">
        <f t="shared" si="34"/>
        <v>5.5919517677692099E-2</v>
      </c>
      <c r="H130" s="235">
        <f t="shared" si="34"/>
        <v>5.5919517678770056E-2</v>
      </c>
      <c r="I130" s="235">
        <f t="shared" si="34"/>
        <v>5.5919517677806133E-2</v>
      </c>
      <c r="J130" s="235">
        <f t="shared" si="34"/>
        <v>5.5919517677776351E-2</v>
      </c>
      <c r="K130" s="235">
        <f t="shared" si="34"/>
        <v>5.5919517677713151E-2</v>
      </c>
      <c r="L130" s="235">
        <f t="shared" si="34"/>
        <v>5.5919517677577774E-2</v>
      </c>
      <c r="M130" s="235">
        <f t="shared" si="34"/>
        <v>5.591951767750216E-2</v>
      </c>
      <c r="N130" s="235">
        <f t="shared" si="34"/>
        <v>5.5919517677608305E-2</v>
      </c>
      <c r="O130" s="235">
        <f t="shared" si="34"/>
        <v>5.5919517677523067E-2</v>
      </c>
      <c r="P130" s="235">
        <f t="shared" si="34"/>
        <v>5.5919517677606133E-2</v>
      </c>
      <c r="Q130" s="235">
        <f t="shared" si="34"/>
        <v>5.5919517677604939E-2</v>
      </c>
      <c r="R130" s="235">
        <f t="shared" si="34"/>
        <v>5.5919517676453659E-2</v>
      </c>
      <c r="S130" s="235">
        <f t="shared" si="34"/>
        <v>5.5919517676561108E-2</v>
      </c>
      <c r="T130" s="235">
        <f t="shared" si="34"/>
        <v>5.5919517676995947E-2</v>
      </c>
      <c r="U130" s="235">
        <f t="shared" si="34"/>
        <v>5.5919517677472025E-2</v>
      </c>
      <c r="V130" s="235">
        <f t="shared" si="34"/>
        <v>5.5919517677493286E-2</v>
      </c>
      <c r="W130" s="235">
        <f t="shared" si="34"/>
        <v>5.5919517677271602E-2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0.25981080990071587</v>
      </c>
      <c r="C131" s="302">
        <f t="shared" si="35"/>
        <v>0.25963900877222557</v>
      </c>
      <c r="D131" s="302">
        <f t="shared" si="35"/>
        <v>0.28368720993011226</v>
      </c>
      <c r="E131" s="302">
        <f t="shared" si="35"/>
        <v>0.23883174971348878</v>
      </c>
      <c r="F131" s="302">
        <f t="shared" si="35"/>
        <v>0.18598751952285186</v>
      </c>
      <c r="G131" s="302">
        <f t="shared" si="35"/>
        <v>0.18452340290111122</v>
      </c>
      <c r="H131" s="302">
        <f t="shared" si="35"/>
        <v>0.1924405006881009</v>
      </c>
      <c r="I131" s="302">
        <f t="shared" si="35"/>
        <v>0.18035541445720799</v>
      </c>
      <c r="J131" s="302">
        <f t="shared" si="35"/>
        <v>0.17961721533219926</v>
      </c>
      <c r="K131" s="302">
        <f t="shared" si="35"/>
        <v>0.17211837694651869</v>
      </c>
      <c r="L131" s="302">
        <f t="shared" si="35"/>
        <v>0.16857587609531802</v>
      </c>
      <c r="M131" s="302">
        <f t="shared" si="35"/>
        <v>0.17143992991706034</v>
      </c>
      <c r="N131" s="302">
        <f t="shared" si="35"/>
        <v>0.16880507639732412</v>
      </c>
      <c r="O131" s="302">
        <f t="shared" si="35"/>
        <v>0.16897887230494582</v>
      </c>
      <c r="P131" s="302">
        <f t="shared" si="35"/>
        <v>0.16569157872540677</v>
      </c>
      <c r="Q131" s="302">
        <f t="shared" si="35"/>
        <v>0.17067889204457171</v>
      </c>
      <c r="R131" s="302">
        <f t="shared" si="35"/>
        <v>0.17814729304766708</v>
      </c>
      <c r="S131" s="302">
        <f t="shared" si="35"/>
        <v>0.17289687081707791</v>
      </c>
      <c r="T131" s="302">
        <f t="shared" si="35"/>
        <v>0.18713440884809135</v>
      </c>
      <c r="U131" s="302">
        <f t="shared" si="35"/>
        <v>0.16953956831418832</v>
      </c>
      <c r="V131" s="302">
        <f t="shared" si="35"/>
        <v>0.17267208270037865</v>
      </c>
      <c r="W131" s="302">
        <f t="shared" si="35"/>
        <v>0.17145282966491027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0.50427303497738218</v>
      </c>
      <c r="C132" s="237">
        <f t="shared" si="36"/>
        <v>0.50444483610610857</v>
      </c>
      <c r="D132" s="237">
        <f t="shared" si="36"/>
        <v>0.48039663494814344</v>
      </c>
      <c r="E132" s="237">
        <f t="shared" si="36"/>
        <v>0.52525209516472804</v>
      </c>
      <c r="F132" s="237">
        <f t="shared" si="36"/>
        <v>0.57809632535958178</v>
      </c>
      <c r="G132" s="237">
        <f t="shared" si="36"/>
        <v>0.5795604419812449</v>
      </c>
      <c r="H132" s="237">
        <f t="shared" si="36"/>
        <v>0.57164334418970741</v>
      </c>
      <c r="I132" s="237">
        <f t="shared" si="36"/>
        <v>0.58372843042466682</v>
      </c>
      <c r="J132" s="237">
        <f t="shared" si="36"/>
        <v>0.58446662954980122</v>
      </c>
      <c r="K132" s="237">
        <f t="shared" si="36"/>
        <v>0.59196546793574878</v>
      </c>
      <c r="L132" s="237">
        <f t="shared" si="36"/>
        <v>0.59550796878752066</v>
      </c>
      <c r="M132" s="237">
        <f t="shared" si="36"/>
        <v>0.59264391496609681</v>
      </c>
      <c r="N132" s="237">
        <f t="shared" si="36"/>
        <v>0.59527876848538519</v>
      </c>
      <c r="O132" s="237">
        <f t="shared" si="36"/>
        <v>0.59510497257812345</v>
      </c>
      <c r="P132" s="237">
        <f t="shared" si="36"/>
        <v>0.59839226615731178</v>
      </c>
      <c r="Q132" s="237">
        <f t="shared" si="36"/>
        <v>0.59340495283815187</v>
      </c>
      <c r="R132" s="237">
        <f t="shared" si="36"/>
        <v>0.58593655183991378</v>
      </c>
      <c r="S132" s="237">
        <f t="shared" si="36"/>
        <v>0.59118697407004983</v>
      </c>
      <c r="T132" s="237">
        <f t="shared" si="36"/>
        <v>0.57694943603720172</v>
      </c>
      <c r="U132" s="237">
        <f t="shared" si="36"/>
        <v>0.59454427656909603</v>
      </c>
      <c r="V132" s="237">
        <f t="shared" si="36"/>
        <v>0.5914117621828161</v>
      </c>
      <c r="W132" s="237">
        <f t="shared" si="36"/>
        <v>0.59263101521921968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254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 t="shared" ref="B136:W136" si="37">SUM(B$137:B$144)</f>
        <v>0</v>
      </c>
      <c r="C136" s="322">
        <f t="shared" si="37"/>
        <v>0</v>
      </c>
      <c r="D136" s="322">
        <f t="shared" si="37"/>
        <v>0</v>
      </c>
      <c r="E136" s="322">
        <f t="shared" si="37"/>
        <v>0</v>
      </c>
      <c r="F136" s="322">
        <f t="shared" si="37"/>
        <v>0</v>
      </c>
      <c r="G136" s="322">
        <f t="shared" si="37"/>
        <v>0</v>
      </c>
      <c r="H136" s="322">
        <f t="shared" si="37"/>
        <v>0</v>
      </c>
      <c r="I136" s="322">
        <f t="shared" si="37"/>
        <v>0</v>
      </c>
      <c r="J136" s="322">
        <f t="shared" si="37"/>
        <v>0</v>
      </c>
      <c r="K136" s="322">
        <f t="shared" si="37"/>
        <v>0</v>
      </c>
      <c r="L136" s="322">
        <f t="shared" si="37"/>
        <v>0</v>
      </c>
      <c r="M136" s="322">
        <f t="shared" si="37"/>
        <v>0</v>
      </c>
      <c r="N136" s="322">
        <f t="shared" si="37"/>
        <v>0</v>
      </c>
      <c r="O136" s="322">
        <f t="shared" si="37"/>
        <v>0</v>
      </c>
      <c r="P136" s="322">
        <f t="shared" si="37"/>
        <v>0</v>
      </c>
      <c r="Q136" s="322">
        <f t="shared" si="37"/>
        <v>0</v>
      </c>
      <c r="R136" s="322">
        <f t="shared" si="37"/>
        <v>0</v>
      </c>
      <c r="S136" s="322">
        <f t="shared" si="37"/>
        <v>0</v>
      </c>
      <c r="T136" s="322">
        <f t="shared" si="37"/>
        <v>0</v>
      </c>
      <c r="U136" s="322">
        <f t="shared" si="37"/>
        <v>0</v>
      </c>
      <c r="V136" s="322">
        <f t="shared" si="37"/>
        <v>0</v>
      </c>
      <c r="W136" s="322">
        <f t="shared" si="37"/>
        <v>0</v>
      </c>
      <c r="DA136" s="95"/>
    </row>
    <row r="137" spans="1:105" ht="12" customHeight="1" x14ac:dyDescent="0.25">
      <c r="A137" s="55" t="s">
        <v>92</v>
      </c>
      <c r="B137" s="275">
        <f>IF(B$6=0,0,B$6/PPA!B$10*1000)</f>
        <v>0</v>
      </c>
      <c r="C137" s="275">
        <f>IF(C$6=0,0,C$6/PPA!C$10*1000)</f>
        <v>0</v>
      </c>
      <c r="D137" s="275">
        <f>IF(D$6=0,0,D$6/PPA!D$10*1000)</f>
        <v>0</v>
      </c>
      <c r="E137" s="275">
        <f>IF(E$6=0,0,E$6/PPA!E$10*1000)</f>
        <v>0</v>
      </c>
      <c r="F137" s="275">
        <f>IF(F$6=0,0,F$6/PPA!F$10*1000)</f>
        <v>0</v>
      </c>
      <c r="G137" s="275">
        <f>IF(G$6=0,0,G$6/PPA!G$10*1000)</f>
        <v>0</v>
      </c>
      <c r="H137" s="275">
        <f>IF(H$6=0,0,H$6/PPA!H$10*1000)</f>
        <v>0</v>
      </c>
      <c r="I137" s="275">
        <f>IF(I$6=0,0,I$6/PPA!I$10*1000)</f>
        <v>0</v>
      </c>
      <c r="J137" s="275">
        <f>IF(J$6=0,0,J$6/PPA!J$10*1000)</f>
        <v>0</v>
      </c>
      <c r="K137" s="275">
        <f>IF(K$6=0,0,K$6/PPA!K$10*1000)</f>
        <v>0</v>
      </c>
      <c r="L137" s="275">
        <f>IF(L$6=0,0,L$6/PPA!L$10*1000)</f>
        <v>0</v>
      </c>
      <c r="M137" s="275">
        <f>IF(M$6=0,0,M$6/PPA!M$10*1000)</f>
        <v>0</v>
      </c>
      <c r="N137" s="275">
        <f>IF(N$6=0,0,N$6/PPA!N$10*1000)</f>
        <v>0</v>
      </c>
      <c r="O137" s="275">
        <f>IF(O$6=0,0,O$6/PPA!O$10*1000)</f>
        <v>0</v>
      </c>
      <c r="P137" s="275">
        <f>IF(P$6=0,0,P$6/PPA!P$10*1000)</f>
        <v>0</v>
      </c>
      <c r="Q137" s="275">
        <f>IF(Q$6=0,0,Q$6/PPA!Q$10*1000)</f>
        <v>0</v>
      </c>
      <c r="R137" s="275">
        <f>IF(R$6=0,0,R$6/PPA!R$10*1000)</f>
        <v>0</v>
      </c>
      <c r="S137" s="275">
        <f>IF(S$6=0,0,S$6/PPA!S$10*1000)</f>
        <v>0</v>
      </c>
      <c r="T137" s="275">
        <f>IF(T$6=0,0,T$6/PPA!T$10*1000)</f>
        <v>0</v>
      </c>
      <c r="U137" s="275">
        <f>IF(U$6=0,0,U$6/PPA!U$10*1000)</f>
        <v>0</v>
      </c>
      <c r="V137" s="275">
        <f>IF(V$6=0,0,V$6/PPA!V$10*1000)</f>
        <v>0</v>
      </c>
      <c r="W137" s="275">
        <f>IF(W$6=0,0,W$6/PPA!W$10*1000)</f>
        <v>0</v>
      </c>
      <c r="DA137" s="76"/>
    </row>
    <row r="138" spans="1:105" ht="12" customHeight="1" x14ac:dyDescent="0.25">
      <c r="A138" s="202" t="s">
        <v>93</v>
      </c>
      <c r="B138" s="276">
        <f>IF(B$7=0,0,B$7/PPA!B$10*1000)</f>
        <v>0</v>
      </c>
      <c r="C138" s="276">
        <f>IF(C$7=0,0,C$7/PPA!C$10*1000)</f>
        <v>0</v>
      </c>
      <c r="D138" s="276">
        <f>IF(D$7=0,0,D$7/PPA!D$10*1000)</f>
        <v>0</v>
      </c>
      <c r="E138" s="276">
        <f>IF(E$7=0,0,E$7/PPA!E$10*1000)</f>
        <v>0</v>
      </c>
      <c r="F138" s="276">
        <f>IF(F$7=0,0,F$7/PPA!F$10*1000)</f>
        <v>0</v>
      </c>
      <c r="G138" s="276">
        <f>IF(G$7=0,0,G$7/PPA!G$10*1000)</f>
        <v>0</v>
      </c>
      <c r="H138" s="276">
        <f>IF(H$7=0,0,H$7/PPA!H$10*1000)</f>
        <v>0</v>
      </c>
      <c r="I138" s="276">
        <f>IF(I$7=0,0,I$7/PPA!I$10*1000)</f>
        <v>0</v>
      </c>
      <c r="J138" s="276">
        <f>IF(J$7=0,0,J$7/PPA!J$10*1000)</f>
        <v>0</v>
      </c>
      <c r="K138" s="276">
        <f>IF(K$7=0,0,K$7/PPA!K$10*1000)</f>
        <v>0</v>
      </c>
      <c r="L138" s="276">
        <f>IF(L$7=0,0,L$7/PPA!L$10*1000)</f>
        <v>0</v>
      </c>
      <c r="M138" s="276">
        <f>IF(M$7=0,0,M$7/PPA!M$10*1000)</f>
        <v>0</v>
      </c>
      <c r="N138" s="276">
        <f>IF(N$7=0,0,N$7/PPA!N$10*1000)</f>
        <v>0</v>
      </c>
      <c r="O138" s="276">
        <f>IF(O$7=0,0,O$7/PPA!O$10*1000)</f>
        <v>0</v>
      </c>
      <c r="P138" s="276">
        <f>IF(P$7=0,0,P$7/PPA!P$10*1000)</f>
        <v>0</v>
      </c>
      <c r="Q138" s="276">
        <f>IF(Q$7=0,0,Q$7/PPA!Q$10*1000)</f>
        <v>0</v>
      </c>
      <c r="R138" s="276">
        <f>IF(R$7=0,0,R$7/PPA!R$10*1000)</f>
        <v>0</v>
      </c>
      <c r="S138" s="276">
        <f>IF(S$7=0,0,S$7/PPA!S$10*1000)</f>
        <v>0</v>
      </c>
      <c r="T138" s="276">
        <f>IF(T$7=0,0,T$7/PPA!T$10*1000)</f>
        <v>0</v>
      </c>
      <c r="U138" s="276">
        <f>IF(U$7=0,0,U$7/PPA!U$10*1000)</f>
        <v>0</v>
      </c>
      <c r="V138" s="276">
        <f>IF(V$7=0,0,V$7/PPA!V$10*1000)</f>
        <v>0</v>
      </c>
      <c r="W138" s="276">
        <f>IF(W$7=0,0,W$7/PPA!W$10*1000)</f>
        <v>0</v>
      </c>
      <c r="DA138" s="77"/>
    </row>
    <row r="139" spans="1:105" ht="12" customHeight="1" x14ac:dyDescent="0.25">
      <c r="A139" s="202" t="s">
        <v>94</v>
      </c>
      <c r="B139" s="276">
        <f>IF(B$8=0,0,B$8/PPA!B$10*1000)</f>
        <v>0</v>
      </c>
      <c r="C139" s="276">
        <f>IF(C$8=0,0,C$8/PPA!C$10*1000)</f>
        <v>0</v>
      </c>
      <c r="D139" s="276">
        <f>IF(D$8=0,0,D$8/PPA!D$10*1000)</f>
        <v>0</v>
      </c>
      <c r="E139" s="276">
        <f>IF(E$8=0,0,E$8/PPA!E$10*1000)</f>
        <v>0</v>
      </c>
      <c r="F139" s="276">
        <f>IF(F$8=0,0,F$8/PPA!F$10*1000)</f>
        <v>0</v>
      </c>
      <c r="G139" s="276">
        <f>IF(G$8=0,0,G$8/PPA!G$10*1000)</f>
        <v>0</v>
      </c>
      <c r="H139" s="276">
        <f>IF(H$8=0,0,H$8/PPA!H$10*1000)</f>
        <v>0</v>
      </c>
      <c r="I139" s="276">
        <f>IF(I$8=0,0,I$8/PPA!I$10*1000)</f>
        <v>0</v>
      </c>
      <c r="J139" s="276">
        <f>IF(J$8=0,0,J$8/PPA!J$10*1000)</f>
        <v>0</v>
      </c>
      <c r="K139" s="276">
        <f>IF(K$8=0,0,K$8/PPA!K$10*1000)</f>
        <v>0</v>
      </c>
      <c r="L139" s="276">
        <f>IF(L$8=0,0,L$8/PPA!L$10*1000)</f>
        <v>0</v>
      </c>
      <c r="M139" s="276">
        <f>IF(M$8=0,0,M$8/PPA!M$10*1000)</f>
        <v>0</v>
      </c>
      <c r="N139" s="276">
        <f>IF(N$8=0,0,N$8/PPA!N$10*1000)</f>
        <v>0</v>
      </c>
      <c r="O139" s="276">
        <f>IF(O$8=0,0,O$8/PPA!O$10*1000)</f>
        <v>0</v>
      </c>
      <c r="P139" s="276">
        <f>IF(P$8=0,0,P$8/PPA!P$10*1000)</f>
        <v>0</v>
      </c>
      <c r="Q139" s="276">
        <f>IF(Q$8=0,0,Q$8/PPA!Q$10*1000)</f>
        <v>0</v>
      </c>
      <c r="R139" s="276">
        <f>IF(R$8=0,0,R$8/PPA!R$10*1000)</f>
        <v>0</v>
      </c>
      <c r="S139" s="276">
        <f>IF(S$8=0,0,S$8/PPA!S$10*1000)</f>
        <v>0</v>
      </c>
      <c r="T139" s="276">
        <f>IF(T$8=0,0,T$8/PPA!T$10*1000)</f>
        <v>0</v>
      </c>
      <c r="U139" s="276">
        <f>IF(U$8=0,0,U$8/PPA!U$10*1000)</f>
        <v>0</v>
      </c>
      <c r="V139" s="276">
        <f>IF(V$8=0,0,V$8/PPA!V$10*1000)</f>
        <v>0</v>
      </c>
      <c r="W139" s="276">
        <f>IF(W$8=0,0,W$8/PPA!W$10*1000)</f>
        <v>0</v>
      </c>
      <c r="DA139" s="77"/>
    </row>
    <row r="140" spans="1:105" ht="12" customHeight="1" x14ac:dyDescent="0.25">
      <c r="A140" s="202" t="s">
        <v>95</v>
      </c>
      <c r="B140" s="276">
        <f>IF(B$9=0,0,B$9/PPA!B$10*1000)</f>
        <v>0</v>
      </c>
      <c r="C140" s="276">
        <f>IF(C$9=0,0,C$9/PPA!C$10*1000)</f>
        <v>0</v>
      </c>
      <c r="D140" s="276">
        <f>IF(D$9=0,0,D$9/PPA!D$10*1000)</f>
        <v>0</v>
      </c>
      <c r="E140" s="276">
        <f>IF(E$9=0,0,E$9/PPA!E$10*1000)</f>
        <v>0</v>
      </c>
      <c r="F140" s="276">
        <f>IF(F$9=0,0,F$9/PPA!F$10*1000)</f>
        <v>0</v>
      </c>
      <c r="G140" s="276">
        <f>IF(G$9=0,0,G$9/PPA!G$10*1000)</f>
        <v>0</v>
      </c>
      <c r="H140" s="276">
        <f>IF(H$9=0,0,H$9/PPA!H$10*1000)</f>
        <v>0</v>
      </c>
      <c r="I140" s="276">
        <f>IF(I$9=0,0,I$9/PPA!I$10*1000)</f>
        <v>0</v>
      </c>
      <c r="J140" s="276">
        <f>IF(J$9=0,0,J$9/PPA!J$10*1000)</f>
        <v>0</v>
      </c>
      <c r="K140" s="276">
        <f>IF(K$9=0,0,K$9/PPA!K$10*1000)</f>
        <v>0</v>
      </c>
      <c r="L140" s="276">
        <f>IF(L$9=0,0,L$9/PPA!L$10*1000)</f>
        <v>0</v>
      </c>
      <c r="M140" s="276">
        <f>IF(M$9=0,0,M$9/PPA!M$10*1000)</f>
        <v>0</v>
      </c>
      <c r="N140" s="276">
        <f>IF(N$9=0,0,N$9/PPA!N$10*1000)</f>
        <v>0</v>
      </c>
      <c r="O140" s="276">
        <f>IF(O$9=0,0,O$9/PPA!O$10*1000)</f>
        <v>0</v>
      </c>
      <c r="P140" s="276">
        <f>IF(P$9=0,0,P$9/PPA!P$10*1000)</f>
        <v>0</v>
      </c>
      <c r="Q140" s="276">
        <f>IF(Q$9=0,0,Q$9/PPA!Q$10*1000)</f>
        <v>0</v>
      </c>
      <c r="R140" s="276">
        <f>IF(R$9=0,0,R$9/PPA!R$10*1000)</f>
        <v>0</v>
      </c>
      <c r="S140" s="276">
        <f>IF(S$9=0,0,S$9/PPA!S$10*1000)</f>
        <v>0</v>
      </c>
      <c r="T140" s="276">
        <f>IF(T$9=0,0,T$9/PPA!T$10*1000)</f>
        <v>0</v>
      </c>
      <c r="U140" s="276">
        <f>IF(U$9=0,0,U$9/PPA!U$10*1000)</f>
        <v>0</v>
      </c>
      <c r="V140" s="276">
        <f>IF(V$9=0,0,V$9/PPA!V$10*1000)</f>
        <v>0</v>
      </c>
      <c r="W140" s="276">
        <f>IF(W$9=0,0,W$9/PPA!W$10*1000)</f>
        <v>0</v>
      </c>
      <c r="DA140" s="77"/>
    </row>
    <row r="141" spans="1:105" ht="12" customHeight="1" x14ac:dyDescent="0.25">
      <c r="A141" s="56" t="s">
        <v>96</v>
      </c>
      <c r="B141" s="277">
        <f>IF(B$10=0,0,B$10/PPA!B$10*1000)</f>
        <v>0</v>
      </c>
      <c r="C141" s="277">
        <f>IF(C$10=0,0,C$10/PPA!C$10*1000)</f>
        <v>0</v>
      </c>
      <c r="D141" s="277">
        <f>IF(D$10=0,0,D$10/PPA!D$10*1000)</f>
        <v>0</v>
      </c>
      <c r="E141" s="277">
        <f>IF(E$10=0,0,E$10/PPA!E$10*1000)</f>
        <v>0</v>
      </c>
      <c r="F141" s="277">
        <f>IF(F$10=0,0,F$10/PPA!F$10*1000)</f>
        <v>0</v>
      </c>
      <c r="G141" s="277">
        <f>IF(G$10=0,0,G$10/PPA!G$10*1000)</f>
        <v>0</v>
      </c>
      <c r="H141" s="277">
        <f>IF(H$10=0,0,H$10/PPA!H$10*1000)</f>
        <v>0</v>
      </c>
      <c r="I141" s="277">
        <f>IF(I$10=0,0,I$10/PPA!I$10*1000)</f>
        <v>0</v>
      </c>
      <c r="J141" s="277">
        <f>IF(J$10=0,0,J$10/PPA!J$10*1000)</f>
        <v>0</v>
      </c>
      <c r="K141" s="277">
        <f>IF(K$10=0,0,K$10/PPA!K$10*1000)</f>
        <v>0</v>
      </c>
      <c r="L141" s="277">
        <f>IF(L$10=0,0,L$10/PPA!L$10*1000)</f>
        <v>0</v>
      </c>
      <c r="M141" s="277">
        <f>IF(M$10=0,0,M$10/PPA!M$10*1000)</f>
        <v>0</v>
      </c>
      <c r="N141" s="277">
        <f>IF(N$10=0,0,N$10/PPA!N$10*1000)</f>
        <v>0</v>
      </c>
      <c r="O141" s="277">
        <f>IF(O$10=0,0,O$10/PPA!O$10*1000)</f>
        <v>0</v>
      </c>
      <c r="P141" s="277">
        <f>IF(P$10=0,0,P$10/PPA!P$10*1000)</f>
        <v>0</v>
      </c>
      <c r="Q141" s="277">
        <f>IF(Q$10=0,0,Q$10/PPA!Q$10*1000)</f>
        <v>0</v>
      </c>
      <c r="R141" s="277">
        <f>IF(R$10=0,0,R$10/PPA!R$10*1000)</f>
        <v>0</v>
      </c>
      <c r="S141" s="277">
        <f>IF(S$10=0,0,S$10/PPA!S$10*1000)</f>
        <v>0</v>
      </c>
      <c r="T141" s="277">
        <f>IF(T$10=0,0,T$10/PPA!T$10*1000)</f>
        <v>0</v>
      </c>
      <c r="U141" s="277">
        <f>IF(U$10=0,0,U$10/PPA!U$10*1000)</f>
        <v>0</v>
      </c>
      <c r="V141" s="277">
        <f>IF(V$10=0,0,V$10/PPA!V$10*1000)</f>
        <v>0</v>
      </c>
      <c r="W141" s="277">
        <f>IF(W$10=0,0,W$10/PPA!W$10*1000)</f>
        <v>0</v>
      </c>
      <c r="DA141" s="78"/>
    </row>
    <row r="142" spans="1:105" ht="12" customHeight="1" x14ac:dyDescent="0.25">
      <c r="A142" s="203" t="s">
        <v>1855</v>
      </c>
      <c r="B142" s="278">
        <f>IF(B$16=0,0,B$16/PPA!B$10*1000)</f>
        <v>0</v>
      </c>
      <c r="C142" s="278">
        <f>IF(C$16=0,0,C$16/PPA!C$10*1000)</f>
        <v>0</v>
      </c>
      <c r="D142" s="278">
        <f>IF(D$16=0,0,D$16/PPA!D$10*1000)</f>
        <v>0</v>
      </c>
      <c r="E142" s="278">
        <f>IF(E$16=0,0,E$16/PPA!E$10*1000)</f>
        <v>0</v>
      </c>
      <c r="F142" s="278">
        <f>IF(F$16=0,0,F$16/PPA!F$10*1000)</f>
        <v>0</v>
      </c>
      <c r="G142" s="278">
        <f>IF(G$16=0,0,G$16/PPA!G$10*1000)</f>
        <v>0</v>
      </c>
      <c r="H142" s="278">
        <f>IF(H$16=0,0,H$16/PPA!H$10*1000)</f>
        <v>0</v>
      </c>
      <c r="I142" s="278">
        <f>IF(I$16=0,0,I$16/PPA!I$10*1000)</f>
        <v>0</v>
      </c>
      <c r="J142" s="278">
        <f>IF(J$16=0,0,J$16/PPA!J$10*1000)</f>
        <v>0</v>
      </c>
      <c r="K142" s="278">
        <f>IF(K$16=0,0,K$16/PPA!K$10*1000)</f>
        <v>0</v>
      </c>
      <c r="L142" s="278">
        <f>IF(L$16=0,0,L$16/PPA!L$10*1000)</f>
        <v>0</v>
      </c>
      <c r="M142" s="278">
        <f>IF(M$16=0,0,M$16/PPA!M$10*1000)</f>
        <v>0</v>
      </c>
      <c r="N142" s="278">
        <f>IF(N$16=0,0,N$16/PPA!N$10*1000)</f>
        <v>0</v>
      </c>
      <c r="O142" s="278">
        <f>IF(O$16=0,0,O$16/PPA!O$10*1000)</f>
        <v>0</v>
      </c>
      <c r="P142" s="278">
        <f>IF(P$16=0,0,P$16/PPA!P$10*1000)</f>
        <v>0</v>
      </c>
      <c r="Q142" s="278">
        <f>IF(Q$16=0,0,Q$16/PPA!Q$10*1000)</f>
        <v>0</v>
      </c>
      <c r="R142" s="278">
        <f>IF(R$16=0,0,R$16/PPA!R$10*1000)</f>
        <v>0</v>
      </c>
      <c r="S142" s="278">
        <f>IF(S$16=0,0,S$16/PPA!S$10*1000)</f>
        <v>0</v>
      </c>
      <c r="T142" s="278">
        <f>IF(T$16=0,0,T$16/PPA!T$10*1000)</f>
        <v>0</v>
      </c>
      <c r="U142" s="278">
        <f>IF(U$16=0,0,U$16/PPA!U$10*1000)</f>
        <v>0</v>
      </c>
      <c r="V142" s="278">
        <f>IF(V$16=0,0,V$16/PPA!V$10*1000)</f>
        <v>0</v>
      </c>
      <c r="W142" s="278">
        <f>IF(W$16=0,0,W$16/PPA!W$10*1000)</f>
        <v>0</v>
      </c>
      <c r="DA142" s="79"/>
    </row>
    <row r="143" spans="1:105" ht="12" customHeight="1" x14ac:dyDescent="0.25">
      <c r="A143" s="203" t="s">
        <v>1857</v>
      </c>
      <c r="B143" s="278">
        <f>IF(B$17=0,0,B$17/PPA!B$10*1000)</f>
        <v>0</v>
      </c>
      <c r="C143" s="278">
        <f>IF(C$17=0,0,C$17/PPA!C$10*1000)</f>
        <v>0</v>
      </c>
      <c r="D143" s="278">
        <f>IF(D$17=0,0,D$17/PPA!D$10*1000)</f>
        <v>0</v>
      </c>
      <c r="E143" s="278">
        <f>IF(E$17=0,0,E$17/PPA!E$10*1000)</f>
        <v>0</v>
      </c>
      <c r="F143" s="278">
        <f>IF(F$17=0,0,F$17/PPA!F$10*1000)</f>
        <v>0</v>
      </c>
      <c r="G143" s="278">
        <f>IF(G$17=0,0,G$17/PPA!G$10*1000)</f>
        <v>0</v>
      </c>
      <c r="H143" s="278">
        <f>IF(H$17=0,0,H$17/PPA!H$10*1000)</f>
        <v>0</v>
      </c>
      <c r="I143" s="278">
        <f>IF(I$17=0,0,I$17/PPA!I$10*1000)</f>
        <v>0</v>
      </c>
      <c r="J143" s="278">
        <f>IF(J$17=0,0,J$17/PPA!J$10*1000)</f>
        <v>0</v>
      </c>
      <c r="K143" s="278">
        <f>IF(K$17=0,0,K$17/PPA!K$10*1000)</f>
        <v>0</v>
      </c>
      <c r="L143" s="278">
        <f>IF(L$17=0,0,L$17/PPA!L$10*1000)</f>
        <v>0</v>
      </c>
      <c r="M143" s="278">
        <f>IF(M$17=0,0,M$17/PPA!M$10*1000)</f>
        <v>0</v>
      </c>
      <c r="N143" s="278">
        <f>IF(N$17=0,0,N$17/PPA!N$10*1000)</f>
        <v>0</v>
      </c>
      <c r="O143" s="278">
        <f>IF(O$17=0,0,O$17/PPA!O$10*1000)</f>
        <v>0</v>
      </c>
      <c r="P143" s="278">
        <f>IF(P$17=0,0,P$17/PPA!P$10*1000)</f>
        <v>0</v>
      </c>
      <c r="Q143" s="278">
        <f>IF(Q$17=0,0,Q$17/PPA!Q$10*1000)</f>
        <v>0</v>
      </c>
      <c r="R143" s="278">
        <f>IF(R$17=0,0,R$17/PPA!R$10*1000)</f>
        <v>0</v>
      </c>
      <c r="S143" s="278">
        <f>IF(S$17=0,0,S$17/PPA!S$10*1000)</f>
        <v>0</v>
      </c>
      <c r="T143" s="278">
        <f>IF(T$17=0,0,T$17/PPA!T$10*1000)</f>
        <v>0</v>
      </c>
      <c r="U143" s="278">
        <f>IF(U$17=0,0,U$17/PPA!U$10*1000)</f>
        <v>0</v>
      </c>
      <c r="V143" s="278">
        <f>IF(V$17=0,0,V$17/PPA!V$10*1000)</f>
        <v>0</v>
      </c>
      <c r="W143" s="278">
        <f>IF(W$17=0,0,W$17/PPA!W$10*1000)</f>
        <v>0</v>
      </c>
      <c r="DA143" s="79"/>
    </row>
    <row r="144" spans="1:105" ht="12" customHeight="1" x14ac:dyDescent="0.25">
      <c r="A144" s="41" t="s">
        <v>1872</v>
      </c>
      <c r="B144" s="279">
        <f>IF(B$30=0,0,B$30/PPA!B$10*1000)</f>
        <v>0</v>
      </c>
      <c r="C144" s="279">
        <f>IF(C$30=0,0,C$30/PPA!C$10*1000)</f>
        <v>0</v>
      </c>
      <c r="D144" s="279">
        <f>IF(D$30=0,0,D$30/PPA!D$10*1000)</f>
        <v>0</v>
      </c>
      <c r="E144" s="279">
        <f>IF(E$30=0,0,E$30/PPA!E$10*1000)</f>
        <v>0</v>
      </c>
      <c r="F144" s="279">
        <f>IF(F$30=0,0,F$30/PPA!F$10*1000)</f>
        <v>0</v>
      </c>
      <c r="G144" s="279">
        <f>IF(G$30=0,0,G$30/PPA!G$10*1000)</f>
        <v>0</v>
      </c>
      <c r="H144" s="279">
        <f>IF(H$30=0,0,H$30/PPA!H$10*1000)</f>
        <v>0</v>
      </c>
      <c r="I144" s="279">
        <f>IF(I$30=0,0,I$30/PPA!I$10*1000)</f>
        <v>0</v>
      </c>
      <c r="J144" s="279">
        <f>IF(J$30=0,0,J$30/PPA!J$10*1000)</f>
        <v>0</v>
      </c>
      <c r="K144" s="279">
        <f>IF(K$30=0,0,K$30/PPA!K$10*1000)</f>
        <v>0</v>
      </c>
      <c r="L144" s="279">
        <f>IF(L$30=0,0,L$30/PPA!L$10*1000)</f>
        <v>0</v>
      </c>
      <c r="M144" s="279">
        <f>IF(M$30=0,0,M$30/PPA!M$10*1000)</f>
        <v>0</v>
      </c>
      <c r="N144" s="279">
        <f>IF(N$30=0,0,N$30/PPA!N$10*1000)</f>
        <v>0</v>
      </c>
      <c r="O144" s="279">
        <f>IF(O$30=0,0,O$30/PPA!O$10*1000)</f>
        <v>0</v>
      </c>
      <c r="P144" s="279">
        <f>IF(P$30=0,0,P$30/PPA!P$10*1000)</f>
        <v>0</v>
      </c>
      <c r="Q144" s="279">
        <f>IF(Q$30=0,0,Q$30/PPA!Q$10*1000)</f>
        <v>0</v>
      </c>
      <c r="R144" s="279">
        <f>IF(R$30=0,0,R$30/PPA!R$10*1000)</f>
        <v>0</v>
      </c>
      <c r="S144" s="279">
        <f>IF(S$30=0,0,S$30/PPA!S$10*1000)</f>
        <v>0</v>
      </c>
      <c r="T144" s="279">
        <f>IF(T$30=0,0,T$30/PPA!T$10*1000)</f>
        <v>0</v>
      </c>
      <c r="U144" s="279">
        <f>IF(U$30=0,0,U$30/PPA!U$10*1000)</f>
        <v>0</v>
      </c>
      <c r="V144" s="279">
        <f>IF(V$30=0,0,V$30/PPA!V$10*1000)</f>
        <v>0</v>
      </c>
      <c r="W144" s="279">
        <f>IF(W$30=0,0,W$30/PPA!W$10*1000)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 t="shared" ref="B146:W146" si="38">SUM(B$147:B$154)</f>
        <v>282.24711108160949</v>
      </c>
      <c r="C146" s="322">
        <f t="shared" si="38"/>
        <v>266.77309982980574</v>
      </c>
      <c r="D146" s="322">
        <f t="shared" si="38"/>
        <v>272.03610644255713</v>
      </c>
      <c r="E146" s="322">
        <f t="shared" si="38"/>
        <v>293.32878527677553</v>
      </c>
      <c r="F146" s="322">
        <f t="shared" si="38"/>
        <v>225.56571244859509</v>
      </c>
      <c r="G146" s="322">
        <f t="shared" si="38"/>
        <v>206.83777851161921</v>
      </c>
      <c r="H146" s="322">
        <f t="shared" si="38"/>
        <v>292.65984185392722</v>
      </c>
      <c r="I146" s="322">
        <f t="shared" si="38"/>
        <v>295.43434324718606</v>
      </c>
      <c r="J146" s="322">
        <f t="shared" si="38"/>
        <v>248.94957435381454</v>
      </c>
      <c r="K146" s="322">
        <f t="shared" si="38"/>
        <v>193.78186607563887</v>
      </c>
      <c r="L146" s="322">
        <f t="shared" si="38"/>
        <v>164.24286011448541</v>
      </c>
      <c r="M146" s="322">
        <f t="shared" si="38"/>
        <v>152.67639091404061</v>
      </c>
      <c r="N146" s="322">
        <f t="shared" si="38"/>
        <v>195.03497448268305</v>
      </c>
      <c r="O146" s="322">
        <f t="shared" si="38"/>
        <v>154.82028221673318</v>
      </c>
      <c r="P146" s="322">
        <f t="shared" si="38"/>
        <v>200.10972771997334</v>
      </c>
      <c r="Q146" s="322">
        <f t="shared" si="38"/>
        <v>210.56260551413465</v>
      </c>
      <c r="R146" s="322">
        <f t="shared" si="38"/>
        <v>171.68354511002835</v>
      </c>
      <c r="S146" s="322">
        <f t="shared" si="38"/>
        <v>169.15273243452643</v>
      </c>
      <c r="T146" s="322">
        <f t="shared" si="38"/>
        <v>154.45887322943764</v>
      </c>
      <c r="U146" s="322">
        <f t="shared" si="38"/>
        <v>170.99632937659942</v>
      </c>
      <c r="V146" s="322">
        <f t="shared" si="38"/>
        <v>156.58355155724894</v>
      </c>
      <c r="W146" s="322">
        <f t="shared" si="38"/>
        <v>158.61604833239502</v>
      </c>
      <c r="DA146" s="95"/>
    </row>
    <row r="147" spans="1:105" ht="12" customHeight="1" x14ac:dyDescent="0.25">
      <c r="A147" s="55" t="s">
        <v>92</v>
      </c>
      <c r="B147" s="275">
        <f>IF(B$33=0,0,B$33/PPA!B$11*1000)</f>
        <v>1.4897347202314037</v>
      </c>
      <c r="C147" s="275">
        <f>IF(C$33=0,0,C$33/PPA!C$11*1000)</f>
        <v>1.4080609991626916</v>
      </c>
      <c r="D147" s="275">
        <f>IF(D$33=0,0,D$33/PPA!D$11*1000)</f>
        <v>1.4358397907813327</v>
      </c>
      <c r="E147" s="275">
        <f>IF(E$33=0,0,E$33/PPA!E$11*1000)</f>
        <v>1.5482251499249213</v>
      </c>
      <c r="F147" s="275">
        <f>IF(F$33=0,0,F$33/PPA!F$11*1000)</f>
        <v>1.1905633763373151</v>
      </c>
      <c r="G147" s="275">
        <f>IF(G$33=0,0,G$33/PPA!G$11*1000)</f>
        <v>1.0917150539667642</v>
      </c>
      <c r="H147" s="275">
        <f>IF(H$33=0,0,H$33/PPA!H$11*1000)</f>
        <v>1.5446943848473715</v>
      </c>
      <c r="I147" s="275">
        <f>IF(I$33=0,0,I$33/PPA!I$11*1000)</f>
        <v>1.559338542032195</v>
      </c>
      <c r="J147" s="275">
        <f>IF(J$33=0,0,J$33/PPA!J$11*1000)</f>
        <v>1.3139862551040513</v>
      </c>
      <c r="K147" s="275">
        <f>IF(K$33=0,0,K$33/PPA!K$11*1000)</f>
        <v>1.0228043537443925</v>
      </c>
      <c r="L147" s="275">
        <f>IF(L$33=0,0,L$33/PPA!L$11*1000)</f>
        <v>0.86689387298543585</v>
      </c>
      <c r="M147" s="275">
        <f>IF(M$33=0,0,M$33/PPA!M$11*1000)</f>
        <v>0.80584463605097501</v>
      </c>
      <c r="N147" s="275">
        <f>IF(N$33=0,0,N$33/PPA!N$11*1000)</f>
        <v>1.0294184129464126</v>
      </c>
      <c r="O147" s="275">
        <f>IF(O$33=0,0,O$33/PPA!O$11*1000)</f>
        <v>0.81716035615786098</v>
      </c>
      <c r="P147" s="275">
        <f>IF(P$33=0,0,P$33/PPA!P$11*1000)</f>
        <v>1.0562035802599061</v>
      </c>
      <c r="Q147" s="275">
        <f>IF(Q$33=0,0,Q$33/PPA!Q$11*1000)</f>
        <v>1.1113751457605441</v>
      </c>
      <c r="R147" s="275">
        <f>IF(R$33=0,0,R$33/PPA!R$11*1000)</f>
        <v>0.90616671705133833</v>
      </c>
      <c r="S147" s="275">
        <f>IF(S$33=0,0,S$33/PPA!S$11*1000)</f>
        <v>0.89280877868665043</v>
      </c>
      <c r="T147" s="275">
        <f>IF(T$33=0,0,T$33/PPA!T$11*1000)</f>
        <v>0.81525279539023365</v>
      </c>
      <c r="U147" s="275">
        <f>IF(U$33=0,0,U$33/PPA!U$11*1000)</f>
        <v>0.90253950848323117</v>
      </c>
      <c r="V147" s="275">
        <f>IF(V$33=0,0,V$33/PPA!V$11*1000)</f>
        <v>0.8264671070674251</v>
      </c>
      <c r="W147" s="275">
        <f>IF(W$33=0,0,W$33/PPA!W$11*1000)</f>
        <v>0.83719487325576547</v>
      </c>
      <c r="DA147" s="76"/>
    </row>
    <row r="148" spans="1:105" ht="12" customHeight="1" x14ac:dyDescent="0.25">
      <c r="A148" s="202" t="s">
        <v>93</v>
      </c>
      <c r="B148" s="276">
        <f>IF(B$34=0,0,B$34/PPA!B$11*1000)</f>
        <v>2.1140455125582438</v>
      </c>
      <c r="C148" s="276">
        <f>IF(C$34=0,0,C$34/PPA!C$11*1000)</f>
        <v>1.9981443650758075</v>
      </c>
      <c r="D148" s="276">
        <f>IF(D$34=0,0,D$34/PPA!D$11*1000)</f>
        <v>2.0375645577907604</v>
      </c>
      <c r="E148" s="276">
        <f>IF(E$34=0,0,E$34/PPA!E$11*1000)</f>
        <v>2.197047827495211</v>
      </c>
      <c r="F148" s="276">
        <f>IF(F$34=0,0,F$34/PPA!F$11*1000)</f>
        <v>1.6894988946563154</v>
      </c>
      <c r="G148" s="276">
        <f>IF(G$34=0,0,G$34/PPA!G$11*1000)</f>
        <v>1.5492256973592062</v>
      </c>
      <c r="H148" s="276">
        <f>IF(H$34=0,0,H$34/PPA!H$11*1000)</f>
        <v>2.192037406534538</v>
      </c>
      <c r="I148" s="276">
        <f>IF(I$34=0,0,I$34/PPA!I$11*1000)</f>
        <v>2.212818565999604</v>
      </c>
      <c r="J148" s="276">
        <f>IF(J$34=0,0,J$34/PPA!J$11*1000)</f>
        <v>1.8646452341088251</v>
      </c>
      <c r="K148" s="276">
        <f>IF(K$34=0,0,K$34/PPA!K$11*1000)</f>
        <v>1.4514362355215151</v>
      </c>
      <c r="L148" s="276">
        <f>IF(L$34=0,0,L$34/PPA!L$11*1000)</f>
        <v>1.2301875475953372</v>
      </c>
      <c r="M148" s="276">
        <f>IF(M$34=0,0,M$34/PPA!M$11*1000)</f>
        <v>1.1435540929045889</v>
      </c>
      <c r="N148" s="276">
        <f>IF(N$34=0,0,N$34/PPA!N$11*1000)</f>
        <v>1.4608220825357097</v>
      </c>
      <c r="O148" s="276">
        <f>IF(O$34=0,0,O$34/PPA!O$11*1000)</f>
        <v>1.1596119500441553</v>
      </c>
      <c r="P148" s="276">
        <f>IF(P$34=0,0,P$34/PPA!P$11*1000)</f>
        <v>1.4988322476968046</v>
      </c>
      <c r="Q148" s="276">
        <f>IF(Q$34=0,0,Q$34/PPA!Q$11*1000)</f>
        <v>1.5771248449515158</v>
      </c>
      <c r="R148" s="276">
        <f>IF(R$34=0,0,R$34/PPA!R$11*1000)</f>
        <v>1.2859186644414455</v>
      </c>
      <c r="S148" s="276">
        <f>IF(S$34=0,0,S$34/PPA!S$11*1000)</f>
        <v>1.2669627461337138</v>
      </c>
      <c r="T148" s="276">
        <f>IF(T$34=0,0,T$34/PPA!T$11*1000)</f>
        <v>1.1569049779732428</v>
      </c>
      <c r="U148" s="276">
        <f>IF(U$34=0,0,U$34/PPA!U$11*1000)</f>
        <v>1.2807713829205258</v>
      </c>
      <c r="V148" s="276">
        <f>IF(V$34=0,0,V$34/PPA!V$11*1000)</f>
        <v>1.1728189289308431</v>
      </c>
      <c r="W148" s="276">
        <f>IF(W$34=0,0,W$34/PPA!W$11*1000)</f>
        <v>1.1880424352788128</v>
      </c>
      <c r="DA148" s="77"/>
    </row>
    <row r="149" spans="1:105" ht="12" customHeight="1" x14ac:dyDescent="0.25">
      <c r="A149" s="202" t="s">
        <v>94</v>
      </c>
      <c r="B149" s="276">
        <f>IF(B$35=0,0,B$35/PPA!B$11*1000)</f>
        <v>7.522613903772335</v>
      </c>
      <c r="C149" s="276">
        <f>IF(C$35=0,0,C$35/PPA!C$11*1000)</f>
        <v>7.1101915702250036</v>
      </c>
      <c r="D149" s="276">
        <f>IF(D$35=0,0,D$35/PPA!D$11*1000)</f>
        <v>7.2504642786626006</v>
      </c>
      <c r="E149" s="276">
        <f>IF(E$35=0,0,E$35/PPA!E$11*1000)</f>
        <v>7.817969119485995</v>
      </c>
      <c r="F149" s="276">
        <f>IF(F$35=0,0,F$35/PPA!F$11*1000)</f>
        <v>6.0119083528952357</v>
      </c>
      <c r="G149" s="276">
        <f>IF(G$35=0,0,G$35/PPA!G$11*1000)</f>
        <v>5.5127605824023984</v>
      </c>
      <c r="H149" s="276">
        <f>IF(H$35=0,0,H$35/PPA!H$11*1000)</f>
        <v>7.8001400509259202</v>
      </c>
      <c r="I149" s="276">
        <f>IF(I$35=0,0,I$35/PPA!I$11*1000)</f>
        <v>7.8740876732451923</v>
      </c>
      <c r="J149" s="276">
        <f>IF(J$35=0,0,J$35/PPA!J$11*1000)</f>
        <v>6.635148619262953</v>
      </c>
      <c r="K149" s="276">
        <f>IF(K$35=0,0,K$35/PPA!K$11*1000)</f>
        <v>5.1647868226641673</v>
      </c>
      <c r="L149" s="276">
        <f>IF(L$35=0,0,L$35/PPA!L$11*1000)</f>
        <v>4.3774960826598175</v>
      </c>
      <c r="M149" s="276">
        <f>IF(M$35=0,0,M$35/PPA!M$11*1000)</f>
        <v>4.0692198289476593</v>
      </c>
      <c r="N149" s="276">
        <f>IF(N$35=0,0,N$35/PPA!N$11*1000)</f>
        <v>5.1981853956032218</v>
      </c>
      <c r="O149" s="276">
        <f>IF(O$35=0,0,O$35/PPA!O$11*1000)</f>
        <v>4.126360064891168</v>
      </c>
      <c r="P149" s="276">
        <f>IF(P$35=0,0,P$35/PPA!P$11*1000)</f>
        <v>5.3334406657603548</v>
      </c>
      <c r="Q149" s="276">
        <f>IF(Q$35=0,0,Q$35/PPA!Q$11*1000)</f>
        <v>5.6120368346564637</v>
      </c>
      <c r="R149" s="276">
        <f>IF(R$35=0,0,R$35/PPA!R$11*1000)</f>
        <v>4.575809539947671</v>
      </c>
      <c r="S149" s="276">
        <f>IF(S$35=0,0,S$35/PPA!S$11*1000)</f>
        <v>4.508356850886142</v>
      </c>
      <c r="T149" s="276">
        <f>IF(T$35=0,0,T$35/PPA!T$11*1000)</f>
        <v>4.1167275827062726</v>
      </c>
      <c r="U149" s="276">
        <f>IF(U$35=0,0,U$35/PPA!U$11*1000)</f>
        <v>4.5574934671356706</v>
      </c>
      <c r="V149" s="276">
        <f>IF(V$35=0,0,V$35/PPA!V$11*1000)</f>
        <v>4.1733557432763515</v>
      </c>
      <c r="W149" s="276">
        <f>IF(W$35=0,0,W$35/PPA!W$11*1000)</f>
        <v>4.227527027592183</v>
      </c>
      <c r="DA149" s="77"/>
    </row>
    <row r="150" spans="1:105" ht="12" customHeight="1" x14ac:dyDescent="0.25">
      <c r="A150" s="202" t="s">
        <v>95</v>
      </c>
      <c r="B150" s="276">
        <f>IF(B$36=0,0,B$36/PPA!B$11*1000)</f>
        <v>5.958938880925615</v>
      </c>
      <c r="C150" s="276">
        <f>IF(C$36=0,0,C$36/PPA!C$11*1000)</f>
        <v>5.6322439966507654</v>
      </c>
      <c r="D150" s="276">
        <f>IF(D$36=0,0,D$36/PPA!D$11*1000)</f>
        <v>5.7433591631253282</v>
      </c>
      <c r="E150" s="276">
        <f>IF(E$36=0,0,E$36/PPA!E$11*1000)</f>
        <v>6.1929005996996835</v>
      </c>
      <c r="F150" s="276">
        <f>IF(F$36=0,0,F$36/PPA!F$11*1000)</f>
        <v>4.7622535053492587</v>
      </c>
      <c r="G150" s="276">
        <f>IF(G$36=0,0,G$36/PPA!G$11*1000)</f>
        <v>4.3668602158670566</v>
      </c>
      <c r="H150" s="276">
        <f>IF(H$36=0,0,H$36/PPA!H$11*1000)</f>
        <v>6.1787775393894853</v>
      </c>
      <c r="I150" s="276">
        <f>IF(I$36=0,0,I$36/PPA!I$11*1000)</f>
        <v>6.2373541681287774</v>
      </c>
      <c r="J150" s="276">
        <f>IF(J$36=0,0,J$36/PPA!J$11*1000)</f>
        <v>5.2559450204162035</v>
      </c>
      <c r="K150" s="276">
        <f>IF(K$36=0,0,K$36/PPA!K$11*1000)</f>
        <v>4.0912174149775682</v>
      </c>
      <c r="L150" s="276">
        <f>IF(L$36=0,0,L$36/PPA!L$11*1000)</f>
        <v>3.4675754919417425</v>
      </c>
      <c r="M150" s="276">
        <f>IF(M$36=0,0,M$36/PPA!M$11*1000)</f>
        <v>3.2233785442038982</v>
      </c>
      <c r="N150" s="276">
        <f>IF(N$36=0,0,N$36/PPA!N$11*1000)</f>
        <v>4.1176736517856485</v>
      </c>
      <c r="O150" s="276">
        <f>IF(O$36=0,0,O$36/PPA!O$11*1000)</f>
        <v>3.2686414246314448</v>
      </c>
      <c r="P150" s="276">
        <f>IF(P$36=0,0,P$36/PPA!P$11*1000)</f>
        <v>4.2248143210396236</v>
      </c>
      <c r="Q150" s="276">
        <f>IF(Q$36=0,0,Q$36/PPA!Q$11*1000)</f>
        <v>4.4455005830421772</v>
      </c>
      <c r="R150" s="276">
        <f>IF(R$36=0,0,R$36/PPA!R$11*1000)</f>
        <v>3.624666868205352</v>
      </c>
      <c r="S150" s="276">
        <f>IF(S$36=0,0,S$36/PPA!S$11*1000)</f>
        <v>3.5712351147466013</v>
      </c>
      <c r="T150" s="276">
        <f>IF(T$36=0,0,T$36/PPA!T$11*1000)</f>
        <v>3.2610111815609328</v>
      </c>
      <c r="U150" s="276">
        <f>IF(U$36=0,0,U$36/PPA!U$11*1000)</f>
        <v>3.6101580339329251</v>
      </c>
      <c r="V150" s="276">
        <f>IF(V$36=0,0,V$36/PPA!V$11*1000)</f>
        <v>3.3058684282697031</v>
      </c>
      <c r="W150" s="276">
        <f>IF(W$36=0,0,W$36/PPA!W$11*1000)</f>
        <v>3.3487794930230619</v>
      </c>
      <c r="DA150" s="77"/>
    </row>
    <row r="151" spans="1:105" ht="12" customHeight="1" x14ac:dyDescent="0.25">
      <c r="A151" s="56" t="s">
        <v>96</v>
      </c>
      <c r="B151" s="277">
        <f>IF(B$37=0,0,B$37/PPA!B$11*1000)</f>
        <v>2.342440948805887</v>
      </c>
      <c r="C151" s="277">
        <f>IF(C$37=0,0,C$37/PPA!C$11*1000)</f>
        <v>2.488140840825404</v>
      </c>
      <c r="D151" s="277">
        <f>IF(D$37=0,0,D$37/PPA!D$11*1000)</f>
        <v>2.5863990313544969</v>
      </c>
      <c r="E151" s="277">
        <f>IF(E$37=0,0,E$37/PPA!E$11*1000)</f>
        <v>3.0442247885444664</v>
      </c>
      <c r="F151" s="277">
        <f>IF(F$37=0,0,F$37/PPA!F$11*1000)</f>
        <v>3.0181869897655451</v>
      </c>
      <c r="G151" s="277">
        <f>IF(G$37=0,0,G$37/PPA!G$11*1000)</f>
        <v>2.8258923304517567</v>
      </c>
      <c r="H151" s="277">
        <f>IF(H$37=0,0,H$37/PPA!H$11*1000)</f>
        <v>3.6660331970853859</v>
      </c>
      <c r="I151" s="277">
        <f>IF(I$37=0,0,I$37/PPA!I$11*1000)</f>
        <v>4.3569959008717261</v>
      </c>
      <c r="J151" s="277">
        <f>IF(J$37=0,0,J$37/PPA!J$11*1000)</f>
        <v>3.5907718885898814</v>
      </c>
      <c r="K151" s="277">
        <f>IF(K$37=0,0,K$37/PPA!K$11*1000)</f>
        <v>3.1211578268280298</v>
      </c>
      <c r="L151" s="277">
        <f>IF(L$37=0,0,L$37/PPA!L$11*1000)</f>
        <v>3.2431181595971119</v>
      </c>
      <c r="M151" s="277">
        <f>IF(M$37=0,0,M$37/PPA!M$11*1000)</f>
        <v>2.2943659249232153</v>
      </c>
      <c r="N151" s="277">
        <f>IF(N$37=0,0,N$37/PPA!N$11*1000)</f>
        <v>4.4528911635553738</v>
      </c>
      <c r="O151" s="277">
        <f>IF(O$37=0,0,O$37/PPA!O$11*1000)</f>
        <v>3.3599095247747321</v>
      </c>
      <c r="P151" s="277">
        <f>IF(P$37=0,0,P$37/PPA!P$11*1000)</f>
        <v>4.7374596275020942</v>
      </c>
      <c r="Q151" s="277">
        <f>IF(Q$37=0,0,Q$37/PPA!Q$11*1000)</f>
        <v>5.7930904537176318</v>
      </c>
      <c r="R151" s="277">
        <f>IF(R$37=0,0,R$37/PPA!R$11*1000)</f>
        <v>2.7358242886783084</v>
      </c>
      <c r="S151" s="277">
        <f>IF(S$37=0,0,S$37/PPA!S$11*1000)</f>
        <v>2.798403356801483</v>
      </c>
      <c r="T151" s="277">
        <f>IF(T$37=0,0,T$37/PPA!T$11*1000)</f>
        <v>1.9992835997554537</v>
      </c>
      <c r="U151" s="277">
        <f>IF(U$37=0,0,U$37/PPA!U$11*1000)</f>
        <v>4.5340377421679419</v>
      </c>
      <c r="V151" s="277">
        <f>IF(V$37=0,0,V$37/PPA!V$11*1000)</f>
        <v>4.3059589512470353</v>
      </c>
      <c r="W151" s="277">
        <f>IF(W$37=0,0,W$37/PPA!W$11*1000)</f>
        <v>4.2087740508038705</v>
      </c>
      <c r="DA151" s="78"/>
    </row>
    <row r="152" spans="1:105" ht="12" customHeight="1" x14ac:dyDescent="0.25">
      <c r="A152" s="203" t="s">
        <v>1885</v>
      </c>
      <c r="B152" s="278">
        <f>IF(B$43=0,0,B$43/PPA!B$11*1000)</f>
        <v>12.356669373159319</v>
      </c>
      <c r="C152" s="278">
        <f>IF(C$43=0,0,C$43/PPA!C$11*1000)</f>
        <v>12.249044742254169</v>
      </c>
      <c r="D152" s="278">
        <f>IF(D$43=0,0,D$43/PPA!D$11*1000)</f>
        <v>11.897736091537359</v>
      </c>
      <c r="E152" s="278">
        <f>IF(E$43=0,0,E$43/PPA!E$11*1000)</f>
        <v>14.944147032090125</v>
      </c>
      <c r="F152" s="278">
        <f>IF(F$43=0,0,F$43/PPA!F$11*1000)</f>
        <v>16.027370055978601</v>
      </c>
      <c r="G152" s="278">
        <f>IF(G$43=0,0,G$43/PPA!G$11*1000)</f>
        <v>14.989102794044388</v>
      </c>
      <c r="H152" s="278">
        <f>IF(H$43=0,0,H$43/PPA!H$11*1000)</f>
        <v>19.422533606726322</v>
      </c>
      <c r="I152" s="278">
        <f>IF(I$43=0,0,I$43/PPA!I$11*1000)</f>
        <v>22.932736834903427</v>
      </c>
      <c r="J152" s="278">
        <f>IF(J$43=0,0,J$43/PPA!J$11*1000)</f>
        <v>19.113035744452112</v>
      </c>
      <c r="K152" s="278">
        <f>IF(K$43=0,0,K$43/PPA!K$11*1000)</f>
        <v>16.632525769356402</v>
      </c>
      <c r="L152" s="278">
        <f>IF(L$43=0,0,L$43/PPA!L$11*1000)</f>
        <v>16.617693695601513</v>
      </c>
      <c r="M152" s="278">
        <f>IF(M$43=0,0,M$43/PPA!M$11*1000)</f>
        <v>12.542878502579011</v>
      </c>
      <c r="N152" s="278">
        <f>IF(N$43=0,0,N$43/PPA!N$11*1000)</f>
        <v>21.973818832390648</v>
      </c>
      <c r="O152" s="278">
        <f>IF(O$43=0,0,O$43/PPA!O$11*1000)</f>
        <v>16.76776102105044</v>
      </c>
      <c r="P152" s="278">
        <f>IF(P$43=0,0,P$43/PPA!P$11*1000)</f>
        <v>23.614525995582643</v>
      </c>
      <c r="Q152" s="278">
        <f>IF(Q$43=0,0,Q$43/PPA!Q$11*1000)</f>
        <v>27.125456528861477</v>
      </c>
      <c r="R152" s="278">
        <f>IF(R$43=0,0,R$43/PPA!R$11*1000)</f>
        <v>14.185508439579925</v>
      </c>
      <c r="S152" s="278">
        <f>IF(S$43=0,0,S$43/PPA!S$11*1000)</f>
        <v>14.729887103867688</v>
      </c>
      <c r="T152" s="278">
        <f>IF(T$43=0,0,T$43/PPA!T$11*1000)</f>
        <v>10.697086506523648</v>
      </c>
      <c r="U152" s="278">
        <f>IF(U$43=0,0,U$43/PPA!U$11*1000)</f>
        <v>21.542243420717735</v>
      </c>
      <c r="V152" s="278">
        <f>IF(V$43=0,0,V$43/PPA!V$11*1000)</f>
        <v>19.924660861861977</v>
      </c>
      <c r="W152" s="278">
        <f>IF(W$43=0,0,W$43/PPA!W$11*1000)</f>
        <v>19.766035485600664</v>
      </c>
      <c r="DA152" s="79"/>
    </row>
    <row r="153" spans="1:105" ht="12" customHeight="1" x14ac:dyDescent="0.25">
      <c r="A153" s="203" t="s">
        <v>1900</v>
      </c>
      <c r="B153" s="278">
        <f>IF(B$56=0,0,B$56/PPA!B$11*1000)</f>
        <v>220.63230823854047</v>
      </c>
      <c r="C153" s="278">
        <f>IF(C$56=0,0,C$56/PPA!C$11*1000)</f>
        <v>207.90953189127507</v>
      </c>
      <c r="D153" s="278">
        <f>IF(D$56=0,0,D$56/PPA!D$11*1000)</f>
        <v>212.36614201100485</v>
      </c>
      <c r="E153" s="278">
        <f>IF(E$56=0,0,E$56/PPA!E$11*1000)</f>
        <v>227.33945548822916</v>
      </c>
      <c r="F153" s="278">
        <f>IF(F$56=0,0,F$56/PPA!F$11*1000)</f>
        <v>171.16987397936649</v>
      </c>
      <c r="G153" s="278">
        <f>IF(G$56=0,0,G$56/PPA!G$11*1000)</f>
        <v>156.70983190016136</v>
      </c>
      <c r="H153" s="278">
        <f>IF(H$56=0,0,H$56/PPA!H$11*1000)</f>
        <v>223.22862731337241</v>
      </c>
      <c r="I153" s="278">
        <f>IF(I$56=0,0,I$56/PPA!I$11*1000)</f>
        <v>222.52563699931397</v>
      </c>
      <c r="J153" s="278">
        <f>IF(J$56=0,0,J$56/PPA!J$11*1000)</f>
        <v>187.72642130375641</v>
      </c>
      <c r="K153" s="278">
        <f>IF(K$56=0,0,K$56/PPA!K$11*1000)</f>
        <v>144.6562210846264</v>
      </c>
      <c r="L153" s="278">
        <f>IF(L$56=0,0,L$56/PPA!L$11*1000)</f>
        <v>120.37987366649809</v>
      </c>
      <c r="M153" s="278">
        <f>IF(M$56=0,0,M$56/PPA!M$11*1000)</f>
        <v>114.4953079440288</v>
      </c>
      <c r="N153" s="278">
        <f>IF(N$56=0,0,N$56/PPA!N$11*1000)</f>
        <v>140.90738187030513</v>
      </c>
      <c r="O153" s="278">
        <f>IF(O$56=0,0,O$56/PPA!O$11*1000)</f>
        <v>112.46271375362414</v>
      </c>
      <c r="P153" s="278">
        <f>IF(P$56=0,0,P$56/PPA!P$11*1000)</f>
        <v>143.70518727186757</v>
      </c>
      <c r="Q153" s="278">
        <f>IF(Q$56=0,0,Q$56/PPA!Q$11*1000)</f>
        <v>148.96230624013074</v>
      </c>
      <c r="R153" s="278">
        <f>IF(R$56=0,0,R$56/PPA!R$11*1000)</f>
        <v>128.55610835081956</v>
      </c>
      <c r="S153" s="278">
        <f>IF(S$56=0,0,S$56/PPA!S$11*1000)</f>
        <v>126.0630401815461</v>
      </c>
      <c r="T153" s="278">
        <f>IF(T$56=0,0,T$56/PPA!T$11*1000)</f>
        <v>117.45740930099794</v>
      </c>
      <c r="U153" s="278">
        <f>IF(U$56=0,0,U$56/PPA!U$11*1000)</f>
        <v>121.44954933389869</v>
      </c>
      <c r="V153" s="278">
        <f>IF(V$56=0,0,V$56/PPA!V$11*1000)</f>
        <v>110.94273654925472</v>
      </c>
      <c r="W153" s="278">
        <f>IF(W$56=0,0,W$56/PPA!W$11*1000)</f>
        <v>112.79938364881006</v>
      </c>
      <c r="DA153" s="79"/>
    </row>
    <row r="154" spans="1:105" ht="12" customHeight="1" x14ac:dyDescent="0.25">
      <c r="A154" s="41" t="s">
        <v>1915</v>
      </c>
      <c r="B154" s="279">
        <f>IF(B$69=0,0,B$69/PPA!B$11*1000)</f>
        <v>29.830359503616187</v>
      </c>
      <c r="C154" s="279">
        <f>IF(C$69=0,0,C$69/PPA!C$11*1000)</f>
        <v>27.977741424336827</v>
      </c>
      <c r="D154" s="279">
        <f>IF(D$69=0,0,D$69/PPA!D$11*1000)</f>
        <v>28.718601518300378</v>
      </c>
      <c r="E154" s="279">
        <f>IF(E$69=0,0,E$69/PPA!E$11*1000)</f>
        <v>30.244815271305999</v>
      </c>
      <c r="F154" s="279">
        <f>IF(F$69=0,0,F$69/PPA!F$11*1000)</f>
        <v>21.69605729424633</v>
      </c>
      <c r="G154" s="279">
        <f>IF(G$69=0,0,G$69/PPA!G$11*1000)</f>
        <v>19.792389937366266</v>
      </c>
      <c r="H154" s="279">
        <f>IF(H$69=0,0,H$69/PPA!H$11*1000)</f>
        <v>28.626998355045785</v>
      </c>
      <c r="I154" s="279">
        <f>IF(I$69=0,0,I$69/PPA!I$11*1000)</f>
        <v>27.73537456269116</v>
      </c>
      <c r="J154" s="279">
        <f>IF(J$69=0,0,J$69/PPA!J$11*1000)</f>
        <v>23.449620288124123</v>
      </c>
      <c r="K154" s="279">
        <f>IF(K$69=0,0,K$69/PPA!K$11*1000)</f>
        <v>17.641716567920405</v>
      </c>
      <c r="L154" s="279">
        <f>IF(L$69=0,0,L$69/PPA!L$11*1000)</f>
        <v>14.060021597606376</v>
      </c>
      <c r="M154" s="279">
        <f>IF(M$69=0,0,M$69/PPA!M$11*1000)</f>
        <v>14.10184144040247</v>
      </c>
      <c r="N154" s="279">
        <f>IF(N$69=0,0,N$69/PPA!N$11*1000)</f>
        <v>15.894783073560921</v>
      </c>
      <c r="O154" s="279">
        <f>IF(O$69=0,0,O$69/PPA!O$11*1000)</f>
        <v>12.858124121559229</v>
      </c>
      <c r="P154" s="279">
        <f>IF(P$69=0,0,P$69/PPA!P$11*1000)</f>
        <v>15.93926401026434</v>
      </c>
      <c r="Q154" s="279">
        <f>IF(Q$69=0,0,Q$69/PPA!Q$11*1000)</f>
        <v>15.935714883014104</v>
      </c>
      <c r="R154" s="279">
        <f>IF(R$69=0,0,R$69/PPA!R$11*1000)</f>
        <v>15.81354224130475</v>
      </c>
      <c r="S154" s="279">
        <f>IF(S$69=0,0,S$69/PPA!S$11*1000)</f>
        <v>15.322038301858049</v>
      </c>
      <c r="T154" s="279">
        <f>IF(T$69=0,0,T$69/PPA!T$11*1000)</f>
        <v>14.955197284529934</v>
      </c>
      <c r="U154" s="279">
        <f>IF(U$69=0,0,U$69/PPA!U$11*1000)</f>
        <v>13.119536487342726</v>
      </c>
      <c r="V154" s="279">
        <f>IF(V$69=0,0,V$69/PPA!V$11*1000)</f>
        <v>11.931684987340876</v>
      </c>
      <c r="W154" s="279">
        <f>IF(W$69=0,0,W$69/PPA!W$11*1000)</f>
        <v>12.240311318030615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 t="shared" ref="B156:W156" si="39">SUM(B$157:B$162)</f>
        <v>116.18248665185341</v>
      </c>
      <c r="C156" s="322">
        <f t="shared" si="39"/>
        <v>110.79042842930974</v>
      </c>
      <c r="D156" s="322">
        <f t="shared" si="39"/>
        <v>111.97929071609164</v>
      </c>
      <c r="E156" s="322">
        <f t="shared" si="39"/>
        <v>113.06315861438964</v>
      </c>
      <c r="F156" s="322">
        <f t="shared" si="39"/>
        <v>108.85526478719905</v>
      </c>
      <c r="G156" s="322">
        <f t="shared" si="39"/>
        <v>109.79414285695555</v>
      </c>
      <c r="H156" s="322">
        <f t="shared" si="39"/>
        <v>112.80531533368263</v>
      </c>
      <c r="I156" s="322">
        <f t="shared" si="39"/>
        <v>109.06584329125351</v>
      </c>
      <c r="J156" s="322">
        <f t="shared" si="39"/>
        <v>114.69890703754938</v>
      </c>
      <c r="K156" s="322">
        <f t="shared" si="39"/>
        <v>126.04433913654002</v>
      </c>
      <c r="L156" s="322">
        <f t="shared" si="39"/>
        <v>126.25464879824497</v>
      </c>
      <c r="M156" s="322">
        <f t="shared" si="39"/>
        <v>120.22278959017113</v>
      </c>
      <c r="N156" s="322">
        <f t="shared" si="39"/>
        <v>123.85955265304375</v>
      </c>
      <c r="O156" s="322">
        <f t="shared" si="39"/>
        <v>125.97873203436151</v>
      </c>
      <c r="P156" s="322">
        <f t="shared" si="39"/>
        <v>123.46784697525521</v>
      </c>
      <c r="Q156" s="322">
        <f t="shared" si="39"/>
        <v>132.78615921945345</v>
      </c>
      <c r="R156" s="322">
        <f t="shared" si="39"/>
        <v>136.37404063564856</v>
      </c>
      <c r="S156" s="322">
        <f t="shared" si="39"/>
        <v>139.73603288305819</v>
      </c>
      <c r="T156" s="322">
        <f t="shared" si="39"/>
        <v>136.49429341446461</v>
      </c>
      <c r="U156" s="322">
        <f t="shared" si="39"/>
        <v>134.17478254598353</v>
      </c>
      <c r="V156" s="322">
        <f t="shared" si="39"/>
        <v>124.77439124602938</v>
      </c>
      <c r="W156" s="322">
        <f t="shared" si="39"/>
        <v>126.39399653219286</v>
      </c>
      <c r="DA156" s="95"/>
    </row>
    <row r="157" spans="1:105" ht="12" customHeight="1" x14ac:dyDescent="0.25">
      <c r="A157" s="55" t="s">
        <v>92</v>
      </c>
      <c r="B157" s="332">
        <f>IF(B$84=0,0,B$84/PPA!B$12*1000)</f>
        <v>4.3019770005146931</v>
      </c>
      <c r="C157" s="332">
        <f>IF(C$84=0,0,C$84/PPA!C$12*1000)</f>
        <v>4.1023211734810872</v>
      </c>
      <c r="D157" s="332">
        <f>IF(D$84=0,0,D$84/PPA!D$12*1000)</f>
        <v>4.1463420785422462</v>
      </c>
      <c r="E157" s="332">
        <f>IF(E$84=0,0,E$84/PPA!E$12*1000)</f>
        <v>4.1864752767937468</v>
      </c>
      <c r="F157" s="332">
        <f>IF(F$84=0,0,F$84/PPA!F$12*1000)</f>
        <v>4.0306664023651342</v>
      </c>
      <c r="G157" s="332">
        <f>IF(G$84=0,0,G$84/PPA!G$12*1000)</f>
        <v>4.0654309523318082</v>
      </c>
      <c r="H157" s="332">
        <f>IF(H$84=0,0,H$84/PPA!H$12*1000)</f>
        <v>4.1769279181989694</v>
      </c>
      <c r="I157" s="332">
        <f>IF(I$84=0,0,I$84/PPA!I$12*1000)</f>
        <v>4.0384636522643707</v>
      </c>
      <c r="J157" s="332">
        <f>IF(J$84=0,0,J$84/PPA!J$12*1000)</f>
        <v>4.2470433735003574</v>
      </c>
      <c r="K157" s="332">
        <f>IF(K$84=0,0,K$84/PPA!K$12*1000)</f>
        <v>4.6671392877459619</v>
      </c>
      <c r="L157" s="332">
        <f>IF(L$84=0,0,L$84/PPA!L$12*1000)</f>
        <v>4.6749265829948676</v>
      </c>
      <c r="M157" s="332">
        <f>IF(M$84=0,0,M$84/PPA!M$12*1000)</f>
        <v>4.4515803598983394</v>
      </c>
      <c r="N157" s="332">
        <f>IF(N$84=0,0,N$84/PPA!N$12*1000)</f>
        <v>4.5862415425287066</v>
      </c>
      <c r="O157" s="332">
        <f>IF(O$84=0,0,O$84/PPA!O$12*1000)</f>
        <v>4.6647100038270768</v>
      </c>
      <c r="P157" s="332">
        <f>IF(P$84=0,0,P$84/PPA!P$12*1000)</f>
        <v>4.5717375594812895</v>
      </c>
      <c r="Q157" s="332">
        <f>IF(Q$84=0,0,Q$84/PPA!Q$12*1000)</f>
        <v>4.9167737702957561</v>
      </c>
      <c r="R157" s="332">
        <f>IF(R$84=0,0,R$84/PPA!R$12*1000)</f>
        <v>5.0496249750295288</v>
      </c>
      <c r="S157" s="332">
        <f>IF(S$84=0,0,S$84/PPA!S$12*1000)</f>
        <v>5.174112010396386</v>
      </c>
      <c r="T157" s="332">
        <f>IF(T$84=0,0,T$84/PPA!T$12*1000)</f>
        <v>5.0540776658721551</v>
      </c>
      <c r="U157" s="332">
        <f>IF(U$84=0,0,U$84/PPA!U$12*1000)</f>
        <v>4.9681913787819862</v>
      </c>
      <c r="V157" s="332">
        <f>IF(V$84=0,0,V$84/PPA!V$12*1000)</f>
        <v>4.6201159645560077</v>
      </c>
      <c r="W157" s="332">
        <f>IF(W$84=0,0,W$84/PPA!W$12*1000)</f>
        <v>4.6800863171407299</v>
      </c>
      <c r="DA157" s="67"/>
    </row>
    <row r="158" spans="1:105" ht="12" customHeight="1" x14ac:dyDescent="0.25">
      <c r="A158" s="202" t="s">
        <v>93</v>
      </c>
      <c r="B158" s="333">
        <f>IF(B$85=0,0,B$85/PPA!B$12*1000)</f>
        <v>1.8969010977465153</v>
      </c>
      <c r="C158" s="333">
        <f>IF(C$85=0,0,C$85/PPA!C$12*1000)</f>
        <v>1.8088654440398075</v>
      </c>
      <c r="D158" s="333">
        <f>IF(D$85=0,0,D$85/PPA!D$12*1000)</f>
        <v>1.8282758925671514</v>
      </c>
      <c r="E158" s="333">
        <f>IF(E$85=0,0,E$85/PPA!E$12*1000)</f>
        <v>1.8459721070774202</v>
      </c>
      <c r="F158" s="333">
        <f>IF(F$85=0,0,F$85/PPA!F$12*1000)</f>
        <v>1.7772701998131728</v>
      </c>
      <c r="G158" s="333">
        <f>IF(G$85=0,0,G$85/PPA!G$12*1000)</f>
        <v>1.7925991783238797</v>
      </c>
      <c r="H158" s="333">
        <f>IF(H$85=0,0,H$85/PPA!H$12*1000)</f>
        <v>1.8417623228324445</v>
      </c>
      <c r="I158" s="333">
        <f>IF(I$85=0,0,I$85/PPA!I$12*1000)</f>
        <v>1.7807082962724279</v>
      </c>
      <c r="J158" s="333">
        <f>IF(J$85=0,0,J$85/PPA!J$12*1000)</f>
        <v>1.872678825666906</v>
      </c>
      <c r="K158" s="333">
        <f>IF(K$85=0,0,K$85/PPA!K$12*1000)</f>
        <v>2.0579146836912452</v>
      </c>
      <c r="L158" s="333">
        <f>IF(L$85=0,0,L$85/PPA!L$12*1000)</f>
        <v>2.0613483907762347</v>
      </c>
      <c r="M158" s="333">
        <f>IF(M$85=0,0,M$85/PPA!M$12*1000)</f>
        <v>1.9628667634410211</v>
      </c>
      <c r="N158" s="333">
        <f>IF(N$85=0,0,N$85/PPA!N$12*1000)</f>
        <v>2.0222438696237894</v>
      </c>
      <c r="O158" s="333">
        <f>IF(O$85=0,0,O$85/PPA!O$12*1000)</f>
        <v>2.0568435223782204</v>
      </c>
      <c r="P158" s="333">
        <f>IF(P$85=0,0,P$85/PPA!P$12*1000)</f>
        <v>2.0158485259571335</v>
      </c>
      <c r="Q158" s="333">
        <f>IF(Q$85=0,0,Q$85/PPA!Q$12*1000)</f>
        <v>2.1679877789047803</v>
      </c>
      <c r="R158" s="333">
        <f>IF(R$85=0,0,R$85/PPA!R$12*1000)</f>
        <v>2.2265667987522342</v>
      </c>
      <c r="S158" s="333">
        <f>IF(S$85=0,0,S$85/PPA!S$12*1000)</f>
        <v>2.2814577463361814</v>
      </c>
      <c r="T158" s="333">
        <f>IF(T$85=0,0,T$85/PPA!T$12*1000)</f>
        <v>2.2285301551686656</v>
      </c>
      <c r="U158" s="333">
        <f>IF(U$85=0,0,U$85/PPA!U$12*1000)</f>
        <v>2.1906597081060193</v>
      </c>
      <c r="V158" s="333">
        <f>IF(V$85=0,0,V$85/PPA!V$12*1000)</f>
        <v>2.0371803577364482</v>
      </c>
      <c r="W158" s="333">
        <f>IF(W$85=0,0,W$85/PPA!W$12*1000)</f>
        <v>2.0636235087892296</v>
      </c>
      <c r="DA158" s="174"/>
    </row>
    <row r="159" spans="1:105" ht="12" customHeight="1" x14ac:dyDescent="0.25">
      <c r="A159" s="202" t="s">
        <v>94</v>
      </c>
      <c r="B159" s="333">
        <f>IF(B$86=0,0,B$86/PPA!B$12*1000)</f>
        <v>14.713578828861946</v>
      </c>
      <c r="C159" s="333">
        <f>IF(C$86=0,0,C$86/PPA!C$12*1000)</f>
        <v>14.030717960626458</v>
      </c>
      <c r="D159" s="333">
        <f>IF(D$86=0,0,D$86/PPA!D$12*1000)</f>
        <v>14.181277821048237</v>
      </c>
      <c r="E159" s="333">
        <f>IF(E$86=0,0,E$86/PPA!E$12*1000)</f>
        <v>14.318540985415961</v>
      </c>
      <c r="F159" s="333">
        <f>IF(F$86=0,0,F$86/PPA!F$12*1000)</f>
        <v>13.785645027146684</v>
      </c>
      <c r="G159" s="333">
        <f>IF(G$86=0,0,G$86/PPA!G$12*1000)</f>
        <v>13.904546394198007</v>
      </c>
      <c r="H159" s="333">
        <f>IF(H$86=0,0,H$86/PPA!H$12*1000)</f>
        <v>14.285887204776303</v>
      </c>
      <c r="I159" s="333">
        <f>IF(I$86=0,0,I$86/PPA!I$12*1000)</f>
        <v>13.812313103481596</v>
      </c>
      <c r="J159" s="333">
        <f>IF(J$86=0,0,J$86/PPA!J$12*1000)</f>
        <v>14.525695385660363</v>
      </c>
      <c r="K159" s="333">
        <f>IF(K$86=0,0,K$86/PPA!K$12*1000)</f>
        <v>15.962503241489442</v>
      </c>
      <c r="L159" s="333">
        <f>IF(L$86=0,0,L$86/PPA!L$12*1000)</f>
        <v>15.989137271028582</v>
      </c>
      <c r="M159" s="333">
        <f>IF(M$86=0,0,M$86/PPA!M$12*1000)</f>
        <v>15.225250746468785</v>
      </c>
      <c r="N159" s="333">
        <f>IF(N$86=0,0,N$86/PPA!N$12*1000)</f>
        <v>15.685817580178636</v>
      </c>
      <c r="O159" s="333">
        <f>IF(O$86=0,0,O$86/PPA!O$12*1000)</f>
        <v>15.954194628859966</v>
      </c>
      <c r="P159" s="333">
        <f>IF(P$86=0,0,P$86/PPA!P$12*1000)</f>
        <v>15.636211202023874</v>
      </c>
      <c r="Q159" s="333">
        <f>IF(Q$86=0,0,Q$86/PPA!Q$12*1000)</f>
        <v>16.816300608829881</v>
      </c>
      <c r="R159" s="333">
        <f>IF(R$86=0,0,R$86/PPA!R$12*1000)</f>
        <v>17.270676974190682</v>
      </c>
      <c r="S159" s="333">
        <f>IF(S$86=0,0,S$86/PPA!S$12*1000)</f>
        <v>17.696446290907726</v>
      </c>
      <c r="T159" s="333">
        <f>IF(T$86=0,0,T$86/PPA!T$12*1000)</f>
        <v>17.285906022999104</v>
      </c>
      <c r="U159" s="333">
        <f>IF(U$86=0,0,U$86/PPA!U$12*1000)</f>
        <v>16.992158600530722</v>
      </c>
      <c r="V159" s="333">
        <f>IF(V$86=0,0,V$86/PPA!V$12*1000)</f>
        <v>15.801674540529945</v>
      </c>
      <c r="W159" s="333">
        <f>IF(W$86=0,0,W$86/PPA!W$12*1000)</f>
        <v>16.00678454229061</v>
      </c>
      <c r="DA159" s="174"/>
    </row>
    <row r="160" spans="1:105" ht="12" customHeight="1" x14ac:dyDescent="0.25">
      <c r="A160" s="202" t="s">
        <v>95</v>
      </c>
      <c r="B160" s="333">
        <f>IF(B$87=0,0,B$87/PPA!B$12*1000)</f>
        <v>6.496868616283809</v>
      </c>
      <c r="C160" s="333">
        <f>IF(C$87=0,0,C$87/PPA!C$12*1000)</f>
        <v>6.1953473211774819</v>
      </c>
      <c r="D160" s="333">
        <f>IF(D$87=0,0,D$87/PPA!D$12*1000)</f>
        <v>6.2618279268427477</v>
      </c>
      <c r="E160" s="333">
        <f>IF(E$87=0,0,E$87/PPA!E$12*1000)</f>
        <v>6.3224372969439999</v>
      </c>
      <c r="F160" s="333">
        <f>IF(F$87=0,0,F$87/PPA!F$12*1000)</f>
        <v>6.0871339035756389</v>
      </c>
      <c r="G160" s="333">
        <f>IF(G$87=0,0,G$87/PPA!G$12*1000)</f>
        <v>6.1396355123965778</v>
      </c>
      <c r="H160" s="333">
        <f>IF(H$87=0,0,H$87/PPA!H$12*1000)</f>
        <v>6.3080188250610965</v>
      </c>
      <c r="I160" s="333">
        <f>IF(I$87=0,0,I$87/PPA!I$12*1000)</f>
        <v>6.098909351970085</v>
      </c>
      <c r="J160" s="333">
        <f>IF(J$87=0,0,J$87/PPA!J$12*1000)</f>
        <v>6.4139075597078703</v>
      </c>
      <c r="K160" s="333">
        <f>IF(K$87=0,0,K$87/PPA!K$12*1000)</f>
        <v>7.0483386505214192</v>
      </c>
      <c r="L160" s="333">
        <f>IF(L$87=0,0,L$87/PPA!L$12*1000)</f>
        <v>7.0600990653498306</v>
      </c>
      <c r="M160" s="333">
        <f>IF(M$87=0,0,M$87/PPA!M$12*1000)</f>
        <v>6.7228004077261989</v>
      </c>
      <c r="N160" s="333">
        <f>IF(N$87=0,0,N$87/PPA!N$12*1000)</f>
        <v>6.9261664441225381</v>
      </c>
      <c r="O160" s="333">
        <f>IF(O$87=0,0,O$87/PPA!O$12*1000)</f>
        <v>7.0446699329874187</v>
      </c>
      <c r="P160" s="333">
        <f>IF(P$87=0,0,P$87/PPA!P$12*1000)</f>
        <v>6.9042624515487541</v>
      </c>
      <c r="Q160" s="333">
        <f>IF(Q$87=0,0,Q$87/PPA!Q$12*1000)</f>
        <v>7.4253379778134931</v>
      </c>
      <c r="R160" s="333">
        <f>IF(R$87=0,0,R$87/PPA!R$12*1000)</f>
        <v>7.6259705759345593</v>
      </c>
      <c r="S160" s="333">
        <f>IF(S$87=0,0,S$87/PPA!S$12*1000)</f>
        <v>7.8139715608566958</v>
      </c>
      <c r="T160" s="333">
        <f>IF(T$87=0,0,T$87/PPA!T$12*1000)</f>
        <v>7.6326950533992264</v>
      </c>
      <c r="U160" s="333">
        <f>IF(U$87=0,0,U$87/PPA!U$12*1000)</f>
        <v>7.5029891244510942</v>
      </c>
      <c r="V160" s="333">
        <f>IF(V$87=0,0,V$87/PPA!V$12*1000)</f>
        <v>6.9773237769808043</v>
      </c>
      <c r="W160" s="333">
        <f>IF(W$87=0,0,W$87/PPA!W$12*1000)</f>
        <v>7.0678913233829661</v>
      </c>
      <c r="DA160" s="174"/>
    </row>
    <row r="161" spans="1:105" ht="12" customHeight="1" x14ac:dyDescent="0.25">
      <c r="A161" s="56" t="s">
        <v>96</v>
      </c>
      <c r="B161" s="334">
        <f>IF(B$88=0,0,B$88/PPA!B$12*1000)</f>
        <v>30.18546595329714</v>
      </c>
      <c r="C161" s="334">
        <f>IF(C$88=0,0,C$88/PPA!C$12*1000)</f>
        <v>28.765517018836189</v>
      </c>
      <c r="D161" s="334">
        <f>IF(D$88=0,0,D$88/PPA!D$12*1000)</f>
        <v>31.767092553200953</v>
      </c>
      <c r="E161" s="334">
        <f>IF(E$88=0,0,E$88/PPA!E$12*1000)</f>
        <v>27.003072000008384</v>
      </c>
      <c r="F161" s="334">
        <f>IF(F$88=0,0,F$88/PPA!F$12*1000)</f>
        <v>20.24572068477439</v>
      </c>
      <c r="G161" s="334">
        <f>IF(G$88=0,0,G$88/PPA!G$12*1000)</f>
        <v>20.259588858576169</v>
      </c>
      <c r="H161" s="334">
        <f>IF(H$88=0,0,H$88/PPA!H$12*1000)</f>
        <v>21.708311363092992</v>
      </c>
      <c r="I161" s="334">
        <f>IF(I$88=0,0,I$88/PPA!I$12*1000)</f>
        <v>19.670615369918924</v>
      </c>
      <c r="J161" s="334">
        <f>IF(J$88=0,0,J$88/PPA!J$12*1000)</f>
        <v>20.601898283731416</v>
      </c>
      <c r="K161" s="334">
        <f>IF(K$88=0,0,K$88/PPA!K$12*1000)</f>
        <v>21.694547075477828</v>
      </c>
      <c r="L161" s="334">
        <f>IF(L$88=0,0,L$88/PPA!L$12*1000)</f>
        <v>21.283488032270832</v>
      </c>
      <c r="M161" s="334">
        <f>IF(M$88=0,0,M$88/PPA!M$12*1000)</f>
        <v>20.610986621772437</v>
      </c>
      <c r="N161" s="334">
        <f>IF(N$88=0,0,N$88/PPA!N$12*1000)</f>
        <v>20.908121248135444</v>
      </c>
      <c r="O161" s="334">
        <f>IF(O$88=0,0,O$88/PPA!O$12*1000)</f>
        <v>21.287744073573361</v>
      </c>
      <c r="P161" s="334">
        <f>IF(P$88=0,0,P$88/PPA!P$12*1000)</f>
        <v>20.457582487156976</v>
      </c>
      <c r="Q161" s="334">
        <f>IF(Q$88=0,0,Q$88/PPA!Q$12*1000)</f>
        <v>22.663794534430412</v>
      </c>
      <c r="R161" s="334">
        <f>IF(R$88=0,0,R$88/PPA!R$12*1000)</f>
        <v>24.294666181213344</v>
      </c>
      <c r="S161" s="334">
        <f>IF(S$88=0,0,S$88/PPA!S$12*1000)</f>
        <v>24.159922825873061</v>
      </c>
      <c r="T161" s="334">
        <f>IF(T$88=0,0,T$88/PPA!T$12*1000)</f>
        <v>25.542778909253766</v>
      </c>
      <c r="U161" s="334">
        <f>IF(U$88=0,0,U$88/PPA!U$12*1000)</f>
        <v>22.747934711496146</v>
      </c>
      <c r="V161" s="334">
        <f>IF(V$88=0,0,V$88/PPA!V$12*1000)</f>
        <v>21.545054004123788</v>
      </c>
      <c r="W161" s="334">
        <f>IF(W$88=0,0,W$88/PPA!W$12*1000)</f>
        <v>21.670608358101326</v>
      </c>
      <c r="DA161" s="68"/>
    </row>
    <row r="162" spans="1:105" ht="12" customHeight="1" x14ac:dyDescent="0.25">
      <c r="A162" s="41" t="s">
        <v>1941</v>
      </c>
      <c r="B162" s="335">
        <f>IF(B$94=0,0,B$94/PPA!B$12*1000)</f>
        <v>58.587695155149305</v>
      </c>
      <c r="C162" s="335">
        <f>IF(C$94=0,0,C$94/PPA!C$12*1000)</f>
        <v>55.887659511148712</v>
      </c>
      <c r="D162" s="335">
        <f>IF(D$94=0,0,D$94/PPA!D$12*1000)</f>
        <v>53.794474443890302</v>
      </c>
      <c r="E162" s="335">
        <f>IF(E$94=0,0,E$94/PPA!E$12*1000)</f>
        <v>59.386660948150116</v>
      </c>
      <c r="F162" s="335">
        <f>IF(F$94=0,0,F$94/PPA!F$12*1000)</f>
        <v>62.928828569524029</v>
      </c>
      <c r="G162" s="335">
        <f>IF(G$94=0,0,G$94/PPA!G$12*1000)</f>
        <v>63.6323419611291</v>
      </c>
      <c r="H162" s="335">
        <f>IF(H$94=0,0,H$94/PPA!H$12*1000)</f>
        <v>64.484407699720819</v>
      </c>
      <c r="I162" s="335">
        <f>IF(I$94=0,0,I$94/PPA!I$12*1000)</f>
        <v>63.664833517346104</v>
      </c>
      <c r="J162" s="335">
        <f>IF(J$94=0,0,J$94/PPA!J$12*1000)</f>
        <v>67.037683609282468</v>
      </c>
      <c r="K162" s="335">
        <f>IF(K$94=0,0,K$94/PPA!K$12*1000)</f>
        <v>74.613896197614125</v>
      </c>
      <c r="L162" s="335">
        <f>IF(L$94=0,0,L$94/PPA!L$12*1000)</f>
        <v>75.185649455824617</v>
      </c>
      <c r="M162" s="335">
        <f>IF(M$94=0,0,M$94/PPA!M$12*1000)</f>
        <v>71.249304690864349</v>
      </c>
      <c r="N162" s="335">
        <f>IF(N$94=0,0,N$94/PPA!N$12*1000)</f>
        <v>73.730961968454636</v>
      </c>
      <c r="O162" s="335">
        <f>IF(O$94=0,0,O$94/PPA!O$12*1000)</f>
        <v>74.970569872735467</v>
      </c>
      <c r="P162" s="335">
        <f>IF(P$94=0,0,P$94/PPA!P$12*1000)</f>
        <v>73.88220474908718</v>
      </c>
      <c r="Q162" s="335">
        <f>IF(Q$94=0,0,Q$94/PPA!Q$12*1000)</f>
        <v>78.795964549179118</v>
      </c>
      <c r="R162" s="335">
        <f>IF(R$94=0,0,R$94/PPA!R$12*1000)</f>
        <v>79.906535130528198</v>
      </c>
      <c r="S162" s="335">
        <f>IF(S$94=0,0,S$94/PPA!S$12*1000)</f>
        <v>82.610122448688145</v>
      </c>
      <c r="T162" s="335">
        <f>IF(T$94=0,0,T$94/PPA!T$12*1000)</f>
        <v>78.750305607771708</v>
      </c>
      <c r="U162" s="335">
        <f>IF(U$94=0,0,U$94/PPA!U$12*1000)</f>
        <v>79.772849022617578</v>
      </c>
      <c r="V162" s="335">
        <f>IF(V$94=0,0,V$94/PPA!V$12*1000)</f>
        <v>73.793042602102389</v>
      </c>
      <c r="W162" s="335">
        <f>IF(W$94=0,0,W$94/PPA!W$12*1000)</f>
        <v>74.905002482488001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useful energy demand"</f>
        <v>EL: Pulp, paper and printing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255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1943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1944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1945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1946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1947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1948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1949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1950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1951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1952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1953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1954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1955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1956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1957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1958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1959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1960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1961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1962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1963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1964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1965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1966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1967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96.469045918277345</v>
      </c>
      <c r="C32" s="225">
        <v>91.973588048599922</v>
      </c>
      <c r="D32" s="225">
        <v>93.648482904692386</v>
      </c>
      <c r="E32" s="225">
        <v>101.8382186222818</v>
      </c>
      <c r="F32" s="225">
        <v>81.332370014109728</v>
      </c>
      <c r="G32" s="225">
        <v>74.555680241775377</v>
      </c>
      <c r="H32" s="225">
        <v>85.668719455263727</v>
      </c>
      <c r="I32" s="225">
        <v>85.338030523953904</v>
      </c>
      <c r="J32" s="225">
        <v>81.814578218921397</v>
      </c>
      <c r="K32" s="225">
        <v>73.570121121785505</v>
      </c>
      <c r="L32" s="225">
        <v>73.727480432316071</v>
      </c>
      <c r="M32" s="225">
        <v>58.26416117522669</v>
      </c>
      <c r="N32" s="225">
        <v>58.588436557743456</v>
      </c>
      <c r="O32" s="225">
        <v>60.445797327979648</v>
      </c>
      <c r="P32" s="225">
        <v>62.685691657727347</v>
      </c>
      <c r="Q32" s="225">
        <v>52.150620072591877</v>
      </c>
      <c r="R32" s="225">
        <v>29.962598398408261</v>
      </c>
      <c r="S32" s="225">
        <v>31.025264656576791</v>
      </c>
      <c r="T32" s="225">
        <v>34.666239614033408</v>
      </c>
      <c r="U32" s="225">
        <v>46.765559655875542</v>
      </c>
      <c r="V32" s="225">
        <v>42.520518033311618</v>
      </c>
      <c r="W32" s="225">
        <v>43.121948923947123</v>
      </c>
      <c r="DA32" s="89" t="s">
        <v>1968</v>
      </c>
    </row>
    <row r="33" spans="1:105" ht="12" customHeight="1" x14ac:dyDescent="0.25">
      <c r="A33" s="55" t="s">
        <v>92</v>
      </c>
      <c r="B33" s="261">
        <v>0.34212111603382639</v>
      </c>
      <c r="C33" s="261">
        <v>0.32271260738612001</v>
      </c>
      <c r="D33" s="261">
        <v>0.3277495980456821</v>
      </c>
      <c r="E33" s="261">
        <v>0.35526152177702192</v>
      </c>
      <c r="F33" s="261">
        <v>0.28424499562124111</v>
      </c>
      <c r="G33" s="261">
        <v>0.26064512557835168</v>
      </c>
      <c r="H33" s="261">
        <v>0.29792703620872668</v>
      </c>
      <c r="I33" s="261">
        <v>0.29856153425178122</v>
      </c>
      <c r="J33" s="261">
        <v>0.28389090590516181</v>
      </c>
      <c r="K33" s="261">
        <v>0.25319665892535098</v>
      </c>
      <c r="L33" s="261">
        <v>0.25397007815859768</v>
      </c>
      <c r="M33" s="261">
        <v>0.19904687386736</v>
      </c>
      <c r="N33" s="261">
        <v>0.2047597022268009</v>
      </c>
      <c r="O33" s="261">
        <v>0.21213468689915019</v>
      </c>
      <c r="P33" s="261">
        <v>0.2193522131726251</v>
      </c>
      <c r="Q33" s="261">
        <v>0.18464818899980259</v>
      </c>
      <c r="R33" s="261">
        <v>0.10576578018803739</v>
      </c>
      <c r="S33" s="261">
        <v>0.1084965123832607</v>
      </c>
      <c r="T33" s="261">
        <v>0.1188860420579558</v>
      </c>
      <c r="U33" s="261">
        <v>0.16451852506857029</v>
      </c>
      <c r="V33" s="261">
        <v>0.1506517423275186</v>
      </c>
      <c r="W33" s="261">
        <v>0.1526072426175305</v>
      </c>
      <c r="DA33" s="67" t="s">
        <v>1969</v>
      </c>
    </row>
    <row r="34" spans="1:105" ht="12" customHeight="1" x14ac:dyDescent="0.25">
      <c r="A34" s="202" t="s">
        <v>93</v>
      </c>
      <c r="B34" s="226">
        <v>0.12618374028369961</v>
      </c>
      <c r="C34" s="226">
        <v>0.1190253449093142</v>
      </c>
      <c r="D34" s="226">
        <v>0.1208831265293611</v>
      </c>
      <c r="E34" s="226">
        <v>0.13103028575491771</v>
      </c>
      <c r="F34" s="226">
        <v>0.10483742459458641</v>
      </c>
      <c r="G34" s="226">
        <v>9.6133139086741329E-2</v>
      </c>
      <c r="H34" s="226">
        <v>0.1098837399932291</v>
      </c>
      <c r="I34" s="226">
        <v>0.11011776043956541</v>
      </c>
      <c r="J34" s="226">
        <v>0.1047068265032179</v>
      </c>
      <c r="K34" s="226">
        <v>9.3385938351078154E-2</v>
      </c>
      <c r="L34" s="226">
        <v>9.4504945904172702E-2</v>
      </c>
      <c r="M34" s="226">
        <v>7.3413998315958781E-2</v>
      </c>
      <c r="N34" s="226">
        <v>7.5521047592396223E-2</v>
      </c>
      <c r="O34" s="226">
        <v>7.8241146139017351E-2</v>
      </c>
      <c r="P34" s="226">
        <v>8.0903169668406522E-2</v>
      </c>
      <c r="Q34" s="226">
        <v>6.8103364664293037E-2</v>
      </c>
      <c r="R34" s="226">
        <v>3.9009348188933847E-2</v>
      </c>
      <c r="S34" s="226">
        <v>4.0016517831372188E-2</v>
      </c>
      <c r="T34" s="226">
        <v>4.3848464041941357E-2</v>
      </c>
      <c r="U34" s="226">
        <v>6.0678987253909397E-2</v>
      </c>
      <c r="V34" s="226">
        <v>5.5564533833868647E-2</v>
      </c>
      <c r="W34" s="226">
        <v>5.62857764849512E-2</v>
      </c>
      <c r="DA34" s="174" t="s">
        <v>1970</v>
      </c>
    </row>
    <row r="35" spans="1:105" ht="12" customHeight="1" x14ac:dyDescent="0.25">
      <c r="A35" s="202" t="s">
        <v>94</v>
      </c>
      <c r="B35" s="226">
        <v>2.461468319443187</v>
      </c>
      <c r="C35" s="226">
        <v>2.3218293818710189</v>
      </c>
      <c r="D35" s="226">
        <v>2.3580691588177811</v>
      </c>
      <c r="E35" s="226">
        <v>2.5560099625211521</v>
      </c>
      <c r="F35" s="226">
        <v>2.0450653844259499</v>
      </c>
      <c r="G35" s="226">
        <v>1.8752707423208861</v>
      </c>
      <c r="H35" s="226">
        <v>2.1435039427992431</v>
      </c>
      <c r="I35" s="226">
        <v>2.148068983536374</v>
      </c>
      <c r="J35" s="226">
        <v>2.0425178052865101</v>
      </c>
      <c r="K35" s="226">
        <v>1.8216810518997391</v>
      </c>
      <c r="L35" s="226">
        <v>1.822594721937568</v>
      </c>
      <c r="M35" s="226">
        <v>1.4320880856131319</v>
      </c>
      <c r="N35" s="226">
        <v>1.473190330877028</v>
      </c>
      <c r="O35" s="226">
        <v>1.526251338445975</v>
      </c>
      <c r="P35" s="226">
        <v>1.578179475688315</v>
      </c>
      <c r="Q35" s="226">
        <v>1.328493466683986</v>
      </c>
      <c r="R35" s="226">
        <v>0.7609560036285673</v>
      </c>
      <c r="S35" s="226">
        <v>0.7806028785872039</v>
      </c>
      <c r="T35" s="226">
        <v>0.85535271702058535</v>
      </c>
      <c r="U35" s="226">
        <v>1.1836660131138079</v>
      </c>
      <c r="V35" s="226">
        <v>1.0838982852243499</v>
      </c>
      <c r="W35" s="226">
        <v>1.0979675776092439</v>
      </c>
      <c r="DA35" s="174" t="s">
        <v>1971</v>
      </c>
    </row>
    <row r="36" spans="1:105" ht="12" customHeight="1" x14ac:dyDescent="0.25">
      <c r="A36" s="202" t="s">
        <v>95</v>
      </c>
      <c r="B36" s="226">
        <v>1.3742544748060139</v>
      </c>
      <c r="C36" s="226">
        <v>1.2962931078853459</v>
      </c>
      <c r="D36" s="226">
        <v>1.3165260214035359</v>
      </c>
      <c r="E36" s="226">
        <v>1.4270377160239209</v>
      </c>
      <c r="F36" s="226">
        <v>1.1417738890314051</v>
      </c>
      <c r="G36" s="226">
        <v>1.046976387528824</v>
      </c>
      <c r="H36" s="226">
        <v>1.196732804516675</v>
      </c>
      <c r="I36" s="226">
        <v>1.1992814977544151</v>
      </c>
      <c r="J36" s="226">
        <v>1.1403515583011481</v>
      </c>
      <c r="K36" s="226">
        <v>1.0170568995211979</v>
      </c>
      <c r="L36" s="226">
        <v>1.0292438986838841</v>
      </c>
      <c r="M36" s="226">
        <v>0.79954450131432997</v>
      </c>
      <c r="N36" s="226">
        <v>0.82249216390755042</v>
      </c>
      <c r="O36" s="226">
        <v>0.85211648468931711</v>
      </c>
      <c r="P36" s="226">
        <v>0.88110831627615216</v>
      </c>
      <c r="Q36" s="226">
        <v>0.74170692221381673</v>
      </c>
      <c r="R36" s="226">
        <v>0.42484690331241798</v>
      </c>
      <c r="S36" s="226">
        <v>0.43581588699365759</v>
      </c>
      <c r="T36" s="226">
        <v>0.47754922930266558</v>
      </c>
      <c r="U36" s="226">
        <v>0.66084877158419564</v>
      </c>
      <c r="V36" s="226">
        <v>0.60514777173369538</v>
      </c>
      <c r="W36" s="226">
        <v>0.61300275319519493</v>
      </c>
      <c r="DA36" s="174" t="s">
        <v>1972</v>
      </c>
    </row>
    <row r="37" spans="1:105" ht="12" customHeight="1" x14ac:dyDescent="0.25">
      <c r="A37" s="56" t="s">
        <v>96</v>
      </c>
      <c r="B37" s="262">
        <v>0.79242365553516869</v>
      </c>
      <c r="C37" s="262">
        <v>0.83911646581585408</v>
      </c>
      <c r="D37" s="262">
        <v>0.85400196954500129</v>
      </c>
      <c r="E37" s="262">
        <v>1.0408969134692709</v>
      </c>
      <c r="F37" s="262">
        <v>1.1887504245634299</v>
      </c>
      <c r="G37" s="262">
        <v>1.1172862667576691</v>
      </c>
      <c r="H37" s="262">
        <v>1.1445865094312251</v>
      </c>
      <c r="I37" s="262">
        <v>1.4018362527982851</v>
      </c>
      <c r="J37" s="262">
        <v>1.2922333943654789</v>
      </c>
      <c r="K37" s="262">
        <v>1.304936587121271</v>
      </c>
      <c r="L37" s="262">
        <v>1.655244339077399</v>
      </c>
      <c r="M37" s="262">
        <v>0.94169823430863397</v>
      </c>
      <c r="N37" s="262">
        <v>1.5443500868420881</v>
      </c>
      <c r="O37" s="262">
        <v>1.5166638108629871</v>
      </c>
      <c r="P37" s="262">
        <v>1.7167074688985331</v>
      </c>
      <c r="Q37" s="262">
        <v>1.689572333919614</v>
      </c>
      <c r="R37" s="262">
        <v>0.54295862301850828</v>
      </c>
      <c r="S37" s="262">
        <v>0.57790476005546887</v>
      </c>
      <c r="T37" s="262">
        <v>0.46625779411254531</v>
      </c>
      <c r="U37" s="262">
        <v>1.4490441906972109</v>
      </c>
      <c r="V37" s="262">
        <v>1.378292626107152</v>
      </c>
      <c r="W37" s="262">
        <v>1.3456615979582069</v>
      </c>
      <c r="DA37" s="68" t="s">
        <v>1973</v>
      </c>
    </row>
    <row r="38" spans="1:105" ht="12" customHeight="1" x14ac:dyDescent="0.25">
      <c r="A38" s="37" t="s">
        <v>160</v>
      </c>
      <c r="B38" s="228">
        <v>0.22510983321470479</v>
      </c>
      <c r="C38" s="228">
        <v>0.18916979749412191</v>
      </c>
      <c r="D38" s="228">
        <v>0.1820352051966477</v>
      </c>
      <c r="E38" s="228">
        <v>0.2130676742849924</v>
      </c>
      <c r="F38" s="228">
        <v>1.876854737482337E-2</v>
      </c>
      <c r="G38" s="228">
        <v>2.7232413385707959E-2</v>
      </c>
      <c r="H38" s="228">
        <v>3.1345822506722722E-2</v>
      </c>
      <c r="I38" s="228">
        <v>2.384310398347796E-2</v>
      </c>
      <c r="J38" s="228">
        <v>2.3319934949726812E-2</v>
      </c>
      <c r="K38" s="228">
        <v>1.7670152854734809E-2</v>
      </c>
      <c r="L38" s="228">
        <v>1.222277138868243E-2</v>
      </c>
      <c r="M38" s="228">
        <v>6.5977792490092019E-3</v>
      </c>
      <c r="N38" s="228">
        <v>0</v>
      </c>
      <c r="O38" s="228">
        <v>3.6116341590888379E-3</v>
      </c>
      <c r="P38" s="228">
        <v>0</v>
      </c>
      <c r="Q38" s="228">
        <v>0</v>
      </c>
      <c r="R38" s="228">
        <v>8.105975688753422E-3</v>
      </c>
      <c r="S38" s="228">
        <v>4.3106622971848946E-3</v>
      </c>
      <c r="T38" s="228">
        <v>6.364123319083051E-3</v>
      </c>
      <c r="U38" s="228">
        <v>8.4549208793790066E-4</v>
      </c>
      <c r="V38" s="228">
        <v>6.2546609841195326E-4</v>
      </c>
      <c r="W38" s="228">
        <v>7.8487468588131601E-4</v>
      </c>
      <c r="DA38" s="69" t="s">
        <v>1974</v>
      </c>
    </row>
    <row r="39" spans="1:105" ht="12" customHeight="1" x14ac:dyDescent="0.25">
      <c r="A39" s="37" t="s">
        <v>162</v>
      </c>
      <c r="B39" s="228">
        <v>0.29324751709749231</v>
      </c>
      <c r="C39" s="228">
        <v>0.39138328651154292</v>
      </c>
      <c r="D39" s="228">
        <v>0.48652431846983363</v>
      </c>
      <c r="E39" s="228">
        <v>0.45552501526277361</v>
      </c>
      <c r="F39" s="228">
        <v>0.31487494445857722</v>
      </c>
      <c r="G39" s="228">
        <v>0.26242974356887461</v>
      </c>
      <c r="H39" s="228">
        <v>0.37776665635645812</v>
      </c>
      <c r="I39" s="228">
        <v>0.25707710906156611</v>
      </c>
      <c r="J39" s="228">
        <v>0.28374882961133191</v>
      </c>
      <c r="K39" s="228">
        <v>0.218261325127797</v>
      </c>
      <c r="L39" s="228">
        <v>0.13836940954837151</v>
      </c>
      <c r="M39" s="228">
        <v>0.2327425199926092</v>
      </c>
      <c r="N39" s="228">
        <v>8.4746267022138985E-2</v>
      </c>
      <c r="O39" s="228">
        <v>9.4812407437004947E-2</v>
      </c>
      <c r="P39" s="228">
        <v>8.9234904779928778E-2</v>
      </c>
      <c r="Q39" s="228">
        <v>4.5897735145166908E-2</v>
      </c>
      <c r="R39" s="228">
        <v>7.4098633905272923E-2</v>
      </c>
      <c r="S39" s="228">
        <v>8.6998959227687064E-2</v>
      </c>
      <c r="T39" s="228">
        <v>0.1891089605539798</v>
      </c>
      <c r="U39" s="228">
        <v>4.5347592316234642E-2</v>
      </c>
      <c r="V39" s="228">
        <v>3.4640723074272267E-2</v>
      </c>
      <c r="W39" s="228">
        <v>3.9780573729144258E-2</v>
      </c>
      <c r="DA39" s="69" t="s">
        <v>1975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1976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1977</v>
      </c>
    </row>
    <row r="42" spans="1:105" ht="12" customHeight="1" x14ac:dyDescent="0.25">
      <c r="A42" s="37" t="s">
        <v>38</v>
      </c>
      <c r="B42" s="228">
        <v>0.27406630522297137</v>
      </c>
      <c r="C42" s="228">
        <v>0.2585633818101894</v>
      </c>
      <c r="D42" s="228">
        <v>0.18544244587851999</v>
      </c>
      <c r="E42" s="228">
        <v>0.37230422392150458</v>
      </c>
      <c r="F42" s="228">
        <v>0.85510693273002913</v>
      </c>
      <c r="G42" s="228">
        <v>0.82762410980308643</v>
      </c>
      <c r="H42" s="228">
        <v>0.73547403056804439</v>
      </c>
      <c r="I42" s="228">
        <v>1.1209160397532409</v>
      </c>
      <c r="J42" s="228">
        <v>0.9851646298044201</v>
      </c>
      <c r="K42" s="228">
        <v>1.0690051091387389</v>
      </c>
      <c r="L42" s="228">
        <v>1.5046521581403449</v>
      </c>
      <c r="M42" s="228">
        <v>0.70235793506701549</v>
      </c>
      <c r="N42" s="228">
        <v>1.459603819819949</v>
      </c>
      <c r="O42" s="228">
        <v>1.4182397692668931</v>
      </c>
      <c r="P42" s="228">
        <v>1.6274725641186041</v>
      </c>
      <c r="Q42" s="228">
        <v>1.643674598774447</v>
      </c>
      <c r="R42" s="228">
        <v>0.46075401342448202</v>
      </c>
      <c r="S42" s="228">
        <v>0.48659513853059688</v>
      </c>
      <c r="T42" s="228">
        <v>0.27078471023948242</v>
      </c>
      <c r="U42" s="228">
        <v>1.4028511062930391</v>
      </c>
      <c r="V42" s="228">
        <v>1.343026436934468</v>
      </c>
      <c r="W42" s="228">
        <v>1.3050961495431821</v>
      </c>
      <c r="DA42" s="69" t="s">
        <v>1978</v>
      </c>
    </row>
    <row r="43" spans="1:105" ht="12" customHeight="1" x14ac:dyDescent="0.25">
      <c r="A43" s="57" t="s">
        <v>1885</v>
      </c>
      <c r="B43" s="263">
        <f t="shared" ref="B43:W43" si="1">B44+B55</f>
        <v>3.9463180415516188</v>
      </c>
      <c r="C43" s="263">
        <f t="shared" si="1"/>
        <v>3.9214392318281459</v>
      </c>
      <c r="D43" s="263">
        <f t="shared" si="1"/>
        <v>3.8110934441985229</v>
      </c>
      <c r="E43" s="263">
        <f t="shared" si="1"/>
        <v>4.7792401140342644</v>
      </c>
      <c r="F43" s="263">
        <f t="shared" si="1"/>
        <v>5.2443453883204354</v>
      </c>
      <c r="G43" s="263">
        <f t="shared" si="1"/>
        <v>4.9001313734332825</v>
      </c>
      <c r="H43" s="263">
        <f t="shared" si="1"/>
        <v>5.1602720425647304</v>
      </c>
      <c r="I43" s="263">
        <f t="shared" si="1"/>
        <v>5.9948602330870342</v>
      </c>
      <c r="J43" s="263">
        <f t="shared" si="1"/>
        <v>5.6589272469382461</v>
      </c>
      <c r="K43" s="263">
        <f t="shared" si="1"/>
        <v>5.6355017392475428</v>
      </c>
      <c r="L43" s="263">
        <f t="shared" si="1"/>
        <v>6.6235413132023346</v>
      </c>
      <c r="M43" s="263">
        <f t="shared" si="1"/>
        <v>4.259871726687452</v>
      </c>
      <c r="N43" s="263">
        <f t="shared" si="1"/>
        <v>5.9019976653008586</v>
      </c>
      <c r="O43" s="263">
        <f t="shared" si="1"/>
        <v>5.8769903485055384</v>
      </c>
      <c r="P43" s="263">
        <f t="shared" si="1"/>
        <v>6.6128843424129879</v>
      </c>
      <c r="Q43" s="263">
        <f t="shared" si="1"/>
        <v>6.0471208229286084</v>
      </c>
      <c r="R43" s="263">
        <f t="shared" si="1"/>
        <v>2.2481370910301299</v>
      </c>
      <c r="S43" s="263">
        <f t="shared" si="1"/>
        <v>2.4347977372660337</v>
      </c>
      <c r="T43" s="263">
        <f t="shared" si="1"/>
        <v>2.158334055771669</v>
      </c>
      <c r="U43" s="263">
        <f t="shared" si="1"/>
        <v>5.2796281170442922</v>
      </c>
      <c r="V43" s="263">
        <f t="shared" si="1"/>
        <v>4.8735821755489264</v>
      </c>
      <c r="W43" s="263">
        <f t="shared" si="1"/>
        <v>4.8382134482103147</v>
      </c>
      <c r="DA43" s="70"/>
    </row>
    <row r="44" spans="1:105" ht="12" customHeight="1" x14ac:dyDescent="0.25">
      <c r="A44" s="60" t="s">
        <v>1886</v>
      </c>
      <c r="B44" s="264">
        <v>2.3278161000018249</v>
      </c>
      <c r="C44" s="264">
        <v>2.2040123168143859</v>
      </c>
      <c r="D44" s="264">
        <v>2.261359960316371</v>
      </c>
      <c r="E44" s="264">
        <v>2.3978441747415009</v>
      </c>
      <c r="F44" s="264">
        <v>1.772439363315647</v>
      </c>
      <c r="G44" s="264">
        <v>1.615336131363152</v>
      </c>
      <c r="H44" s="264">
        <v>1.9044735430780479</v>
      </c>
      <c r="I44" s="264">
        <v>1.8095528757909201</v>
      </c>
      <c r="J44" s="264">
        <v>1.7457876643373931</v>
      </c>
      <c r="K44" s="264">
        <v>1.5162781340302041</v>
      </c>
      <c r="L44" s="264">
        <v>1.4188292199061201</v>
      </c>
      <c r="M44" s="264">
        <v>1.2230892919300549</v>
      </c>
      <c r="N44" s="264">
        <v>1.060333837904885</v>
      </c>
      <c r="O44" s="264">
        <v>1.115331720839948</v>
      </c>
      <c r="P44" s="264">
        <v>1.104927266669121</v>
      </c>
      <c r="Q44" s="264">
        <v>0.8599429849107616</v>
      </c>
      <c r="R44" s="264">
        <v>0.62010958292600371</v>
      </c>
      <c r="S44" s="264">
        <v>0.63231768847035685</v>
      </c>
      <c r="T44" s="264">
        <v>0.76497776375275217</v>
      </c>
      <c r="U44" s="264">
        <v>0.78688125309249679</v>
      </c>
      <c r="V44" s="264">
        <v>0.70631442848308978</v>
      </c>
      <c r="W44" s="264">
        <v>0.72757746540939305</v>
      </c>
      <c r="DA44" s="72" t="s">
        <v>1979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1980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1981</v>
      </c>
    </row>
    <row r="47" spans="1:105" ht="12" customHeight="1" x14ac:dyDescent="0.25">
      <c r="A47" s="64" t="s">
        <v>33</v>
      </c>
      <c r="B47" s="231">
        <v>0.52361924387659853</v>
      </c>
      <c r="C47" s="231">
        <v>0.52361924387695125</v>
      </c>
      <c r="D47" s="231">
        <v>0.47601716507323177</v>
      </c>
      <c r="E47" s="231">
        <v>0.47852042983297272</v>
      </c>
      <c r="F47" s="231">
        <v>0.2406431403417954</v>
      </c>
      <c r="G47" s="231">
        <v>0.24064314034172471</v>
      </c>
      <c r="H47" s="231">
        <v>0.3128366318972835</v>
      </c>
      <c r="I47" s="231">
        <v>0.28877213471586161</v>
      </c>
      <c r="J47" s="231">
        <v>0.28877213471603691</v>
      </c>
      <c r="K47" s="231">
        <v>0.28464238679723303</v>
      </c>
      <c r="L47" s="231">
        <v>0.2670937521209773</v>
      </c>
      <c r="M47" s="231">
        <v>0.17018504294717729</v>
      </c>
      <c r="N47" s="231">
        <v>0.14587425302589371</v>
      </c>
      <c r="O47" s="231">
        <v>0.1215615604051255</v>
      </c>
      <c r="P47" s="231">
        <v>9.724886778404862E-2</v>
      </c>
      <c r="Q47" s="231">
        <v>9.7248867784204551E-2</v>
      </c>
      <c r="R47" s="231">
        <v>9.7248867785728679E-2</v>
      </c>
      <c r="S47" s="231">
        <v>9.7492413305582809E-2</v>
      </c>
      <c r="T47" s="231">
        <v>9.9412236974742427E-2</v>
      </c>
      <c r="U47" s="231">
        <v>9.7030057356461447E-2</v>
      </c>
      <c r="V47" s="231">
        <v>9.5013196018338658E-2</v>
      </c>
      <c r="W47" s="231">
        <v>7.7240081151590353E-2</v>
      </c>
      <c r="DA47" s="73" t="s">
        <v>1982</v>
      </c>
    </row>
    <row r="48" spans="1:105" ht="12" customHeight="1" x14ac:dyDescent="0.25">
      <c r="A48" s="64" t="s">
        <v>160</v>
      </c>
      <c r="B48" s="231">
        <v>0.1499860848505796</v>
      </c>
      <c r="C48" s="231">
        <v>0.1646206388446565</v>
      </c>
      <c r="D48" s="231">
        <v>0.16362402791812389</v>
      </c>
      <c r="E48" s="231">
        <v>0.25237813394807013</v>
      </c>
      <c r="F48" s="231">
        <v>4.0008300311751899E-2</v>
      </c>
      <c r="G48" s="231">
        <v>6.0220278783629323E-2</v>
      </c>
      <c r="H48" s="231">
        <v>5.9222565207805979E-2</v>
      </c>
      <c r="I48" s="231">
        <v>6.0910713498023628E-2</v>
      </c>
      <c r="J48" s="231">
        <v>6.09377521521254E-2</v>
      </c>
      <c r="K48" s="231">
        <v>6.2161915966578572E-2</v>
      </c>
      <c r="L48" s="231">
        <v>6.4550174256909509E-2</v>
      </c>
      <c r="M48" s="231">
        <v>2.1220668880217109E-2</v>
      </c>
      <c r="N48" s="231">
        <v>0</v>
      </c>
      <c r="O48" s="231">
        <v>2.1626139435527499E-2</v>
      </c>
      <c r="P48" s="231">
        <v>0</v>
      </c>
      <c r="Q48" s="231">
        <v>0</v>
      </c>
      <c r="R48" s="231">
        <v>2.1139232061943621E-2</v>
      </c>
      <c r="S48" s="231">
        <v>1.3221339366698221E-2</v>
      </c>
      <c r="T48" s="231">
        <v>1.400483135592186E-2</v>
      </c>
      <c r="U48" s="231">
        <v>8.2501863044317347E-3</v>
      </c>
      <c r="V48" s="231">
        <v>6.1879264305374831E-3</v>
      </c>
      <c r="W48" s="231">
        <v>7.3032262505962576E-3</v>
      </c>
      <c r="DA48" s="73" t="s">
        <v>1983</v>
      </c>
    </row>
    <row r="49" spans="1:105" ht="12" customHeight="1" x14ac:dyDescent="0.25">
      <c r="A49" s="64" t="s">
        <v>70</v>
      </c>
      <c r="B49" s="231">
        <v>1.449576641502978</v>
      </c>
      <c r="C49" s="231">
        <v>1.181137054271518</v>
      </c>
      <c r="D49" s="231">
        <v>1.1990327078141461</v>
      </c>
      <c r="E49" s="231">
        <v>1.1513672538929729</v>
      </c>
      <c r="F49" s="231">
        <v>0.85042207268371506</v>
      </c>
      <c r="G49" s="231">
        <v>0.75995174233495044</v>
      </c>
      <c r="H49" s="231">
        <v>0.85042207266574465</v>
      </c>
      <c r="I49" s="231">
        <v>0.83232832908122978</v>
      </c>
      <c r="J49" s="231">
        <v>0.68757515558602966</v>
      </c>
      <c r="K49" s="231">
        <v>0.43578964142482463</v>
      </c>
      <c r="L49" s="231">
        <v>0.39083192236939918</v>
      </c>
      <c r="M49" s="231">
        <v>0.31638838477343029</v>
      </c>
      <c r="N49" s="231">
        <v>0.35361015357161951</v>
      </c>
      <c r="O49" s="231">
        <v>0.37222103797084699</v>
      </c>
      <c r="P49" s="231">
        <v>0.31638838477354908</v>
      </c>
      <c r="Q49" s="231">
        <v>0.27916661597624881</v>
      </c>
      <c r="R49" s="231">
        <v>0.26055573158142847</v>
      </c>
      <c r="S49" s="231">
        <v>0.20965426762566949</v>
      </c>
      <c r="T49" s="231">
        <v>0.19845021706642221</v>
      </c>
      <c r="U49" s="231">
        <v>0.2108083401061297</v>
      </c>
      <c r="V49" s="231">
        <v>0.2228113639206033</v>
      </c>
      <c r="W49" s="231">
        <v>0.23085134638206811</v>
      </c>
      <c r="DA49" s="73" t="s">
        <v>1984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1985</v>
      </c>
    </row>
    <row r="51" spans="1:105" ht="12" customHeight="1" x14ac:dyDescent="0.25">
      <c r="A51" s="64" t="s">
        <v>162</v>
      </c>
      <c r="B51" s="231">
        <v>0.1866977712942989</v>
      </c>
      <c r="C51" s="231">
        <v>0.32544907909261361</v>
      </c>
      <c r="D51" s="231">
        <v>0.41787321277218709</v>
      </c>
      <c r="E51" s="231">
        <v>0.51557835706748589</v>
      </c>
      <c r="F51" s="231">
        <v>0.64136584997838475</v>
      </c>
      <c r="G51" s="231">
        <v>0.55452096990284738</v>
      </c>
      <c r="H51" s="231">
        <v>0.68199227330721357</v>
      </c>
      <c r="I51" s="231">
        <v>0.62754169849580521</v>
      </c>
      <c r="J51" s="231">
        <v>0.70850262188320068</v>
      </c>
      <c r="K51" s="231">
        <v>0.73368418984156769</v>
      </c>
      <c r="L51" s="231">
        <v>0.69635337115883433</v>
      </c>
      <c r="M51" s="231">
        <v>0.71529519532923025</v>
      </c>
      <c r="N51" s="231">
        <v>0.56084943130737219</v>
      </c>
      <c r="O51" s="231">
        <v>0.54248621687467813</v>
      </c>
      <c r="P51" s="231">
        <v>0.64763760866169118</v>
      </c>
      <c r="Q51" s="231">
        <v>0.43022620862665278</v>
      </c>
      <c r="R51" s="231">
        <v>0.18464706048814239</v>
      </c>
      <c r="S51" s="231">
        <v>0.25497276668555269</v>
      </c>
      <c r="T51" s="231">
        <v>0.397648814407351</v>
      </c>
      <c r="U51" s="231">
        <v>0.42282117521607299</v>
      </c>
      <c r="V51" s="231">
        <v>0.32747383272548108</v>
      </c>
      <c r="W51" s="231">
        <v>0.35369894354765929</v>
      </c>
      <c r="DA51" s="73" t="s">
        <v>1986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1987</v>
      </c>
    </row>
    <row r="53" spans="1:105" ht="12" customHeight="1" x14ac:dyDescent="0.25">
      <c r="A53" s="64" t="s">
        <v>73</v>
      </c>
      <c r="B53" s="231">
        <v>1.7936358477369629E-2</v>
      </c>
      <c r="C53" s="231">
        <v>9.1863007286475968E-3</v>
      </c>
      <c r="D53" s="231">
        <v>4.8128467386814363E-3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5.7436766153769497E-2</v>
      </c>
      <c r="P53" s="231">
        <v>4.3652405449832107E-2</v>
      </c>
      <c r="Q53" s="231">
        <v>5.3301292523655522E-2</v>
      </c>
      <c r="R53" s="231">
        <v>5.651869100876046E-2</v>
      </c>
      <c r="S53" s="231">
        <v>5.6976901486853603E-2</v>
      </c>
      <c r="T53" s="231">
        <v>5.5461663948314713E-2</v>
      </c>
      <c r="U53" s="231">
        <v>4.7971494109400943E-2</v>
      </c>
      <c r="V53" s="231">
        <v>5.4828109388129202E-2</v>
      </c>
      <c r="W53" s="231">
        <v>5.8483868077479031E-2</v>
      </c>
      <c r="DA53" s="73" t="s">
        <v>1988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1989</v>
      </c>
    </row>
    <row r="55" spans="1:105" ht="12" customHeight="1" x14ac:dyDescent="0.25">
      <c r="A55" s="60" t="s">
        <v>1898</v>
      </c>
      <c r="B55" s="264">
        <v>1.6185019415497941</v>
      </c>
      <c r="C55" s="264">
        <v>1.71742691501376</v>
      </c>
      <c r="D55" s="264">
        <v>1.5497334838821519</v>
      </c>
      <c r="E55" s="264">
        <v>2.3813959392927631</v>
      </c>
      <c r="F55" s="264">
        <v>3.4719060250047882</v>
      </c>
      <c r="G55" s="264">
        <v>3.284795242070131</v>
      </c>
      <c r="H55" s="264">
        <v>3.2557984994866822</v>
      </c>
      <c r="I55" s="264">
        <v>4.1853073572961144</v>
      </c>
      <c r="J55" s="264">
        <v>3.913139582600853</v>
      </c>
      <c r="K55" s="264">
        <v>4.1192236052173383</v>
      </c>
      <c r="L55" s="264">
        <v>5.2047120932962141</v>
      </c>
      <c r="M55" s="264">
        <v>3.0367824347573968</v>
      </c>
      <c r="N55" s="264">
        <v>4.8416638273959736</v>
      </c>
      <c r="O55" s="264">
        <v>4.7616586276655903</v>
      </c>
      <c r="P55" s="264">
        <v>5.5079570757438674</v>
      </c>
      <c r="Q55" s="264">
        <v>5.1871778380178464</v>
      </c>
      <c r="R55" s="264">
        <v>1.628027508104126</v>
      </c>
      <c r="S55" s="264">
        <v>1.8024800487956769</v>
      </c>
      <c r="T55" s="264">
        <v>1.3933562920189171</v>
      </c>
      <c r="U55" s="264">
        <v>4.4927468639517958</v>
      </c>
      <c r="V55" s="264">
        <v>4.1672677470658366</v>
      </c>
      <c r="W55" s="264">
        <v>4.1106359828009218</v>
      </c>
      <c r="DA55" s="72" t="s">
        <v>1990</v>
      </c>
    </row>
    <row r="56" spans="1:105" ht="12" customHeight="1" x14ac:dyDescent="0.25">
      <c r="A56" s="57" t="s">
        <v>1900</v>
      </c>
      <c r="B56" s="263">
        <f t="shared" ref="B56:W56" si="2">B57+B68</f>
        <v>77.29145068122692</v>
      </c>
      <c r="C56" s="263">
        <f t="shared" si="2"/>
        <v>73.563558697279859</v>
      </c>
      <c r="D56" s="263">
        <f t="shared" si="2"/>
        <v>75.038193018310139</v>
      </c>
      <c r="E56" s="263">
        <f t="shared" si="2"/>
        <v>81.094476979074201</v>
      </c>
      <c r="F56" s="263">
        <f t="shared" si="2"/>
        <v>63.485196063481425</v>
      </c>
      <c r="G56" s="263">
        <f t="shared" si="2"/>
        <v>58.107682382900251</v>
      </c>
      <c r="H56" s="263">
        <f t="shared" si="2"/>
        <v>67.23204622171059</v>
      </c>
      <c r="I56" s="263">
        <f t="shared" si="2"/>
        <v>66.140289136901956</v>
      </c>
      <c r="J56" s="263">
        <f t="shared" si="2"/>
        <v>63.551627528274068</v>
      </c>
      <c r="K56" s="263">
        <f t="shared" si="2"/>
        <v>56.687760570637522</v>
      </c>
      <c r="L56" s="263">
        <f t="shared" si="2"/>
        <v>55.838452598361691</v>
      </c>
      <c r="M56" s="263">
        <f t="shared" si="2"/>
        <v>45.134880718747212</v>
      </c>
      <c r="N56" s="263">
        <f t="shared" si="2"/>
        <v>43.699720936127129</v>
      </c>
      <c r="O56" s="263">
        <f t="shared" si="2"/>
        <v>45.281163147431144</v>
      </c>
      <c r="P56" s="263">
        <f t="shared" si="2"/>
        <v>46.494933769339205</v>
      </c>
      <c r="Q56" s="263">
        <f t="shared" si="2"/>
        <v>38.049313270094821</v>
      </c>
      <c r="R56" s="263">
        <f t="shared" si="2"/>
        <v>23.06636604540622</v>
      </c>
      <c r="S56" s="263">
        <f t="shared" si="2"/>
        <v>23.815135804840054</v>
      </c>
      <c r="T56" s="263">
        <f t="shared" si="2"/>
        <v>27.18247187977628</v>
      </c>
      <c r="U56" s="263">
        <f t="shared" si="2"/>
        <v>34.291589665171308</v>
      </c>
      <c r="V56" s="263">
        <f t="shared" si="2"/>
        <v>31.058916191200261</v>
      </c>
      <c r="W56" s="263">
        <f t="shared" si="2"/>
        <v>31.61714601476222</v>
      </c>
      <c r="DA56" s="70"/>
    </row>
    <row r="57" spans="1:105" ht="12" customHeight="1" x14ac:dyDescent="0.25">
      <c r="A57" s="60" t="s">
        <v>1901</v>
      </c>
      <c r="B57" s="264">
        <v>73.942393764763878</v>
      </c>
      <c r="C57" s="264">
        <v>70.009803004692287</v>
      </c>
      <c r="D57" s="264">
        <v>71.831434033578816</v>
      </c>
      <c r="E57" s="264">
        <v>76.166814962377089</v>
      </c>
      <c r="F57" s="264">
        <v>56.301015070026452</v>
      </c>
      <c r="G57" s="264">
        <v>51.310677113888389</v>
      </c>
      <c r="H57" s="264">
        <v>60.495041956596822</v>
      </c>
      <c r="I57" s="264">
        <v>57.479914878064527</v>
      </c>
      <c r="J57" s="264">
        <v>55.4544316907172</v>
      </c>
      <c r="K57" s="264">
        <v>48.164128963312358</v>
      </c>
      <c r="L57" s="264">
        <v>45.068692867606202</v>
      </c>
      <c r="M57" s="264">
        <v>38.851071626013507</v>
      </c>
      <c r="N57" s="264">
        <v>33.681192498155177</v>
      </c>
      <c r="O57" s="264">
        <v>35.428184073739523</v>
      </c>
      <c r="P57" s="264">
        <v>35.097689647136797</v>
      </c>
      <c r="Q57" s="264">
        <v>27.31583599128302</v>
      </c>
      <c r="R57" s="264">
        <v>19.697598516473061</v>
      </c>
      <c r="S57" s="264">
        <v>20.085385398470159</v>
      </c>
      <c r="T57" s="264">
        <v>24.299293672146248</v>
      </c>
      <c r="U57" s="264">
        <v>24.99505156882049</v>
      </c>
      <c r="V57" s="264">
        <v>22.435870081227559</v>
      </c>
      <c r="W57" s="264">
        <v>23.111284195357189</v>
      </c>
      <c r="DA57" s="72" t="s">
        <v>1991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1992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1993</v>
      </c>
    </row>
    <row r="60" spans="1:105" ht="12" customHeight="1" x14ac:dyDescent="0.25">
      <c r="A60" s="64" t="s">
        <v>33</v>
      </c>
      <c r="B60" s="231">
        <v>16.632611276080191</v>
      </c>
      <c r="C60" s="231">
        <v>16.632611276091389</v>
      </c>
      <c r="D60" s="231">
        <v>15.12054524350266</v>
      </c>
      <c r="E60" s="231">
        <v>15.200060712341489</v>
      </c>
      <c r="F60" s="231">
        <v>7.643958575562916</v>
      </c>
      <c r="G60" s="231">
        <v>7.6439585755606698</v>
      </c>
      <c r="H60" s="231">
        <v>9.9371636014431264</v>
      </c>
      <c r="I60" s="231">
        <v>9.1727619262685476</v>
      </c>
      <c r="J60" s="231">
        <v>9.1727619262741129</v>
      </c>
      <c r="K60" s="231">
        <v>9.0415816982650465</v>
      </c>
      <c r="L60" s="231">
        <v>8.4841544791369294</v>
      </c>
      <c r="M60" s="231">
        <v>5.4058778347926904</v>
      </c>
      <c r="N60" s="231">
        <v>4.6336527431754471</v>
      </c>
      <c r="O60" s="231">
        <v>3.8613672128686929</v>
      </c>
      <c r="P60" s="231">
        <v>3.0890816825521319</v>
      </c>
      <c r="Q60" s="231">
        <v>3.0890816825570862</v>
      </c>
      <c r="R60" s="231">
        <v>3.0890816826055012</v>
      </c>
      <c r="S60" s="231">
        <v>3.0968178344126298</v>
      </c>
      <c r="T60" s="231">
        <v>3.157800468609465</v>
      </c>
      <c r="U60" s="231">
        <v>3.0821312336758342</v>
      </c>
      <c r="V60" s="231">
        <v>3.018066226464875</v>
      </c>
      <c r="W60" s="231">
        <v>2.4535084601093411</v>
      </c>
      <c r="DA60" s="73" t="s">
        <v>1994</v>
      </c>
    </row>
    <row r="61" spans="1:105" ht="12" customHeight="1" x14ac:dyDescent="0.25">
      <c r="A61" s="64" t="s">
        <v>160</v>
      </c>
      <c r="B61" s="231">
        <v>4.7642638717242951</v>
      </c>
      <c r="C61" s="231">
        <v>5.2291261750655602</v>
      </c>
      <c r="D61" s="231">
        <v>5.1974691221051126</v>
      </c>
      <c r="E61" s="231">
        <v>8.0167171959975239</v>
      </c>
      <c r="F61" s="231">
        <v>1.270851892255648</v>
      </c>
      <c r="G61" s="231">
        <v>1.9128794437152861</v>
      </c>
      <c r="H61" s="231">
        <v>1.881187365424426</v>
      </c>
      <c r="I61" s="231">
        <v>1.9348108993489861</v>
      </c>
      <c r="J61" s="231">
        <v>1.9356697742439839</v>
      </c>
      <c r="K61" s="231">
        <v>1.9745549777619069</v>
      </c>
      <c r="L61" s="231">
        <v>2.0504172999253618</v>
      </c>
      <c r="M61" s="231">
        <v>0.67406830560689635</v>
      </c>
      <c r="N61" s="231">
        <v>0</v>
      </c>
      <c r="O61" s="231">
        <v>0.68694795854028534</v>
      </c>
      <c r="P61" s="231">
        <v>0</v>
      </c>
      <c r="Q61" s="231">
        <v>0</v>
      </c>
      <c r="R61" s="231">
        <v>0.67148148902644467</v>
      </c>
      <c r="S61" s="231">
        <v>0.41997195635394358</v>
      </c>
      <c r="T61" s="231">
        <v>0.44485934895281221</v>
      </c>
      <c r="U61" s="231">
        <v>0.26206474143489039</v>
      </c>
      <c r="V61" s="231">
        <v>0.19655766308766121</v>
      </c>
      <c r="W61" s="231">
        <v>0.2319848338424694</v>
      </c>
      <c r="DA61" s="73" t="s">
        <v>1995</v>
      </c>
    </row>
    <row r="62" spans="1:105" ht="12" customHeight="1" x14ac:dyDescent="0.25">
      <c r="A62" s="64" t="s">
        <v>70</v>
      </c>
      <c r="B62" s="231">
        <v>46.045375671271103</v>
      </c>
      <c r="C62" s="231">
        <v>37.518471135683512</v>
      </c>
      <c r="D62" s="231">
        <v>38.086921307037571</v>
      </c>
      <c r="E62" s="231">
        <v>36.57284218248266</v>
      </c>
      <c r="F62" s="231">
        <v>27.013407014659201</v>
      </c>
      <c r="G62" s="231">
        <v>24.139643580051381</v>
      </c>
      <c r="H62" s="231">
        <v>27.013407014088369</v>
      </c>
      <c r="I62" s="231">
        <v>26.438664570815551</v>
      </c>
      <c r="J62" s="231">
        <v>21.840622589203299</v>
      </c>
      <c r="K62" s="231">
        <v>13.84272978643561</v>
      </c>
      <c r="L62" s="231">
        <v>12.414661063498571</v>
      </c>
      <c r="M62" s="231">
        <v>10.049983986920729</v>
      </c>
      <c r="N62" s="231">
        <v>11.23232252521615</v>
      </c>
      <c r="O62" s="231">
        <v>11.82349179436808</v>
      </c>
      <c r="P62" s="231">
        <v>10.049983986924509</v>
      </c>
      <c r="Q62" s="231">
        <v>8.8676454486573224</v>
      </c>
      <c r="R62" s="231">
        <v>8.2764761796453801</v>
      </c>
      <c r="S62" s="231">
        <v>6.6596061481095026</v>
      </c>
      <c r="T62" s="231">
        <v>6.3037127774040016</v>
      </c>
      <c r="U62" s="231">
        <v>6.6962649210182388</v>
      </c>
      <c r="V62" s="231">
        <v>7.0775374421838722</v>
      </c>
      <c r="W62" s="231">
        <v>7.3329251203715753</v>
      </c>
      <c r="DA62" s="73" t="s">
        <v>1996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1997</v>
      </c>
    </row>
    <row r="64" spans="1:105" ht="12" customHeight="1" x14ac:dyDescent="0.25">
      <c r="A64" s="64" t="s">
        <v>162</v>
      </c>
      <c r="B64" s="231">
        <v>5.9303997940542006</v>
      </c>
      <c r="C64" s="231">
        <v>10.337794277059491</v>
      </c>
      <c r="D64" s="231">
        <v>13.27361969982241</v>
      </c>
      <c r="E64" s="231">
        <v>16.377194871555421</v>
      </c>
      <c r="F64" s="231">
        <v>20.372797587548689</v>
      </c>
      <c r="G64" s="231">
        <v>17.61419551456104</v>
      </c>
      <c r="H64" s="231">
        <v>21.663283975640901</v>
      </c>
      <c r="I64" s="231">
        <v>19.933677481631459</v>
      </c>
      <c r="J64" s="231">
        <v>22.505377400995801</v>
      </c>
      <c r="K64" s="231">
        <v>23.3052625008498</v>
      </c>
      <c r="L64" s="231">
        <v>22.119460025045338</v>
      </c>
      <c r="M64" s="231">
        <v>22.721141498693189</v>
      </c>
      <c r="N64" s="231">
        <v>17.815217229763579</v>
      </c>
      <c r="O64" s="231">
        <v>17.231915124254481</v>
      </c>
      <c r="P64" s="231">
        <v>20.572018157489019</v>
      </c>
      <c r="Q64" s="231">
        <v>13.66600897990544</v>
      </c>
      <c r="R64" s="231">
        <v>5.8652595684468771</v>
      </c>
      <c r="S64" s="231">
        <v>8.0991349417763807</v>
      </c>
      <c r="T64" s="231">
        <v>12.63119763411586</v>
      </c>
      <c r="U64" s="231">
        <v>13.43079027156937</v>
      </c>
      <c r="V64" s="231">
        <v>10.402109980691749</v>
      </c>
      <c r="W64" s="231">
        <v>11.23514291269036</v>
      </c>
      <c r="DA64" s="73" t="s">
        <v>1998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1999</v>
      </c>
    </row>
    <row r="66" spans="1:105" ht="12" customHeight="1" x14ac:dyDescent="0.25">
      <c r="A66" s="64" t="s">
        <v>73</v>
      </c>
      <c r="B66" s="231">
        <v>0.56974315163409406</v>
      </c>
      <c r="C66" s="231">
        <v>0.29180014079233541</v>
      </c>
      <c r="D66" s="231">
        <v>0.15287866111105741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1.824461983707973</v>
      </c>
      <c r="P66" s="231">
        <v>1.386605820171138</v>
      </c>
      <c r="Q66" s="231">
        <v>1.6930998801631749</v>
      </c>
      <c r="R66" s="231">
        <v>1.7952995967488621</v>
      </c>
      <c r="S66" s="231">
        <v>1.809854517817703</v>
      </c>
      <c r="T66" s="231">
        <v>1.7617234430641151</v>
      </c>
      <c r="U66" s="231">
        <v>1.523800401122148</v>
      </c>
      <c r="V66" s="231">
        <v>1.7415987687993979</v>
      </c>
      <c r="W66" s="231">
        <v>1.8577228683434519</v>
      </c>
      <c r="DA66" s="73" t="s">
        <v>2000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2001</v>
      </c>
    </row>
    <row r="68" spans="1:105" ht="12" customHeight="1" x14ac:dyDescent="0.25">
      <c r="A68" s="60" t="s">
        <v>1913</v>
      </c>
      <c r="B68" s="264">
        <v>3.3490569164630459</v>
      </c>
      <c r="C68" s="264">
        <v>3.5537556925875791</v>
      </c>
      <c r="D68" s="264">
        <v>3.2067589847313251</v>
      </c>
      <c r="E68" s="264">
        <v>4.9276620166971101</v>
      </c>
      <c r="F68" s="264">
        <v>7.1841809934549756</v>
      </c>
      <c r="G68" s="264">
        <v>6.7970052690118647</v>
      </c>
      <c r="H68" s="264">
        <v>6.7370042651137698</v>
      </c>
      <c r="I68" s="264">
        <v>8.6603742588374253</v>
      </c>
      <c r="J68" s="264">
        <v>8.0971958375568676</v>
      </c>
      <c r="K68" s="264">
        <v>8.5236316073251679</v>
      </c>
      <c r="L68" s="264">
        <v>10.76975973075549</v>
      </c>
      <c r="M68" s="264">
        <v>6.2838090927337031</v>
      </c>
      <c r="N68" s="264">
        <v>10.01852843797195</v>
      </c>
      <c r="O68" s="264">
        <v>9.852979073691623</v>
      </c>
      <c r="P68" s="264">
        <v>11.397244122202411</v>
      </c>
      <c r="Q68" s="264">
        <v>10.733477278811799</v>
      </c>
      <c r="R68" s="264">
        <v>3.3687675289331591</v>
      </c>
      <c r="S68" s="264">
        <v>3.7297504063698961</v>
      </c>
      <c r="T68" s="264">
        <v>2.883178207630031</v>
      </c>
      <c r="U68" s="264">
        <v>9.2965380963508171</v>
      </c>
      <c r="V68" s="264">
        <v>8.6230461099727016</v>
      </c>
      <c r="W68" s="264">
        <v>8.5058618194050286</v>
      </c>
      <c r="DA68" s="72" t="s">
        <v>2002</v>
      </c>
    </row>
    <row r="69" spans="1:105" ht="12" customHeight="1" x14ac:dyDescent="0.25">
      <c r="A69" s="57" t="s">
        <v>1915</v>
      </c>
      <c r="B69" s="263">
        <f t="shared" ref="B69:W69" si="3">B70+B81</f>
        <v>10.134825889396897</v>
      </c>
      <c r="C69" s="263">
        <f t="shared" si="3"/>
        <v>9.5896132116242558</v>
      </c>
      <c r="D69" s="263">
        <f t="shared" si="3"/>
        <v>9.8219665678423631</v>
      </c>
      <c r="E69" s="263">
        <f t="shared" si="3"/>
        <v>10.454265129627068</v>
      </c>
      <c r="F69" s="263">
        <f t="shared" si="3"/>
        <v>7.8381564440712586</v>
      </c>
      <c r="G69" s="263">
        <f t="shared" si="3"/>
        <v>7.1515548241693736</v>
      </c>
      <c r="H69" s="263">
        <f t="shared" si="3"/>
        <v>8.3837671580393085</v>
      </c>
      <c r="I69" s="263">
        <f t="shared" si="3"/>
        <v>8.045015125184495</v>
      </c>
      <c r="J69" s="263">
        <f t="shared" si="3"/>
        <v>7.7403229533475741</v>
      </c>
      <c r="K69" s="263">
        <f t="shared" si="3"/>
        <v>6.7566016760818002</v>
      </c>
      <c r="L69" s="263">
        <f t="shared" si="3"/>
        <v>6.4099285369904226</v>
      </c>
      <c r="M69" s="263">
        <f t="shared" si="3"/>
        <v>5.4236170363726171</v>
      </c>
      <c r="N69" s="263">
        <f t="shared" si="3"/>
        <v>4.8664046248695962</v>
      </c>
      <c r="O69" s="263">
        <f t="shared" si="3"/>
        <v>5.1022363650065152</v>
      </c>
      <c r="P69" s="263">
        <f t="shared" si="3"/>
        <v>5.1016229022711199</v>
      </c>
      <c r="Q69" s="263">
        <f t="shared" si="3"/>
        <v>4.0416617030869393</v>
      </c>
      <c r="R69" s="263">
        <f t="shared" si="3"/>
        <v>2.7745586036354473</v>
      </c>
      <c r="S69" s="263">
        <f t="shared" si="3"/>
        <v>2.8324945586197305</v>
      </c>
      <c r="T69" s="263">
        <f t="shared" si="3"/>
        <v>3.3635394319497602</v>
      </c>
      <c r="U69" s="263">
        <f t="shared" si="3"/>
        <v>3.675585385942254</v>
      </c>
      <c r="V69" s="263">
        <f t="shared" si="3"/>
        <v>3.3144647073358628</v>
      </c>
      <c r="W69" s="263">
        <f t="shared" si="3"/>
        <v>3.4010645131094641</v>
      </c>
      <c r="DA69" s="70"/>
    </row>
    <row r="70" spans="1:105" ht="12" customHeight="1" x14ac:dyDescent="0.25">
      <c r="A70" s="60" t="s">
        <v>1916</v>
      </c>
      <c r="B70" s="264">
        <v>8.3869844779477347</v>
      </c>
      <c r="C70" s="264">
        <v>7.9409267296988721</v>
      </c>
      <c r="D70" s="264">
        <v>8.1475469158457265</v>
      </c>
      <c r="E70" s="264">
        <v>8.6392915119362694</v>
      </c>
      <c r="F70" s="264">
        <v>6.3859947648872426</v>
      </c>
      <c r="G70" s="264">
        <v>5.8199610615289892</v>
      </c>
      <c r="H70" s="264">
        <v>6.8617061478547141</v>
      </c>
      <c r="I70" s="264">
        <v>6.5197125671878569</v>
      </c>
      <c r="J70" s="264">
        <v>6.2899702612155899</v>
      </c>
      <c r="K70" s="264">
        <v>5.4630609240793966</v>
      </c>
      <c r="L70" s="264">
        <v>5.1119582187793942</v>
      </c>
      <c r="M70" s="264">
        <v>4.4067187723950392</v>
      </c>
      <c r="N70" s="264">
        <v>3.8203204453925932</v>
      </c>
      <c r="O70" s="264">
        <v>4.0184745824380368</v>
      </c>
      <c r="P70" s="264">
        <v>3.9809879460872648</v>
      </c>
      <c r="Q70" s="264">
        <v>3.0983239897520019</v>
      </c>
      <c r="R70" s="264">
        <v>2.2342183502480961</v>
      </c>
      <c r="S70" s="264">
        <v>2.278203436400545</v>
      </c>
      <c r="T70" s="264">
        <v>2.7561698841091742</v>
      </c>
      <c r="U70" s="264">
        <v>2.8350868677597241</v>
      </c>
      <c r="V70" s="264">
        <v>2.544809337917008</v>
      </c>
      <c r="W70" s="264">
        <v>2.621418809195601</v>
      </c>
      <c r="DA70" s="72" t="s">
        <v>2003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2004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2005</v>
      </c>
    </row>
    <row r="73" spans="1:105" ht="12" customHeight="1" x14ac:dyDescent="0.25">
      <c r="A73" s="64" t="s">
        <v>33</v>
      </c>
      <c r="B73" s="231">
        <v>1.886569334555388</v>
      </c>
      <c r="C73" s="231">
        <v>1.8865693345566581</v>
      </c>
      <c r="D73" s="231">
        <v>1.7150618447491399</v>
      </c>
      <c r="E73" s="231">
        <v>1.7240809604276179</v>
      </c>
      <c r="F73" s="231">
        <v>0.86702307917264354</v>
      </c>
      <c r="G73" s="231">
        <v>0.86702307917238852</v>
      </c>
      <c r="H73" s="231">
        <v>1.1271319825710919</v>
      </c>
      <c r="I73" s="231">
        <v>1.040429014785087</v>
      </c>
      <c r="J73" s="231">
        <v>1.040429014785718</v>
      </c>
      <c r="K73" s="231">
        <v>1.025549775960616</v>
      </c>
      <c r="L73" s="231">
        <v>0.96232307749469526</v>
      </c>
      <c r="M73" s="231">
        <v>0.61316669885379904</v>
      </c>
      <c r="N73" s="231">
        <v>0.52557635281388049</v>
      </c>
      <c r="O73" s="231">
        <v>0.43797915145964211</v>
      </c>
      <c r="P73" s="231">
        <v>0.35038195010429202</v>
      </c>
      <c r="Q73" s="231">
        <v>0.35038195010485379</v>
      </c>
      <c r="R73" s="231">
        <v>0.35038195011034512</v>
      </c>
      <c r="S73" s="231">
        <v>0.35125943029217249</v>
      </c>
      <c r="T73" s="231">
        <v>0.35817644204135052</v>
      </c>
      <c r="U73" s="231">
        <v>0.34959358900489701</v>
      </c>
      <c r="V73" s="231">
        <v>0.34232695624254278</v>
      </c>
      <c r="W73" s="231">
        <v>0.27829146885499401</v>
      </c>
      <c r="DA73" s="73" t="s">
        <v>2006</v>
      </c>
    </row>
    <row r="74" spans="1:105" ht="12" customHeight="1" x14ac:dyDescent="0.25">
      <c r="A74" s="64" t="s">
        <v>160</v>
      </c>
      <c r="B74" s="231">
        <v>0.54039104100576374</v>
      </c>
      <c r="C74" s="231">
        <v>0.59311847819030494</v>
      </c>
      <c r="D74" s="231">
        <v>0.58952774764618021</v>
      </c>
      <c r="E74" s="231">
        <v>0.90930357084230928</v>
      </c>
      <c r="F74" s="231">
        <v>0.1441475525938116</v>
      </c>
      <c r="G74" s="231">
        <v>0.2169701220880757</v>
      </c>
      <c r="H74" s="231">
        <v>0.21337541876341809</v>
      </c>
      <c r="I74" s="231">
        <v>0.2194577177502316</v>
      </c>
      <c r="J74" s="231">
        <v>0.21955513643045141</v>
      </c>
      <c r="K74" s="231">
        <v>0.22396572664428979</v>
      </c>
      <c r="L74" s="231">
        <v>0.23257048077857059</v>
      </c>
      <c r="M74" s="231">
        <v>7.6456821700782038E-2</v>
      </c>
      <c r="N74" s="231">
        <v>0</v>
      </c>
      <c r="O74" s="231">
        <v>7.7917708260356225E-2</v>
      </c>
      <c r="P74" s="231">
        <v>0</v>
      </c>
      <c r="Q74" s="231">
        <v>0</v>
      </c>
      <c r="R74" s="231">
        <v>7.6163409634943752E-2</v>
      </c>
      <c r="S74" s="231">
        <v>4.763570801236848E-2</v>
      </c>
      <c r="T74" s="231">
        <v>5.0458583561777182E-2</v>
      </c>
      <c r="U74" s="231">
        <v>2.972493594979073E-2</v>
      </c>
      <c r="V74" s="231">
        <v>2.2294734933554109E-2</v>
      </c>
      <c r="W74" s="231">
        <v>2.6313094579354102E-2</v>
      </c>
      <c r="DA74" s="73" t="s">
        <v>2007</v>
      </c>
    </row>
    <row r="75" spans="1:105" ht="12" customHeight="1" x14ac:dyDescent="0.25">
      <c r="A75" s="64" t="s">
        <v>70</v>
      </c>
      <c r="B75" s="231">
        <v>5.2227393701210136</v>
      </c>
      <c r="C75" s="231">
        <v>4.2555673278900157</v>
      </c>
      <c r="D75" s="231">
        <v>4.3200443149186034</v>
      </c>
      <c r="E75" s="231">
        <v>4.148308488290847</v>
      </c>
      <c r="F75" s="231">
        <v>3.064020703051614</v>
      </c>
      <c r="G75" s="231">
        <v>2.7380614245891528</v>
      </c>
      <c r="H75" s="231">
        <v>3.064020702986868</v>
      </c>
      <c r="I75" s="231">
        <v>2.9988300091897182</v>
      </c>
      <c r="J75" s="231">
        <v>2.477292839979071</v>
      </c>
      <c r="K75" s="231">
        <v>1.5701244433688499</v>
      </c>
      <c r="L75" s="231">
        <v>1.4081444261838629</v>
      </c>
      <c r="M75" s="231">
        <v>1.1399287392572099</v>
      </c>
      <c r="N75" s="231">
        <v>1.274036582721273</v>
      </c>
      <c r="O75" s="231">
        <v>1.341090504453784</v>
      </c>
      <c r="P75" s="231">
        <v>1.139928739257638</v>
      </c>
      <c r="Q75" s="231">
        <v>1.0058208957967769</v>
      </c>
      <c r="R75" s="231">
        <v>0.93876697408014476</v>
      </c>
      <c r="S75" s="231">
        <v>0.75537199365130758</v>
      </c>
      <c r="T75" s="231">
        <v>0.71500445854813721</v>
      </c>
      <c r="U75" s="231">
        <v>0.7595300489117891</v>
      </c>
      <c r="V75" s="231">
        <v>0.80277623765511308</v>
      </c>
      <c r="W75" s="231">
        <v>0.83174382152362558</v>
      </c>
      <c r="DA75" s="73" t="s">
        <v>2008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2009</v>
      </c>
    </row>
    <row r="77" spans="1:105" ht="12" customHeight="1" x14ac:dyDescent="0.25">
      <c r="A77" s="64" t="s">
        <v>162</v>
      </c>
      <c r="B77" s="231">
        <v>0.67266108775151656</v>
      </c>
      <c r="C77" s="231">
        <v>1.1725738879072081</v>
      </c>
      <c r="D77" s="231">
        <v>1.5055726048409639</v>
      </c>
      <c r="E77" s="231">
        <v>1.857598492375496</v>
      </c>
      <c r="F77" s="231">
        <v>2.310803430069174</v>
      </c>
      <c r="G77" s="231">
        <v>1.9979064356793721</v>
      </c>
      <c r="H77" s="231">
        <v>2.4571780435333359</v>
      </c>
      <c r="I77" s="231">
        <v>2.2609958254628211</v>
      </c>
      <c r="J77" s="231">
        <v>2.5526932700203488</v>
      </c>
      <c r="K77" s="231">
        <v>2.6434209781056421</v>
      </c>
      <c r="L77" s="231">
        <v>2.508920234322265</v>
      </c>
      <c r="M77" s="231">
        <v>2.5771665125832488</v>
      </c>
      <c r="N77" s="231">
        <v>2.0207075098574392</v>
      </c>
      <c r="O77" s="231">
        <v>1.954545928445526</v>
      </c>
      <c r="P77" s="231">
        <v>2.3334002076781459</v>
      </c>
      <c r="Q77" s="231">
        <v>1.5500797222577889</v>
      </c>
      <c r="R77" s="231">
        <v>0.66527249734698202</v>
      </c>
      <c r="S77" s="231">
        <v>0.91865187997000386</v>
      </c>
      <c r="T77" s="231">
        <v>1.432705287202952</v>
      </c>
      <c r="U77" s="231">
        <v>1.523399822469671</v>
      </c>
      <c r="V77" s="231">
        <v>1.179868956143274</v>
      </c>
      <c r="W77" s="231">
        <v>1.2743564877820051</v>
      </c>
      <c r="DA77" s="73" t="s">
        <v>2010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2011</v>
      </c>
    </row>
    <row r="79" spans="1:105" ht="12" customHeight="1" x14ac:dyDescent="0.25">
      <c r="A79" s="64" t="s">
        <v>73</v>
      </c>
      <c r="B79" s="231">
        <v>6.4623644514052184E-2</v>
      </c>
      <c r="C79" s="231">
        <v>3.3097701154686097E-2</v>
      </c>
      <c r="D79" s="231">
        <v>1.7340403690837482E-2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0.20694128981872789</v>
      </c>
      <c r="P79" s="231">
        <v>0.15727704904718881</v>
      </c>
      <c r="Q79" s="231">
        <v>0.192041421592582</v>
      </c>
      <c r="R79" s="231">
        <v>0.20363351907568061</v>
      </c>
      <c r="S79" s="231">
        <v>0.20528442447469261</v>
      </c>
      <c r="T79" s="231">
        <v>0.19982511275495701</v>
      </c>
      <c r="U79" s="231">
        <v>0.1728384714235765</v>
      </c>
      <c r="V79" s="231">
        <v>0.19754245294252379</v>
      </c>
      <c r="W79" s="231">
        <v>0.21071393645562239</v>
      </c>
      <c r="DA79" s="73" t="s">
        <v>2012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2013</v>
      </c>
    </row>
    <row r="81" spans="1:105" ht="12" customHeight="1" x14ac:dyDescent="0.25">
      <c r="A81" s="61" t="s">
        <v>1928</v>
      </c>
      <c r="B81" s="265">
        <v>1.7478414114491621</v>
      </c>
      <c r="C81" s="265">
        <v>1.6486864819253839</v>
      </c>
      <c r="D81" s="265">
        <v>1.6744196519966359</v>
      </c>
      <c r="E81" s="265">
        <v>1.814973617690798</v>
      </c>
      <c r="F81" s="265">
        <v>1.452161679184016</v>
      </c>
      <c r="G81" s="265">
        <v>1.331593762640384</v>
      </c>
      <c r="H81" s="265">
        <v>1.5220610101845939</v>
      </c>
      <c r="I81" s="265">
        <v>1.5253025579966391</v>
      </c>
      <c r="J81" s="265">
        <v>1.450352692131984</v>
      </c>
      <c r="K81" s="265">
        <v>1.293540752002404</v>
      </c>
      <c r="L81" s="265">
        <v>1.2979703182110289</v>
      </c>
      <c r="M81" s="265">
        <v>1.0168982639775781</v>
      </c>
      <c r="N81" s="265">
        <v>1.0460841794770031</v>
      </c>
      <c r="O81" s="265">
        <v>1.083761782568478</v>
      </c>
      <c r="P81" s="265">
        <v>1.1206349561838549</v>
      </c>
      <c r="Q81" s="265">
        <v>0.94333771333493766</v>
      </c>
      <c r="R81" s="265">
        <v>0.54034025338735092</v>
      </c>
      <c r="S81" s="265">
        <v>0.55429112221918553</v>
      </c>
      <c r="T81" s="265">
        <v>0.60736954784058594</v>
      </c>
      <c r="U81" s="265">
        <v>0.84049851818252974</v>
      </c>
      <c r="V81" s="265">
        <v>0.76965536941885504</v>
      </c>
      <c r="W81" s="265">
        <v>0.77964570391386334</v>
      </c>
      <c r="DA81" s="74" t="s">
        <v>2014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21.712266140750831</v>
      </c>
      <c r="C83" s="225">
        <v>20.49926316070529</v>
      </c>
      <c r="D83" s="225">
        <v>20.769028751142709</v>
      </c>
      <c r="E83" s="225">
        <v>22.54663030569877</v>
      </c>
      <c r="F83" s="225">
        <v>18.224956356646381</v>
      </c>
      <c r="G83" s="225">
        <v>16.735881695029249</v>
      </c>
      <c r="H83" s="225">
        <v>19.08232407105876</v>
      </c>
      <c r="I83" s="225">
        <v>19.237582438866241</v>
      </c>
      <c r="J83" s="225">
        <v>18.252399685383971</v>
      </c>
      <c r="K83" s="225">
        <v>16.077090613724732</v>
      </c>
      <c r="L83" s="225">
        <v>15.93332111814159</v>
      </c>
      <c r="M83" s="225">
        <v>10.46621770465557</v>
      </c>
      <c r="N83" s="225">
        <v>11.80308264830423</v>
      </c>
      <c r="O83" s="225">
        <v>11.25627597615296</v>
      </c>
      <c r="P83" s="225">
        <v>9.7170118515128934</v>
      </c>
      <c r="Q83" s="225">
        <v>8.3850427542436829</v>
      </c>
      <c r="R83" s="225">
        <v>4.9326091018024387</v>
      </c>
      <c r="S83" s="225">
        <v>4.5264141544764236</v>
      </c>
      <c r="T83" s="225">
        <v>5.6704177408941892</v>
      </c>
      <c r="U83" s="225">
        <v>9.4481413107415726</v>
      </c>
      <c r="V83" s="225">
        <v>8.9274463114669995</v>
      </c>
      <c r="W83" s="225">
        <v>9.041590807016588</v>
      </c>
      <c r="DA83" s="89" t="s">
        <v>2015</v>
      </c>
    </row>
    <row r="84" spans="1:105" ht="12" customHeight="1" x14ac:dyDescent="0.25">
      <c r="A84" s="55" t="s">
        <v>92</v>
      </c>
      <c r="B84" s="261">
        <v>0.60911765948643581</v>
      </c>
      <c r="C84" s="261">
        <v>0.57539035594090981</v>
      </c>
      <c r="D84" s="261">
        <v>0.58437121315647711</v>
      </c>
      <c r="E84" s="261">
        <v>0.63095265713852033</v>
      </c>
      <c r="F84" s="261">
        <v>0.50252724666415483</v>
      </c>
      <c r="G84" s="261">
        <v>0.46112036057641781</v>
      </c>
      <c r="H84" s="261">
        <v>0.52707765802570183</v>
      </c>
      <c r="I84" s="261">
        <v>0.52820018031540872</v>
      </c>
      <c r="J84" s="261">
        <v>0.5022456361121308</v>
      </c>
      <c r="K84" s="261">
        <v>0.44195006437811968</v>
      </c>
      <c r="L84" s="261">
        <v>0.43635505986468193</v>
      </c>
      <c r="M84" s="261">
        <v>0.28877453729764718</v>
      </c>
      <c r="N84" s="261">
        <v>0.32253673530944271</v>
      </c>
      <c r="O84" s="261">
        <v>0.30776216106235688</v>
      </c>
      <c r="P84" s="261">
        <v>0.26575885315744607</v>
      </c>
      <c r="Q84" s="261">
        <v>0.22865287281742711</v>
      </c>
      <c r="R84" s="261">
        <v>0.13515716698224819</v>
      </c>
      <c r="S84" s="261">
        <v>0.1242331625181968</v>
      </c>
      <c r="T84" s="261">
        <v>0.15717853459020781</v>
      </c>
      <c r="U84" s="261">
        <v>0.25348891117950301</v>
      </c>
      <c r="V84" s="261">
        <v>0.2357292777367733</v>
      </c>
      <c r="W84" s="261">
        <v>0.23878910740530729</v>
      </c>
      <c r="DA84" s="67" t="s">
        <v>2016</v>
      </c>
    </row>
    <row r="85" spans="1:105" ht="12" customHeight="1" x14ac:dyDescent="0.25">
      <c r="A85" s="202" t="s">
        <v>93</v>
      </c>
      <c r="B85" s="226">
        <v>6.7469148601479775E-2</v>
      </c>
      <c r="C85" s="226">
        <v>6.3733331030932094E-2</v>
      </c>
      <c r="D85" s="226">
        <v>6.4728099087003013E-2</v>
      </c>
      <c r="E85" s="226">
        <v>7.0335987852582993E-2</v>
      </c>
      <c r="F85" s="226">
        <v>5.5952468192222653E-2</v>
      </c>
      <c r="G85" s="226">
        <v>5.1306930018287213E-2</v>
      </c>
      <c r="H85" s="226">
        <v>5.8645722085927783E-2</v>
      </c>
      <c r="I85" s="226">
        <v>5.8770620436740063E-2</v>
      </c>
      <c r="J85" s="226">
        <v>5.5882767075787793E-2</v>
      </c>
      <c r="K85" s="226">
        <v>4.9173931500836328E-2</v>
      </c>
      <c r="L85" s="226">
        <v>4.8551398796654467E-2</v>
      </c>
      <c r="M85" s="226">
        <v>3.2130732543826368E-2</v>
      </c>
      <c r="N85" s="226">
        <v>3.5887310823062138E-2</v>
      </c>
      <c r="O85" s="226">
        <v>3.4243405865151282E-2</v>
      </c>
      <c r="P85" s="226">
        <v>2.9569873825663989E-2</v>
      </c>
      <c r="Q85" s="226">
        <v>2.5441246900178668E-2</v>
      </c>
      <c r="R85" s="226">
        <v>1.503837154178094E-2</v>
      </c>
      <c r="S85" s="226">
        <v>1.382290334632775E-2</v>
      </c>
      <c r="T85" s="226">
        <v>1.7488596826468451E-2</v>
      </c>
      <c r="U85" s="226">
        <v>2.8827764198986139E-2</v>
      </c>
      <c r="V85" s="226">
        <v>2.7329581751821048E-2</v>
      </c>
      <c r="W85" s="226">
        <v>2.815978169389903E-2</v>
      </c>
      <c r="DA85" s="174" t="s">
        <v>2017</v>
      </c>
    </row>
    <row r="86" spans="1:105" ht="12" customHeight="1" x14ac:dyDescent="0.25">
      <c r="A86" s="202" t="s">
        <v>94</v>
      </c>
      <c r="B86" s="226">
        <v>2.915630413535681</v>
      </c>
      <c r="C86" s="226">
        <v>2.7502268899183648</v>
      </c>
      <c r="D86" s="226">
        <v>2.7931532176778582</v>
      </c>
      <c r="E86" s="226">
        <v>3.0117775583091708</v>
      </c>
      <c r="F86" s="226">
        <v>2.3958771772216658</v>
      </c>
      <c r="G86" s="226">
        <v>2.196955856206714</v>
      </c>
      <c r="H86" s="226">
        <v>2.5112019474216769</v>
      </c>
      <c r="I86" s="226">
        <v>2.516550078037751</v>
      </c>
      <c r="J86" s="226">
        <v>2.392892584772242</v>
      </c>
      <c r="K86" s="226">
        <v>2.1056211460121328</v>
      </c>
      <c r="L86" s="226">
        <v>2.07896437918463</v>
      </c>
      <c r="M86" s="226">
        <v>1.375833654463654</v>
      </c>
      <c r="N86" s="226">
        <v>1.536689832116934</v>
      </c>
      <c r="O86" s="226">
        <v>1.4662980424884711</v>
      </c>
      <c r="P86" s="226">
        <v>1.266178027908341</v>
      </c>
      <c r="Q86" s="226">
        <v>1.0893907771645379</v>
      </c>
      <c r="R86" s="226">
        <v>0.64394105074601338</v>
      </c>
      <c r="S86" s="226">
        <v>0.59189486577485839</v>
      </c>
      <c r="T86" s="226">
        <v>0.74885936853079094</v>
      </c>
      <c r="U86" s="226">
        <v>1.2077192757290569</v>
      </c>
      <c r="V86" s="226">
        <v>1.1231055088433</v>
      </c>
      <c r="W86" s="226">
        <v>1.137683721570401</v>
      </c>
      <c r="DA86" s="174" t="s">
        <v>2018</v>
      </c>
    </row>
    <row r="87" spans="1:105" ht="12" customHeight="1" x14ac:dyDescent="0.25">
      <c r="A87" s="202" t="s">
        <v>95</v>
      </c>
      <c r="B87" s="226">
        <v>0.920202036342191</v>
      </c>
      <c r="C87" s="226">
        <v>0.86924975656574932</v>
      </c>
      <c r="D87" s="226">
        <v>0.88281725533902644</v>
      </c>
      <c r="E87" s="226">
        <v>0.9593024455131024</v>
      </c>
      <c r="F87" s="226">
        <v>0.7631276848174976</v>
      </c>
      <c r="G87" s="226">
        <v>0.69976785627110583</v>
      </c>
      <c r="H87" s="226">
        <v>0.79986058820735317</v>
      </c>
      <c r="I87" s="226">
        <v>0.80156405889188964</v>
      </c>
      <c r="J87" s="226">
        <v>0.76217704129215025</v>
      </c>
      <c r="K87" s="226">
        <v>0.6706761955645687</v>
      </c>
      <c r="L87" s="226">
        <v>0.66218556134208217</v>
      </c>
      <c r="M87" s="226">
        <v>0.43822645059058668</v>
      </c>
      <c r="N87" s="226">
        <v>0.48946188269378338</v>
      </c>
      <c r="O87" s="226">
        <v>0.4670408988637102</v>
      </c>
      <c r="P87" s="226">
        <v>0.40329926600201482</v>
      </c>
      <c r="Q87" s="226">
        <v>0.34698951579945392</v>
      </c>
      <c r="R87" s="226">
        <v>0.20510619153883569</v>
      </c>
      <c r="S87" s="226">
        <v>0.18852859523372001</v>
      </c>
      <c r="T87" s="226">
        <v>0.23852446260350299</v>
      </c>
      <c r="U87" s="226">
        <v>0.39201765527124077</v>
      </c>
      <c r="V87" s="226">
        <v>0.37069450940227788</v>
      </c>
      <c r="W87" s="226">
        <v>0.38110570440274688</v>
      </c>
      <c r="DA87" s="174" t="s">
        <v>2019</v>
      </c>
    </row>
    <row r="88" spans="1:105" ht="12" customHeight="1" x14ac:dyDescent="0.25">
      <c r="A88" s="56" t="s">
        <v>96</v>
      </c>
      <c r="B88" s="262">
        <v>6.3120795462480466</v>
      </c>
      <c r="C88" s="262">
        <v>5.9522553970743957</v>
      </c>
      <c r="D88" s="262">
        <v>6.4930978269448616</v>
      </c>
      <c r="E88" s="262">
        <v>6.1189763926275749</v>
      </c>
      <c r="F88" s="262">
        <v>4.1966182238547063</v>
      </c>
      <c r="G88" s="262">
        <v>3.8325532931905322</v>
      </c>
      <c r="H88" s="262">
        <v>4.4659090496000307</v>
      </c>
      <c r="I88" s="262">
        <v>4.3540993328893434</v>
      </c>
      <c r="J88" s="262">
        <v>4.0870553907394074</v>
      </c>
      <c r="K88" s="262">
        <v>3.4943196151141152</v>
      </c>
      <c r="L88" s="262">
        <v>3.4548054840559699</v>
      </c>
      <c r="M88" s="262">
        <v>2.2375348842988441</v>
      </c>
      <c r="N88" s="262">
        <v>2.5820801276373762</v>
      </c>
      <c r="O88" s="262">
        <v>2.4595682640425949</v>
      </c>
      <c r="P88" s="262">
        <v>2.0897699201234889</v>
      </c>
      <c r="Q88" s="262">
        <v>1.8633416527462059</v>
      </c>
      <c r="R88" s="262">
        <v>1.1135601435392839</v>
      </c>
      <c r="S88" s="262">
        <v>0.99281244846420602</v>
      </c>
      <c r="T88" s="262">
        <v>1.279422315825187</v>
      </c>
      <c r="U88" s="262">
        <v>2.193188119228314</v>
      </c>
      <c r="V88" s="262">
        <v>2.1955263497982389</v>
      </c>
      <c r="W88" s="262">
        <v>2.2058240651175471</v>
      </c>
      <c r="DA88" s="68" t="s">
        <v>2020</v>
      </c>
    </row>
    <row r="89" spans="1:105" ht="12" customHeight="1" x14ac:dyDescent="0.25">
      <c r="A89" s="37" t="s">
        <v>160</v>
      </c>
      <c r="B89" s="228">
        <v>1.7931205914520889</v>
      </c>
      <c r="C89" s="228">
        <v>1.3418720689780359</v>
      </c>
      <c r="D89" s="228">
        <v>1.384039425482299</v>
      </c>
      <c r="E89" s="228">
        <v>1.2525314006711381</v>
      </c>
      <c r="F89" s="228">
        <v>6.6258170193622026E-2</v>
      </c>
      <c r="G89" s="228">
        <v>9.3413549157637679E-2</v>
      </c>
      <c r="H89" s="228">
        <v>0.12230407334565981</v>
      </c>
      <c r="I89" s="228">
        <v>7.4056611777046796E-2</v>
      </c>
      <c r="J89" s="228">
        <v>7.375592231523545E-2</v>
      </c>
      <c r="K89" s="228">
        <v>4.7316599390148283E-2</v>
      </c>
      <c r="L89" s="228">
        <v>2.551121706147573E-2</v>
      </c>
      <c r="M89" s="228">
        <v>1.567674302734515E-2</v>
      </c>
      <c r="N89" s="228">
        <v>0</v>
      </c>
      <c r="O89" s="228">
        <v>5.8569741661948001E-3</v>
      </c>
      <c r="P89" s="228">
        <v>0</v>
      </c>
      <c r="Q89" s="228">
        <v>0</v>
      </c>
      <c r="R89" s="228">
        <v>1.6624639648068561E-2</v>
      </c>
      <c r="S89" s="228">
        <v>7.4055094984157958E-3</v>
      </c>
      <c r="T89" s="228">
        <v>1.746330355848786E-2</v>
      </c>
      <c r="U89" s="228">
        <v>1.2796871303660739E-3</v>
      </c>
      <c r="V89" s="228">
        <v>9.9632492691155428E-4</v>
      </c>
      <c r="W89" s="228">
        <v>1.2865756686863199E-3</v>
      </c>
      <c r="DA89" s="69" t="s">
        <v>2021</v>
      </c>
    </row>
    <row r="90" spans="1:105" ht="12" customHeight="1" x14ac:dyDescent="0.25">
      <c r="A90" s="37" t="s">
        <v>162</v>
      </c>
      <c r="B90" s="228">
        <v>2.3358737989832208</v>
      </c>
      <c r="C90" s="228">
        <v>2.7762692955834378</v>
      </c>
      <c r="D90" s="228">
        <v>3.699113242906686</v>
      </c>
      <c r="E90" s="228">
        <v>2.6778317608360509</v>
      </c>
      <c r="F90" s="228">
        <v>1.111595758744224</v>
      </c>
      <c r="G90" s="228">
        <v>0.90019541801473058</v>
      </c>
      <c r="H90" s="228">
        <v>1.4739572023243579</v>
      </c>
      <c r="I90" s="228">
        <v>0.79848075467566848</v>
      </c>
      <c r="J90" s="228">
        <v>0.8974363212834584</v>
      </c>
      <c r="K90" s="228">
        <v>0.58445355670296872</v>
      </c>
      <c r="L90" s="228">
        <v>0.28880291788205142</v>
      </c>
      <c r="M90" s="228">
        <v>0.5530110268555587</v>
      </c>
      <c r="N90" s="228">
        <v>0.14169174064461371</v>
      </c>
      <c r="O90" s="228">
        <v>0.153756941188465</v>
      </c>
      <c r="P90" s="228">
        <v>0.1086267889041268</v>
      </c>
      <c r="Q90" s="228">
        <v>5.0618230392243127E-2</v>
      </c>
      <c r="R90" s="228">
        <v>0.15196974853976641</v>
      </c>
      <c r="S90" s="228">
        <v>0.14946000741780921</v>
      </c>
      <c r="T90" s="228">
        <v>0.5189194203515336</v>
      </c>
      <c r="U90" s="228">
        <v>6.8635450417644975E-2</v>
      </c>
      <c r="V90" s="228">
        <v>5.5180314285245238E-2</v>
      </c>
      <c r="W90" s="228">
        <v>6.5208776849300085E-2</v>
      </c>
      <c r="DA90" s="69" t="s">
        <v>2022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2023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2024</v>
      </c>
    </row>
    <row r="93" spans="1:105" ht="12" customHeight="1" x14ac:dyDescent="0.25">
      <c r="A93" s="37" t="s">
        <v>38</v>
      </c>
      <c r="B93" s="228">
        <v>2.183085155812738</v>
      </c>
      <c r="C93" s="228">
        <v>1.8341140325129219</v>
      </c>
      <c r="D93" s="228">
        <v>1.4099451585558771</v>
      </c>
      <c r="E93" s="228">
        <v>2.1886132311203861</v>
      </c>
      <c r="F93" s="228">
        <v>3.0187642949168598</v>
      </c>
      <c r="G93" s="228">
        <v>2.8389443260181642</v>
      </c>
      <c r="H93" s="228">
        <v>2.869647773930013</v>
      </c>
      <c r="I93" s="228">
        <v>3.4815619664366282</v>
      </c>
      <c r="J93" s="228">
        <v>3.115863147140713</v>
      </c>
      <c r="K93" s="228">
        <v>2.8625494590209981</v>
      </c>
      <c r="L93" s="228">
        <v>3.1404913491124429</v>
      </c>
      <c r="M93" s="228">
        <v>1.66884711441594</v>
      </c>
      <c r="N93" s="228">
        <v>2.4403883869927618</v>
      </c>
      <c r="O93" s="228">
        <v>2.299954348687935</v>
      </c>
      <c r="P93" s="228">
        <v>1.981143131219361</v>
      </c>
      <c r="Q93" s="228">
        <v>1.812723422353963</v>
      </c>
      <c r="R93" s="228">
        <v>0.94496575535144867</v>
      </c>
      <c r="S93" s="228">
        <v>0.83594693154798105</v>
      </c>
      <c r="T93" s="228">
        <v>0.74303959191516511</v>
      </c>
      <c r="U93" s="228">
        <v>2.123272981680302</v>
      </c>
      <c r="V93" s="228">
        <v>2.139349710586083</v>
      </c>
      <c r="W93" s="228">
        <v>2.139328712599561</v>
      </c>
      <c r="DA93" s="69" t="s">
        <v>2025</v>
      </c>
    </row>
    <row r="94" spans="1:105" ht="12" customHeight="1" x14ac:dyDescent="0.25">
      <c r="A94" s="132" t="s">
        <v>1941</v>
      </c>
      <c r="B94" s="318">
        <v>10.88776733653699</v>
      </c>
      <c r="C94" s="318">
        <v>10.28840743017494</v>
      </c>
      <c r="D94" s="318">
        <v>9.9508611389374799</v>
      </c>
      <c r="E94" s="318">
        <v>11.75528526425782</v>
      </c>
      <c r="F94" s="318">
        <v>10.310853555896131</v>
      </c>
      <c r="G94" s="318">
        <v>9.4941773987661886</v>
      </c>
      <c r="H94" s="318">
        <v>10.719629105718081</v>
      </c>
      <c r="I94" s="318">
        <v>10.97839816829511</v>
      </c>
      <c r="J94" s="318">
        <v>10.45214626539226</v>
      </c>
      <c r="K94" s="318">
        <v>9.315349661154956</v>
      </c>
      <c r="L94" s="318">
        <v>9.2524592348975716</v>
      </c>
      <c r="M94" s="318">
        <v>6.0937174454610128</v>
      </c>
      <c r="N94" s="318">
        <v>6.8364267597236292</v>
      </c>
      <c r="O94" s="318">
        <v>6.5213632038306706</v>
      </c>
      <c r="P94" s="318">
        <v>5.6624359104959376</v>
      </c>
      <c r="Q94" s="318">
        <v>4.8312266888158799</v>
      </c>
      <c r="R94" s="318">
        <v>2.8198061774542769</v>
      </c>
      <c r="S94" s="318">
        <v>2.615122179139115</v>
      </c>
      <c r="T94" s="318">
        <v>3.2289444625180321</v>
      </c>
      <c r="U94" s="318">
        <v>5.3728995851344727</v>
      </c>
      <c r="V94" s="318">
        <v>4.9750610839345883</v>
      </c>
      <c r="W94" s="318">
        <v>5.0500284268266871</v>
      </c>
      <c r="DA94" s="139" t="s">
        <v>2026</v>
      </c>
    </row>
    <row r="95" spans="1:105" ht="12" customHeight="1" x14ac:dyDescent="0.25">
      <c r="J95" s="131"/>
    </row>
    <row r="96" spans="1:105" ht="15" customHeight="1" x14ac:dyDescent="0.25">
      <c r="A96" s="32" t="s">
        <v>342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0.99999999999999978</v>
      </c>
      <c r="C110" s="234">
        <f t="shared" si="15"/>
        <v>1</v>
      </c>
      <c r="D110" s="234">
        <f t="shared" si="15"/>
        <v>1</v>
      </c>
      <c r="E110" s="234">
        <f t="shared" si="15"/>
        <v>1</v>
      </c>
      <c r="F110" s="234">
        <f t="shared" si="15"/>
        <v>1</v>
      </c>
      <c r="G110" s="234">
        <f t="shared" si="15"/>
        <v>1</v>
      </c>
      <c r="H110" s="234">
        <f t="shared" si="15"/>
        <v>1</v>
      </c>
      <c r="I110" s="234">
        <f t="shared" si="15"/>
        <v>1</v>
      </c>
      <c r="J110" s="234">
        <f t="shared" si="15"/>
        <v>1</v>
      </c>
      <c r="K110" s="234">
        <f t="shared" si="15"/>
        <v>1</v>
      </c>
      <c r="L110" s="234">
        <f t="shared" si="15"/>
        <v>1</v>
      </c>
      <c r="M110" s="234">
        <f t="shared" si="15"/>
        <v>1</v>
      </c>
      <c r="N110" s="234">
        <f t="shared" si="15"/>
        <v>0.99999999999999978</v>
      </c>
      <c r="O110" s="234">
        <f t="shared" si="15"/>
        <v>1</v>
      </c>
      <c r="P110" s="234">
        <f t="shared" si="15"/>
        <v>1</v>
      </c>
      <c r="Q110" s="234">
        <f t="shared" si="15"/>
        <v>1</v>
      </c>
      <c r="R110" s="234">
        <f t="shared" si="15"/>
        <v>1</v>
      </c>
      <c r="S110" s="234">
        <f t="shared" si="15"/>
        <v>0.99999999999999956</v>
      </c>
      <c r="T110" s="234">
        <f t="shared" si="15"/>
        <v>0.99999999999999989</v>
      </c>
      <c r="U110" s="234">
        <f t="shared" si="15"/>
        <v>1</v>
      </c>
      <c r="V110" s="234">
        <f t="shared" si="15"/>
        <v>1.0000000000000004</v>
      </c>
      <c r="W110" s="234">
        <f t="shared" si="15"/>
        <v>1.0000000000000002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3.5464341206779466E-3</v>
      </c>
      <c r="C111" s="301">
        <f t="shared" si="16"/>
        <v>3.5087530478379826E-3</v>
      </c>
      <c r="D111" s="301">
        <f t="shared" si="16"/>
        <v>3.4997854517220348E-3</v>
      </c>
      <c r="E111" s="301">
        <f t="shared" si="16"/>
        <v>3.4884891603876905E-3</v>
      </c>
      <c r="F111" s="301">
        <f t="shared" si="16"/>
        <v>3.4948569133289691E-3</v>
      </c>
      <c r="G111" s="301">
        <f t="shared" si="16"/>
        <v>3.495979444263803E-3</v>
      </c>
      <c r="H111" s="301">
        <f t="shared" si="16"/>
        <v>3.4776641708097948E-3</v>
      </c>
      <c r="I111" s="301">
        <f t="shared" si="16"/>
        <v>3.4985753997214255E-3</v>
      </c>
      <c r="J111" s="301">
        <f t="shared" si="16"/>
        <v>3.4699305684314568E-3</v>
      </c>
      <c r="K111" s="301">
        <f t="shared" si="16"/>
        <v>3.4415691460697442E-3</v>
      </c>
      <c r="L111" s="301">
        <f t="shared" si="16"/>
        <v>3.4447139203644624E-3</v>
      </c>
      <c r="M111" s="301">
        <f t="shared" si="16"/>
        <v>3.416283180817381E-3</v>
      </c>
      <c r="N111" s="301">
        <f t="shared" si="16"/>
        <v>3.4948825102201577E-3</v>
      </c>
      <c r="O111" s="301">
        <f t="shared" si="16"/>
        <v>3.5095026664650436E-3</v>
      </c>
      <c r="P111" s="301">
        <f t="shared" si="16"/>
        <v>3.4992389390918568E-3</v>
      </c>
      <c r="Q111" s="301">
        <f t="shared" si="16"/>
        <v>3.5406710168120461E-3</v>
      </c>
      <c r="R111" s="301">
        <f t="shared" si="16"/>
        <v>3.5299268368412305E-3</v>
      </c>
      <c r="S111" s="301">
        <f t="shared" si="16"/>
        <v>3.4970374494536802E-3</v>
      </c>
      <c r="T111" s="301">
        <f t="shared" si="16"/>
        <v>3.4294473061286107E-3</v>
      </c>
      <c r="U111" s="301">
        <f t="shared" si="16"/>
        <v>3.5179419700989397E-3</v>
      </c>
      <c r="V111" s="301">
        <f t="shared" si="16"/>
        <v>3.5430363809183683E-3</v>
      </c>
      <c r="W111" s="301">
        <f t="shared" si="16"/>
        <v>3.5389690500000192E-3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1.3080230977985906E-3</v>
      </c>
      <c r="C112" s="235">
        <f t="shared" si="17"/>
        <v>1.2941252748171553E-3</v>
      </c>
      <c r="D112" s="235">
        <f t="shared" si="17"/>
        <v>1.290817777073718E-3</v>
      </c>
      <c r="E112" s="235">
        <f t="shared" si="17"/>
        <v>1.2866513920565456E-3</v>
      </c>
      <c r="F112" s="235">
        <f t="shared" si="17"/>
        <v>1.2889999956523948E-3</v>
      </c>
      <c r="G112" s="235">
        <f t="shared" si="17"/>
        <v>1.2894140161419326E-3</v>
      </c>
      <c r="H112" s="235">
        <f t="shared" si="17"/>
        <v>1.2826588361766103E-3</v>
      </c>
      <c r="I112" s="235">
        <f t="shared" si="17"/>
        <v>1.2903714763918294E-3</v>
      </c>
      <c r="J112" s="235">
        <f t="shared" si="17"/>
        <v>1.2798064694905702E-3</v>
      </c>
      <c r="K112" s="235">
        <f t="shared" si="17"/>
        <v>1.2693459916491127E-3</v>
      </c>
      <c r="L112" s="235">
        <f t="shared" si="17"/>
        <v>1.2818143974271702E-3</v>
      </c>
      <c r="M112" s="235">
        <f t="shared" si="17"/>
        <v>1.2600198275432076E-3</v>
      </c>
      <c r="N112" s="235">
        <f t="shared" si="17"/>
        <v>1.2890094364945951E-3</v>
      </c>
      <c r="O112" s="235">
        <f t="shared" si="17"/>
        <v>1.2944017549223468E-3</v>
      </c>
      <c r="P112" s="235">
        <f t="shared" si="17"/>
        <v>1.2906162080838024E-3</v>
      </c>
      <c r="Q112" s="235">
        <f t="shared" si="17"/>
        <v>1.3058975055233377E-3</v>
      </c>
      <c r="R112" s="235">
        <f t="shared" si="17"/>
        <v>1.3019347544639581E-3</v>
      </c>
      <c r="S112" s="235">
        <f t="shared" si="17"/>
        <v>1.2898042377501337E-3</v>
      </c>
      <c r="T112" s="235">
        <f t="shared" si="17"/>
        <v>1.2648751214478667E-3</v>
      </c>
      <c r="U112" s="235">
        <f t="shared" si="17"/>
        <v>1.2975144037709768E-3</v>
      </c>
      <c r="V112" s="235">
        <f t="shared" si="17"/>
        <v>1.306769917298233E-3</v>
      </c>
      <c r="W112" s="235">
        <f t="shared" si="17"/>
        <v>1.3052697730388003E-3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2.5515628313857192E-2</v>
      </c>
      <c r="C113" s="235">
        <f t="shared" si="18"/>
        <v>2.5244523249915368E-2</v>
      </c>
      <c r="D113" s="235">
        <f t="shared" si="18"/>
        <v>2.5180003836448982E-2</v>
      </c>
      <c r="E113" s="235">
        <f t="shared" si="18"/>
        <v>2.5098730094655321E-2</v>
      </c>
      <c r="F113" s="235">
        <f t="shared" si="18"/>
        <v>2.5144544344043673E-2</v>
      </c>
      <c r="G113" s="235">
        <f t="shared" si="18"/>
        <v>2.5152620648615929E-2</v>
      </c>
      <c r="H113" s="235">
        <f t="shared" si="18"/>
        <v>2.5020847240731579E-2</v>
      </c>
      <c r="I113" s="235">
        <f t="shared" si="18"/>
        <v>2.5171297841627867E-2</v>
      </c>
      <c r="J113" s="235">
        <f t="shared" si="18"/>
        <v>2.4965206076368103E-2</v>
      </c>
      <c r="K113" s="235">
        <f t="shared" si="18"/>
        <v>2.4761153361215614E-2</v>
      </c>
      <c r="L113" s="235">
        <f t="shared" si="18"/>
        <v>2.4720697238674282E-2</v>
      </c>
      <c r="M113" s="235">
        <f t="shared" si="18"/>
        <v>2.4579227722959836E-2</v>
      </c>
      <c r="N113" s="235">
        <f t="shared" si="18"/>
        <v>2.5144728506709416E-2</v>
      </c>
      <c r="O113" s="235">
        <f t="shared" si="18"/>
        <v>2.5249916551923639E-2</v>
      </c>
      <c r="P113" s="235">
        <f t="shared" si="18"/>
        <v>2.5176071826811704E-2</v>
      </c>
      <c r="Q113" s="235">
        <f t="shared" si="18"/>
        <v>2.5474164350007125E-2</v>
      </c>
      <c r="R113" s="235">
        <f t="shared" si="18"/>
        <v>2.5396862899213456E-2</v>
      </c>
      <c r="S113" s="235">
        <f t="shared" si="18"/>
        <v>2.5160232708014315E-2</v>
      </c>
      <c r="T113" s="235">
        <f t="shared" si="18"/>
        <v>2.4673940021874362E-2</v>
      </c>
      <c r="U113" s="235">
        <f t="shared" si="18"/>
        <v>2.5310635044759788E-2</v>
      </c>
      <c r="V113" s="235">
        <f t="shared" si="18"/>
        <v>2.5491182501003337E-2</v>
      </c>
      <c r="W113" s="235">
        <f t="shared" si="18"/>
        <v>2.546191916199558E-2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1.4245548525173535E-2</v>
      </c>
      <c r="C114" s="235">
        <f t="shared" si="19"/>
        <v>1.4094188727315601E-2</v>
      </c>
      <c r="D114" s="235">
        <f t="shared" si="19"/>
        <v>1.4058167100724805E-2</v>
      </c>
      <c r="E114" s="235">
        <f t="shared" si="19"/>
        <v>1.4012791418875925E-2</v>
      </c>
      <c r="F114" s="235">
        <f t="shared" si="19"/>
        <v>1.4038369825363843E-2</v>
      </c>
      <c r="G114" s="235">
        <f t="shared" si="19"/>
        <v>1.4042878881040341E-2</v>
      </c>
      <c r="H114" s="235">
        <f t="shared" si="19"/>
        <v>1.3969308892747135E-2</v>
      </c>
      <c r="I114" s="235">
        <f t="shared" si="19"/>
        <v>1.4053306484707115E-2</v>
      </c>
      <c r="J114" s="235">
        <f t="shared" si="19"/>
        <v>1.3938244052909107E-2</v>
      </c>
      <c r="K114" s="235">
        <f t="shared" si="19"/>
        <v>1.3824320036630035E-2</v>
      </c>
      <c r="L114" s="235">
        <f t="shared" si="19"/>
        <v>1.3960112194919768E-2</v>
      </c>
      <c r="M114" s="235">
        <f t="shared" si="19"/>
        <v>1.3722749717613508E-2</v>
      </c>
      <c r="N114" s="235">
        <f t="shared" si="19"/>
        <v>1.4038472644630489E-2</v>
      </c>
      <c r="O114" s="235">
        <f t="shared" si="19"/>
        <v>1.4097199844444477E-2</v>
      </c>
      <c r="P114" s="235">
        <f t="shared" si="19"/>
        <v>1.4055971833048074E-2</v>
      </c>
      <c r="Q114" s="235">
        <f t="shared" si="19"/>
        <v>1.422239891263778E-2</v>
      </c>
      <c r="R114" s="235">
        <f t="shared" si="19"/>
        <v>1.4179240987823928E-2</v>
      </c>
      <c r="S114" s="235">
        <f t="shared" si="19"/>
        <v>1.404712874548429E-2</v>
      </c>
      <c r="T114" s="235">
        <f t="shared" si="19"/>
        <v>1.3775628237143626E-2</v>
      </c>
      <c r="U114" s="235">
        <f t="shared" si="19"/>
        <v>1.4131099391241173E-2</v>
      </c>
      <c r="V114" s="235">
        <f t="shared" si="19"/>
        <v>1.4231900261883163E-2</v>
      </c>
      <c r="W114" s="235">
        <f t="shared" si="19"/>
        <v>1.4215562341032622E-2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8.2142789740707236E-3</v>
      </c>
      <c r="C115" s="302">
        <f t="shared" si="20"/>
        <v>9.1234503689521726E-3</v>
      </c>
      <c r="D115" s="302">
        <f t="shared" si="20"/>
        <v>9.1192290900658085E-3</v>
      </c>
      <c r="E115" s="302">
        <f t="shared" si="20"/>
        <v>1.0221083278468962E-2</v>
      </c>
      <c r="F115" s="302">
        <f t="shared" si="20"/>
        <v>1.4615957021259835E-2</v>
      </c>
      <c r="G115" s="302">
        <f t="shared" si="20"/>
        <v>1.4985930825584852E-2</v>
      </c>
      <c r="H115" s="302">
        <f t="shared" si="20"/>
        <v>1.3360611862874046E-2</v>
      </c>
      <c r="I115" s="302">
        <f t="shared" si="20"/>
        <v>1.6426864367402965E-2</v>
      </c>
      <c r="J115" s="302">
        <f t="shared" si="20"/>
        <v>1.5794659368745873E-2</v>
      </c>
      <c r="K115" s="302">
        <f t="shared" si="20"/>
        <v>1.7737317367754812E-2</v>
      </c>
      <c r="L115" s="302">
        <f t="shared" si="20"/>
        <v>2.2450846405865726E-2</v>
      </c>
      <c r="M115" s="302">
        <f t="shared" si="20"/>
        <v>1.616256400699774E-2</v>
      </c>
      <c r="N115" s="302">
        <f t="shared" si="20"/>
        <v>2.6359298482389288E-2</v>
      </c>
      <c r="O115" s="302">
        <f t="shared" si="20"/>
        <v>2.5091302917778557E-2</v>
      </c>
      <c r="P115" s="302">
        <f t="shared" si="20"/>
        <v>2.7385954011195989E-2</v>
      </c>
      <c r="Q115" s="302">
        <f t="shared" si="20"/>
        <v>3.2397933745903447E-2</v>
      </c>
      <c r="R115" s="302">
        <f t="shared" si="20"/>
        <v>1.8121212846725354E-2</v>
      </c>
      <c r="S115" s="302">
        <f t="shared" si="20"/>
        <v>1.8626908310126651E-2</v>
      </c>
      <c r="T115" s="302">
        <f t="shared" si="20"/>
        <v>1.3449909748036162E-2</v>
      </c>
      <c r="U115" s="302">
        <f t="shared" si="20"/>
        <v>3.0985284926771009E-2</v>
      </c>
      <c r="V115" s="302">
        <f t="shared" si="20"/>
        <v>3.2414765620385047E-2</v>
      </c>
      <c r="W115" s="302">
        <f t="shared" si="20"/>
        <v>3.1205955007541742E-2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4.0907609316409091E-2</v>
      </c>
      <c r="C116" s="303">
        <f t="shared" si="21"/>
        <v>4.2636579859818141E-2</v>
      </c>
      <c r="D116" s="303">
        <f t="shared" si="21"/>
        <v>4.0695730736792994E-2</v>
      </c>
      <c r="E116" s="303">
        <f t="shared" si="21"/>
        <v>4.6929730102217099E-2</v>
      </c>
      <c r="F116" s="303">
        <f t="shared" si="21"/>
        <v>6.4480420125598625E-2</v>
      </c>
      <c r="G116" s="303">
        <f t="shared" si="21"/>
        <v>6.5724453959010609E-2</v>
      </c>
      <c r="H116" s="303">
        <f t="shared" si="21"/>
        <v>6.0235195242522896E-2</v>
      </c>
      <c r="I116" s="303">
        <f t="shared" si="21"/>
        <v>7.0248401518995807E-2</v>
      </c>
      <c r="J116" s="303">
        <f t="shared" si="21"/>
        <v>6.916771277358362E-2</v>
      </c>
      <c r="K116" s="303">
        <f t="shared" si="21"/>
        <v>7.6600414044700596E-2</v>
      </c>
      <c r="L116" s="303">
        <f t="shared" si="21"/>
        <v>8.9838161759548188E-2</v>
      </c>
      <c r="M116" s="303">
        <f t="shared" si="21"/>
        <v>7.3113070552514967E-2</v>
      </c>
      <c r="N116" s="303">
        <f t="shared" si="21"/>
        <v>0.10073656188937524</v>
      </c>
      <c r="O116" s="303">
        <f t="shared" si="21"/>
        <v>9.7227443565959026E-2</v>
      </c>
      <c r="P116" s="303">
        <f t="shared" si="21"/>
        <v>0.10549272357909462</v>
      </c>
      <c r="Q116" s="303">
        <f t="shared" si="21"/>
        <v>0.11595491701750091</v>
      </c>
      <c r="R116" s="303">
        <f t="shared" si="21"/>
        <v>7.5031446242978722E-2</v>
      </c>
      <c r="S116" s="303">
        <f t="shared" si="21"/>
        <v>7.8477903870189894E-2</v>
      </c>
      <c r="T116" s="303">
        <f t="shared" si="21"/>
        <v>6.2260403199253932E-2</v>
      </c>
      <c r="U116" s="303">
        <f t="shared" si="21"/>
        <v>0.11289564705083069</v>
      </c>
      <c r="V116" s="303">
        <f t="shared" si="21"/>
        <v>0.11461718720667614</v>
      </c>
      <c r="W116" s="303">
        <f t="shared" si="21"/>
        <v>0.11219839476048092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2.4130186816337003E-2</v>
      </c>
      <c r="C117" s="304">
        <f t="shared" si="22"/>
        <v>2.3963535223283448E-2</v>
      </c>
      <c r="D117" s="304">
        <f t="shared" si="22"/>
        <v>2.4147320812637131E-2</v>
      </c>
      <c r="E117" s="304">
        <f t="shared" si="22"/>
        <v>2.3545621743788655E-2</v>
      </c>
      <c r="F117" s="304">
        <f t="shared" si="22"/>
        <v>2.1792545366723731E-2</v>
      </c>
      <c r="G117" s="304">
        <f t="shared" si="22"/>
        <v>2.1666171190777218E-2</v>
      </c>
      <c r="H117" s="304">
        <f t="shared" si="22"/>
        <v>2.2230675971205167E-2</v>
      </c>
      <c r="I117" s="304">
        <f t="shared" si="22"/>
        <v>2.1204530555494702E-2</v>
      </c>
      <c r="J117" s="304">
        <f t="shared" si="22"/>
        <v>2.1338344612203131E-2</v>
      </c>
      <c r="K117" s="304">
        <f t="shared" si="22"/>
        <v>2.0609971968378417E-2</v>
      </c>
      <c r="L117" s="304">
        <f t="shared" si="22"/>
        <v>1.9244238533400661E-2</v>
      </c>
      <c r="M117" s="304">
        <f t="shared" si="22"/>
        <v>2.0992137658202476E-2</v>
      </c>
      <c r="N117" s="304">
        <f t="shared" si="22"/>
        <v>1.8098005343765124E-2</v>
      </c>
      <c r="O117" s="304">
        <f t="shared" si="22"/>
        <v>1.8451766212763218E-2</v>
      </c>
      <c r="P117" s="304">
        <f t="shared" si="22"/>
        <v>1.7626466861084961E-2</v>
      </c>
      <c r="Q117" s="304">
        <f t="shared" si="22"/>
        <v>1.6489602304128895E-2</v>
      </c>
      <c r="R117" s="304">
        <f t="shared" si="22"/>
        <v>2.0696121700811719E-2</v>
      </c>
      <c r="S117" s="304">
        <f t="shared" si="22"/>
        <v>2.0380734716353724E-2</v>
      </c>
      <c r="T117" s="304">
        <f t="shared" si="22"/>
        <v>2.206693810086854E-2</v>
      </c>
      <c r="U117" s="304">
        <f t="shared" si="22"/>
        <v>1.6826084385234859E-2</v>
      </c>
      <c r="V117" s="304">
        <f t="shared" si="22"/>
        <v>1.6611143540860573E-2</v>
      </c>
      <c r="W117" s="304">
        <f t="shared" si="22"/>
        <v>1.6872555243099042E-2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1.6777422500072092E-2</v>
      </c>
      <c r="C118" s="304">
        <f t="shared" si="23"/>
        <v>1.8673044636534693E-2</v>
      </c>
      <c r="D118" s="304">
        <f t="shared" si="23"/>
        <v>1.654840992415586E-2</v>
      </c>
      <c r="E118" s="304">
        <f t="shared" si="23"/>
        <v>2.3384108358428444E-2</v>
      </c>
      <c r="F118" s="304">
        <f t="shared" si="23"/>
        <v>4.2687874758874894E-2</v>
      </c>
      <c r="G118" s="304">
        <f t="shared" si="23"/>
        <v>4.4058282768233391E-2</v>
      </c>
      <c r="H118" s="304">
        <f t="shared" si="23"/>
        <v>3.8004519271317726E-2</v>
      </c>
      <c r="I118" s="304">
        <f t="shared" si="23"/>
        <v>4.9043870963501109E-2</v>
      </c>
      <c r="J118" s="304">
        <f t="shared" si="23"/>
        <v>4.7829368161380489E-2</v>
      </c>
      <c r="K118" s="304">
        <f t="shared" si="23"/>
        <v>5.5990442076322179E-2</v>
      </c>
      <c r="L118" s="304">
        <f t="shared" si="23"/>
        <v>7.059392322614752E-2</v>
      </c>
      <c r="M118" s="304">
        <f t="shared" si="23"/>
        <v>5.212093289431248E-2</v>
      </c>
      <c r="N118" s="304">
        <f t="shared" si="23"/>
        <v>8.2638556545610115E-2</v>
      </c>
      <c r="O118" s="304">
        <f t="shared" si="23"/>
        <v>7.8775677353195808E-2</v>
      </c>
      <c r="P118" s="304">
        <f t="shared" si="23"/>
        <v>8.7866256718009655E-2</v>
      </c>
      <c r="Q118" s="304">
        <f t="shared" si="23"/>
        <v>9.9465314713372013E-2</v>
      </c>
      <c r="R118" s="304">
        <f t="shared" si="23"/>
        <v>5.4335324542166996E-2</v>
      </c>
      <c r="S118" s="304">
        <f t="shared" si="23"/>
        <v>5.8097169153836177E-2</v>
      </c>
      <c r="T118" s="304">
        <f t="shared" si="23"/>
        <v>4.0193465098385395E-2</v>
      </c>
      <c r="U118" s="304">
        <f t="shared" si="23"/>
        <v>9.606956266559584E-2</v>
      </c>
      <c r="V118" s="304">
        <f t="shared" si="23"/>
        <v>9.800604366581557E-2</v>
      </c>
      <c r="W118" s="304">
        <f t="shared" si="23"/>
        <v>9.5325839517381883E-2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0.80120467602326551</v>
      </c>
      <c r="C119" s="303">
        <f t="shared" si="24"/>
        <v>0.79983352023200416</v>
      </c>
      <c r="D119" s="303">
        <f t="shared" si="24"/>
        <v>0.80127505209750971</v>
      </c>
      <c r="E119" s="303">
        <f t="shared" si="24"/>
        <v>0.79630690791886116</v>
      </c>
      <c r="F119" s="303">
        <f t="shared" si="24"/>
        <v>0.78056493438550811</v>
      </c>
      <c r="G119" s="303">
        <f t="shared" si="24"/>
        <v>0.77938638872938737</v>
      </c>
      <c r="H119" s="303">
        <f t="shared" si="24"/>
        <v>0.78479107250831759</v>
      </c>
      <c r="I119" s="303">
        <f t="shared" si="24"/>
        <v>0.77503885115249704</v>
      </c>
      <c r="J119" s="303">
        <f t="shared" si="24"/>
        <v>0.77677632656396645</v>
      </c>
      <c r="K119" s="303">
        <f t="shared" si="24"/>
        <v>0.77052694363243623</v>
      </c>
      <c r="L119" s="303">
        <f t="shared" si="24"/>
        <v>0.7573628214465159</v>
      </c>
      <c r="M119" s="303">
        <f t="shared" si="24"/>
        <v>0.77465940997599203</v>
      </c>
      <c r="N119" s="303">
        <f t="shared" si="24"/>
        <v>0.7458762087473978</v>
      </c>
      <c r="O119" s="303">
        <f t="shared" si="24"/>
        <v>0.74912012330212119</v>
      </c>
      <c r="P119" s="303">
        <f t="shared" si="24"/>
        <v>0.7417152549453877</v>
      </c>
      <c r="Q119" s="303">
        <f t="shared" si="24"/>
        <v>0.7296042351391312</v>
      </c>
      <c r="R119" s="303">
        <f t="shared" si="24"/>
        <v>0.76983864145212455</v>
      </c>
      <c r="S119" s="303">
        <f t="shared" si="24"/>
        <v>0.76760459800918024</v>
      </c>
      <c r="T119" s="303">
        <f t="shared" si="24"/>
        <v>0.78411942519350764</v>
      </c>
      <c r="U119" s="303">
        <f t="shared" si="24"/>
        <v>0.73326588877597176</v>
      </c>
      <c r="V119" s="303">
        <f t="shared" si="24"/>
        <v>0.73044538561049377</v>
      </c>
      <c r="W119" s="303">
        <f t="shared" si="24"/>
        <v>0.73320308575394921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0.76648828710717565</v>
      </c>
      <c r="C120" s="304">
        <f t="shared" si="25"/>
        <v>0.76119464826900396</v>
      </c>
      <c r="D120" s="304">
        <f t="shared" si="25"/>
        <v>0.76703254346023797</v>
      </c>
      <c r="E120" s="304">
        <f t="shared" si="25"/>
        <v>0.74791974950858076</v>
      </c>
      <c r="F120" s="304">
        <f t="shared" si="25"/>
        <v>0.69223379400181284</v>
      </c>
      <c r="G120" s="304">
        <f t="shared" si="25"/>
        <v>0.6882195554717474</v>
      </c>
      <c r="H120" s="304">
        <f t="shared" si="25"/>
        <v>0.70615088379122304</v>
      </c>
      <c r="I120" s="304">
        <f t="shared" si="25"/>
        <v>0.67355567646865533</v>
      </c>
      <c r="J120" s="304">
        <f t="shared" si="25"/>
        <v>0.67780624062292305</v>
      </c>
      <c r="K120" s="304">
        <f t="shared" si="25"/>
        <v>0.65466969781907902</v>
      </c>
      <c r="L120" s="304">
        <f t="shared" si="25"/>
        <v>0.61128757694331559</v>
      </c>
      <c r="M120" s="304">
        <f t="shared" si="25"/>
        <v>0.66680907855466687</v>
      </c>
      <c r="N120" s="304">
        <f t="shared" si="25"/>
        <v>0.57487781680195105</v>
      </c>
      <c r="O120" s="304">
        <f t="shared" si="25"/>
        <v>0.58611492675836097</v>
      </c>
      <c r="P120" s="304">
        <f t="shared" si="25"/>
        <v>0.5598995355874048</v>
      </c>
      <c r="Q120" s="304">
        <f t="shared" si="25"/>
        <v>0.52378736730762376</v>
      </c>
      <c r="R120" s="304">
        <f t="shared" si="25"/>
        <v>0.65740621873166649</v>
      </c>
      <c r="S120" s="304">
        <f t="shared" si="25"/>
        <v>0.64738804393123595</v>
      </c>
      <c r="T120" s="304">
        <f t="shared" si="25"/>
        <v>0.70094979849817729</v>
      </c>
      <c r="U120" s="304">
        <f t="shared" si="25"/>
        <v>0.53447562164863682</v>
      </c>
      <c r="V120" s="304">
        <f t="shared" si="25"/>
        <v>0.52764808894498294</v>
      </c>
      <c r="W120" s="304">
        <f t="shared" si="25"/>
        <v>0.53595175478079304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3.4716388916089844E-2</v>
      </c>
      <c r="C121" s="304">
        <f t="shared" si="26"/>
        <v>3.8638871963000213E-2</v>
      </c>
      <c r="D121" s="304">
        <f t="shared" si="26"/>
        <v>3.4242508637271754E-2</v>
      </c>
      <c r="E121" s="304">
        <f t="shared" si="26"/>
        <v>4.8387158410280337E-2</v>
      </c>
      <c r="F121" s="304">
        <f t="shared" si="26"/>
        <v>8.8331140383695286E-2</v>
      </c>
      <c r="G121" s="304">
        <f t="shared" si="26"/>
        <v>9.1166833257640051E-2</v>
      </c>
      <c r="H121" s="304">
        <f t="shared" si="26"/>
        <v>7.8640188717094564E-2</v>
      </c>
      <c r="I121" s="304">
        <f t="shared" si="26"/>
        <v>0.10148317468384166</v>
      </c>
      <c r="J121" s="304">
        <f t="shared" si="26"/>
        <v>9.8970085941043395E-2</v>
      </c>
      <c r="K121" s="304">
        <f t="shared" si="26"/>
        <v>0.11585724581335723</v>
      </c>
      <c r="L121" s="304">
        <f t="shared" si="26"/>
        <v>0.14607524450320036</v>
      </c>
      <c r="M121" s="304">
        <f t="shared" si="26"/>
        <v>0.10785033142132514</v>
      </c>
      <c r="N121" s="304">
        <f t="shared" si="26"/>
        <v>0.17099839194544664</v>
      </c>
      <c r="O121" s="304">
        <f t="shared" si="26"/>
        <v>0.16300519654376028</v>
      </c>
      <c r="P121" s="304">
        <f t="shared" si="26"/>
        <v>0.18181571935798299</v>
      </c>
      <c r="Q121" s="304">
        <f t="shared" si="26"/>
        <v>0.20581686783150741</v>
      </c>
      <c r="R121" s="304">
        <f t="shared" si="26"/>
        <v>0.11243242272045813</v>
      </c>
      <c r="S121" s="304">
        <f t="shared" si="26"/>
        <v>0.12021655407794424</v>
      </c>
      <c r="T121" s="304">
        <f t="shared" si="26"/>
        <v>8.3169626695330331E-2</v>
      </c>
      <c r="U121" s="304">
        <f t="shared" si="26"/>
        <v>0.19879026712733494</v>
      </c>
      <c r="V121" s="304">
        <f t="shared" si="26"/>
        <v>0.20279729666551088</v>
      </c>
      <c r="W121" s="304">
        <f t="shared" si="26"/>
        <v>0.19725133097315614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0.10505780162874731</v>
      </c>
      <c r="C122" s="303">
        <f t="shared" si="27"/>
        <v>0.10426485923933936</v>
      </c>
      <c r="D122" s="303">
        <f t="shared" si="27"/>
        <v>0.10488121390966196</v>
      </c>
      <c r="E122" s="303">
        <f t="shared" si="27"/>
        <v>0.1026556166344775</v>
      </c>
      <c r="F122" s="303">
        <f t="shared" si="27"/>
        <v>9.637191738924461E-2</v>
      </c>
      <c r="G122" s="303">
        <f t="shared" si="27"/>
        <v>9.5922333495955178E-2</v>
      </c>
      <c r="H122" s="303">
        <f t="shared" si="27"/>
        <v>9.7862641245820406E-2</v>
      </c>
      <c r="I122" s="303">
        <f t="shared" si="27"/>
        <v>9.4272331758656E-2</v>
      </c>
      <c r="J122" s="303">
        <f t="shared" si="27"/>
        <v>9.4608114126504855E-2</v>
      </c>
      <c r="K122" s="303">
        <f t="shared" si="27"/>
        <v>9.1838936419543868E-2</v>
      </c>
      <c r="L122" s="303">
        <f t="shared" si="27"/>
        <v>8.6940832636684492E-2</v>
      </c>
      <c r="M122" s="303">
        <f t="shared" si="27"/>
        <v>9.3086675015561407E-2</v>
      </c>
      <c r="N122" s="303">
        <f t="shared" si="27"/>
        <v>8.3060837782782893E-2</v>
      </c>
      <c r="O122" s="303">
        <f t="shared" si="27"/>
        <v>8.4410109396385616E-2</v>
      </c>
      <c r="P122" s="303">
        <f t="shared" si="27"/>
        <v>8.1384168657286191E-2</v>
      </c>
      <c r="Q122" s="303">
        <f t="shared" si="27"/>
        <v>7.7499782312484194E-2</v>
      </c>
      <c r="R122" s="303">
        <f t="shared" si="27"/>
        <v>9.2600733979828778E-2</v>
      </c>
      <c r="S122" s="303">
        <f t="shared" si="27"/>
        <v>9.1296386669800514E-2</v>
      </c>
      <c r="T122" s="303">
        <f t="shared" si="27"/>
        <v>9.7026371172607651E-2</v>
      </c>
      <c r="U122" s="303">
        <f t="shared" si="27"/>
        <v>7.8595988436555783E-2</v>
      </c>
      <c r="V122" s="303">
        <f t="shared" si="27"/>
        <v>7.7949772501342288E-2</v>
      </c>
      <c r="W122" s="303">
        <f t="shared" si="27"/>
        <v>7.8870844151961189E-2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8.6939643676508138E-2</v>
      </c>
      <c r="C123" s="304">
        <f t="shared" si="28"/>
        <v>8.6339207789771055E-2</v>
      </c>
      <c r="D123" s="304">
        <f t="shared" si="28"/>
        <v>8.7001376457295304E-2</v>
      </c>
      <c r="E123" s="304">
        <f t="shared" si="28"/>
        <v>8.4833490106297149E-2</v>
      </c>
      <c r="F123" s="304">
        <f t="shared" si="28"/>
        <v>7.8517259041872081E-2</v>
      </c>
      <c r="G123" s="304">
        <f t="shared" si="28"/>
        <v>7.8061940319711851E-2</v>
      </c>
      <c r="H123" s="304">
        <f t="shared" si="28"/>
        <v>8.009581783743018E-2</v>
      </c>
      <c r="I123" s="304">
        <f t="shared" si="28"/>
        <v>7.6398676266120416E-2</v>
      </c>
      <c r="J123" s="304">
        <f t="shared" si="28"/>
        <v>7.6880800441025771E-2</v>
      </c>
      <c r="K123" s="304">
        <f t="shared" si="28"/>
        <v>7.425651665077497E-2</v>
      </c>
      <c r="L123" s="304">
        <f t="shared" si="28"/>
        <v>6.9335859421811072E-2</v>
      </c>
      <c r="M123" s="304">
        <f t="shared" si="28"/>
        <v>7.5633437150876379E-2</v>
      </c>
      <c r="N123" s="304">
        <f t="shared" si="28"/>
        <v>6.5206048665035987E-2</v>
      </c>
      <c r="O123" s="304">
        <f t="shared" si="28"/>
        <v>6.6480628266573166E-2</v>
      </c>
      <c r="P123" s="304">
        <f t="shared" si="28"/>
        <v>6.350712324949713E-2</v>
      </c>
      <c r="Q123" s="304">
        <f t="shared" si="28"/>
        <v>5.941106712517015E-2</v>
      </c>
      <c r="R123" s="304">
        <f t="shared" si="28"/>
        <v>7.4566909069100865E-2</v>
      </c>
      <c r="S123" s="304">
        <f t="shared" si="28"/>
        <v>7.3430588316274276E-2</v>
      </c>
      <c r="T123" s="304">
        <f t="shared" si="28"/>
        <v>7.9505879922246767E-2</v>
      </c>
      <c r="U123" s="304">
        <f t="shared" si="28"/>
        <v>6.0623392270331332E-2</v>
      </c>
      <c r="V123" s="304">
        <f t="shared" si="28"/>
        <v>5.9848973051629846E-2</v>
      </c>
      <c r="W123" s="304">
        <f t="shared" si="28"/>
        <v>6.0790824037636103E-2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1.8118157952239169E-2</v>
      </c>
      <c r="C124" s="305">
        <f t="shared" si="29"/>
        <v>1.792565144956831E-2</v>
      </c>
      <c r="D124" s="305">
        <f t="shared" si="29"/>
        <v>1.787983745236664E-2</v>
      </c>
      <c r="E124" s="305">
        <f t="shared" si="29"/>
        <v>1.7822126528180344E-2</v>
      </c>
      <c r="F124" s="305">
        <f t="shared" si="29"/>
        <v>1.7854658347372536E-2</v>
      </c>
      <c r="G124" s="305">
        <f t="shared" si="29"/>
        <v>1.7860393176243321E-2</v>
      </c>
      <c r="H124" s="305">
        <f t="shared" si="29"/>
        <v>1.7766823408390215E-2</v>
      </c>
      <c r="I124" s="305">
        <f t="shared" si="29"/>
        <v>1.7873655492535598E-2</v>
      </c>
      <c r="J124" s="305">
        <f t="shared" si="29"/>
        <v>1.7727313685479081E-2</v>
      </c>
      <c r="K124" s="305">
        <f t="shared" si="29"/>
        <v>1.7582419768768901E-2</v>
      </c>
      <c r="L124" s="305">
        <f t="shared" si="29"/>
        <v>1.7604973214873424E-2</v>
      </c>
      <c r="M124" s="305">
        <f t="shared" si="29"/>
        <v>1.7453237864685032E-2</v>
      </c>
      <c r="N124" s="305">
        <f t="shared" si="29"/>
        <v>1.7854789117746909E-2</v>
      </c>
      <c r="O124" s="305">
        <f t="shared" si="29"/>
        <v>1.7929481129812436E-2</v>
      </c>
      <c r="P124" s="305">
        <f t="shared" si="29"/>
        <v>1.7877045407789047E-2</v>
      </c>
      <c r="Q124" s="305">
        <f t="shared" si="29"/>
        <v>1.8088715187314051E-2</v>
      </c>
      <c r="R124" s="305">
        <f t="shared" si="29"/>
        <v>1.8033824910727903E-2</v>
      </c>
      <c r="S124" s="305">
        <f t="shared" si="29"/>
        <v>1.7865798353526242E-2</v>
      </c>
      <c r="T124" s="305">
        <f t="shared" si="29"/>
        <v>1.7520491250360877E-2</v>
      </c>
      <c r="U124" s="305">
        <f t="shared" si="29"/>
        <v>1.7972596166224455E-2</v>
      </c>
      <c r="V124" s="305">
        <f t="shared" si="29"/>
        <v>1.8100799449712445E-2</v>
      </c>
      <c r="W124" s="305">
        <f t="shared" si="29"/>
        <v>1.8080020114325093E-2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0.99999999999999967</v>
      </c>
      <c r="C126" s="234">
        <f t="shared" si="30"/>
        <v>1</v>
      </c>
      <c r="D126" s="234">
        <f t="shared" si="30"/>
        <v>0.99999999999999978</v>
      </c>
      <c r="E126" s="234">
        <f t="shared" si="30"/>
        <v>1</v>
      </c>
      <c r="F126" s="234">
        <f t="shared" si="30"/>
        <v>0.99999999999999989</v>
      </c>
      <c r="G126" s="234">
        <f t="shared" si="30"/>
        <v>0.99999999999999978</v>
      </c>
      <c r="H126" s="234">
        <f t="shared" si="30"/>
        <v>1.0000000000000004</v>
      </c>
      <c r="I126" s="234">
        <f t="shared" si="30"/>
        <v>1</v>
      </c>
      <c r="J126" s="234">
        <f t="shared" si="30"/>
        <v>1.0000000000000004</v>
      </c>
      <c r="K126" s="234">
        <f t="shared" si="30"/>
        <v>0.99999999999999978</v>
      </c>
      <c r="L126" s="234">
        <f t="shared" si="30"/>
        <v>1</v>
      </c>
      <c r="M126" s="234">
        <f t="shared" si="30"/>
        <v>1</v>
      </c>
      <c r="N126" s="234">
        <f t="shared" si="30"/>
        <v>0.99999999999999978</v>
      </c>
      <c r="O126" s="234">
        <f t="shared" si="30"/>
        <v>0.99999999999999956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1</v>
      </c>
      <c r="V126" s="234">
        <f t="shared" si="30"/>
        <v>1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2.8054080377322231E-2</v>
      </c>
      <c r="C127" s="301">
        <f t="shared" si="31"/>
        <v>2.806883112968989E-2</v>
      </c>
      <c r="D127" s="301">
        <f t="shared" si="31"/>
        <v>2.8136665424199247E-2</v>
      </c>
      <c r="E127" s="301">
        <f t="shared" si="31"/>
        <v>2.7984343938927493E-2</v>
      </c>
      <c r="F127" s="301">
        <f t="shared" si="31"/>
        <v>2.7573577507135721E-2</v>
      </c>
      <c r="G127" s="301">
        <f t="shared" si="31"/>
        <v>2.7552797574649197E-2</v>
      </c>
      <c r="H127" s="301">
        <f t="shared" si="31"/>
        <v>2.7621250748230141E-2</v>
      </c>
      <c r="I127" s="301">
        <f t="shared" si="31"/>
        <v>2.7456681835877191E-2</v>
      </c>
      <c r="J127" s="301">
        <f t="shared" si="31"/>
        <v>2.7516690669135171E-2</v>
      </c>
      <c r="K127" s="301">
        <f t="shared" si="31"/>
        <v>2.7489430457077517E-2</v>
      </c>
      <c r="L127" s="301">
        <f t="shared" si="31"/>
        <v>2.7386321823882058E-2</v>
      </c>
      <c r="M127" s="301">
        <f t="shared" si="31"/>
        <v>2.7591107451280596E-2</v>
      </c>
      <c r="N127" s="301">
        <f t="shared" si="31"/>
        <v>2.7326482828262E-2</v>
      </c>
      <c r="O127" s="301">
        <f t="shared" si="31"/>
        <v>2.7341383750217919E-2</v>
      </c>
      <c r="P127" s="301">
        <f t="shared" si="31"/>
        <v>2.7349853763538289E-2</v>
      </c>
      <c r="Q127" s="301">
        <f t="shared" si="31"/>
        <v>2.7269136189163202E-2</v>
      </c>
      <c r="R127" s="301">
        <f t="shared" si="31"/>
        <v>2.7400745567464496E-2</v>
      </c>
      <c r="S127" s="301">
        <f t="shared" si="31"/>
        <v>2.744626502975555E-2</v>
      </c>
      <c r="T127" s="301">
        <f t="shared" si="31"/>
        <v>2.7719039720241447E-2</v>
      </c>
      <c r="U127" s="301">
        <f t="shared" si="31"/>
        <v>2.6829500410976283E-2</v>
      </c>
      <c r="V127" s="301">
        <f t="shared" si="31"/>
        <v>2.6405006483655589E-2</v>
      </c>
      <c r="W127" s="301">
        <f t="shared" si="31"/>
        <v>2.6410076777639468E-2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3.1074208543736387E-3</v>
      </c>
      <c r="C128" s="235">
        <f t="shared" si="32"/>
        <v>3.1090547270548486E-3</v>
      </c>
      <c r="D128" s="235">
        <f t="shared" si="32"/>
        <v>3.1165684184168547E-3</v>
      </c>
      <c r="E128" s="235">
        <f t="shared" si="32"/>
        <v>3.1195787086110705E-3</v>
      </c>
      <c r="F128" s="235">
        <f t="shared" si="32"/>
        <v>3.0701016286284596E-3</v>
      </c>
      <c r="G128" s="235">
        <f t="shared" si="32"/>
        <v>3.0656843154864056E-3</v>
      </c>
      <c r="H128" s="235">
        <f t="shared" si="32"/>
        <v>3.0733008132312833E-3</v>
      </c>
      <c r="I128" s="235">
        <f t="shared" si="32"/>
        <v>3.054989920043388E-3</v>
      </c>
      <c r="J128" s="235">
        <f t="shared" si="32"/>
        <v>3.0616668514297988E-3</v>
      </c>
      <c r="K128" s="235">
        <f t="shared" si="32"/>
        <v>3.0586337218785967E-3</v>
      </c>
      <c r="L128" s="235">
        <f t="shared" si="32"/>
        <v>3.0471612563795075E-3</v>
      </c>
      <c r="M128" s="235">
        <f t="shared" si="32"/>
        <v>3.0699468949068405E-3</v>
      </c>
      <c r="N128" s="235">
        <f t="shared" si="32"/>
        <v>3.0405032221152949E-3</v>
      </c>
      <c r="O128" s="235">
        <f t="shared" si="32"/>
        <v>3.0421611852532596E-3</v>
      </c>
      <c r="P128" s="235">
        <f t="shared" si="32"/>
        <v>3.0431036081385553E-3</v>
      </c>
      <c r="Q128" s="235">
        <f t="shared" si="32"/>
        <v>3.0341225019160237E-3</v>
      </c>
      <c r="R128" s="235">
        <f t="shared" si="32"/>
        <v>3.0487661258796536E-3</v>
      </c>
      <c r="S128" s="235">
        <f t="shared" si="32"/>
        <v>3.0538308856818833E-3</v>
      </c>
      <c r="T128" s="235">
        <f t="shared" si="32"/>
        <v>3.0841813823245076E-3</v>
      </c>
      <c r="U128" s="235">
        <f t="shared" si="32"/>
        <v>3.0511571801124433E-3</v>
      </c>
      <c r="V128" s="235">
        <f t="shared" si="32"/>
        <v>3.0612989200189461E-3</v>
      </c>
      <c r="W128" s="235">
        <f t="shared" si="32"/>
        <v>3.1144720320727261E-3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0.1342849426510786</v>
      </c>
      <c r="C129" s="235">
        <f t="shared" si="33"/>
        <v>0.13416223150841006</v>
      </c>
      <c r="D129" s="235">
        <f t="shared" si="33"/>
        <v>0.13448646304773298</v>
      </c>
      <c r="E129" s="235">
        <f t="shared" si="33"/>
        <v>0.13357994154665007</v>
      </c>
      <c r="F129" s="235">
        <f t="shared" si="33"/>
        <v>0.13146133962334147</v>
      </c>
      <c r="G129" s="235">
        <f t="shared" si="33"/>
        <v>0.13127219086755587</v>
      </c>
      <c r="H129" s="235">
        <f t="shared" si="33"/>
        <v>0.13159832827859241</v>
      </c>
      <c r="I129" s="235">
        <f t="shared" si="33"/>
        <v>0.13081425829024609</v>
      </c>
      <c r="J129" s="235">
        <f t="shared" si="33"/>
        <v>0.1311001635959356</v>
      </c>
      <c r="K129" s="235">
        <f t="shared" si="33"/>
        <v>0.13097028539570466</v>
      </c>
      <c r="L129" s="235">
        <f t="shared" si="33"/>
        <v>0.13047903596303803</v>
      </c>
      <c r="M129" s="235">
        <f t="shared" si="33"/>
        <v>0.13145471394615243</v>
      </c>
      <c r="N129" s="235">
        <f t="shared" si="33"/>
        <v>0.13019393982958452</v>
      </c>
      <c r="O129" s="235">
        <f t="shared" si="33"/>
        <v>0.13026493358859575</v>
      </c>
      <c r="P129" s="235">
        <f t="shared" si="33"/>
        <v>0.13030528801003807</v>
      </c>
      <c r="Q129" s="235">
        <f t="shared" si="33"/>
        <v>0.12992071824716642</v>
      </c>
      <c r="R129" s="235">
        <f t="shared" si="33"/>
        <v>0.13054775625960488</v>
      </c>
      <c r="S129" s="235">
        <f t="shared" si="33"/>
        <v>0.13076462859446933</v>
      </c>
      <c r="T129" s="235">
        <f t="shared" si="33"/>
        <v>0.13206423278661308</v>
      </c>
      <c r="U129" s="235">
        <f t="shared" si="33"/>
        <v>0.1278261232562222</v>
      </c>
      <c r="V129" s="235">
        <f t="shared" si="33"/>
        <v>0.12580366990286004</v>
      </c>
      <c r="W129" s="235">
        <f t="shared" si="33"/>
        <v>0.12582782674565618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4.238166713584552E-2</v>
      </c>
      <c r="C130" s="235">
        <f t="shared" si="34"/>
        <v>4.2403951290893242E-2</v>
      </c>
      <c r="D130" s="235">
        <f t="shared" si="34"/>
        <v>4.2506429449208308E-2</v>
      </c>
      <c r="E130" s="235">
        <f t="shared" si="34"/>
        <v>4.2547486365207936E-2</v>
      </c>
      <c r="F130" s="235">
        <f t="shared" si="34"/>
        <v>4.1872675571000523E-2</v>
      </c>
      <c r="G130" s="235">
        <f t="shared" si="34"/>
        <v>4.1812428470914979E-2</v>
      </c>
      <c r="H130" s="235">
        <f t="shared" si="34"/>
        <v>4.1916308790733887E-2</v>
      </c>
      <c r="I130" s="235">
        <f t="shared" si="34"/>
        <v>4.1666569146051678E-2</v>
      </c>
      <c r="J130" s="235">
        <f t="shared" si="34"/>
        <v>4.1757634855129823E-2</v>
      </c>
      <c r="K130" s="235">
        <f t="shared" si="34"/>
        <v>4.171626643641755E-2</v>
      </c>
      <c r="L130" s="235">
        <f t="shared" si="34"/>
        <v>4.1559795125708059E-2</v>
      </c>
      <c r="M130" s="235">
        <f t="shared" si="34"/>
        <v>4.1870565179974742E-2</v>
      </c>
      <c r="N130" s="235">
        <f t="shared" si="34"/>
        <v>4.1468987151767951E-2</v>
      </c>
      <c r="O130" s="235">
        <f t="shared" si="34"/>
        <v>4.1491599873098528E-2</v>
      </c>
      <c r="P130" s="235">
        <f t="shared" si="34"/>
        <v>4.1504453443598814E-2</v>
      </c>
      <c r="Q130" s="235">
        <f t="shared" si="34"/>
        <v>4.138196142456662E-2</v>
      </c>
      <c r="R130" s="235">
        <f t="shared" si="34"/>
        <v>4.1581683710531059E-2</v>
      </c>
      <c r="S130" s="235">
        <f t="shared" si="34"/>
        <v>4.1650761242709874E-2</v>
      </c>
      <c r="T130" s="235">
        <f t="shared" si="34"/>
        <v>4.2064707311297522E-2</v>
      </c>
      <c r="U130" s="235">
        <f t="shared" si="34"/>
        <v>4.1491510592200465E-2</v>
      </c>
      <c r="V130" s="235">
        <f t="shared" si="34"/>
        <v>4.1523017497863128E-2</v>
      </c>
      <c r="W130" s="235">
        <f t="shared" si="34"/>
        <v>4.215029329871859E-2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0.29071491226800927</v>
      </c>
      <c r="C131" s="302">
        <f t="shared" si="35"/>
        <v>0.29036435848504932</v>
      </c>
      <c r="D131" s="302">
        <f t="shared" si="35"/>
        <v>0.31263367703641953</v>
      </c>
      <c r="E131" s="302">
        <f t="shared" si="35"/>
        <v>0.27139205768947983</v>
      </c>
      <c r="F131" s="302">
        <f t="shared" si="35"/>
        <v>0.23026766932828674</v>
      </c>
      <c r="G131" s="302">
        <f t="shared" si="35"/>
        <v>0.22900217407301851</v>
      </c>
      <c r="H131" s="302">
        <f t="shared" si="35"/>
        <v>0.23403381228459794</v>
      </c>
      <c r="I131" s="302">
        <f t="shared" si="35"/>
        <v>0.22633297851878889</v>
      </c>
      <c r="J131" s="302">
        <f t="shared" si="35"/>
        <v>0.22391879759307545</v>
      </c>
      <c r="K131" s="302">
        <f t="shared" si="35"/>
        <v>0.21734775893662472</v>
      </c>
      <c r="L131" s="302">
        <f t="shared" si="35"/>
        <v>0.21682896230104517</v>
      </c>
      <c r="M131" s="302">
        <f t="shared" si="35"/>
        <v>0.21378638849672948</v>
      </c>
      <c r="N131" s="302">
        <f t="shared" si="35"/>
        <v>0.21876319979919384</v>
      </c>
      <c r="O131" s="302">
        <f t="shared" si="35"/>
        <v>0.21850639316709414</v>
      </c>
      <c r="P131" s="302">
        <f t="shared" si="35"/>
        <v>0.21506302061349461</v>
      </c>
      <c r="Q131" s="302">
        <f t="shared" si="35"/>
        <v>0.22222208131296239</v>
      </c>
      <c r="R131" s="302">
        <f t="shared" si="35"/>
        <v>0.22575479235368048</v>
      </c>
      <c r="S131" s="302">
        <f t="shared" si="35"/>
        <v>0.21933751852608502</v>
      </c>
      <c r="T131" s="302">
        <f t="shared" si="35"/>
        <v>0.22563105123599414</v>
      </c>
      <c r="U131" s="302">
        <f t="shared" si="35"/>
        <v>0.23212905555666097</v>
      </c>
      <c r="V131" s="302">
        <f t="shared" si="35"/>
        <v>0.24592994157558365</v>
      </c>
      <c r="W131" s="302">
        <f t="shared" si="35"/>
        <v>0.2439641554454943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0.50145697671337042</v>
      </c>
      <c r="C132" s="237">
        <f t="shared" si="36"/>
        <v>0.50189157285890273</v>
      </c>
      <c r="D132" s="237">
        <f t="shared" si="36"/>
        <v>0.47912019662402289</v>
      </c>
      <c r="E132" s="237">
        <f t="shared" si="36"/>
        <v>0.52137659175112361</v>
      </c>
      <c r="F132" s="237">
        <f t="shared" si="36"/>
        <v>0.56575463634160694</v>
      </c>
      <c r="G132" s="237">
        <f t="shared" si="36"/>
        <v>0.56729472469837483</v>
      </c>
      <c r="H132" s="237">
        <f t="shared" si="36"/>
        <v>0.56175699908461485</v>
      </c>
      <c r="I132" s="237">
        <f t="shared" si="36"/>
        <v>0.57067452228899285</v>
      </c>
      <c r="J132" s="237">
        <f t="shared" si="36"/>
        <v>0.57264504643529457</v>
      </c>
      <c r="K132" s="237">
        <f t="shared" si="36"/>
        <v>0.57941762505229677</v>
      </c>
      <c r="L132" s="237">
        <f t="shared" si="36"/>
        <v>0.58069872352994711</v>
      </c>
      <c r="M132" s="237">
        <f t="shared" si="36"/>
        <v>0.58222727803095597</v>
      </c>
      <c r="N132" s="237">
        <f t="shared" si="36"/>
        <v>0.5792068871690762</v>
      </c>
      <c r="O132" s="237">
        <f t="shared" si="36"/>
        <v>0.57935352843573995</v>
      </c>
      <c r="P132" s="237">
        <f t="shared" si="36"/>
        <v>0.58273428056119159</v>
      </c>
      <c r="Q132" s="237">
        <f t="shared" si="36"/>
        <v>0.57617198032422534</v>
      </c>
      <c r="R132" s="237">
        <f t="shared" si="36"/>
        <v>0.57166625598283949</v>
      </c>
      <c r="S132" s="237">
        <f t="shared" si="36"/>
        <v>0.5777469957212984</v>
      </c>
      <c r="T132" s="237">
        <f t="shared" si="36"/>
        <v>0.56943678756352933</v>
      </c>
      <c r="U132" s="237">
        <f t="shared" si="36"/>
        <v>0.56867265300382774</v>
      </c>
      <c r="V132" s="237">
        <f t="shared" si="36"/>
        <v>0.55727706562001866</v>
      </c>
      <c r="W132" s="237">
        <f t="shared" si="36"/>
        <v>0.55853317570041872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343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4">
        <f>IF(B$5=0,0,B$5/PPA_fec!B$5)</f>
        <v>0</v>
      </c>
      <c r="C136" s="324">
        <f>IF(C$5=0,0,C$5/PPA_fec!C$5)</f>
        <v>0</v>
      </c>
      <c r="D136" s="324">
        <f>IF(D$5=0,0,D$5/PPA_fec!D$5)</f>
        <v>0</v>
      </c>
      <c r="E136" s="324">
        <f>IF(E$5=0,0,E$5/PPA_fec!E$5)</f>
        <v>0</v>
      </c>
      <c r="F136" s="324">
        <f>IF(F$5=0,0,F$5/PPA_fec!F$5)</f>
        <v>0</v>
      </c>
      <c r="G136" s="324">
        <f>IF(G$5=0,0,G$5/PPA_fec!G$5)</f>
        <v>0</v>
      </c>
      <c r="H136" s="324">
        <f>IF(H$5=0,0,H$5/PPA_fec!H$5)</f>
        <v>0</v>
      </c>
      <c r="I136" s="324">
        <f>IF(I$5=0,0,I$5/PPA_fec!I$5)</f>
        <v>0</v>
      </c>
      <c r="J136" s="324">
        <f>IF(J$5=0,0,J$5/PPA_fec!J$5)</f>
        <v>0</v>
      </c>
      <c r="K136" s="324">
        <f>IF(K$5=0,0,K$5/PPA_fec!K$5)</f>
        <v>0</v>
      </c>
      <c r="L136" s="324">
        <f>IF(L$5=0,0,L$5/PPA_fec!L$5)</f>
        <v>0</v>
      </c>
      <c r="M136" s="324">
        <f>IF(M$5=0,0,M$5/PPA_fec!M$5)</f>
        <v>0</v>
      </c>
      <c r="N136" s="324">
        <f>IF(N$5=0,0,N$5/PPA_fec!N$5)</f>
        <v>0</v>
      </c>
      <c r="O136" s="324">
        <f>IF(O$5=0,0,O$5/PPA_fec!O$5)</f>
        <v>0</v>
      </c>
      <c r="P136" s="324">
        <f>IF(P$5=0,0,P$5/PPA_fec!P$5)</f>
        <v>0</v>
      </c>
      <c r="Q136" s="324">
        <f>IF(Q$5=0,0,Q$5/PPA_fec!Q$5)</f>
        <v>0</v>
      </c>
      <c r="R136" s="324">
        <f>IF(R$5=0,0,R$5/PPA_fec!R$5)</f>
        <v>0</v>
      </c>
      <c r="S136" s="324">
        <f>IF(S$5=0,0,S$5/PPA_fec!S$5)</f>
        <v>0</v>
      </c>
      <c r="T136" s="324">
        <f>IF(T$5=0,0,T$5/PPA_fec!T$5)</f>
        <v>0</v>
      </c>
      <c r="U136" s="324">
        <f>IF(U$5=0,0,U$5/PPA_fec!U$5)</f>
        <v>0</v>
      </c>
      <c r="V136" s="324">
        <f>IF(V$5=0,0,V$5/PPA_fec!V$5)</f>
        <v>0</v>
      </c>
      <c r="W136" s="324">
        <f>IF(W$5=0,0,W$5/PPA_fec!W$5)</f>
        <v>0</v>
      </c>
      <c r="DA136" s="95"/>
    </row>
    <row r="137" spans="1:105" ht="12" customHeight="1" x14ac:dyDescent="0.25">
      <c r="A137" s="55" t="s">
        <v>92</v>
      </c>
      <c r="B137" s="307">
        <f>IF(B$6=0,0,B$6/PPA_fec!B$6)</f>
        <v>0</v>
      </c>
      <c r="C137" s="307">
        <f>IF(C$6=0,0,C$6/PPA_fec!C$6)</f>
        <v>0</v>
      </c>
      <c r="D137" s="307">
        <f>IF(D$6=0,0,D$6/PPA_fec!D$6)</f>
        <v>0</v>
      </c>
      <c r="E137" s="307">
        <f>IF(E$6=0,0,E$6/PPA_fec!E$6)</f>
        <v>0</v>
      </c>
      <c r="F137" s="307">
        <f>IF(F$6=0,0,F$6/PPA_fec!F$6)</f>
        <v>0</v>
      </c>
      <c r="G137" s="307">
        <f>IF(G$6=0,0,G$6/PPA_fec!G$6)</f>
        <v>0</v>
      </c>
      <c r="H137" s="307">
        <f>IF(H$6=0,0,H$6/PPA_fec!H$6)</f>
        <v>0</v>
      </c>
      <c r="I137" s="307">
        <f>IF(I$6=0,0,I$6/PPA_fec!I$6)</f>
        <v>0</v>
      </c>
      <c r="J137" s="307">
        <f>IF(J$6=0,0,J$6/PPA_fec!J$6)</f>
        <v>0</v>
      </c>
      <c r="K137" s="307">
        <f>IF(K$6=0,0,K$6/PPA_fec!K$6)</f>
        <v>0</v>
      </c>
      <c r="L137" s="307">
        <f>IF(L$6=0,0,L$6/PPA_fec!L$6)</f>
        <v>0</v>
      </c>
      <c r="M137" s="307">
        <f>IF(M$6=0,0,M$6/PPA_fec!M$6)</f>
        <v>0</v>
      </c>
      <c r="N137" s="307">
        <f>IF(N$6=0,0,N$6/PPA_fec!N$6)</f>
        <v>0</v>
      </c>
      <c r="O137" s="307">
        <f>IF(O$6=0,0,O$6/PPA_fec!O$6)</f>
        <v>0</v>
      </c>
      <c r="P137" s="307">
        <f>IF(P$6=0,0,P$6/PPA_fec!P$6)</f>
        <v>0</v>
      </c>
      <c r="Q137" s="307">
        <f>IF(Q$6=0,0,Q$6/PPA_fec!Q$6)</f>
        <v>0</v>
      </c>
      <c r="R137" s="307">
        <f>IF(R$6=0,0,R$6/PPA_fec!R$6)</f>
        <v>0</v>
      </c>
      <c r="S137" s="307">
        <f>IF(S$6=0,0,S$6/PPA_fec!S$6)</f>
        <v>0</v>
      </c>
      <c r="T137" s="307">
        <f>IF(T$6=0,0,T$6/PPA_fec!T$6)</f>
        <v>0</v>
      </c>
      <c r="U137" s="307">
        <f>IF(U$6=0,0,U$6/PPA_fec!U$6)</f>
        <v>0</v>
      </c>
      <c r="V137" s="307">
        <f>IF(V$6=0,0,V$6/PPA_fec!V$6)</f>
        <v>0</v>
      </c>
      <c r="W137" s="307">
        <f>IF(W$6=0,0,W$6/PPA_fec!W$6)</f>
        <v>0</v>
      </c>
      <c r="DA137" s="76"/>
    </row>
    <row r="138" spans="1:105" ht="12" customHeight="1" x14ac:dyDescent="0.25">
      <c r="A138" s="202" t="s">
        <v>93</v>
      </c>
      <c r="B138" s="308">
        <f>IF(B$7=0,0,B$7/PPA_fec!B$7)</f>
        <v>0</v>
      </c>
      <c r="C138" s="308">
        <f>IF(C$7=0,0,C$7/PPA_fec!C$7)</f>
        <v>0</v>
      </c>
      <c r="D138" s="308">
        <f>IF(D$7=0,0,D$7/PPA_fec!D$7)</f>
        <v>0</v>
      </c>
      <c r="E138" s="308">
        <f>IF(E$7=0,0,E$7/PPA_fec!E$7)</f>
        <v>0</v>
      </c>
      <c r="F138" s="308">
        <f>IF(F$7=0,0,F$7/PPA_fec!F$7)</f>
        <v>0</v>
      </c>
      <c r="G138" s="308">
        <f>IF(G$7=0,0,G$7/PPA_fec!G$7)</f>
        <v>0</v>
      </c>
      <c r="H138" s="308">
        <f>IF(H$7=0,0,H$7/PPA_fec!H$7)</f>
        <v>0</v>
      </c>
      <c r="I138" s="308">
        <f>IF(I$7=0,0,I$7/PPA_fec!I$7)</f>
        <v>0</v>
      </c>
      <c r="J138" s="308">
        <f>IF(J$7=0,0,J$7/PPA_fec!J$7)</f>
        <v>0</v>
      </c>
      <c r="K138" s="308">
        <f>IF(K$7=0,0,K$7/PPA_fec!K$7)</f>
        <v>0</v>
      </c>
      <c r="L138" s="308">
        <f>IF(L$7=0,0,L$7/PPA_fec!L$7)</f>
        <v>0</v>
      </c>
      <c r="M138" s="308">
        <f>IF(M$7=0,0,M$7/PPA_fec!M$7)</f>
        <v>0</v>
      </c>
      <c r="N138" s="308">
        <f>IF(N$7=0,0,N$7/PPA_fec!N$7)</f>
        <v>0</v>
      </c>
      <c r="O138" s="308">
        <f>IF(O$7=0,0,O$7/PPA_fec!O$7)</f>
        <v>0</v>
      </c>
      <c r="P138" s="308">
        <f>IF(P$7=0,0,P$7/PPA_fec!P$7)</f>
        <v>0</v>
      </c>
      <c r="Q138" s="308">
        <f>IF(Q$7=0,0,Q$7/PPA_fec!Q$7)</f>
        <v>0</v>
      </c>
      <c r="R138" s="308">
        <f>IF(R$7=0,0,R$7/PPA_fec!R$7)</f>
        <v>0</v>
      </c>
      <c r="S138" s="308">
        <f>IF(S$7=0,0,S$7/PPA_fec!S$7)</f>
        <v>0</v>
      </c>
      <c r="T138" s="308">
        <f>IF(T$7=0,0,T$7/PPA_fec!T$7)</f>
        <v>0</v>
      </c>
      <c r="U138" s="308">
        <f>IF(U$7=0,0,U$7/PPA_fec!U$7)</f>
        <v>0</v>
      </c>
      <c r="V138" s="308">
        <f>IF(V$7=0,0,V$7/PPA_fec!V$7)</f>
        <v>0</v>
      </c>
      <c r="W138" s="308">
        <f>IF(W$7=0,0,W$7/PPA_fec!W$7)</f>
        <v>0</v>
      </c>
      <c r="DA138" s="77"/>
    </row>
    <row r="139" spans="1:105" ht="12" customHeight="1" x14ac:dyDescent="0.25">
      <c r="A139" s="202" t="s">
        <v>94</v>
      </c>
      <c r="B139" s="308">
        <f>IF(B$8=0,0,B$8/PPA_fec!B$8)</f>
        <v>0</v>
      </c>
      <c r="C139" s="308">
        <f>IF(C$8=0,0,C$8/PPA_fec!C$8)</f>
        <v>0</v>
      </c>
      <c r="D139" s="308">
        <f>IF(D$8=0,0,D$8/PPA_fec!D$8)</f>
        <v>0</v>
      </c>
      <c r="E139" s="308">
        <f>IF(E$8=0,0,E$8/PPA_fec!E$8)</f>
        <v>0</v>
      </c>
      <c r="F139" s="308">
        <f>IF(F$8=0,0,F$8/PPA_fec!F$8)</f>
        <v>0</v>
      </c>
      <c r="G139" s="308">
        <f>IF(G$8=0,0,G$8/PPA_fec!G$8)</f>
        <v>0</v>
      </c>
      <c r="H139" s="308">
        <f>IF(H$8=0,0,H$8/PPA_fec!H$8)</f>
        <v>0</v>
      </c>
      <c r="I139" s="308">
        <f>IF(I$8=0,0,I$8/PPA_fec!I$8)</f>
        <v>0</v>
      </c>
      <c r="J139" s="308">
        <f>IF(J$8=0,0,J$8/PPA_fec!J$8)</f>
        <v>0</v>
      </c>
      <c r="K139" s="308">
        <f>IF(K$8=0,0,K$8/PPA_fec!K$8)</f>
        <v>0</v>
      </c>
      <c r="L139" s="308">
        <f>IF(L$8=0,0,L$8/PPA_fec!L$8)</f>
        <v>0</v>
      </c>
      <c r="M139" s="308">
        <f>IF(M$8=0,0,M$8/PPA_fec!M$8)</f>
        <v>0</v>
      </c>
      <c r="N139" s="308">
        <f>IF(N$8=0,0,N$8/PPA_fec!N$8)</f>
        <v>0</v>
      </c>
      <c r="O139" s="308">
        <f>IF(O$8=0,0,O$8/PPA_fec!O$8)</f>
        <v>0</v>
      </c>
      <c r="P139" s="308">
        <f>IF(P$8=0,0,P$8/PPA_fec!P$8)</f>
        <v>0</v>
      </c>
      <c r="Q139" s="308">
        <f>IF(Q$8=0,0,Q$8/PPA_fec!Q$8)</f>
        <v>0</v>
      </c>
      <c r="R139" s="308">
        <f>IF(R$8=0,0,R$8/PPA_fec!R$8)</f>
        <v>0</v>
      </c>
      <c r="S139" s="308">
        <f>IF(S$8=0,0,S$8/PPA_fec!S$8)</f>
        <v>0</v>
      </c>
      <c r="T139" s="308">
        <f>IF(T$8=0,0,T$8/PPA_fec!T$8)</f>
        <v>0</v>
      </c>
      <c r="U139" s="308">
        <f>IF(U$8=0,0,U$8/PPA_fec!U$8)</f>
        <v>0</v>
      </c>
      <c r="V139" s="308">
        <f>IF(V$8=0,0,V$8/PPA_fec!V$8)</f>
        <v>0</v>
      </c>
      <c r="W139" s="308">
        <f>IF(W$8=0,0,W$8/PPA_fec!W$8)</f>
        <v>0</v>
      </c>
      <c r="DA139" s="77"/>
    </row>
    <row r="140" spans="1:105" ht="12" customHeight="1" x14ac:dyDescent="0.25">
      <c r="A140" s="202" t="s">
        <v>95</v>
      </c>
      <c r="B140" s="308">
        <f>IF(B$9=0,0,B$9/PPA_fec!B$9)</f>
        <v>0</v>
      </c>
      <c r="C140" s="308">
        <f>IF(C$9=0,0,C$9/PPA_fec!C$9)</f>
        <v>0</v>
      </c>
      <c r="D140" s="308">
        <f>IF(D$9=0,0,D$9/PPA_fec!D$9)</f>
        <v>0</v>
      </c>
      <c r="E140" s="308">
        <f>IF(E$9=0,0,E$9/PPA_fec!E$9)</f>
        <v>0</v>
      </c>
      <c r="F140" s="308">
        <f>IF(F$9=0,0,F$9/PPA_fec!F$9)</f>
        <v>0</v>
      </c>
      <c r="G140" s="308">
        <f>IF(G$9=0,0,G$9/PPA_fec!G$9)</f>
        <v>0</v>
      </c>
      <c r="H140" s="308">
        <f>IF(H$9=0,0,H$9/PPA_fec!H$9)</f>
        <v>0</v>
      </c>
      <c r="I140" s="308">
        <f>IF(I$9=0,0,I$9/PPA_fec!I$9)</f>
        <v>0</v>
      </c>
      <c r="J140" s="308">
        <f>IF(J$9=0,0,J$9/PPA_fec!J$9)</f>
        <v>0</v>
      </c>
      <c r="K140" s="308">
        <f>IF(K$9=0,0,K$9/PPA_fec!K$9)</f>
        <v>0</v>
      </c>
      <c r="L140" s="308">
        <f>IF(L$9=0,0,L$9/PPA_fec!L$9)</f>
        <v>0</v>
      </c>
      <c r="M140" s="308">
        <f>IF(M$9=0,0,M$9/PPA_fec!M$9)</f>
        <v>0</v>
      </c>
      <c r="N140" s="308">
        <f>IF(N$9=0,0,N$9/PPA_fec!N$9)</f>
        <v>0</v>
      </c>
      <c r="O140" s="308">
        <f>IF(O$9=0,0,O$9/PPA_fec!O$9)</f>
        <v>0</v>
      </c>
      <c r="P140" s="308">
        <f>IF(P$9=0,0,P$9/PPA_fec!P$9)</f>
        <v>0</v>
      </c>
      <c r="Q140" s="308">
        <f>IF(Q$9=0,0,Q$9/PPA_fec!Q$9)</f>
        <v>0</v>
      </c>
      <c r="R140" s="308">
        <f>IF(R$9=0,0,R$9/PPA_fec!R$9)</f>
        <v>0</v>
      </c>
      <c r="S140" s="308">
        <f>IF(S$9=0,0,S$9/PPA_fec!S$9)</f>
        <v>0</v>
      </c>
      <c r="T140" s="308">
        <f>IF(T$9=0,0,T$9/PPA_fec!T$9)</f>
        <v>0</v>
      </c>
      <c r="U140" s="308">
        <f>IF(U$9=0,0,U$9/PPA_fec!U$9)</f>
        <v>0</v>
      </c>
      <c r="V140" s="308">
        <f>IF(V$9=0,0,V$9/PPA_fec!V$9)</f>
        <v>0</v>
      </c>
      <c r="W140" s="308">
        <f>IF(W$9=0,0,W$9/PPA_fec!W$9)</f>
        <v>0</v>
      </c>
      <c r="DA140" s="77"/>
    </row>
    <row r="141" spans="1:105" ht="12" customHeight="1" x14ac:dyDescent="0.25">
      <c r="A141" s="56" t="s">
        <v>96</v>
      </c>
      <c r="B141" s="309">
        <f>IF(B$10=0,0,B$10/PPA_fec!B$10)</f>
        <v>0</v>
      </c>
      <c r="C141" s="309">
        <f>IF(C$10=0,0,C$10/PPA_fec!C$10)</f>
        <v>0</v>
      </c>
      <c r="D141" s="309">
        <f>IF(D$10=0,0,D$10/PPA_fec!D$10)</f>
        <v>0</v>
      </c>
      <c r="E141" s="309">
        <f>IF(E$10=0,0,E$10/PPA_fec!E$10)</f>
        <v>0</v>
      </c>
      <c r="F141" s="309">
        <f>IF(F$10=0,0,F$10/PPA_fec!F$10)</f>
        <v>0</v>
      </c>
      <c r="G141" s="309">
        <f>IF(G$10=0,0,G$10/PPA_fec!G$10)</f>
        <v>0</v>
      </c>
      <c r="H141" s="309">
        <f>IF(H$10=0,0,H$10/PPA_fec!H$10)</f>
        <v>0</v>
      </c>
      <c r="I141" s="309">
        <f>IF(I$10=0,0,I$10/PPA_fec!I$10)</f>
        <v>0</v>
      </c>
      <c r="J141" s="309">
        <f>IF(J$10=0,0,J$10/PPA_fec!J$10)</f>
        <v>0</v>
      </c>
      <c r="K141" s="309">
        <f>IF(K$10=0,0,K$10/PPA_fec!K$10)</f>
        <v>0</v>
      </c>
      <c r="L141" s="309">
        <f>IF(L$10=0,0,L$10/PPA_fec!L$10)</f>
        <v>0</v>
      </c>
      <c r="M141" s="309">
        <f>IF(M$10=0,0,M$10/PPA_fec!M$10)</f>
        <v>0</v>
      </c>
      <c r="N141" s="309">
        <f>IF(N$10=0,0,N$10/PPA_fec!N$10)</f>
        <v>0</v>
      </c>
      <c r="O141" s="309">
        <f>IF(O$10=0,0,O$10/PPA_fec!O$10)</f>
        <v>0</v>
      </c>
      <c r="P141" s="309">
        <f>IF(P$10=0,0,P$10/PPA_fec!P$10)</f>
        <v>0</v>
      </c>
      <c r="Q141" s="309">
        <f>IF(Q$10=0,0,Q$10/PPA_fec!Q$10)</f>
        <v>0</v>
      </c>
      <c r="R141" s="309">
        <f>IF(R$10=0,0,R$10/PPA_fec!R$10)</f>
        <v>0</v>
      </c>
      <c r="S141" s="309">
        <f>IF(S$10=0,0,S$10/PPA_fec!S$10)</f>
        <v>0</v>
      </c>
      <c r="T141" s="309">
        <f>IF(T$10=0,0,T$10/PPA_fec!T$10)</f>
        <v>0</v>
      </c>
      <c r="U141" s="309">
        <f>IF(U$10=0,0,U$10/PPA_fec!U$10)</f>
        <v>0</v>
      </c>
      <c r="V141" s="309">
        <f>IF(V$10=0,0,V$10/PPA_fec!V$10)</f>
        <v>0</v>
      </c>
      <c r="W141" s="309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310">
        <f>IF(B$16=0,0,B$16/PPA_fec!B$16)</f>
        <v>0</v>
      </c>
      <c r="C142" s="310">
        <f>IF(C$16=0,0,C$16/PPA_fec!C$16)</f>
        <v>0</v>
      </c>
      <c r="D142" s="310">
        <f>IF(D$16=0,0,D$16/PPA_fec!D$16)</f>
        <v>0</v>
      </c>
      <c r="E142" s="310">
        <f>IF(E$16=0,0,E$16/PPA_fec!E$16)</f>
        <v>0</v>
      </c>
      <c r="F142" s="310">
        <f>IF(F$16=0,0,F$16/PPA_fec!F$16)</f>
        <v>0</v>
      </c>
      <c r="G142" s="310">
        <f>IF(G$16=0,0,G$16/PPA_fec!G$16)</f>
        <v>0</v>
      </c>
      <c r="H142" s="310">
        <f>IF(H$16=0,0,H$16/PPA_fec!H$16)</f>
        <v>0</v>
      </c>
      <c r="I142" s="310">
        <f>IF(I$16=0,0,I$16/PPA_fec!I$16)</f>
        <v>0</v>
      </c>
      <c r="J142" s="310">
        <f>IF(J$16=0,0,J$16/PPA_fec!J$16)</f>
        <v>0</v>
      </c>
      <c r="K142" s="310">
        <f>IF(K$16=0,0,K$16/PPA_fec!K$16)</f>
        <v>0</v>
      </c>
      <c r="L142" s="310">
        <f>IF(L$16=0,0,L$16/PPA_fec!L$16)</f>
        <v>0</v>
      </c>
      <c r="M142" s="310">
        <f>IF(M$16=0,0,M$16/PPA_fec!M$16)</f>
        <v>0</v>
      </c>
      <c r="N142" s="310">
        <f>IF(N$16=0,0,N$16/PPA_fec!N$16)</f>
        <v>0</v>
      </c>
      <c r="O142" s="310">
        <f>IF(O$16=0,0,O$16/PPA_fec!O$16)</f>
        <v>0</v>
      </c>
      <c r="P142" s="310">
        <f>IF(P$16=0,0,P$16/PPA_fec!P$16)</f>
        <v>0</v>
      </c>
      <c r="Q142" s="310">
        <f>IF(Q$16=0,0,Q$16/PPA_fec!Q$16)</f>
        <v>0</v>
      </c>
      <c r="R142" s="310">
        <f>IF(R$16=0,0,R$16/PPA_fec!R$16)</f>
        <v>0</v>
      </c>
      <c r="S142" s="310">
        <f>IF(S$16=0,0,S$16/PPA_fec!S$16)</f>
        <v>0</v>
      </c>
      <c r="T142" s="310">
        <f>IF(T$16=0,0,T$16/PPA_fec!T$16)</f>
        <v>0</v>
      </c>
      <c r="U142" s="310">
        <f>IF(U$16=0,0,U$16/PPA_fec!U$16)</f>
        <v>0</v>
      </c>
      <c r="V142" s="310">
        <f>IF(V$16=0,0,V$16/PPA_fec!V$16)</f>
        <v>0</v>
      </c>
      <c r="W142" s="310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310">
        <f>IF(B$17=0,0,B$17/PPA_fec!B$17)</f>
        <v>0</v>
      </c>
      <c r="C143" s="310">
        <f>IF(C$17=0,0,C$17/PPA_fec!C$17)</f>
        <v>0</v>
      </c>
      <c r="D143" s="310">
        <f>IF(D$17=0,0,D$17/PPA_fec!D$17)</f>
        <v>0</v>
      </c>
      <c r="E143" s="310">
        <f>IF(E$17=0,0,E$17/PPA_fec!E$17)</f>
        <v>0</v>
      </c>
      <c r="F143" s="310">
        <f>IF(F$17=0,0,F$17/PPA_fec!F$17)</f>
        <v>0</v>
      </c>
      <c r="G143" s="310">
        <f>IF(G$17=0,0,G$17/PPA_fec!G$17)</f>
        <v>0</v>
      </c>
      <c r="H143" s="310">
        <f>IF(H$17=0,0,H$17/PPA_fec!H$17)</f>
        <v>0</v>
      </c>
      <c r="I143" s="310">
        <f>IF(I$17=0,0,I$17/PPA_fec!I$17)</f>
        <v>0</v>
      </c>
      <c r="J143" s="310">
        <f>IF(J$17=0,0,J$17/PPA_fec!J$17)</f>
        <v>0</v>
      </c>
      <c r="K143" s="310">
        <f>IF(K$17=0,0,K$17/PPA_fec!K$17)</f>
        <v>0</v>
      </c>
      <c r="L143" s="310">
        <f>IF(L$17=0,0,L$17/PPA_fec!L$17)</f>
        <v>0</v>
      </c>
      <c r="M143" s="310">
        <f>IF(M$17=0,0,M$17/PPA_fec!M$17)</f>
        <v>0</v>
      </c>
      <c r="N143" s="310">
        <f>IF(N$17=0,0,N$17/PPA_fec!N$17)</f>
        <v>0</v>
      </c>
      <c r="O143" s="310">
        <f>IF(O$17=0,0,O$17/PPA_fec!O$17)</f>
        <v>0</v>
      </c>
      <c r="P143" s="310">
        <f>IF(P$17=0,0,P$17/PPA_fec!P$17)</f>
        <v>0</v>
      </c>
      <c r="Q143" s="310">
        <f>IF(Q$17=0,0,Q$17/PPA_fec!Q$17)</f>
        <v>0</v>
      </c>
      <c r="R143" s="310">
        <f>IF(R$17=0,0,R$17/PPA_fec!R$17)</f>
        <v>0</v>
      </c>
      <c r="S143" s="310">
        <f>IF(S$17=0,0,S$17/PPA_fec!S$17)</f>
        <v>0</v>
      </c>
      <c r="T143" s="310">
        <f>IF(T$17=0,0,T$17/PPA_fec!T$17)</f>
        <v>0</v>
      </c>
      <c r="U143" s="310">
        <f>IF(U$17=0,0,U$17/PPA_fec!U$17)</f>
        <v>0</v>
      </c>
      <c r="V143" s="310">
        <f>IF(V$17=0,0,V$17/PPA_fec!V$17)</f>
        <v>0</v>
      </c>
      <c r="W143" s="310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311">
        <f>IF(B$30=0,0,B$30/PPA_fec!B$30)</f>
        <v>0</v>
      </c>
      <c r="C144" s="311">
        <f>IF(C$30=0,0,C$30/PPA_fec!C$30)</f>
        <v>0</v>
      </c>
      <c r="D144" s="311">
        <f>IF(D$30=0,0,D$30/PPA_fec!D$30)</f>
        <v>0</v>
      </c>
      <c r="E144" s="311">
        <f>IF(E$30=0,0,E$30/PPA_fec!E$30)</f>
        <v>0</v>
      </c>
      <c r="F144" s="311">
        <f>IF(F$30=0,0,F$30/PPA_fec!F$30)</f>
        <v>0</v>
      </c>
      <c r="G144" s="311">
        <f>IF(G$30=0,0,G$30/PPA_fec!G$30)</f>
        <v>0</v>
      </c>
      <c r="H144" s="311">
        <f>IF(H$30=0,0,H$30/PPA_fec!H$30)</f>
        <v>0</v>
      </c>
      <c r="I144" s="311">
        <f>IF(I$30=0,0,I$30/PPA_fec!I$30)</f>
        <v>0</v>
      </c>
      <c r="J144" s="311">
        <f>IF(J$30=0,0,J$30/PPA_fec!J$30)</f>
        <v>0</v>
      </c>
      <c r="K144" s="311">
        <f>IF(K$30=0,0,K$30/PPA_fec!K$30)</f>
        <v>0</v>
      </c>
      <c r="L144" s="311">
        <f>IF(L$30=0,0,L$30/PPA_fec!L$30)</f>
        <v>0</v>
      </c>
      <c r="M144" s="311">
        <f>IF(M$30=0,0,M$30/PPA_fec!M$30)</f>
        <v>0</v>
      </c>
      <c r="N144" s="311">
        <f>IF(N$30=0,0,N$30/PPA_fec!N$30)</f>
        <v>0</v>
      </c>
      <c r="O144" s="311">
        <f>IF(O$30=0,0,O$30/PPA_fec!O$30)</f>
        <v>0</v>
      </c>
      <c r="P144" s="311">
        <f>IF(P$30=0,0,P$30/PPA_fec!P$30)</f>
        <v>0</v>
      </c>
      <c r="Q144" s="311">
        <f>IF(Q$30=0,0,Q$30/PPA_fec!Q$30)</f>
        <v>0</v>
      </c>
      <c r="R144" s="311">
        <f>IF(R$30=0,0,R$30/PPA_fec!R$30)</f>
        <v>0</v>
      </c>
      <c r="S144" s="311">
        <f>IF(S$30=0,0,S$30/PPA_fec!S$30)</f>
        <v>0</v>
      </c>
      <c r="T144" s="311">
        <f>IF(T$30=0,0,T$30/PPA_fec!T$30)</f>
        <v>0</v>
      </c>
      <c r="U144" s="311">
        <f>IF(U$30=0,0,U$30/PPA_fec!U$30)</f>
        <v>0</v>
      </c>
      <c r="V144" s="311">
        <f>IF(V$30=0,0,V$30/PPA_fec!V$30)</f>
        <v>0</v>
      </c>
      <c r="W144" s="311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4">
        <f>IF(B$32=0,0,B$32/PPA_fec!B$32)</f>
        <v>0.68909135489375795</v>
      </c>
      <c r="C146" s="324">
        <f>IF(C$32=0,0,C$32/PPA_fec!C$32)</f>
        <v>0.69649161965561335</v>
      </c>
      <c r="D146" s="324">
        <f>IF(D$32=0,0,D$32/PPA_fec!D$32)</f>
        <v>0.69827625920812553</v>
      </c>
      <c r="E146" s="324">
        <f>IF(E$32=0,0,E$32/PPA_fec!E$32)</f>
        <v>0.70422135548835185</v>
      </c>
      <c r="F146" s="324">
        <f>IF(F$32=0,0,F$32/PPA_fec!F$32)</f>
        <v>0.70700122634164586</v>
      </c>
      <c r="G146" s="324">
        <f>IF(G$32=0,0,G$32/PPA_fec!G$32)</f>
        <v>0.70677421392337403</v>
      </c>
      <c r="H146" s="324">
        <f>IF(H$32=0,0,H$32/PPA_fec!H$32)</f>
        <v>0.71049647183700659</v>
      </c>
      <c r="I146" s="324">
        <f>IF(I$32=0,0,I$32/PPA_fec!I$32)</f>
        <v>0.7062497849286441</v>
      </c>
      <c r="J146" s="324">
        <f>IF(J$32=0,0,J$32/PPA_fec!J$32)</f>
        <v>0.71207998975246134</v>
      </c>
      <c r="K146" s="324">
        <f>IF(K$32=0,0,K$32/PPA_fec!K$32)</f>
        <v>0.72768349990694448</v>
      </c>
      <c r="L146" s="324">
        <f>IF(L$32=0,0,L$32/PPA_fec!L$32)</f>
        <v>0.73859035863436528</v>
      </c>
      <c r="M146" s="324">
        <f>IF(M$32=0,0,M$32/PPA_fec!M$32)</f>
        <v>0.75136576012815792</v>
      </c>
      <c r="N146" s="324">
        <f>IF(N$32=0,0,N$32/PPA_fec!N$32)</f>
        <v>0.73446766850102352</v>
      </c>
      <c r="O146" s="324">
        <f>IF(O$32=0,0,O$32/PPA_fec!O$32)</f>
        <v>0.73140796657453389</v>
      </c>
      <c r="P146" s="324">
        <f>IF(P$32=0,0,P$32/PPA_fec!P$32)</f>
        <v>0.73355328219770688</v>
      </c>
      <c r="Q146" s="324">
        <f>IF(Q$32=0,0,Q$32/PPA_fec!Q$32)</f>
        <v>0.72496941872788789</v>
      </c>
      <c r="R146" s="324">
        <f>IF(R$32=0,0,R$32/PPA_fec!R$32)</f>
        <v>0.72717603724549029</v>
      </c>
      <c r="S146" s="324">
        <f>IF(S$32=0,0,S$32/PPA_fec!S$32)</f>
        <v>0.73401507592625781</v>
      </c>
      <c r="T146" s="324">
        <f>IF(T$32=0,0,T$32/PPA_fec!T$32)</f>
        <v>0.7484816006322158</v>
      </c>
      <c r="U146" s="324">
        <f>IF(U$32=0,0,U$32/PPA_fec!U$32)</f>
        <v>0.72965336858468721</v>
      </c>
      <c r="V146" s="324">
        <f>IF(V$32=0,0,V$32/PPA_fec!V$32)</f>
        <v>0.72448542238863256</v>
      </c>
      <c r="W146" s="324">
        <f>IF(W$32=0,0,W$32/PPA_fec!W$32)</f>
        <v>0.72531807221405209</v>
      </c>
      <c r="DA146" s="95"/>
    </row>
    <row r="147" spans="1:105" ht="12" customHeight="1" x14ac:dyDescent="0.25">
      <c r="A147" s="55" t="s">
        <v>92</v>
      </c>
      <c r="B147" s="307">
        <f>IF(B$33=0,0,B$33/PPA_fec!B$33)</f>
        <v>0.46300881976972746</v>
      </c>
      <c r="C147" s="307">
        <f>IF(C$33=0,0,C$33/PPA_fec!C$33)</f>
        <v>0.46300881976972746</v>
      </c>
      <c r="D147" s="307">
        <f>IF(D$33=0,0,D$33/PPA_fec!D$33)</f>
        <v>0.46300881976972752</v>
      </c>
      <c r="E147" s="307">
        <f>IF(E$33=0,0,E$33/PPA_fec!E$33)</f>
        <v>0.46544367663419556</v>
      </c>
      <c r="F147" s="307">
        <f>IF(F$33=0,0,F$33/PPA_fec!F$33)</f>
        <v>0.46813394376679662</v>
      </c>
      <c r="G147" s="307">
        <f>IF(G$33=0,0,G$33/PPA_fec!G$33)</f>
        <v>0.46813394376679657</v>
      </c>
      <c r="H147" s="307">
        <f>IF(H$33=0,0,H$33/PPA_fec!H$33)</f>
        <v>0.46813394376679662</v>
      </c>
      <c r="I147" s="307">
        <f>IF(I$33=0,0,I$33/PPA_fec!I$33)</f>
        <v>0.46813394376679668</v>
      </c>
      <c r="J147" s="307">
        <f>IF(J$33=0,0,J$33/PPA_fec!J$33)</f>
        <v>0.46813394376679657</v>
      </c>
      <c r="K147" s="307">
        <f>IF(K$33=0,0,K$33/PPA_fec!K$33)</f>
        <v>0.47448183739490513</v>
      </c>
      <c r="L147" s="307">
        <f>IF(L$33=0,0,L$33/PPA_fec!L$33)</f>
        <v>0.48203365365541456</v>
      </c>
      <c r="M147" s="307">
        <f>IF(M$33=0,0,M$33/PPA_fec!M$33)</f>
        <v>0.48632414156359044</v>
      </c>
      <c r="N147" s="307">
        <f>IF(N$33=0,0,N$33/PPA_fec!N$33)</f>
        <v>0.4863241415635905</v>
      </c>
      <c r="O147" s="307">
        <f>IF(O$33=0,0,O$33/PPA_fec!O$33)</f>
        <v>0.48632414156359027</v>
      </c>
      <c r="P147" s="307">
        <f>IF(P$33=0,0,P$33/PPA_fec!P$33)</f>
        <v>0.48632414156359033</v>
      </c>
      <c r="Q147" s="307">
        <f>IF(Q$33=0,0,Q$33/PPA_fec!Q$33)</f>
        <v>0.48632414156359033</v>
      </c>
      <c r="R147" s="307">
        <f>IF(R$33=0,0,R$33/PPA_fec!R$33)</f>
        <v>0.4863241415635905</v>
      </c>
      <c r="S147" s="307">
        <f>IF(S$33=0,0,S$33/PPA_fec!S$33)</f>
        <v>0.4863241415635905</v>
      </c>
      <c r="T147" s="307">
        <f>IF(T$33=0,0,T$33/PPA_fec!T$33)</f>
        <v>0.48632414156359055</v>
      </c>
      <c r="U147" s="307">
        <f>IF(U$33=0,0,U$33/PPA_fec!U$33)</f>
        <v>0.48632414156359033</v>
      </c>
      <c r="V147" s="307">
        <f>IF(V$33=0,0,V$33/PPA_fec!V$33)</f>
        <v>0.48632414156359061</v>
      </c>
      <c r="W147" s="307">
        <f>IF(W$33=0,0,W$33/PPA_fec!W$33)</f>
        <v>0.48632414156359033</v>
      </c>
      <c r="DA147" s="76"/>
    </row>
    <row r="148" spans="1:105" ht="12" customHeight="1" x14ac:dyDescent="0.25">
      <c r="A148" s="202" t="s">
        <v>93</v>
      </c>
      <c r="B148" s="308">
        <f>IF(B$34=0,0,B$34/PPA_fec!B$34)</f>
        <v>0.1203392740003128</v>
      </c>
      <c r="C148" s="308">
        <f>IF(C$34=0,0,C$34/PPA_fec!C$34)</f>
        <v>0.12033927400031286</v>
      </c>
      <c r="D148" s="308">
        <f>IF(D$34=0,0,D$34/PPA_fec!D$34)</f>
        <v>0.1203392740003128</v>
      </c>
      <c r="E148" s="308">
        <f>IF(E$34=0,0,E$34/PPA_fec!E$34)</f>
        <v>0.1209721105573152</v>
      </c>
      <c r="F148" s="308">
        <f>IF(F$34=0,0,F$34/PPA_fec!F$34)</f>
        <v>0.12167133005331766</v>
      </c>
      <c r="G148" s="308">
        <f>IF(G$34=0,0,G$34/PPA_fec!G$34)</f>
        <v>0.12167133005331766</v>
      </c>
      <c r="H148" s="308">
        <f>IF(H$34=0,0,H$34/PPA_fec!H$34)</f>
        <v>0.12167133005331768</v>
      </c>
      <c r="I148" s="308">
        <f>IF(I$34=0,0,I$34/PPA_fec!I$34)</f>
        <v>0.12167133005331769</v>
      </c>
      <c r="J148" s="308">
        <f>IF(J$34=0,0,J$34/PPA_fec!J$34)</f>
        <v>0.12167133005331764</v>
      </c>
      <c r="K148" s="308">
        <f>IF(K$34=0,0,K$34/PPA_fec!K$34)</f>
        <v>0.12332119260025087</v>
      </c>
      <c r="L148" s="308">
        <f>IF(L$34=0,0,L$34/PPA_fec!L$34)</f>
        <v>0.12639909139029812</v>
      </c>
      <c r="M148" s="308">
        <f>IF(M$34=0,0,M$34/PPA_fec!M$34)</f>
        <v>0.12639909139029812</v>
      </c>
      <c r="N148" s="308">
        <f>IF(N$34=0,0,N$34/PPA_fec!N$34)</f>
        <v>0.12639909139029812</v>
      </c>
      <c r="O148" s="308">
        <f>IF(O$34=0,0,O$34/PPA_fec!O$34)</f>
        <v>0.12639909139029812</v>
      </c>
      <c r="P148" s="308">
        <f>IF(P$34=0,0,P$34/PPA_fec!P$34)</f>
        <v>0.12639909139029812</v>
      </c>
      <c r="Q148" s="308">
        <f>IF(Q$34=0,0,Q$34/PPA_fec!Q$34)</f>
        <v>0.12639909139029812</v>
      </c>
      <c r="R148" s="308">
        <f>IF(R$34=0,0,R$34/PPA_fec!R$34)</f>
        <v>0.12639909139029812</v>
      </c>
      <c r="S148" s="308">
        <f>IF(S$34=0,0,S$34/PPA_fec!S$34)</f>
        <v>0.12639909139029812</v>
      </c>
      <c r="T148" s="308">
        <f>IF(T$34=0,0,T$34/PPA_fec!T$34)</f>
        <v>0.12639909139029809</v>
      </c>
      <c r="U148" s="308">
        <f>IF(U$34=0,0,U$34/PPA_fec!U$34)</f>
        <v>0.12639909139029812</v>
      </c>
      <c r="V148" s="308">
        <f>IF(V$34=0,0,V$34/PPA_fec!V$34)</f>
        <v>0.12639909139029812</v>
      </c>
      <c r="W148" s="308">
        <f>IF(W$34=0,0,W$34/PPA_fec!W$34)</f>
        <v>0.12639909139029812</v>
      </c>
      <c r="DA148" s="77"/>
    </row>
    <row r="149" spans="1:105" ht="12" customHeight="1" x14ac:dyDescent="0.25">
      <c r="A149" s="202" t="s">
        <v>94</v>
      </c>
      <c r="B149" s="308">
        <f>IF(B$35=0,0,B$35/PPA_fec!B$35)</f>
        <v>0.65969592541819588</v>
      </c>
      <c r="C149" s="308">
        <f>IF(C$35=0,0,C$35/PPA_fec!C$35)</f>
        <v>0.65969592541819599</v>
      </c>
      <c r="D149" s="308">
        <f>IF(D$35=0,0,D$35/PPA_fec!D$35)</f>
        <v>0.65969592541819599</v>
      </c>
      <c r="E149" s="308">
        <f>IF(E$35=0,0,E$35/PPA_fec!E$35)</f>
        <v>0.66316511452190441</v>
      </c>
      <c r="F149" s="308">
        <f>IF(F$35=0,0,F$35/PPA_fec!F$35)</f>
        <v>0.66699821270466897</v>
      </c>
      <c r="G149" s="308">
        <f>IF(G$35=0,0,G$35/PPA_fec!G$35)</f>
        <v>0.66699821270466886</v>
      </c>
      <c r="H149" s="308">
        <f>IF(H$35=0,0,H$35/PPA_fec!H$35)</f>
        <v>0.6669982127046693</v>
      </c>
      <c r="I149" s="308">
        <f>IF(I$35=0,0,I$35/PPA_fec!I$35)</f>
        <v>0.66699821270466919</v>
      </c>
      <c r="J149" s="308">
        <f>IF(J$35=0,0,J$35/PPA_fec!J$35)</f>
        <v>0.66699821270466897</v>
      </c>
      <c r="K149" s="308">
        <f>IF(K$35=0,0,K$35/PPA_fec!K$35)</f>
        <v>0.67604270469411798</v>
      </c>
      <c r="L149" s="308">
        <f>IF(L$35=0,0,L$35/PPA_fec!L$35)</f>
        <v>0.68505443614043904</v>
      </c>
      <c r="M149" s="308">
        <f>IF(M$35=0,0,M$35/PPA_fec!M$35)</f>
        <v>0.69291564420211671</v>
      </c>
      <c r="N149" s="308">
        <f>IF(N$35=0,0,N$35/PPA_fec!N$35)</f>
        <v>0.69291564420211638</v>
      </c>
      <c r="O149" s="308">
        <f>IF(O$35=0,0,O$35/PPA_fec!O$35)</f>
        <v>0.69291564420211671</v>
      </c>
      <c r="P149" s="308">
        <f>IF(P$35=0,0,P$35/PPA_fec!P$35)</f>
        <v>0.69291564420211627</v>
      </c>
      <c r="Q149" s="308">
        <f>IF(Q$35=0,0,Q$35/PPA_fec!Q$35)</f>
        <v>0.69291564420211638</v>
      </c>
      <c r="R149" s="308">
        <f>IF(R$35=0,0,R$35/PPA_fec!R$35)</f>
        <v>0.69291564420211638</v>
      </c>
      <c r="S149" s="308">
        <f>IF(S$35=0,0,S$35/PPA_fec!S$35)</f>
        <v>0.69291564420211638</v>
      </c>
      <c r="T149" s="308">
        <f>IF(T$35=0,0,T$35/PPA_fec!T$35)</f>
        <v>0.69291564420211671</v>
      </c>
      <c r="U149" s="308">
        <f>IF(U$35=0,0,U$35/PPA_fec!U$35)</f>
        <v>0.69291564420211638</v>
      </c>
      <c r="V149" s="308">
        <f>IF(V$35=0,0,V$35/PPA_fec!V$35)</f>
        <v>0.69291564420211627</v>
      </c>
      <c r="W149" s="308">
        <f>IF(W$35=0,0,W$35/PPA_fec!W$35)</f>
        <v>0.69291564420211638</v>
      </c>
      <c r="DA149" s="77"/>
    </row>
    <row r="150" spans="1:105" ht="12" customHeight="1" x14ac:dyDescent="0.25">
      <c r="A150" s="202" t="s">
        <v>95</v>
      </c>
      <c r="B150" s="308">
        <f>IF(B$36=0,0,B$36/PPA_fec!B$36)</f>
        <v>0.46496102741308676</v>
      </c>
      <c r="C150" s="308">
        <f>IF(C$36=0,0,C$36/PPA_fec!C$36)</f>
        <v>0.46496102741308698</v>
      </c>
      <c r="D150" s="308">
        <f>IF(D$36=0,0,D$36/PPA_fec!D$36)</f>
        <v>0.46496102741308687</v>
      </c>
      <c r="E150" s="308">
        <f>IF(E$36=0,0,E$36/PPA_fec!E$36)</f>
        <v>0.46740615048843109</v>
      </c>
      <c r="F150" s="308">
        <f>IF(F$36=0,0,F$36/PPA_fec!F$36)</f>
        <v>0.47010776073121674</v>
      </c>
      <c r="G150" s="308">
        <f>IF(G$36=0,0,G$36/PPA_fec!G$36)</f>
        <v>0.47010776073121635</v>
      </c>
      <c r="H150" s="308">
        <f>IF(H$36=0,0,H$36/PPA_fec!H$36)</f>
        <v>0.47010776073121635</v>
      </c>
      <c r="I150" s="308">
        <f>IF(I$36=0,0,I$36/PPA_fec!I$36)</f>
        <v>0.47010776073121668</v>
      </c>
      <c r="J150" s="308">
        <f>IF(J$36=0,0,J$36/PPA_fec!J$36)</f>
        <v>0.47010776073121674</v>
      </c>
      <c r="K150" s="308">
        <f>IF(K$36=0,0,K$36/PPA_fec!K$36)</f>
        <v>0.47648241930619173</v>
      </c>
      <c r="L150" s="308">
        <f>IF(L$36=0,0,L$36/PPA_fec!L$36)</f>
        <v>0.48837465478444642</v>
      </c>
      <c r="M150" s="308">
        <f>IF(M$36=0,0,M$36/PPA_fec!M$36)</f>
        <v>0.48837465478444642</v>
      </c>
      <c r="N150" s="308">
        <f>IF(N$36=0,0,N$36/PPA_fec!N$36)</f>
        <v>0.48837465478444625</v>
      </c>
      <c r="O150" s="308">
        <f>IF(O$36=0,0,O$36/PPA_fec!O$36)</f>
        <v>0.48837465478444625</v>
      </c>
      <c r="P150" s="308">
        <f>IF(P$36=0,0,P$36/PPA_fec!P$36)</f>
        <v>0.4883746547844463</v>
      </c>
      <c r="Q150" s="308">
        <f>IF(Q$36=0,0,Q$36/PPA_fec!Q$36)</f>
        <v>0.48837465478444619</v>
      </c>
      <c r="R150" s="308">
        <f>IF(R$36=0,0,R$36/PPA_fec!R$36)</f>
        <v>0.48837465478444614</v>
      </c>
      <c r="S150" s="308">
        <f>IF(S$36=0,0,S$36/PPA_fec!S$36)</f>
        <v>0.48837465478444614</v>
      </c>
      <c r="T150" s="308">
        <f>IF(T$36=0,0,T$36/PPA_fec!T$36)</f>
        <v>0.48837465478444614</v>
      </c>
      <c r="U150" s="308">
        <f>IF(U$36=0,0,U$36/PPA_fec!U$36)</f>
        <v>0.48837465478444619</v>
      </c>
      <c r="V150" s="308">
        <f>IF(V$36=0,0,V$36/PPA_fec!V$36)</f>
        <v>0.48837465478444608</v>
      </c>
      <c r="W150" s="308">
        <f>IF(W$36=0,0,W$36/PPA_fec!W$36)</f>
        <v>0.48837465478444597</v>
      </c>
      <c r="DA150" s="77"/>
    </row>
    <row r="151" spans="1:105" ht="12" customHeight="1" x14ac:dyDescent="0.25">
      <c r="A151" s="56" t="s">
        <v>96</v>
      </c>
      <c r="B151" s="309">
        <f>IF(B$37=0,0,B$37/PPA_fec!B$37)</f>
        <v>0.68203569382909957</v>
      </c>
      <c r="C151" s="309">
        <f>IF(C$37=0,0,C$37/PPA_fec!C$37)</f>
        <v>0.68130579732922814</v>
      </c>
      <c r="D151" s="309">
        <f>IF(D$37=0,0,D$37/PPA_fec!D$37)</f>
        <v>0.6697557087358168</v>
      </c>
      <c r="E151" s="309">
        <f>IF(E$37=0,0,E$37/PPA_fec!E$37)</f>
        <v>0.69356007269990405</v>
      </c>
      <c r="F151" s="309">
        <f>IF(F$37=0,0,F$37/PPA_fec!F$37)</f>
        <v>0.77227925019965538</v>
      </c>
      <c r="G151" s="309">
        <f>IF(G$37=0,0,G$37/PPA_fec!G$37)</f>
        <v>0.77524446426772708</v>
      </c>
      <c r="H151" s="309">
        <f>IF(H$37=0,0,H$37/PPA_fec!H$37)</f>
        <v>0.75780071983951314</v>
      </c>
      <c r="I151" s="309">
        <f>IF(I$37=0,0,I$37/PPA_fec!I$37)</f>
        <v>0.78665956514752555</v>
      </c>
      <c r="J151" s="309">
        <f>IF(J$37=0,0,J$37/PPA_fec!J$37)</f>
        <v>0.77976298858280568</v>
      </c>
      <c r="K151" s="309">
        <f>IF(K$37=0,0,K$37/PPA_fec!K$37)</f>
        <v>0.80136038224795714</v>
      </c>
      <c r="L151" s="309">
        <f>IF(L$37=0,0,L$37/PPA_fec!L$37)</f>
        <v>0.83976946684736864</v>
      </c>
      <c r="M151" s="309">
        <f>IF(M$37=0,0,M$37/PPA_fec!M$37)</f>
        <v>0.8081107037946248</v>
      </c>
      <c r="N151" s="309">
        <f>IF(N$37=0,0,N$37/PPA_fec!N$37)</f>
        <v>0.84796308882704841</v>
      </c>
      <c r="O151" s="309">
        <f>IF(O$37=0,0,O$37/PPA_fec!O$37)</f>
        <v>0.84563543249947215</v>
      </c>
      <c r="P151" s="309">
        <f>IF(P$37=0,0,P$37/PPA_fec!P$37)</f>
        <v>0.84855934037501501</v>
      </c>
      <c r="Q151" s="309">
        <f>IF(Q$37=0,0,Q$37/PPA_fec!Q$37)</f>
        <v>0.85370521899001939</v>
      </c>
      <c r="R151" s="309">
        <f>IF(R$37=0,0,R$37/PPA_fec!R$37)</f>
        <v>0.82692722821149967</v>
      </c>
      <c r="S151" s="309">
        <f>IF(S$37=0,0,S$37/PPA_fec!S$37)</f>
        <v>0.82644596054851072</v>
      </c>
      <c r="T151" s="309">
        <f>IF(T$37=0,0,T$37/PPA_fec!T$37)</f>
        <v>0.77774809834909997</v>
      </c>
      <c r="U151" s="309">
        <f>IF(U$37=0,0,U$37/PPA_fec!U$37)</f>
        <v>0.85265578475204962</v>
      </c>
      <c r="V151" s="309">
        <f>IF(V$37=0,0,V$37/PPA_fec!V$37)</f>
        <v>0.85398214576071052</v>
      </c>
      <c r="W151" s="309">
        <f>IF(W$37=0,0,W$37/PPA_fec!W$37)</f>
        <v>0.85301661685063634</v>
      </c>
      <c r="DA151" s="78"/>
    </row>
    <row r="152" spans="1:105" ht="12" customHeight="1" x14ac:dyDescent="0.25">
      <c r="A152" s="203" t="s">
        <v>1885</v>
      </c>
      <c r="B152" s="310">
        <f>IF(B$43=0,0,B$43/PPA_fec!B$43)</f>
        <v>0.64388599660830492</v>
      </c>
      <c r="C152" s="310">
        <f>IF(C$43=0,0,C$43/PPA_fec!C$43)</f>
        <v>0.64675243049041142</v>
      </c>
      <c r="D152" s="310">
        <f>IF(D$43=0,0,D$43/PPA_fec!D$43)</f>
        <v>0.64973811876829124</v>
      </c>
      <c r="E152" s="310">
        <f>IF(E$43=0,0,E$43/PPA_fec!E$43)</f>
        <v>0.64869537173661163</v>
      </c>
      <c r="F152" s="310">
        <f>IF(F$43=0,0,F$43/PPA_fec!F$43)</f>
        <v>0.64159186050249739</v>
      </c>
      <c r="G152" s="310">
        <f>IF(G$43=0,0,G$43/PPA_fec!G$43)</f>
        <v>0.64100572690979896</v>
      </c>
      <c r="H152" s="310">
        <f>IF(H$43=0,0,H$43/PPA_fec!H$43)</f>
        <v>0.64486603013572996</v>
      </c>
      <c r="I152" s="310">
        <f>IF(I$43=0,0,I$43/PPA_fec!I$43)</f>
        <v>0.63914569327763393</v>
      </c>
      <c r="J152" s="310">
        <f>IF(J$43=0,0,J$43/PPA_fec!J$43)</f>
        <v>0.64152548339014015</v>
      </c>
      <c r="K152" s="310">
        <f>IF(K$43=0,0,K$43/PPA_fec!K$43)</f>
        <v>0.64942435747716132</v>
      </c>
      <c r="L152" s="310">
        <f>IF(L$43=0,0,L$43/PPA_fec!L$43)</f>
        <v>0.65581333132542918</v>
      </c>
      <c r="M152" s="310">
        <f>IF(M$43=0,0,M$43/PPA_fec!M$43)</f>
        <v>0.66868424915455926</v>
      </c>
      <c r="N152" s="310">
        <f>IF(N$43=0,0,N$43/PPA_fec!N$43)</f>
        <v>0.65669962073012556</v>
      </c>
      <c r="O152" s="310">
        <f>IF(O$43=0,0,O$43/PPA_fec!O$43)</f>
        <v>0.65660068637995928</v>
      </c>
      <c r="P152" s="310">
        <f>IF(P$43=0,0,P$43/PPA_fec!P$43)</f>
        <v>0.65575730621131767</v>
      </c>
      <c r="Q152" s="310">
        <f>IF(Q$43=0,0,Q$43/PPA_fec!Q$43)</f>
        <v>0.652548876612558</v>
      </c>
      <c r="R152" s="310">
        <f>IF(R$43=0,0,R$43/PPA_fec!R$43)</f>
        <v>0.66033853627382555</v>
      </c>
      <c r="S152" s="310">
        <f>IF(S$43=0,0,S$43/PPA_fec!S$43)</f>
        <v>0.66150323739741257</v>
      </c>
      <c r="T152" s="310">
        <f>IF(T$43=0,0,T$43/PPA_fec!T$43)</f>
        <v>0.67288432612640736</v>
      </c>
      <c r="U152" s="310">
        <f>IF(U$43=0,0,U$43/PPA_fec!U$43)</f>
        <v>0.65386734363620491</v>
      </c>
      <c r="V152" s="310">
        <f>IF(V$43=0,0,V$43/PPA_fec!V$43)</f>
        <v>0.65258126127691618</v>
      </c>
      <c r="W152" s="310">
        <f>IF(W$43=0,0,W$43/PPA_fec!W$43)</f>
        <v>0.65304438136842513</v>
      </c>
      <c r="DA152" s="79"/>
    </row>
    <row r="153" spans="1:105" ht="12" customHeight="1" x14ac:dyDescent="0.25">
      <c r="A153" s="203" t="s">
        <v>1900</v>
      </c>
      <c r="B153" s="310">
        <f>IF(B$56=0,0,B$56/PPA_fec!B$56)</f>
        <v>0.70628612331466045</v>
      </c>
      <c r="C153" s="310">
        <f>IF(C$56=0,0,C$56/PPA_fec!C$56)</f>
        <v>0.71479767445780695</v>
      </c>
      <c r="D153" s="310">
        <f>IF(D$56=0,0,D$56/PPA_fec!D$56)</f>
        <v>0.7167210678136593</v>
      </c>
      <c r="E153" s="310">
        <f>IF(E$56=0,0,E$56/PPA_fec!E$56)</f>
        <v>0.72355165697431367</v>
      </c>
      <c r="F153" s="310">
        <f>IF(F$56=0,0,F$56/PPA_fec!F$56)</f>
        <v>0.72723531133794628</v>
      </c>
      <c r="G153" s="310">
        <f>IF(G$56=0,0,G$56/PPA_fec!G$56)</f>
        <v>0.72705477851524969</v>
      </c>
      <c r="H153" s="310">
        <f>IF(H$56=0,0,H$56/PPA_fec!H$56)</f>
        <v>0.73101994207469601</v>
      </c>
      <c r="I153" s="310">
        <f>IF(I$56=0,0,I$56/PPA_fec!I$56)</f>
        <v>0.72671266358056508</v>
      </c>
      <c r="J153" s="310">
        <f>IF(J$56=0,0,J$56/PPA_fec!J$56)</f>
        <v>0.73351795687383081</v>
      </c>
      <c r="K153" s="310">
        <f>IF(K$56=0,0,K$56/PPA_fec!K$56)</f>
        <v>0.7511148965062624</v>
      </c>
      <c r="L153" s="310">
        <f>IF(L$56=0,0,L$56/PPA_fec!L$56)</f>
        <v>0.76320328708415452</v>
      </c>
      <c r="M153" s="310">
        <f>IF(M$56=0,0,M$56/PPA_fec!M$56)</f>
        <v>0.7761513133751039</v>
      </c>
      <c r="N153" s="310">
        <f>IF(N$56=0,0,N$56/PPA_fec!N$56)</f>
        <v>0.75826007535693385</v>
      </c>
      <c r="O153" s="310">
        <f>IF(O$56=0,0,O$56/PPA_fec!O$56)</f>
        <v>0.75427627173735345</v>
      </c>
      <c r="P153" s="310">
        <f>IF(P$56=0,0,P$56/PPA_fec!P$56)</f>
        <v>0.75764302952159901</v>
      </c>
      <c r="Q153" s="310">
        <f>IF(Q$56=0,0,Q$56/PPA_fec!Q$56)</f>
        <v>0.74767333448939255</v>
      </c>
      <c r="R153" s="310">
        <f>IF(R$56=0,0,R$56/PPA_fec!R$56)</f>
        <v>0.74761020503397357</v>
      </c>
      <c r="S153" s="310">
        <f>IF(S$56=0,0,S$56/PPA_fec!S$56)</f>
        <v>0.756020877343765</v>
      </c>
      <c r="T153" s="310">
        <f>IF(T$56=0,0,T$56/PPA_fec!T$56)</f>
        <v>0.77178402775869404</v>
      </c>
      <c r="U153" s="310">
        <f>IF(U$56=0,0,U$56/PPA_fec!U$56)</f>
        <v>0.75330171188399397</v>
      </c>
      <c r="V153" s="310">
        <f>IF(V$56=0,0,V$56/PPA_fec!V$56)</f>
        <v>0.74690379552306885</v>
      </c>
      <c r="W153" s="310">
        <f>IF(W$56=0,0,W$56/PPA_fec!W$56)</f>
        <v>0.74781329494783333</v>
      </c>
      <c r="DA153" s="79"/>
    </row>
    <row r="154" spans="1:105" ht="12" customHeight="1" x14ac:dyDescent="0.25">
      <c r="A154" s="41" t="s">
        <v>1915</v>
      </c>
      <c r="B154" s="311">
        <f>IF(B$69=0,0,B$69/PPA_fec!B$69)</f>
        <v>0.68497721960128366</v>
      </c>
      <c r="C154" s="311">
        <f>IF(C$69=0,0,C$69/PPA_fec!C$69)</f>
        <v>0.69244174107018774</v>
      </c>
      <c r="D154" s="311">
        <f>IF(D$69=0,0,D$69/PPA_fec!D$69)</f>
        <v>0.69372643602065021</v>
      </c>
      <c r="E154" s="311">
        <f>IF(E$69=0,0,E$69/PPA_fec!E$69)</f>
        <v>0.70112532519140569</v>
      </c>
      <c r="F154" s="311">
        <f>IF(F$69=0,0,F$69/PPA_fec!F$69)</f>
        <v>0.70837452149137914</v>
      </c>
      <c r="G154" s="311">
        <f>IF(G$69=0,0,G$69/PPA_fec!G$69)</f>
        <v>0.70848728033119646</v>
      </c>
      <c r="H154" s="311">
        <f>IF(H$69=0,0,H$69/PPA_fec!H$69)</f>
        <v>0.71083070464948239</v>
      </c>
      <c r="I154" s="311">
        <f>IF(I$69=0,0,I$69/PPA_fec!I$69)</f>
        <v>0.70920129767122064</v>
      </c>
      <c r="J154" s="311">
        <f>IF(J$69=0,0,J$69/PPA_fec!J$69)</f>
        <v>0.71520862090761828</v>
      </c>
      <c r="K154" s="311">
        <f>IF(K$69=0,0,K$69/PPA_fec!K$69)</f>
        <v>0.73407708338803523</v>
      </c>
      <c r="L154" s="311">
        <f>IF(L$69=0,0,L$69/PPA_fec!L$69)</f>
        <v>0.75011515650607175</v>
      </c>
      <c r="M154" s="311">
        <f>IF(M$69=0,0,M$69/PPA_fec!M$69)</f>
        <v>0.75724249231211338</v>
      </c>
      <c r="N154" s="311">
        <f>IF(N$69=0,0,N$69/PPA_fec!N$69)</f>
        <v>0.74856045882451649</v>
      </c>
      <c r="O154" s="311">
        <f>IF(O$69=0,0,O$69/PPA_fec!O$69)</f>
        <v>0.74336890479386131</v>
      </c>
      <c r="P154" s="311">
        <f>IF(P$69=0,0,P$69/PPA_fec!P$69)</f>
        <v>0.74949982028232809</v>
      </c>
      <c r="Q154" s="311">
        <f>IF(Q$69=0,0,Q$69/PPA_fec!Q$69)</f>
        <v>0.74238615652032247</v>
      </c>
      <c r="R154" s="311">
        <f>IF(R$69=0,0,R$69/PPA_fec!R$69)</f>
        <v>0.73106080042488819</v>
      </c>
      <c r="S154" s="311">
        <f>IF(S$69=0,0,S$69/PPA_fec!S$69)</f>
        <v>0.73981144103637042</v>
      </c>
      <c r="T154" s="311">
        <f>IF(T$69=0,0,T$69/PPA_fec!T$69)</f>
        <v>0.75005244936705018</v>
      </c>
      <c r="U154" s="311">
        <f>IF(U$69=0,0,U$69/PPA_fec!U$69)</f>
        <v>0.74745537293167741</v>
      </c>
      <c r="V154" s="311">
        <f>IF(V$69=0,0,V$69/PPA_fec!V$69)</f>
        <v>0.7411205638170989</v>
      </c>
      <c r="W154" s="311">
        <f>IF(W$69=0,0,W$69/PPA_fec!W$69)</f>
        <v>0.74130964366240815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4">
        <f>IF(B$83=0,0,B$83/PPA_fec!B$83)</f>
        <v>0.71532765384765029</v>
      </c>
      <c r="C156" s="324">
        <f>IF(C$83=0,0,C$83/PPA_fec!C$83)</f>
        <v>0.71598192646001591</v>
      </c>
      <c r="D156" s="324">
        <f>IF(D$83=0,0,D$83/PPA_fec!D$83)</f>
        <v>0.71425577561292974</v>
      </c>
      <c r="E156" s="324">
        <f>IF(E$83=0,0,E$83/PPA_fec!E$83)</f>
        <v>0.71910297205862872</v>
      </c>
      <c r="F156" s="324">
        <f>IF(F$83=0,0,F$83/PPA_fec!F$83)</f>
        <v>0.73069187676862546</v>
      </c>
      <c r="G156" s="324">
        <f>IF(G$83=0,0,G$83/PPA_fec!G$83)</f>
        <v>0.73174472321288353</v>
      </c>
      <c r="H156" s="324">
        <f>IF(H$83=0,0,H$83/PPA_fec!H$83)</f>
        <v>0.7299312554368238</v>
      </c>
      <c r="I156" s="324">
        <f>IF(I$83=0,0,I$83/PPA_fec!I$83)</f>
        <v>0.73430629220092258</v>
      </c>
      <c r="J156" s="324">
        <f>IF(J$83=0,0,J$83/PPA_fec!J$83)</f>
        <v>0.73270490545025757</v>
      </c>
      <c r="K156" s="324">
        <f>IF(K$83=0,0,K$83/PPA_fec!K$83)</f>
        <v>0.73343150075410157</v>
      </c>
      <c r="L156" s="324">
        <f>IF(L$83=0,0,L$83/PPA_fec!L$83)</f>
        <v>0.73619284709417487</v>
      </c>
      <c r="M156" s="324">
        <f>IF(M$83=0,0,M$83/PPA_fec!M$83)</f>
        <v>0.73072870563584535</v>
      </c>
      <c r="N156" s="324">
        <f>IF(N$83=0,0,N$83/PPA_fec!N$83)</f>
        <v>0.73780494773810534</v>
      </c>
      <c r="O156" s="324">
        <f>IF(O$83=0,0,O$83/PPA_fec!O$83)</f>
        <v>0.73740284760754438</v>
      </c>
      <c r="P156" s="324">
        <f>IF(P$83=0,0,P$83/PPA_fec!P$83)</f>
        <v>0.7371744803202539</v>
      </c>
      <c r="Q156" s="324">
        <f>IF(Q$83=0,0,Q$83/PPA_fec!Q$83)</f>
        <v>0.73935654195687761</v>
      </c>
      <c r="R156" s="324">
        <f>IF(R$83=0,0,R$83/PPA_fec!R$83)</f>
        <v>0.73580531540337235</v>
      </c>
      <c r="S156" s="324">
        <f>IF(S$83=0,0,S$83/PPA_fec!S$83)</f>
        <v>0.734584986800081</v>
      </c>
      <c r="T156" s="324">
        <f>IF(T$83=0,0,T$83/PPA_fec!T$83)</f>
        <v>0.72735615801396403</v>
      </c>
      <c r="U156" s="324">
        <f>IF(U$83=0,0,U$83/PPA_fec!U$83)</f>
        <v>0.75147184726088156</v>
      </c>
      <c r="V156" s="324">
        <f>IF(V$83=0,0,V$83/PPA_fec!V$83)</f>
        <v>0.76355270912015927</v>
      </c>
      <c r="W156" s="324">
        <f>IF(W$83=0,0,W$83/PPA_fec!W$83)</f>
        <v>0.76340611973990313</v>
      </c>
      <c r="DA156" s="95"/>
    </row>
    <row r="157" spans="1:105" ht="12" customHeight="1" x14ac:dyDescent="0.25">
      <c r="A157" s="55" t="s">
        <v>92</v>
      </c>
      <c r="B157" s="336">
        <f>IF(B$84=0,0,B$84/PPA_fec!B$84)</f>
        <v>0.54196798771390442</v>
      </c>
      <c r="C157" s="336">
        <f>IF(C$84=0,0,C$84/PPA_fec!C$84)</f>
        <v>0.54274892315608814</v>
      </c>
      <c r="D157" s="336">
        <f>IF(D$84=0,0,D$84/PPA_fec!D$84)</f>
        <v>0.54274892315608791</v>
      </c>
      <c r="E157" s="336">
        <f>IF(E$84=0,0,E$84/PPA_fec!E$84)</f>
        <v>0.54347403084047929</v>
      </c>
      <c r="F157" s="336">
        <f>IF(F$84=0,0,F$84/PPA_fec!F$84)</f>
        <v>0.54412662775643128</v>
      </c>
      <c r="G157" s="336">
        <f>IF(G$84=0,0,G$84/PPA_fec!G$84)</f>
        <v>0.54449999999999998</v>
      </c>
      <c r="H157" s="336">
        <f>IF(H$84=0,0,H$84/PPA_fec!H$84)</f>
        <v>0.54449999999999998</v>
      </c>
      <c r="I157" s="336">
        <f>IF(I$84=0,0,I$84/PPA_fec!I$84)</f>
        <v>0.54449999999999998</v>
      </c>
      <c r="J157" s="336">
        <f>IF(J$84=0,0,J$84/PPA_fec!J$84)</f>
        <v>0.54449999999999998</v>
      </c>
      <c r="K157" s="336">
        <f>IF(K$84=0,0,K$84/PPA_fec!K$84)</f>
        <v>0.54449999999999998</v>
      </c>
      <c r="L157" s="336">
        <f>IF(L$84=0,0,L$84/PPA_fec!L$84)</f>
        <v>0.54449999999999998</v>
      </c>
      <c r="M157" s="336">
        <f>IF(M$84=0,0,M$84/PPA_fec!M$84)</f>
        <v>0.54449999999999998</v>
      </c>
      <c r="N157" s="336">
        <f>IF(N$84=0,0,N$84/PPA_fec!N$84)</f>
        <v>0.5445000000000001</v>
      </c>
      <c r="O157" s="336">
        <f>IF(O$84=0,0,O$84/PPA_fec!O$84)</f>
        <v>0.54449999999999987</v>
      </c>
      <c r="P157" s="336">
        <f>IF(P$84=0,0,P$84/PPA_fec!P$84)</f>
        <v>0.54449999999999987</v>
      </c>
      <c r="Q157" s="336">
        <f>IF(Q$84=0,0,Q$84/PPA_fec!Q$84)</f>
        <v>0.5445000000000001</v>
      </c>
      <c r="R157" s="336">
        <f>IF(R$84=0,0,R$84/PPA_fec!R$84)</f>
        <v>0.54449999999999998</v>
      </c>
      <c r="S157" s="336">
        <f>IF(S$84=0,0,S$84/PPA_fec!S$84)</f>
        <v>0.54449999999999987</v>
      </c>
      <c r="T157" s="336">
        <f>IF(T$84=0,0,T$84/PPA_fec!T$84)</f>
        <v>0.54449999999999998</v>
      </c>
      <c r="U157" s="336">
        <f>IF(U$84=0,0,U$84/PPA_fec!U$84)</f>
        <v>0.54449999999999998</v>
      </c>
      <c r="V157" s="336">
        <f>IF(V$84=0,0,V$84/PPA_fec!V$84)</f>
        <v>0.54449999999999998</v>
      </c>
      <c r="W157" s="336">
        <f>IF(W$84=0,0,W$84/PPA_fec!W$84)</f>
        <v>0.54449999999999998</v>
      </c>
      <c r="DA157" s="67"/>
    </row>
    <row r="158" spans="1:105" ht="12" customHeight="1" x14ac:dyDescent="0.25">
      <c r="A158" s="202" t="s">
        <v>93</v>
      </c>
      <c r="B158" s="337">
        <f>IF(B$85=0,0,B$85/PPA_fec!B$85)</f>
        <v>0.1361448037880936</v>
      </c>
      <c r="C158" s="337">
        <f>IF(C$85=0,0,C$85/PPA_fec!C$85)</f>
        <v>0.13634097829462805</v>
      </c>
      <c r="D158" s="337">
        <f>IF(D$85=0,0,D$85/PPA_fec!D$85)</f>
        <v>0.13634097829462805</v>
      </c>
      <c r="E158" s="337">
        <f>IF(E$85=0,0,E$85/PPA_fec!E$85)</f>
        <v>0.1373988224993308</v>
      </c>
      <c r="F158" s="337">
        <f>IF(F$85=0,0,F$85/PPA_fec!F$85)</f>
        <v>0.13739882249933077</v>
      </c>
      <c r="G158" s="337">
        <f>IF(G$85=0,0,G$85/PPA_fec!G$85)</f>
        <v>0.1373988224993308</v>
      </c>
      <c r="H158" s="337">
        <f>IF(H$85=0,0,H$85/PPA_fec!H$85)</f>
        <v>0.13739882249933083</v>
      </c>
      <c r="I158" s="337">
        <f>IF(I$85=0,0,I$85/PPA_fec!I$85)</f>
        <v>0.13739882249933077</v>
      </c>
      <c r="J158" s="337">
        <f>IF(J$85=0,0,J$85/PPA_fec!J$85)</f>
        <v>0.13739882249933075</v>
      </c>
      <c r="K158" s="337">
        <f>IF(K$85=0,0,K$85/PPA_fec!K$85)</f>
        <v>0.1373988224993308</v>
      </c>
      <c r="L158" s="337">
        <f>IF(L$85=0,0,L$85/PPA_fec!L$85)</f>
        <v>0.13739882249933077</v>
      </c>
      <c r="M158" s="337">
        <f>IF(M$85=0,0,M$85/PPA_fec!M$85)</f>
        <v>0.13739882249933083</v>
      </c>
      <c r="N158" s="337">
        <f>IF(N$85=0,0,N$85/PPA_fec!N$85)</f>
        <v>0.13739882249933075</v>
      </c>
      <c r="O158" s="337">
        <f>IF(O$85=0,0,O$85/PPA_fec!O$85)</f>
        <v>0.13739882249933077</v>
      </c>
      <c r="P158" s="337">
        <f>IF(P$85=0,0,P$85/PPA_fec!P$85)</f>
        <v>0.13739882249933077</v>
      </c>
      <c r="Q158" s="337">
        <f>IF(Q$85=0,0,Q$85/PPA_fec!Q$85)</f>
        <v>0.13739882249933075</v>
      </c>
      <c r="R158" s="337">
        <f>IF(R$85=0,0,R$85/PPA_fec!R$85)</f>
        <v>0.13739882249933072</v>
      </c>
      <c r="S158" s="337">
        <f>IF(S$85=0,0,S$85/PPA_fec!S$85)</f>
        <v>0.13739882249933072</v>
      </c>
      <c r="T158" s="337">
        <f>IF(T$85=0,0,T$85/PPA_fec!T$85)</f>
        <v>0.13739882249933077</v>
      </c>
      <c r="U158" s="337">
        <f>IF(U$85=0,0,U$85/PPA_fec!U$85)</f>
        <v>0.14043432640465514</v>
      </c>
      <c r="V158" s="337">
        <f>IF(V$85=0,0,V$85/PPA_fec!V$85)</f>
        <v>0.143166279919447</v>
      </c>
      <c r="W158" s="337">
        <f>IF(W$85=0,0,W$85/PPA_fec!W$85)</f>
        <v>0.14562503808275978</v>
      </c>
      <c r="DA158" s="174"/>
    </row>
    <row r="159" spans="1:105" ht="12" customHeight="1" x14ac:dyDescent="0.25">
      <c r="A159" s="202" t="s">
        <v>94</v>
      </c>
      <c r="B159" s="337">
        <f>IF(B$86=0,0,B$86/PPA_fec!B$86)</f>
        <v>0.75849841896575709</v>
      </c>
      <c r="C159" s="337">
        <f>IF(C$86=0,0,C$86/PPA_fec!C$86)</f>
        <v>0.75849841896575709</v>
      </c>
      <c r="D159" s="337">
        <f>IF(D$86=0,0,D$86/PPA_fec!D$86)</f>
        <v>0.75849841896575732</v>
      </c>
      <c r="E159" s="337">
        <f>IF(E$86=0,0,E$86/PPA_fec!E$86)</f>
        <v>0.75849841896575698</v>
      </c>
      <c r="F159" s="337">
        <f>IF(F$86=0,0,F$86/PPA_fec!F$86)</f>
        <v>0.7584984189657572</v>
      </c>
      <c r="G159" s="337">
        <f>IF(G$86=0,0,G$86/PPA_fec!G$86)</f>
        <v>0.75849841896575687</v>
      </c>
      <c r="H159" s="337">
        <f>IF(H$86=0,0,H$86/PPA_fec!H$86)</f>
        <v>0.75849841896575698</v>
      </c>
      <c r="I159" s="337">
        <f>IF(I$86=0,0,I$86/PPA_fec!I$86)</f>
        <v>0.75849841896575687</v>
      </c>
      <c r="J159" s="337">
        <f>IF(J$86=0,0,J$86/PPA_fec!J$86)</f>
        <v>0.75849841896575698</v>
      </c>
      <c r="K159" s="337">
        <f>IF(K$86=0,0,K$86/PPA_fec!K$86)</f>
        <v>0.75849841896575698</v>
      </c>
      <c r="L159" s="337">
        <f>IF(L$86=0,0,L$86/PPA_fec!L$86)</f>
        <v>0.7584984189657572</v>
      </c>
      <c r="M159" s="337">
        <f>IF(M$86=0,0,M$86/PPA_fec!M$86)</f>
        <v>0.7584984189657572</v>
      </c>
      <c r="N159" s="337">
        <f>IF(N$86=0,0,N$86/PPA_fec!N$86)</f>
        <v>0.75849841896575754</v>
      </c>
      <c r="O159" s="337">
        <f>IF(O$86=0,0,O$86/PPA_fec!O$86)</f>
        <v>0.75849841896575687</v>
      </c>
      <c r="P159" s="337">
        <f>IF(P$86=0,0,P$86/PPA_fec!P$86)</f>
        <v>0.75849841896575676</v>
      </c>
      <c r="Q159" s="337">
        <f>IF(Q$86=0,0,Q$86/PPA_fec!Q$86)</f>
        <v>0.7584984189657572</v>
      </c>
      <c r="R159" s="337">
        <f>IF(R$86=0,0,R$86/PPA_fec!R$86)</f>
        <v>0.75849841896575709</v>
      </c>
      <c r="S159" s="337">
        <f>IF(S$86=0,0,S$86/PPA_fec!S$86)</f>
        <v>0.75849841896575709</v>
      </c>
      <c r="T159" s="337">
        <f>IF(T$86=0,0,T$86/PPA_fec!T$86)</f>
        <v>0.75849841896575709</v>
      </c>
      <c r="U159" s="337">
        <f>IF(U$86=0,0,U$86/PPA_fec!U$86)</f>
        <v>0.75849841896575654</v>
      </c>
      <c r="V159" s="337">
        <f>IF(V$86=0,0,V$86/PPA_fec!V$86)</f>
        <v>0.75849841896575698</v>
      </c>
      <c r="W159" s="337">
        <f>IF(W$86=0,0,W$86/PPA_fec!W$86)</f>
        <v>0.75849841896575709</v>
      </c>
      <c r="DA159" s="174"/>
    </row>
    <row r="160" spans="1:105" ht="12" customHeight="1" x14ac:dyDescent="0.25">
      <c r="A160" s="202" t="s">
        <v>95</v>
      </c>
      <c r="B160" s="337">
        <f>IF(B$87=0,0,B$87/PPA_fec!B$87)</f>
        <v>0.54215021475379188</v>
      </c>
      <c r="C160" s="337">
        <f>IF(C$87=0,0,C$87/PPA_fec!C$87)</f>
        <v>0.54293141277154688</v>
      </c>
      <c r="D160" s="337">
        <f>IF(D$87=0,0,D$87/PPA_fec!D$87)</f>
        <v>0.54293141277154666</v>
      </c>
      <c r="E160" s="337">
        <f>IF(E$87=0,0,E$87/PPA_fec!E$87)</f>
        <v>0.54714391627368775</v>
      </c>
      <c r="F160" s="337">
        <f>IF(F$87=0,0,F$87/PPA_fec!F$87)</f>
        <v>0.54714391627368764</v>
      </c>
      <c r="G160" s="337">
        <f>IF(G$87=0,0,G$87/PPA_fec!G$87)</f>
        <v>0.54714391627368786</v>
      </c>
      <c r="H160" s="337">
        <f>IF(H$87=0,0,H$87/PPA_fec!H$87)</f>
        <v>0.54714391627368764</v>
      </c>
      <c r="I160" s="337">
        <f>IF(I$87=0,0,I$87/PPA_fec!I$87)</f>
        <v>0.54714391627368786</v>
      </c>
      <c r="J160" s="337">
        <f>IF(J$87=0,0,J$87/PPA_fec!J$87)</f>
        <v>0.54714391627368786</v>
      </c>
      <c r="K160" s="337">
        <f>IF(K$87=0,0,K$87/PPA_fec!K$87)</f>
        <v>0.54714391627368764</v>
      </c>
      <c r="L160" s="337">
        <f>IF(L$87=0,0,L$87/PPA_fec!L$87)</f>
        <v>0.54714391627368797</v>
      </c>
      <c r="M160" s="337">
        <f>IF(M$87=0,0,M$87/PPA_fec!M$87)</f>
        <v>0.54714391627368764</v>
      </c>
      <c r="N160" s="337">
        <f>IF(N$87=0,0,N$87/PPA_fec!N$87)</f>
        <v>0.54714391627368764</v>
      </c>
      <c r="O160" s="337">
        <f>IF(O$87=0,0,O$87/PPA_fec!O$87)</f>
        <v>0.54714391627368775</v>
      </c>
      <c r="P160" s="337">
        <f>IF(P$87=0,0,P$87/PPA_fec!P$87)</f>
        <v>0.54714391627368775</v>
      </c>
      <c r="Q160" s="337">
        <f>IF(Q$87=0,0,Q$87/PPA_fec!Q$87)</f>
        <v>0.54714391627368775</v>
      </c>
      <c r="R160" s="337">
        <f>IF(R$87=0,0,R$87/PPA_fec!R$87)</f>
        <v>0.54714391627368786</v>
      </c>
      <c r="S160" s="337">
        <f>IF(S$87=0,0,S$87/PPA_fec!S$87)</f>
        <v>0.54714391627368786</v>
      </c>
      <c r="T160" s="337">
        <f>IF(T$87=0,0,T$87/PPA_fec!T$87)</f>
        <v>0.54714391627368764</v>
      </c>
      <c r="U160" s="337">
        <f>IF(U$87=0,0,U$87/PPA_fec!U$87)</f>
        <v>0.55758174257154769</v>
      </c>
      <c r="V160" s="337">
        <f>IF(V$87=0,0,V$87/PPA_fec!V$87)</f>
        <v>0.56697578623962153</v>
      </c>
      <c r="W160" s="337">
        <f>IF(W$87=0,0,W$87/PPA_fec!W$87)</f>
        <v>0.57543042554088786</v>
      </c>
      <c r="DA160" s="174"/>
    </row>
    <row r="161" spans="1:105" ht="12" customHeight="1" x14ac:dyDescent="0.25">
      <c r="A161" s="56" t="s">
        <v>96</v>
      </c>
      <c r="B161" s="338">
        <f>IF(B$88=0,0,B$88/PPA_fec!B$88)</f>
        <v>0.80041479494509515</v>
      </c>
      <c r="C161" s="338">
        <f>IF(C$88=0,0,C$88/PPA_fec!C$88)</f>
        <v>0.80071031601354481</v>
      </c>
      <c r="D161" s="338">
        <f>IF(D$88=0,0,D$88/PPA_fec!D$88)</f>
        <v>0.78713597814078817</v>
      </c>
      <c r="E161" s="338">
        <f>IF(E$88=0,0,E$88/PPA_fec!E$88)</f>
        <v>0.81713941095240217</v>
      </c>
      <c r="F161" s="338">
        <f>IF(F$88=0,0,F$88/PPA_fec!F$88)</f>
        <v>0.90465594622842427</v>
      </c>
      <c r="G161" s="338">
        <f>IF(G$88=0,0,G$88/PPA_fec!G$88)</f>
        <v>0.90812942882921632</v>
      </c>
      <c r="H161" s="338">
        <f>IF(H$88=0,0,H$88/PPA_fec!H$88)</f>
        <v>0.88769564517208355</v>
      </c>
      <c r="I161" s="338">
        <f>IF(I$88=0,0,I$88/PPA_fec!I$88)</f>
        <v>0.92150119672928277</v>
      </c>
      <c r="J161" s="338">
        <f>IF(J$88=0,0,J$88/PPA_fec!J$88)</f>
        <v>0.9134224752094694</v>
      </c>
      <c r="K161" s="338">
        <f>IF(K$88=0,0,K$88/PPA_fec!K$88)</f>
        <v>0.9261631201179743</v>
      </c>
      <c r="L161" s="338">
        <f>IF(L$88=0,0,L$88/PPA_fec!L$88)</f>
        <v>0.94692037073337454</v>
      </c>
      <c r="M161" s="338">
        <f>IF(M$88=0,0,M$88/PPA_fec!M$88)</f>
        <v>0.91122208825186501</v>
      </c>
      <c r="N161" s="338">
        <f>IF(N$88=0,0,N$88/PPA_fec!N$88)</f>
        <v>0.95615946297112353</v>
      </c>
      <c r="O161" s="338">
        <f>IF(O$88=0,0,O$88/PPA_fec!O$88)</f>
        <v>0.95353480789653067</v>
      </c>
      <c r="P161" s="338">
        <f>IF(P$88=0,0,P$88/PPA_fec!P$88)</f>
        <v>0.95683179360368398</v>
      </c>
      <c r="Q161" s="338">
        <f>IF(Q$88=0,0,Q$88/PPA_fec!Q$88)</f>
        <v>0.96263426377941153</v>
      </c>
      <c r="R161" s="338">
        <f>IF(R$88=0,0,R$88/PPA_fec!R$88)</f>
        <v>0.9324395187255301</v>
      </c>
      <c r="S161" s="338">
        <f>IF(S$88=0,0,S$88/PPA_fec!S$88)</f>
        <v>0.93189684341778045</v>
      </c>
      <c r="T161" s="338">
        <f>IF(T$88=0,0,T$88/PPA_fec!T$88)</f>
        <v>0.87698534740816281</v>
      </c>
      <c r="U161" s="338">
        <f>IF(U$88=0,0,U$88/PPA_fec!U$88)</f>
        <v>1.0288952125843622</v>
      </c>
      <c r="V161" s="338">
        <f>IF(V$88=0,0,V$88/PPA_fec!V$88)</f>
        <v>1.0874975862174365</v>
      </c>
      <c r="W161" s="338">
        <f>IF(W$88=0,0,W$88/PPA_fec!W$88)</f>
        <v>1.0862680401849572</v>
      </c>
      <c r="DA161" s="68"/>
    </row>
    <row r="162" spans="1:105" ht="12" customHeight="1" x14ac:dyDescent="0.25">
      <c r="A162" s="41" t="s">
        <v>1941</v>
      </c>
      <c r="B162" s="339">
        <f>IF(B$94=0,0,B$94/PPA_fec!B$94)</f>
        <v>0.71133298387449939</v>
      </c>
      <c r="C162" s="339">
        <f>IF(C$94=0,0,C$94/PPA_fec!C$94)</f>
        <v>0.71235796164236553</v>
      </c>
      <c r="D162" s="339">
        <f>IF(D$94=0,0,D$94/PPA_fec!D$94)</f>
        <v>0.7123579616423652</v>
      </c>
      <c r="E162" s="339">
        <f>IF(E$94=0,0,E$94/PPA_fec!E$94)</f>
        <v>0.71379716547812899</v>
      </c>
      <c r="F162" s="339">
        <f>IF(F$94=0,0,F$94/PPA_fec!F$94)</f>
        <v>0.71509244893031587</v>
      </c>
      <c r="G162" s="339">
        <f>IF(G$94=0,0,G$94/PPA_fec!G$94)</f>
        <v>0.71625820403728435</v>
      </c>
      <c r="H162" s="339">
        <f>IF(H$94=0,0,H$94/PPA_fec!H$94)</f>
        <v>0.71730738363355651</v>
      </c>
      <c r="I162" s="339">
        <f>IF(I$94=0,0,I$94/PPA_fec!I$94)</f>
        <v>0.71788501411641226</v>
      </c>
      <c r="J162" s="339">
        <f>IF(J$94=0,0,J$94/PPA_fec!J$94)</f>
        <v>0.71788501411641215</v>
      </c>
      <c r="K162" s="339">
        <f>IF(K$94=0,0,K$94/PPA_fec!K$94)</f>
        <v>0.7178850141164117</v>
      </c>
      <c r="L162" s="339">
        <f>IF(L$94=0,0,L$94/PPA_fec!L$94)</f>
        <v>0.7178850141164117</v>
      </c>
      <c r="M162" s="339">
        <f>IF(M$94=0,0,M$94/PPA_fec!M$94)</f>
        <v>0.71788501411641181</v>
      </c>
      <c r="N162" s="339">
        <f>IF(N$94=0,0,N$94/PPA_fec!N$94)</f>
        <v>0.7178850141164117</v>
      </c>
      <c r="O162" s="339">
        <f>IF(O$94=0,0,O$94/PPA_fec!O$94)</f>
        <v>0.71788501411641192</v>
      </c>
      <c r="P162" s="339">
        <f>IF(P$94=0,0,P$94/PPA_fec!P$94)</f>
        <v>0.7178850141164117</v>
      </c>
      <c r="Q162" s="339">
        <f>IF(Q$94=0,0,Q$94/PPA_fec!Q$94)</f>
        <v>0.71788501411641192</v>
      </c>
      <c r="R162" s="339">
        <f>IF(R$94=0,0,R$94/PPA_fec!R$94)</f>
        <v>0.71788501411641181</v>
      </c>
      <c r="S162" s="339">
        <f>IF(S$94=0,0,S$94/PPA_fec!S$94)</f>
        <v>0.7178850141164117</v>
      </c>
      <c r="T162" s="339">
        <f>IF(T$94=0,0,T$94/PPA_fec!T$94)</f>
        <v>0.71788501411641192</v>
      </c>
      <c r="U162" s="339">
        <f>IF(U$94=0,0,U$94/PPA_fec!U$94)</f>
        <v>0.7187715127047708</v>
      </c>
      <c r="V162" s="339">
        <f>IF(V$94=0,0,V$94/PPA_fec!V$94)</f>
        <v>0.71948250000000002</v>
      </c>
      <c r="W162" s="339">
        <f>IF(W$94=0,0,W$94/PPA_fec!W$94)</f>
        <v>0.71948250000000014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DA162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Pulp, paper and printing / CO2 emissions"</f>
        <v>EL: Pulp, paper and printing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52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2027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2028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2029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2030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2031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2032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2033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2034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2035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2036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2037</v>
      </c>
    </row>
    <row r="16" spans="1:105" ht="12" customHeight="1" x14ac:dyDescent="0.25">
      <c r="A16" s="57" t="s">
        <v>1855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2038</v>
      </c>
    </row>
    <row r="17" spans="1:105" ht="12" customHeight="1" x14ac:dyDescent="0.25">
      <c r="A17" s="57" t="s">
        <v>1857</v>
      </c>
      <c r="B17" s="296">
        <f t="shared" ref="B17:W17" si="0">B18+B29</f>
        <v>0</v>
      </c>
      <c r="C17" s="296">
        <f t="shared" si="0"/>
        <v>0</v>
      </c>
      <c r="D17" s="296">
        <f t="shared" si="0"/>
        <v>0</v>
      </c>
      <c r="E17" s="296">
        <f t="shared" si="0"/>
        <v>0</v>
      </c>
      <c r="F17" s="296">
        <f t="shared" si="0"/>
        <v>0</v>
      </c>
      <c r="G17" s="296">
        <f t="shared" si="0"/>
        <v>0</v>
      </c>
      <c r="H17" s="296">
        <f t="shared" si="0"/>
        <v>0</v>
      </c>
      <c r="I17" s="296">
        <f t="shared" si="0"/>
        <v>0</v>
      </c>
      <c r="J17" s="296">
        <f t="shared" si="0"/>
        <v>0</v>
      </c>
      <c r="K17" s="296">
        <f t="shared" si="0"/>
        <v>0</v>
      </c>
      <c r="L17" s="296">
        <f t="shared" si="0"/>
        <v>0</v>
      </c>
      <c r="M17" s="296">
        <f t="shared" si="0"/>
        <v>0</v>
      </c>
      <c r="N17" s="296">
        <f t="shared" si="0"/>
        <v>0</v>
      </c>
      <c r="O17" s="296">
        <f t="shared" si="0"/>
        <v>0</v>
      </c>
      <c r="P17" s="296">
        <f t="shared" si="0"/>
        <v>0</v>
      </c>
      <c r="Q17" s="296">
        <f t="shared" si="0"/>
        <v>0</v>
      </c>
      <c r="R17" s="296">
        <f t="shared" si="0"/>
        <v>0</v>
      </c>
      <c r="S17" s="296">
        <f t="shared" si="0"/>
        <v>0</v>
      </c>
      <c r="T17" s="296">
        <f t="shared" si="0"/>
        <v>0</v>
      </c>
      <c r="U17" s="296">
        <f t="shared" si="0"/>
        <v>0</v>
      </c>
      <c r="V17" s="296">
        <f t="shared" si="0"/>
        <v>0</v>
      </c>
      <c r="W17" s="296">
        <f t="shared" si="0"/>
        <v>0</v>
      </c>
      <c r="DA17" s="70"/>
    </row>
    <row r="18" spans="1:105" ht="12" customHeight="1" x14ac:dyDescent="0.25">
      <c r="A18" s="60" t="s">
        <v>1858</v>
      </c>
      <c r="B18" s="331">
        <v>0</v>
      </c>
      <c r="C18" s="331">
        <v>0</v>
      </c>
      <c r="D18" s="331">
        <v>0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DA18" s="72" t="s">
        <v>2039</v>
      </c>
    </row>
    <row r="19" spans="1:105" ht="12" customHeight="1" x14ac:dyDescent="0.25">
      <c r="A19" s="64" t="s">
        <v>30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</v>
      </c>
      <c r="Q19" s="231">
        <v>0</v>
      </c>
      <c r="R19" s="231">
        <v>0</v>
      </c>
      <c r="S19" s="231">
        <v>0</v>
      </c>
      <c r="T19" s="231">
        <v>0</v>
      </c>
      <c r="U19" s="231">
        <v>0</v>
      </c>
      <c r="V19" s="231">
        <v>0</v>
      </c>
      <c r="W19" s="231">
        <v>0</v>
      </c>
      <c r="DA19" s="73" t="s">
        <v>2040</v>
      </c>
    </row>
    <row r="20" spans="1:105" ht="12" customHeight="1" x14ac:dyDescent="0.25">
      <c r="A20" s="64" t="s">
        <v>32</v>
      </c>
      <c r="B20" s="231">
        <v>0</v>
      </c>
      <c r="C20" s="231">
        <v>0</v>
      </c>
      <c r="D20" s="231">
        <v>0</v>
      </c>
      <c r="E20" s="231">
        <v>0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0</v>
      </c>
      <c r="T20" s="231">
        <v>0</v>
      </c>
      <c r="U20" s="231">
        <v>0</v>
      </c>
      <c r="V20" s="231">
        <v>0</v>
      </c>
      <c r="W20" s="231">
        <v>0</v>
      </c>
      <c r="DA20" s="73" t="s">
        <v>2041</v>
      </c>
    </row>
    <row r="21" spans="1:105" ht="12" customHeight="1" x14ac:dyDescent="0.25">
      <c r="A21" s="64" t="s">
        <v>33</v>
      </c>
      <c r="B21" s="231">
        <v>0</v>
      </c>
      <c r="C21" s="231">
        <v>0</v>
      </c>
      <c r="D21" s="231">
        <v>0</v>
      </c>
      <c r="E21" s="231">
        <v>0</v>
      </c>
      <c r="F21" s="231">
        <v>0</v>
      </c>
      <c r="G21" s="231">
        <v>0</v>
      </c>
      <c r="H21" s="231">
        <v>0</v>
      </c>
      <c r="I21" s="231">
        <v>0</v>
      </c>
      <c r="J21" s="231">
        <v>0</v>
      </c>
      <c r="K21" s="231">
        <v>0</v>
      </c>
      <c r="L21" s="231">
        <v>0</v>
      </c>
      <c r="M21" s="231">
        <v>0</v>
      </c>
      <c r="N21" s="231">
        <v>0</v>
      </c>
      <c r="O21" s="231">
        <v>0</v>
      </c>
      <c r="P21" s="231">
        <v>0</v>
      </c>
      <c r="Q21" s="231">
        <v>0</v>
      </c>
      <c r="R21" s="231">
        <v>0</v>
      </c>
      <c r="S21" s="231">
        <v>0</v>
      </c>
      <c r="T21" s="231">
        <v>0</v>
      </c>
      <c r="U21" s="231">
        <v>0</v>
      </c>
      <c r="V21" s="231">
        <v>0</v>
      </c>
      <c r="W21" s="231">
        <v>0</v>
      </c>
      <c r="DA21" s="73" t="s">
        <v>2042</v>
      </c>
    </row>
    <row r="22" spans="1:105" ht="12" customHeight="1" x14ac:dyDescent="0.25">
      <c r="A22" s="64" t="s">
        <v>160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2043</v>
      </c>
    </row>
    <row r="23" spans="1:105" ht="12" customHeight="1" x14ac:dyDescent="0.25">
      <c r="A23" s="64" t="s">
        <v>70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231">
        <v>0</v>
      </c>
      <c r="N23" s="231">
        <v>0</v>
      </c>
      <c r="O23" s="231">
        <v>0</v>
      </c>
      <c r="P23" s="231">
        <v>0</v>
      </c>
      <c r="Q23" s="231">
        <v>0</v>
      </c>
      <c r="R23" s="231">
        <v>0</v>
      </c>
      <c r="S23" s="231">
        <v>0</v>
      </c>
      <c r="T23" s="231">
        <v>0</v>
      </c>
      <c r="U23" s="231">
        <v>0</v>
      </c>
      <c r="V23" s="231">
        <v>0</v>
      </c>
      <c r="W23" s="231">
        <v>0</v>
      </c>
      <c r="DA23" s="73" t="s">
        <v>2044</v>
      </c>
    </row>
    <row r="24" spans="1:105" ht="12" customHeight="1" x14ac:dyDescent="0.25">
      <c r="A24" s="64" t="s">
        <v>34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2045</v>
      </c>
    </row>
    <row r="25" spans="1:105" ht="12" customHeight="1" x14ac:dyDescent="0.25">
      <c r="A25" s="64" t="s">
        <v>162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2046</v>
      </c>
    </row>
    <row r="26" spans="1:105" ht="12" customHeight="1" x14ac:dyDescent="0.25">
      <c r="A26" s="64" t="s">
        <v>36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2047</v>
      </c>
    </row>
    <row r="27" spans="1:105" ht="12" customHeight="1" x14ac:dyDescent="0.25">
      <c r="A27" s="64" t="s">
        <v>73</v>
      </c>
      <c r="B27" s="231">
        <v>0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231">
        <v>0</v>
      </c>
      <c r="J27" s="231">
        <v>0</v>
      </c>
      <c r="K27" s="231">
        <v>0</v>
      </c>
      <c r="L27" s="231">
        <v>0</v>
      </c>
      <c r="M27" s="231">
        <v>0</v>
      </c>
      <c r="N27" s="231">
        <v>0</v>
      </c>
      <c r="O27" s="231">
        <v>0</v>
      </c>
      <c r="P27" s="231">
        <v>0</v>
      </c>
      <c r="Q27" s="231">
        <v>0</v>
      </c>
      <c r="R27" s="231">
        <v>0</v>
      </c>
      <c r="S27" s="231">
        <v>0</v>
      </c>
      <c r="T27" s="231">
        <v>0</v>
      </c>
      <c r="U27" s="231">
        <v>0</v>
      </c>
      <c r="V27" s="231">
        <v>0</v>
      </c>
      <c r="W27" s="231">
        <v>0</v>
      </c>
      <c r="DA27" s="73" t="s">
        <v>2048</v>
      </c>
    </row>
    <row r="28" spans="1:105" ht="12" customHeight="1" x14ac:dyDescent="0.25">
      <c r="A28" s="64" t="s">
        <v>79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2049</v>
      </c>
    </row>
    <row r="29" spans="1:105" ht="12" customHeight="1" x14ac:dyDescent="0.25">
      <c r="A29" s="60" t="s">
        <v>1870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2050</v>
      </c>
    </row>
    <row r="30" spans="1:105" ht="12" customHeight="1" x14ac:dyDescent="0.25">
      <c r="A30" s="132" t="s">
        <v>1872</v>
      </c>
      <c r="B30" s="318">
        <v>0</v>
      </c>
      <c r="C30" s="318">
        <v>0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>
        <v>0</v>
      </c>
      <c r="R30" s="318">
        <v>0</v>
      </c>
      <c r="S30" s="318">
        <v>0</v>
      </c>
      <c r="T30" s="318">
        <v>0</v>
      </c>
      <c r="U30" s="318">
        <v>0</v>
      </c>
      <c r="V30" s="318">
        <v>0</v>
      </c>
      <c r="W30" s="318">
        <v>0</v>
      </c>
      <c r="DA30" s="139" t="s">
        <v>2051</v>
      </c>
    </row>
    <row r="31" spans="1:105" ht="12" customHeight="1" x14ac:dyDescent="0.25">
      <c r="J31" s="131"/>
    </row>
    <row r="32" spans="1:105" ht="15" customHeight="1" x14ac:dyDescent="0.25">
      <c r="A32" s="34" t="s">
        <v>53</v>
      </c>
      <c r="B32" s="225">
        <v>364.0059023755818</v>
      </c>
      <c r="C32" s="225">
        <v>334.45702843512191</v>
      </c>
      <c r="D32" s="225">
        <v>341.74550446841448</v>
      </c>
      <c r="E32" s="225">
        <v>355.87751353075731</v>
      </c>
      <c r="F32" s="225">
        <v>252.49411034001159</v>
      </c>
      <c r="G32" s="225">
        <v>230.46618847009549</v>
      </c>
      <c r="H32" s="225">
        <v>268.94695998302819</v>
      </c>
      <c r="I32" s="225">
        <v>256.80752531897002</v>
      </c>
      <c r="J32" s="225">
        <v>240.5327817771892</v>
      </c>
      <c r="K32" s="225">
        <v>196.45500747275571</v>
      </c>
      <c r="L32" s="225">
        <v>178.5886924545886</v>
      </c>
      <c r="M32" s="225">
        <v>150.3548577418785</v>
      </c>
      <c r="N32" s="225">
        <v>134.17776554774809</v>
      </c>
      <c r="O32" s="225">
        <v>135.6484654666865</v>
      </c>
      <c r="P32" s="225">
        <v>131.11673999742311</v>
      </c>
      <c r="Q32" s="225">
        <v>102.4295763975359</v>
      </c>
      <c r="R32" s="225">
        <v>77.26964176705799</v>
      </c>
      <c r="S32" s="225">
        <v>74.945260330161503</v>
      </c>
      <c r="T32" s="225">
        <v>88.352406974978678</v>
      </c>
      <c r="U32" s="225">
        <v>91.384545609973912</v>
      </c>
      <c r="V32" s="225">
        <v>83.029820286442572</v>
      </c>
      <c r="W32" s="225">
        <v>85.109019680052924</v>
      </c>
      <c r="DA32" s="89" t="s">
        <v>2052</v>
      </c>
    </row>
    <row r="33" spans="1:105" ht="12" customHeight="1" x14ac:dyDescent="0.25">
      <c r="A33" s="55" t="s">
        <v>92</v>
      </c>
      <c r="B33" s="261">
        <v>0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0</v>
      </c>
      <c r="W33" s="261">
        <v>0</v>
      </c>
      <c r="DA33" s="67" t="s">
        <v>2053</v>
      </c>
    </row>
    <row r="34" spans="1:105" ht="12" customHeight="1" x14ac:dyDescent="0.25">
      <c r="A34" s="202" t="s">
        <v>93</v>
      </c>
      <c r="B34" s="226">
        <v>0</v>
      </c>
      <c r="C34" s="226">
        <v>0</v>
      </c>
      <c r="D34" s="226">
        <v>0</v>
      </c>
      <c r="E34" s="226">
        <v>0</v>
      </c>
      <c r="F34" s="226">
        <v>0</v>
      </c>
      <c r="G34" s="226">
        <v>0</v>
      </c>
      <c r="H34" s="226">
        <v>0</v>
      </c>
      <c r="I34" s="226">
        <v>0</v>
      </c>
      <c r="J34" s="226">
        <v>0</v>
      </c>
      <c r="K34" s="226">
        <v>0</v>
      </c>
      <c r="L34" s="226">
        <v>0</v>
      </c>
      <c r="M34" s="226">
        <v>0</v>
      </c>
      <c r="N34" s="226">
        <v>0</v>
      </c>
      <c r="O34" s="226">
        <v>0</v>
      </c>
      <c r="P34" s="226">
        <v>0</v>
      </c>
      <c r="Q34" s="226">
        <v>0</v>
      </c>
      <c r="R34" s="226">
        <v>0</v>
      </c>
      <c r="S34" s="226">
        <v>0</v>
      </c>
      <c r="T34" s="226">
        <v>0</v>
      </c>
      <c r="U34" s="226">
        <v>0</v>
      </c>
      <c r="V34" s="226">
        <v>0</v>
      </c>
      <c r="W34" s="226">
        <v>0</v>
      </c>
      <c r="DA34" s="174" t="s">
        <v>2054</v>
      </c>
    </row>
    <row r="35" spans="1:105" ht="12" customHeight="1" x14ac:dyDescent="0.25">
      <c r="A35" s="202" t="s">
        <v>94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DA35" s="174" t="s">
        <v>2055</v>
      </c>
    </row>
    <row r="36" spans="1:105" ht="12" customHeight="1" x14ac:dyDescent="0.25">
      <c r="A36" s="202" t="s">
        <v>95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DA36" s="174" t="s">
        <v>2056</v>
      </c>
    </row>
    <row r="37" spans="1:105" ht="12" customHeight="1" x14ac:dyDescent="0.25">
      <c r="A37" s="56" t="s">
        <v>96</v>
      </c>
      <c r="B37" s="262">
        <v>2.228816499689688</v>
      </c>
      <c r="C37" s="262">
        <v>2.391456553999435</v>
      </c>
      <c r="D37" s="262">
        <v>2.694367901029596</v>
      </c>
      <c r="E37" s="262">
        <v>2.7317776031690451</v>
      </c>
      <c r="F37" s="262">
        <v>1.2112344577579579</v>
      </c>
      <c r="G37" s="262">
        <v>1.069575969922699</v>
      </c>
      <c r="H37" s="262">
        <v>1.4989289312222349</v>
      </c>
      <c r="I37" s="262">
        <v>1.033069398265553</v>
      </c>
      <c r="J37" s="262">
        <v>1.1247140795499651</v>
      </c>
      <c r="K37" s="262">
        <v>0.85219347700123749</v>
      </c>
      <c r="L37" s="262">
        <v>0.5321955443903994</v>
      </c>
      <c r="M37" s="262">
        <v>0.82550285626124942</v>
      </c>
      <c r="N37" s="262">
        <v>0.28859395504428781</v>
      </c>
      <c r="O37" s="262">
        <v>0.34089581651557821</v>
      </c>
      <c r="P37" s="262">
        <v>0.30387951001679492</v>
      </c>
      <c r="Q37" s="262">
        <v>0.15629961505748219</v>
      </c>
      <c r="R37" s="262">
        <v>0.29278499415770098</v>
      </c>
      <c r="S37" s="262">
        <v>0.31777627438149408</v>
      </c>
      <c r="T37" s="262">
        <v>0.67428035507451289</v>
      </c>
      <c r="U37" s="262">
        <v>0.15837640350448151</v>
      </c>
      <c r="V37" s="262">
        <v>0.1209063677730907</v>
      </c>
      <c r="W37" s="262">
        <v>0.13915336886505111</v>
      </c>
      <c r="DA37" s="68" t="s">
        <v>2057</v>
      </c>
    </row>
    <row r="38" spans="1:105" ht="12" customHeight="1" x14ac:dyDescent="0.25">
      <c r="A38" s="37" t="s">
        <v>160</v>
      </c>
      <c r="B38" s="228">
        <v>1.179908104147724</v>
      </c>
      <c r="C38" s="228">
        <v>0.99152921902977065</v>
      </c>
      <c r="D38" s="228">
        <v>0.95413341471787838</v>
      </c>
      <c r="E38" s="228">
        <v>1.110947184563984</v>
      </c>
      <c r="F38" s="228">
        <v>9.7297909723618195E-2</v>
      </c>
      <c r="G38" s="228">
        <v>0.1411753848735883</v>
      </c>
      <c r="H38" s="228">
        <v>0.16249968351641639</v>
      </c>
      <c r="I38" s="228">
        <v>0.12360488707971259</v>
      </c>
      <c r="J38" s="228">
        <v>0.1208927297454484</v>
      </c>
      <c r="K38" s="228">
        <v>9.037820162049294E-2</v>
      </c>
      <c r="L38" s="228">
        <v>6.0993961572887889E-2</v>
      </c>
      <c r="M38" s="228">
        <v>3.292417743762157E-2</v>
      </c>
      <c r="N38" s="228">
        <v>0</v>
      </c>
      <c r="O38" s="228">
        <v>1.8022743624147929E-2</v>
      </c>
      <c r="P38" s="228">
        <v>0</v>
      </c>
      <c r="Q38" s="228">
        <v>0</v>
      </c>
      <c r="R38" s="228">
        <v>4.0450365465265092E-2</v>
      </c>
      <c r="S38" s="228">
        <v>2.1511027421460639E-2</v>
      </c>
      <c r="T38" s="228">
        <v>3.0290893611508839E-2</v>
      </c>
      <c r="U38" s="228">
        <v>3.9502384574798622E-3</v>
      </c>
      <c r="V38" s="228">
        <v>2.9412510914730581E-3</v>
      </c>
      <c r="W38" s="228">
        <v>3.6850643623229768E-3</v>
      </c>
      <c r="DA38" s="69" t="s">
        <v>2058</v>
      </c>
    </row>
    <row r="39" spans="1:105" ht="12" customHeight="1" x14ac:dyDescent="0.25">
      <c r="A39" s="37" t="s">
        <v>162</v>
      </c>
      <c r="B39" s="228">
        <v>1.0489083955419649</v>
      </c>
      <c r="C39" s="228">
        <v>1.3999273349696639</v>
      </c>
      <c r="D39" s="228">
        <v>1.740234486311717</v>
      </c>
      <c r="E39" s="228">
        <v>1.6208304186050619</v>
      </c>
      <c r="F39" s="228">
        <v>1.1139365480343399</v>
      </c>
      <c r="G39" s="228">
        <v>0.92840058504911027</v>
      </c>
      <c r="H39" s="228">
        <v>1.3364292477058179</v>
      </c>
      <c r="I39" s="228">
        <v>0.90946451118584004</v>
      </c>
      <c r="J39" s="228">
        <v>1.003821349804517</v>
      </c>
      <c r="K39" s="228">
        <v>0.76181527538074456</v>
      </c>
      <c r="L39" s="228">
        <v>0.47120158281751151</v>
      </c>
      <c r="M39" s="228">
        <v>0.79257867882362787</v>
      </c>
      <c r="N39" s="228">
        <v>0.28859395504428781</v>
      </c>
      <c r="O39" s="228">
        <v>0.3228730728914303</v>
      </c>
      <c r="P39" s="228">
        <v>0.30387951001679492</v>
      </c>
      <c r="Q39" s="228">
        <v>0.15629961505748219</v>
      </c>
      <c r="R39" s="228">
        <v>0.25233462869243589</v>
      </c>
      <c r="S39" s="228">
        <v>0.29626524696003342</v>
      </c>
      <c r="T39" s="228">
        <v>0.64398946146300406</v>
      </c>
      <c r="U39" s="228">
        <v>0.15442616504700171</v>
      </c>
      <c r="V39" s="228">
        <v>0.1179651166816177</v>
      </c>
      <c r="W39" s="228">
        <v>0.13546830450272809</v>
      </c>
      <c r="DA39" s="69" t="s">
        <v>2059</v>
      </c>
    </row>
    <row r="40" spans="1:105" ht="12" customHeight="1" x14ac:dyDescent="0.25">
      <c r="A40" s="37" t="s">
        <v>97</v>
      </c>
      <c r="B40" s="228">
        <v>0</v>
      </c>
      <c r="C40" s="228">
        <v>0</v>
      </c>
      <c r="D40" s="228">
        <v>0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DA40" s="69" t="s">
        <v>2060</v>
      </c>
    </row>
    <row r="41" spans="1:105" ht="12" customHeight="1" x14ac:dyDescent="0.25">
      <c r="A41" s="37" t="s">
        <v>78</v>
      </c>
      <c r="B41" s="228">
        <v>0</v>
      </c>
      <c r="C41" s="228">
        <v>0</v>
      </c>
      <c r="D41" s="228">
        <v>0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>
        <v>0</v>
      </c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DA41" s="69" t="s">
        <v>2061</v>
      </c>
    </row>
    <row r="42" spans="1:105" ht="12" customHeight="1" x14ac:dyDescent="0.25">
      <c r="A42" s="37" t="s">
        <v>38</v>
      </c>
      <c r="B42" s="228">
        <v>0</v>
      </c>
      <c r="C42" s="228">
        <v>0</v>
      </c>
      <c r="D42" s="228">
        <v>0</v>
      </c>
      <c r="E42" s="228">
        <v>0</v>
      </c>
      <c r="F42" s="228">
        <v>0</v>
      </c>
      <c r="G42" s="228">
        <v>0</v>
      </c>
      <c r="H42" s="228">
        <v>0</v>
      </c>
      <c r="I42" s="228">
        <v>0</v>
      </c>
      <c r="J42" s="228">
        <v>0</v>
      </c>
      <c r="K42" s="228">
        <v>0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28">
        <v>0</v>
      </c>
      <c r="R42" s="228">
        <v>0</v>
      </c>
      <c r="S42" s="228">
        <v>0</v>
      </c>
      <c r="T42" s="228">
        <v>0</v>
      </c>
      <c r="U42" s="228">
        <v>0</v>
      </c>
      <c r="V42" s="228">
        <v>0</v>
      </c>
      <c r="W42" s="228">
        <v>0</v>
      </c>
      <c r="DA42" s="69" t="s">
        <v>2062</v>
      </c>
    </row>
    <row r="43" spans="1:105" ht="12" customHeight="1" x14ac:dyDescent="0.25">
      <c r="A43" s="57" t="s">
        <v>1885</v>
      </c>
      <c r="B43" s="263">
        <f t="shared" ref="B43:W43" si="1">B44+B55</f>
        <v>10.486292344228749</v>
      </c>
      <c r="C43" s="263">
        <f t="shared" si="1"/>
        <v>9.6250890400325346</v>
      </c>
      <c r="D43" s="263">
        <f t="shared" si="1"/>
        <v>9.8275691758662322</v>
      </c>
      <c r="E43" s="263">
        <f t="shared" si="1"/>
        <v>10.23610828775618</v>
      </c>
      <c r="F43" s="263">
        <f t="shared" si="1"/>
        <v>7.2835616197754662</v>
      </c>
      <c r="G43" s="263">
        <f t="shared" si="1"/>
        <v>6.6491771739180496</v>
      </c>
      <c r="H43" s="263">
        <f t="shared" si="1"/>
        <v>7.7521168420813318</v>
      </c>
      <c r="I43" s="263">
        <f t="shared" si="1"/>
        <v>7.4137523455276666</v>
      </c>
      <c r="J43" s="263">
        <f t="shared" si="1"/>
        <v>6.9393642810909926</v>
      </c>
      <c r="K43" s="263">
        <f t="shared" si="1"/>
        <v>5.6696467824856374</v>
      </c>
      <c r="L43" s="263">
        <f t="shared" si="1"/>
        <v>5.1610578814550179</v>
      </c>
      <c r="M43" s="263">
        <f t="shared" si="1"/>
        <v>4.3341841995831114</v>
      </c>
      <c r="N43" s="263">
        <f t="shared" si="1"/>
        <v>3.8808455534117061</v>
      </c>
      <c r="O43" s="263">
        <f t="shared" si="1"/>
        <v>3.9219585405846642</v>
      </c>
      <c r="P43" s="263">
        <f t="shared" si="1"/>
        <v>3.791677115576995</v>
      </c>
      <c r="Q43" s="263">
        <f t="shared" si="1"/>
        <v>2.9644428052892291</v>
      </c>
      <c r="R43" s="263">
        <f t="shared" si="1"/>
        <v>2.231213239794211</v>
      </c>
      <c r="S43" s="263">
        <f t="shared" si="1"/>
        <v>2.163115479877681</v>
      </c>
      <c r="T43" s="263">
        <f t="shared" si="1"/>
        <v>2.5413949744899762</v>
      </c>
      <c r="U43" s="263">
        <f t="shared" si="1"/>
        <v>2.644236788593318</v>
      </c>
      <c r="V43" s="263">
        <f t="shared" si="1"/>
        <v>2.403156925178827</v>
      </c>
      <c r="W43" s="263">
        <f t="shared" si="1"/>
        <v>2.4628946756866061</v>
      </c>
      <c r="DA43" s="70"/>
    </row>
    <row r="44" spans="1:105" ht="12" customHeight="1" x14ac:dyDescent="0.25">
      <c r="A44" s="60" t="s">
        <v>1886</v>
      </c>
      <c r="B44" s="264">
        <v>10.486292344228749</v>
      </c>
      <c r="C44" s="264">
        <v>9.6250890400325346</v>
      </c>
      <c r="D44" s="264">
        <v>9.8275691758662322</v>
      </c>
      <c r="E44" s="264">
        <v>10.23610828775618</v>
      </c>
      <c r="F44" s="264">
        <v>7.2835616197754662</v>
      </c>
      <c r="G44" s="264">
        <v>6.6491771739180496</v>
      </c>
      <c r="H44" s="264">
        <v>7.7521168420813318</v>
      </c>
      <c r="I44" s="264">
        <v>7.4137523455276666</v>
      </c>
      <c r="J44" s="264">
        <v>6.9393642810909926</v>
      </c>
      <c r="K44" s="264">
        <v>5.6696467824856374</v>
      </c>
      <c r="L44" s="264">
        <v>5.1610578814550179</v>
      </c>
      <c r="M44" s="264">
        <v>4.3341841995831114</v>
      </c>
      <c r="N44" s="264">
        <v>3.8808455534117061</v>
      </c>
      <c r="O44" s="264">
        <v>3.9219585405846642</v>
      </c>
      <c r="P44" s="264">
        <v>3.791677115576995</v>
      </c>
      <c r="Q44" s="264">
        <v>2.9644428052892291</v>
      </c>
      <c r="R44" s="264">
        <v>2.231213239794211</v>
      </c>
      <c r="S44" s="264">
        <v>2.163115479877681</v>
      </c>
      <c r="T44" s="264">
        <v>2.5413949744899762</v>
      </c>
      <c r="U44" s="264">
        <v>2.644236788593318</v>
      </c>
      <c r="V44" s="264">
        <v>2.403156925178827</v>
      </c>
      <c r="W44" s="264">
        <v>2.4628946756866061</v>
      </c>
      <c r="DA44" s="72" t="s">
        <v>2063</v>
      </c>
    </row>
    <row r="45" spans="1:105" ht="12" customHeight="1" x14ac:dyDescent="0.25">
      <c r="A45" s="64" t="s">
        <v>30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2064</v>
      </c>
    </row>
    <row r="46" spans="1:105" ht="12" customHeight="1" x14ac:dyDescent="0.25">
      <c r="A46" s="64" t="s">
        <v>32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2065</v>
      </c>
    </row>
    <row r="47" spans="1:105" ht="12" customHeight="1" x14ac:dyDescent="0.25">
      <c r="A47" s="64" t="s">
        <v>33</v>
      </c>
      <c r="B47" s="231">
        <v>1.903245245201677</v>
      </c>
      <c r="C47" s="231">
        <v>1.9032452452029589</v>
      </c>
      <c r="D47" s="231">
        <v>1.7302217530292341</v>
      </c>
      <c r="E47" s="231">
        <v>1.7302217530291999</v>
      </c>
      <c r="F47" s="231">
        <v>0.86511087653111252</v>
      </c>
      <c r="G47" s="231">
        <v>0.86511087653085839</v>
      </c>
      <c r="H47" s="231">
        <v>1.12464611477103</v>
      </c>
      <c r="I47" s="231">
        <v>1.038134368704505</v>
      </c>
      <c r="J47" s="231">
        <v>1.0381343687051361</v>
      </c>
      <c r="K47" s="231">
        <v>1.0095978052284911</v>
      </c>
      <c r="L47" s="231">
        <v>0.92546959305765397</v>
      </c>
      <c r="M47" s="231">
        <v>0.58893040696478782</v>
      </c>
      <c r="N47" s="231">
        <v>0.50480219479034372</v>
      </c>
      <c r="O47" s="231">
        <v>0.42066739826769611</v>
      </c>
      <c r="P47" s="231">
        <v>0.3365326017439802</v>
      </c>
      <c r="Q47" s="231">
        <v>0.33653260174451982</v>
      </c>
      <c r="R47" s="231">
        <v>0.33653260174979421</v>
      </c>
      <c r="S47" s="231">
        <v>0.33737539827079432</v>
      </c>
      <c r="T47" s="231">
        <v>0.34401900522472462</v>
      </c>
      <c r="U47" s="231">
        <v>0.3357754017460518</v>
      </c>
      <c r="V47" s="231">
        <v>0.32879599305018381</v>
      </c>
      <c r="W47" s="231">
        <v>0.26729160000693131</v>
      </c>
      <c r="DA47" s="73" t="s">
        <v>2066</v>
      </c>
    </row>
    <row r="48" spans="1:105" ht="12" customHeight="1" x14ac:dyDescent="0.25">
      <c r="A48" s="64" t="s">
        <v>160</v>
      </c>
      <c r="B48" s="231">
        <v>0.65722895609686038</v>
      </c>
      <c r="C48" s="231">
        <v>0.72135658936398839</v>
      </c>
      <c r="D48" s="231">
        <v>0.71698950718078269</v>
      </c>
      <c r="E48" s="231">
        <v>1.1001187707178599</v>
      </c>
      <c r="F48" s="231">
        <v>0.17339435459986391</v>
      </c>
      <c r="G48" s="231">
        <v>0.26099225141149351</v>
      </c>
      <c r="H48" s="231">
        <v>0.25666820114673899</v>
      </c>
      <c r="I48" s="231">
        <v>0.26398456752497201</v>
      </c>
      <c r="J48" s="231">
        <v>0.26410175195771962</v>
      </c>
      <c r="K48" s="231">
        <v>0.26580294200401722</v>
      </c>
      <c r="L48" s="231">
        <v>0.26945176162671319</v>
      </c>
      <c r="M48" s="231">
        <v>8.8529543424537754E-2</v>
      </c>
      <c r="N48" s="231">
        <v>0</v>
      </c>
      <c r="O48" s="231">
        <v>9.0221107594184946E-2</v>
      </c>
      <c r="P48" s="231">
        <v>0</v>
      </c>
      <c r="Q48" s="231">
        <v>0</v>
      </c>
      <c r="R48" s="231">
        <v>8.8189800865978732E-2</v>
      </c>
      <c r="S48" s="231">
        <v>5.5157504421825057E-2</v>
      </c>
      <c r="T48" s="231">
        <v>5.5726707620108722E-2</v>
      </c>
      <c r="U48" s="231">
        <v>3.2224747525285737E-2</v>
      </c>
      <c r="V48" s="231">
        <v>2.4326827225957321E-2</v>
      </c>
      <c r="W48" s="231">
        <v>2.8666291518376869E-2</v>
      </c>
      <c r="DA48" s="73" t="s">
        <v>2067</v>
      </c>
    </row>
    <row r="49" spans="1:105" ht="12" customHeight="1" x14ac:dyDescent="0.25">
      <c r="A49" s="64" t="s">
        <v>70</v>
      </c>
      <c r="B49" s="231">
        <v>7.3415582608089496</v>
      </c>
      <c r="C49" s="231">
        <v>5.9820131269111618</v>
      </c>
      <c r="D49" s="231">
        <v>6.0726478538630504</v>
      </c>
      <c r="E49" s="231">
        <v>5.8007355964738716</v>
      </c>
      <c r="F49" s="231">
        <v>4.2599129322200691</v>
      </c>
      <c r="G49" s="231">
        <v>3.806731220909692</v>
      </c>
      <c r="H49" s="231">
        <v>4.2599129321300522</v>
      </c>
      <c r="I49" s="231">
        <v>4.1692782052529482</v>
      </c>
      <c r="J49" s="231">
        <v>3.4441842365532018</v>
      </c>
      <c r="K49" s="231">
        <v>2.1537418226323739</v>
      </c>
      <c r="L49" s="231">
        <v>1.8845190469853881</v>
      </c>
      <c r="M49" s="231">
        <v>1.5255661148040209</v>
      </c>
      <c r="N49" s="231">
        <v>1.7050425808956911</v>
      </c>
      <c r="O49" s="231">
        <v>1.794780813942167</v>
      </c>
      <c r="P49" s="231">
        <v>1.5255661148045929</v>
      </c>
      <c r="Q49" s="231">
        <v>1.3460896487172089</v>
      </c>
      <c r="R49" s="231">
        <v>1.2563514156919839</v>
      </c>
      <c r="S49" s="231">
        <v>1.0109139965514771</v>
      </c>
      <c r="T49" s="231">
        <v>0.95689014262909355</v>
      </c>
      <c r="U49" s="231">
        <v>1.016478720020952</v>
      </c>
      <c r="V49" s="231">
        <v>1.074355074804519</v>
      </c>
      <c r="W49" s="231">
        <v>1.1131223791592999</v>
      </c>
      <c r="DA49" s="73" t="s">
        <v>2068</v>
      </c>
    </row>
    <row r="50" spans="1:105" ht="12" customHeight="1" x14ac:dyDescent="0.25">
      <c r="A50" s="64" t="s">
        <v>34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2069</v>
      </c>
    </row>
    <row r="51" spans="1:105" ht="12" customHeight="1" x14ac:dyDescent="0.25">
      <c r="A51" s="64" t="s">
        <v>162</v>
      </c>
      <c r="B51" s="231">
        <v>0.58425988212126867</v>
      </c>
      <c r="C51" s="231">
        <v>1.0184740785544251</v>
      </c>
      <c r="D51" s="231">
        <v>1.307710061793165</v>
      </c>
      <c r="E51" s="231">
        <v>1.605032167535253</v>
      </c>
      <c r="F51" s="231">
        <v>1.985143456424421</v>
      </c>
      <c r="G51" s="231">
        <v>1.716342825066006</v>
      </c>
      <c r="H51" s="231">
        <v>2.110889594033512</v>
      </c>
      <c r="I51" s="231">
        <v>1.942355204045241</v>
      </c>
      <c r="J51" s="231">
        <v>2.1929439238749349</v>
      </c>
      <c r="K51" s="231">
        <v>2.2405042126207562</v>
      </c>
      <c r="L51" s="231">
        <v>2.0816174797852631</v>
      </c>
      <c r="M51" s="231">
        <v>2.1311581343897639</v>
      </c>
      <c r="N51" s="231">
        <v>1.671000777725671</v>
      </c>
      <c r="O51" s="231">
        <v>1.6162892207806161</v>
      </c>
      <c r="P51" s="231">
        <v>1.929578399028421</v>
      </c>
      <c r="Q51" s="231">
        <v>1.2818205548274999</v>
      </c>
      <c r="R51" s="231">
        <v>0.55013942148645489</v>
      </c>
      <c r="S51" s="231">
        <v>0.75966858063358489</v>
      </c>
      <c r="T51" s="231">
        <v>1.1847591190160489</v>
      </c>
      <c r="U51" s="231">
        <v>1.259757919301028</v>
      </c>
      <c r="V51" s="231">
        <v>0.9756790300981667</v>
      </c>
      <c r="W51" s="231">
        <v>1.0538144050019971</v>
      </c>
      <c r="DA51" s="73" t="s">
        <v>2070</v>
      </c>
    </row>
    <row r="52" spans="1:105" ht="12" customHeight="1" x14ac:dyDescent="0.25">
      <c r="A52" s="64" t="s">
        <v>36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2071</v>
      </c>
    </row>
    <row r="53" spans="1:105" ht="12" customHeight="1" x14ac:dyDescent="0.25">
      <c r="A53" s="64" t="s">
        <v>73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2072</v>
      </c>
    </row>
    <row r="54" spans="1:105" ht="12" customHeight="1" x14ac:dyDescent="0.25">
      <c r="A54" s="64" t="s">
        <v>79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2073</v>
      </c>
    </row>
    <row r="55" spans="1:105" ht="12" customHeight="1" x14ac:dyDescent="0.25">
      <c r="A55" s="60" t="s">
        <v>1898</v>
      </c>
      <c r="B55" s="264">
        <v>0</v>
      </c>
      <c r="C55" s="264">
        <v>0</v>
      </c>
      <c r="D55" s="264">
        <v>0</v>
      </c>
      <c r="E55" s="264">
        <v>0</v>
      </c>
      <c r="F55" s="264">
        <v>0</v>
      </c>
      <c r="G55" s="264">
        <v>0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  <c r="O55" s="264">
        <v>0</v>
      </c>
      <c r="P55" s="264">
        <v>0</v>
      </c>
      <c r="Q55" s="264">
        <v>0</v>
      </c>
      <c r="R55" s="264">
        <v>0</v>
      </c>
      <c r="S55" s="264">
        <v>0</v>
      </c>
      <c r="T55" s="264">
        <v>0</v>
      </c>
      <c r="U55" s="264">
        <v>0</v>
      </c>
      <c r="V55" s="264">
        <v>0</v>
      </c>
      <c r="W55" s="264">
        <v>0</v>
      </c>
      <c r="DA55" s="72" t="s">
        <v>2074</v>
      </c>
    </row>
    <row r="56" spans="1:105" ht="12" customHeight="1" x14ac:dyDescent="0.25">
      <c r="A56" s="57" t="s">
        <v>1900</v>
      </c>
      <c r="B56" s="263">
        <f t="shared" ref="B56:W56" si="2">B57+B68</f>
        <v>314.5887703268628</v>
      </c>
      <c r="C56" s="263">
        <f t="shared" si="2"/>
        <v>288.75267120097601</v>
      </c>
      <c r="D56" s="263">
        <f t="shared" si="2"/>
        <v>294.82707527598689</v>
      </c>
      <c r="E56" s="263">
        <f t="shared" si="2"/>
        <v>307.08324863268552</v>
      </c>
      <c r="F56" s="263">
        <f t="shared" si="2"/>
        <v>218.5068485932641</v>
      </c>
      <c r="G56" s="263">
        <f t="shared" si="2"/>
        <v>199.47531521754161</v>
      </c>
      <c r="H56" s="263">
        <f t="shared" si="2"/>
        <v>232.56350526244</v>
      </c>
      <c r="I56" s="263">
        <f t="shared" si="2"/>
        <v>222.41257036582999</v>
      </c>
      <c r="J56" s="263">
        <f t="shared" si="2"/>
        <v>208.18092843272979</v>
      </c>
      <c r="K56" s="263">
        <f t="shared" si="2"/>
        <v>170.08940347456911</v>
      </c>
      <c r="L56" s="263">
        <f t="shared" si="2"/>
        <v>154.83173644365061</v>
      </c>
      <c r="M56" s="263">
        <f t="shared" si="2"/>
        <v>130.0255259874933</v>
      </c>
      <c r="N56" s="263">
        <f t="shared" si="2"/>
        <v>116.4253666023512</v>
      </c>
      <c r="O56" s="263">
        <f t="shared" si="2"/>
        <v>117.65875621754</v>
      </c>
      <c r="P56" s="263">
        <f t="shared" si="2"/>
        <v>113.75031346730989</v>
      </c>
      <c r="Q56" s="263">
        <f t="shared" si="2"/>
        <v>88.933284158676884</v>
      </c>
      <c r="R56" s="263">
        <f t="shared" si="2"/>
        <v>66.936397193826352</v>
      </c>
      <c r="S56" s="263">
        <f t="shared" si="2"/>
        <v>64.893464396330458</v>
      </c>
      <c r="T56" s="263">
        <f t="shared" si="2"/>
        <v>76.241849234699288</v>
      </c>
      <c r="U56" s="263">
        <f t="shared" si="2"/>
        <v>79.32710365779954</v>
      </c>
      <c r="V56" s="263">
        <f t="shared" si="2"/>
        <v>72.094707755364794</v>
      </c>
      <c r="W56" s="263">
        <f t="shared" si="2"/>
        <v>73.886840270598157</v>
      </c>
      <c r="DA56" s="70"/>
    </row>
    <row r="57" spans="1:105" ht="12" customHeight="1" x14ac:dyDescent="0.25">
      <c r="A57" s="60" t="s">
        <v>1901</v>
      </c>
      <c r="B57" s="264">
        <v>314.5887703268628</v>
      </c>
      <c r="C57" s="264">
        <v>288.75267120097601</v>
      </c>
      <c r="D57" s="264">
        <v>294.82707527598689</v>
      </c>
      <c r="E57" s="264">
        <v>307.08324863268552</v>
      </c>
      <c r="F57" s="264">
        <v>218.5068485932641</v>
      </c>
      <c r="G57" s="264">
        <v>199.47531521754161</v>
      </c>
      <c r="H57" s="264">
        <v>232.56350526244</v>
      </c>
      <c r="I57" s="264">
        <v>222.41257036582999</v>
      </c>
      <c r="J57" s="264">
        <v>208.18092843272979</v>
      </c>
      <c r="K57" s="264">
        <v>170.08940347456911</v>
      </c>
      <c r="L57" s="264">
        <v>154.83173644365061</v>
      </c>
      <c r="M57" s="264">
        <v>130.0255259874933</v>
      </c>
      <c r="N57" s="264">
        <v>116.4253666023512</v>
      </c>
      <c r="O57" s="264">
        <v>117.65875621754</v>
      </c>
      <c r="P57" s="264">
        <v>113.75031346730989</v>
      </c>
      <c r="Q57" s="264">
        <v>88.933284158676884</v>
      </c>
      <c r="R57" s="264">
        <v>66.936397193826352</v>
      </c>
      <c r="S57" s="264">
        <v>64.893464396330458</v>
      </c>
      <c r="T57" s="264">
        <v>76.241849234699288</v>
      </c>
      <c r="U57" s="264">
        <v>79.32710365779954</v>
      </c>
      <c r="V57" s="264">
        <v>72.094707755364794</v>
      </c>
      <c r="W57" s="264">
        <v>73.886840270598157</v>
      </c>
      <c r="DA57" s="72" t="s">
        <v>2075</v>
      </c>
    </row>
    <row r="58" spans="1:105" ht="12" customHeight="1" x14ac:dyDescent="0.25">
      <c r="A58" s="64" t="s">
        <v>30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2076</v>
      </c>
    </row>
    <row r="59" spans="1:105" ht="12" customHeight="1" x14ac:dyDescent="0.25">
      <c r="A59" s="64" t="s">
        <v>32</v>
      </c>
      <c r="B59" s="231">
        <v>0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231">
        <v>0</v>
      </c>
      <c r="J59" s="231">
        <v>0</v>
      </c>
      <c r="K59" s="231">
        <v>0</v>
      </c>
      <c r="L59" s="231">
        <v>0</v>
      </c>
      <c r="M59" s="231">
        <v>0</v>
      </c>
      <c r="N59" s="231">
        <v>0</v>
      </c>
      <c r="O59" s="231">
        <v>0</v>
      </c>
      <c r="P59" s="231">
        <v>0</v>
      </c>
      <c r="Q59" s="231">
        <v>0</v>
      </c>
      <c r="R59" s="231">
        <v>0</v>
      </c>
      <c r="S59" s="231">
        <v>0</v>
      </c>
      <c r="T59" s="231">
        <v>0</v>
      </c>
      <c r="U59" s="231">
        <v>0</v>
      </c>
      <c r="V59" s="231">
        <v>0</v>
      </c>
      <c r="W59" s="231">
        <v>0</v>
      </c>
      <c r="DA59" s="73" t="s">
        <v>2077</v>
      </c>
    </row>
    <row r="60" spans="1:105" ht="12" customHeight="1" x14ac:dyDescent="0.25">
      <c r="A60" s="64" t="s">
        <v>33</v>
      </c>
      <c r="B60" s="231">
        <v>57.097357356050317</v>
      </c>
      <c r="C60" s="231">
        <v>57.097357356088779</v>
      </c>
      <c r="D60" s="231">
        <v>51.906652590877023</v>
      </c>
      <c r="E60" s="231">
        <v>51.906652590875993</v>
      </c>
      <c r="F60" s="231">
        <v>25.95332629593338</v>
      </c>
      <c r="G60" s="231">
        <v>25.953326295925759</v>
      </c>
      <c r="H60" s="231">
        <v>33.739383443130897</v>
      </c>
      <c r="I60" s="231">
        <v>31.14403106113517</v>
      </c>
      <c r="J60" s="231">
        <v>31.144031061154081</v>
      </c>
      <c r="K60" s="231">
        <v>30.287934156854721</v>
      </c>
      <c r="L60" s="231">
        <v>27.764087791729629</v>
      </c>
      <c r="M60" s="231">
        <v>17.66791220894363</v>
      </c>
      <c r="N60" s="231">
        <v>15.14406584371031</v>
      </c>
      <c r="O60" s="231">
        <v>12.62002194803088</v>
      </c>
      <c r="P60" s="231">
        <v>10.09597805231941</v>
      </c>
      <c r="Q60" s="231">
        <v>10.0959780523356</v>
      </c>
      <c r="R60" s="231">
        <v>10.09597805249383</v>
      </c>
      <c r="S60" s="231">
        <v>10.121261948123831</v>
      </c>
      <c r="T60" s="231">
        <v>10.32057015674174</v>
      </c>
      <c r="U60" s="231">
        <v>10.073262052381549</v>
      </c>
      <c r="V60" s="231">
        <v>9.8638797915055125</v>
      </c>
      <c r="W60" s="231">
        <v>8.018748000207939</v>
      </c>
      <c r="DA60" s="73" t="s">
        <v>2078</v>
      </c>
    </row>
    <row r="61" spans="1:105" ht="12" customHeight="1" x14ac:dyDescent="0.25">
      <c r="A61" s="64" t="s">
        <v>160</v>
      </c>
      <c r="B61" s="231">
        <v>19.716868682905819</v>
      </c>
      <c r="C61" s="231">
        <v>21.640697680919651</v>
      </c>
      <c r="D61" s="231">
        <v>21.509685215423481</v>
      </c>
      <c r="E61" s="231">
        <v>33.003563121535819</v>
      </c>
      <c r="F61" s="231">
        <v>5.2018306379959176</v>
      </c>
      <c r="G61" s="231">
        <v>7.8297675423448112</v>
      </c>
      <c r="H61" s="231">
        <v>7.7000460344021722</v>
      </c>
      <c r="I61" s="231">
        <v>7.919537025749162</v>
      </c>
      <c r="J61" s="231">
        <v>7.9230525587315901</v>
      </c>
      <c r="K61" s="231">
        <v>7.9740882601205154</v>
      </c>
      <c r="L61" s="231">
        <v>8.0835528488013999</v>
      </c>
      <c r="M61" s="231">
        <v>2.6558863027361319</v>
      </c>
      <c r="N61" s="231">
        <v>0</v>
      </c>
      <c r="O61" s="231">
        <v>2.7066332278255492</v>
      </c>
      <c r="P61" s="231">
        <v>0</v>
      </c>
      <c r="Q61" s="231">
        <v>0</v>
      </c>
      <c r="R61" s="231">
        <v>2.645694025979362</v>
      </c>
      <c r="S61" s="231">
        <v>1.6547251326547521</v>
      </c>
      <c r="T61" s="231">
        <v>1.671801228603262</v>
      </c>
      <c r="U61" s="231">
        <v>0.9667424257585725</v>
      </c>
      <c r="V61" s="231">
        <v>0.72980481677871945</v>
      </c>
      <c r="W61" s="231">
        <v>0.85998874555130633</v>
      </c>
      <c r="DA61" s="73" t="s">
        <v>2079</v>
      </c>
    </row>
    <row r="62" spans="1:105" ht="12" customHeight="1" x14ac:dyDescent="0.25">
      <c r="A62" s="64" t="s">
        <v>70</v>
      </c>
      <c r="B62" s="231">
        <v>220.2467478242686</v>
      </c>
      <c r="C62" s="231">
        <v>179.4603938073349</v>
      </c>
      <c r="D62" s="231">
        <v>182.17943561589149</v>
      </c>
      <c r="E62" s="231">
        <v>174.02206789421609</v>
      </c>
      <c r="F62" s="231">
        <v>127.7973879666021</v>
      </c>
      <c r="G62" s="231">
        <v>114.20193662729081</v>
      </c>
      <c r="H62" s="231">
        <v>127.7973879639016</v>
      </c>
      <c r="I62" s="231">
        <v>125.0783461575885</v>
      </c>
      <c r="J62" s="231">
        <v>103.3255270965961</v>
      </c>
      <c r="K62" s="231">
        <v>64.612254678971212</v>
      </c>
      <c r="L62" s="231">
        <v>56.535571409561662</v>
      </c>
      <c r="M62" s="231">
        <v>45.766983444120633</v>
      </c>
      <c r="N62" s="231">
        <v>51.151277426870742</v>
      </c>
      <c r="O62" s="231">
        <v>53.843424418265037</v>
      </c>
      <c r="P62" s="231">
        <v>45.766983444137821</v>
      </c>
      <c r="Q62" s="231">
        <v>40.382689461516293</v>
      </c>
      <c r="R62" s="231">
        <v>37.690542470759517</v>
      </c>
      <c r="S62" s="231">
        <v>30.32741989654432</v>
      </c>
      <c r="T62" s="231">
        <v>28.70670427887281</v>
      </c>
      <c r="U62" s="231">
        <v>30.494361600628562</v>
      </c>
      <c r="V62" s="231">
        <v>32.230652244135563</v>
      </c>
      <c r="W62" s="231">
        <v>33.393671374778997</v>
      </c>
      <c r="DA62" s="73" t="s">
        <v>2080</v>
      </c>
    </row>
    <row r="63" spans="1:105" ht="12" customHeight="1" x14ac:dyDescent="0.25">
      <c r="A63" s="64" t="s">
        <v>34</v>
      </c>
      <c r="B63" s="231">
        <v>0</v>
      </c>
      <c r="C63" s="231">
        <v>0</v>
      </c>
      <c r="D63" s="231">
        <v>0</v>
      </c>
      <c r="E63" s="231">
        <v>0</v>
      </c>
      <c r="F63" s="231">
        <v>0</v>
      </c>
      <c r="G63" s="231">
        <v>0</v>
      </c>
      <c r="H63" s="231">
        <v>0</v>
      </c>
      <c r="I63" s="231">
        <v>0</v>
      </c>
      <c r="J63" s="231">
        <v>0</v>
      </c>
      <c r="K63" s="231">
        <v>0</v>
      </c>
      <c r="L63" s="231">
        <v>0</v>
      </c>
      <c r="M63" s="231">
        <v>0</v>
      </c>
      <c r="N63" s="231">
        <v>0</v>
      </c>
      <c r="O63" s="231">
        <v>0</v>
      </c>
      <c r="P63" s="231">
        <v>0</v>
      </c>
      <c r="Q63" s="231">
        <v>0</v>
      </c>
      <c r="R63" s="231">
        <v>0</v>
      </c>
      <c r="S63" s="231">
        <v>0</v>
      </c>
      <c r="T63" s="231">
        <v>0</v>
      </c>
      <c r="U63" s="231">
        <v>0</v>
      </c>
      <c r="V63" s="231">
        <v>0</v>
      </c>
      <c r="W63" s="231">
        <v>0</v>
      </c>
      <c r="DA63" s="73" t="s">
        <v>2081</v>
      </c>
    </row>
    <row r="64" spans="1:105" ht="12" customHeight="1" x14ac:dyDescent="0.25">
      <c r="A64" s="64" t="s">
        <v>162</v>
      </c>
      <c r="B64" s="231">
        <v>17.527796463638069</v>
      </c>
      <c r="C64" s="231">
        <v>30.55422235663276</v>
      </c>
      <c r="D64" s="231">
        <v>39.231301853794953</v>
      </c>
      <c r="E64" s="231">
        <v>48.150965026057577</v>
      </c>
      <c r="F64" s="231">
        <v>59.554303692732638</v>
      </c>
      <c r="G64" s="231">
        <v>51.490284751980212</v>
      </c>
      <c r="H64" s="231">
        <v>63.326687821005358</v>
      </c>
      <c r="I64" s="231">
        <v>58.27065612135722</v>
      </c>
      <c r="J64" s="231">
        <v>65.788317716248073</v>
      </c>
      <c r="K64" s="231">
        <v>67.215126378622671</v>
      </c>
      <c r="L64" s="231">
        <v>62.448524393557918</v>
      </c>
      <c r="M64" s="231">
        <v>63.934744031692922</v>
      </c>
      <c r="N64" s="231">
        <v>50.130023331770133</v>
      </c>
      <c r="O64" s="231">
        <v>48.488676623418478</v>
      </c>
      <c r="P64" s="231">
        <v>57.887351970852663</v>
      </c>
      <c r="Q64" s="231">
        <v>38.454616644824988</v>
      </c>
      <c r="R64" s="231">
        <v>16.504182644593651</v>
      </c>
      <c r="S64" s="231">
        <v>22.79005741900755</v>
      </c>
      <c r="T64" s="231">
        <v>35.542773570481494</v>
      </c>
      <c r="U64" s="231">
        <v>37.792737579030842</v>
      </c>
      <c r="V64" s="231">
        <v>29.270370902945</v>
      </c>
      <c r="W64" s="231">
        <v>31.614432150059919</v>
      </c>
      <c r="DA64" s="73" t="s">
        <v>2082</v>
      </c>
    </row>
    <row r="65" spans="1:105" ht="12" customHeight="1" x14ac:dyDescent="0.25">
      <c r="A65" s="64" t="s">
        <v>36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2083</v>
      </c>
    </row>
    <row r="66" spans="1:105" ht="12" customHeight="1" x14ac:dyDescent="0.25">
      <c r="A66" s="64" t="s">
        <v>73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2084</v>
      </c>
    </row>
    <row r="67" spans="1:105" ht="12" customHeight="1" x14ac:dyDescent="0.25">
      <c r="A67" s="64" t="s">
        <v>79</v>
      </c>
      <c r="B67" s="231">
        <v>0</v>
      </c>
      <c r="C67" s="231">
        <v>0</v>
      </c>
      <c r="D67" s="231">
        <v>0</v>
      </c>
      <c r="E67" s="231">
        <v>0</v>
      </c>
      <c r="F67" s="231">
        <v>0</v>
      </c>
      <c r="G67" s="231">
        <v>0</v>
      </c>
      <c r="H67" s="231">
        <v>0</v>
      </c>
      <c r="I67" s="231">
        <v>0</v>
      </c>
      <c r="J67" s="231">
        <v>0</v>
      </c>
      <c r="K67" s="231">
        <v>0</v>
      </c>
      <c r="L67" s="231">
        <v>0</v>
      </c>
      <c r="M67" s="231">
        <v>0</v>
      </c>
      <c r="N67" s="231">
        <v>0</v>
      </c>
      <c r="O67" s="231">
        <v>0</v>
      </c>
      <c r="P67" s="231">
        <v>0</v>
      </c>
      <c r="Q67" s="231">
        <v>0</v>
      </c>
      <c r="R67" s="231">
        <v>0</v>
      </c>
      <c r="S67" s="231">
        <v>0</v>
      </c>
      <c r="T67" s="231">
        <v>0</v>
      </c>
      <c r="U67" s="231">
        <v>0</v>
      </c>
      <c r="V67" s="231">
        <v>0</v>
      </c>
      <c r="W67" s="231">
        <v>0</v>
      </c>
      <c r="DA67" s="73" t="s">
        <v>2085</v>
      </c>
    </row>
    <row r="68" spans="1:105" ht="12" customHeight="1" x14ac:dyDescent="0.25">
      <c r="A68" s="60" t="s">
        <v>1913</v>
      </c>
      <c r="B68" s="264">
        <v>0</v>
      </c>
      <c r="C68" s="264">
        <v>0</v>
      </c>
      <c r="D68" s="264">
        <v>0</v>
      </c>
      <c r="E68" s="264">
        <v>0</v>
      </c>
      <c r="F68" s="264">
        <v>0</v>
      </c>
      <c r="G68" s="264">
        <v>0</v>
      </c>
      <c r="H68" s="264">
        <v>0</v>
      </c>
      <c r="I68" s="264">
        <v>0</v>
      </c>
      <c r="J68" s="264">
        <v>0</v>
      </c>
      <c r="K68" s="264">
        <v>0</v>
      </c>
      <c r="L68" s="264">
        <v>0</v>
      </c>
      <c r="M68" s="264">
        <v>0</v>
      </c>
      <c r="N68" s="264">
        <v>0</v>
      </c>
      <c r="O68" s="264">
        <v>0</v>
      </c>
      <c r="P68" s="264">
        <v>0</v>
      </c>
      <c r="Q68" s="264">
        <v>0</v>
      </c>
      <c r="R68" s="264">
        <v>0</v>
      </c>
      <c r="S68" s="264">
        <v>0</v>
      </c>
      <c r="T68" s="264">
        <v>0</v>
      </c>
      <c r="U68" s="264">
        <v>0</v>
      </c>
      <c r="V68" s="264">
        <v>0</v>
      </c>
      <c r="W68" s="264">
        <v>0</v>
      </c>
      <c r="DA68" s="72" t="s">
        <v>2086</v>
      </c>
    </row>
    <row r="69" spans="1:105" ht="12" customHeight="1" x14ac:dyDescent="0.25">
      <c r="A69" s="57" t="s">
        <v>1915</v>
      </c>
      <c r="B69" s="263">
        <f t="shared" ref="B69:W69" si="3">B70+B81</f>
        <v>36.702023204800582</v>
      </c>
      <c r="C69" s="263">
        <f t="shared" si="3"/>
        <v>33.687811640113779</v>
      </c>
      <c r="D69" s="263">
        <f t="shared" si="3"/>
        <v>34.396492115531707</v>
      </c>
      <c r="E69" s="263">
        <f t="shared" si="3"/>
        <v>35.826379007146564</v>
      </c>
      <c r="F69" s="263">
        <f t="shared" si="3"/>
        <v>25.49246566921407</v>
      </c>
      <c r="G69" s="263">
        <f t="shared" si="3"/>
        <v>23.272120108713121</v>
      </c>
      <c r="H69" s="263">
        <f t="shared" si="3"/>
        <v>27.132408947284599</v>
      </c>
      <c r="I69" s="263">
        <f t="shared" si="3"/>
        <v>25.948133209346761</v>
      </c>
      <c r="J69" s="263">
        <f t="shared" si="3"/>
        <v>24.287774983818419</v>
      </c>
      <c r="K69" s="263">
        <f t="shared" si="3"/>
        <v>19.843763738699678</v>
      </c>
      <c r="L69" s="263">
        <f t="shared" si="3"/>
        <v>18.063702585092528</v>
      </c>
      <c r="M69" s="263">
        <f t="shared" si="3"/>
        <v>15.16964469854085</v>
      </c>
      <c r="N69" s="263">
        <f t="shared" si="3"/>
        <v>13.582959436940939</v>
      </c>
      <c r="O69" s="263">
        <f t="shared" si="3"/>
        <v>13.726854892046291</v>
      </c>
      <c r="P69" s="263">
        <f t="shared" si="3"/>
        <v>13.270869904519451</v>
      </c>
      <c r="Q69" s="263">
        <f t="shared" si="3"/>
        <v>10.37554981851228</v>
      </c>
      <c r="R69" s="263">
        <f t="shared" si="3"/>
        <v>7.8092463392797207</v>
      </c>
      <c r="S69" s="263">
        <f t="shared" si="3"/>
        <v>7.5709041795718663</v>
      </c>
      <c r="T69" s="263">
        <f t="shared" si="3"/>
        <v>8.8948824107148958</v>
      </c>
      <c r="U69" s="263">
        <f t="shared" si="3"/>
        <v>9.2548287600765899</v>
      </c>
      <c r="V69" s="263">
        <f t="shared" si="3"/>
        <v>8.4110492381258695</v>
      </c>
      <c r="W69" s="263">
        <f t="shared" si="3"/>
        <v>8.6201313649030968</v>
      </c>
      <c r="DA69" s="70"/>
    </row>
    <row r="70" spans="1:105" ht="12" customHeight="1" x14ac:dyDescent="0.25">
      <c r="A70" s="60" t="s">
        <v>1916</v>
      </c>
      <c r="B70" s="264">
        <v>36.702023204800582</v>
      </c>
      <c r="C70" s="264">
        <v>33.687811640113779</v>
      </c>
      <c r="D70" s="264">
        <v>34.396492115531707</v>
      </c>
      <c r="E70" s="264">
        <v>35.826379007146564</v>
      </c>
      <c r="F70" s="264">
        <v>25.49246566921407</v>
      </c>
      <c r="G70" s="264">
        <v>23.272120108713121</v>
      </c>
      <c r="H70" s="264">
        <v>27.132408947284599</v>
      </c>
      <c r="I70" s="264">
        <v>25.948133209346761</v>
      </c>
      <c r="J70" s="264">
        <v>24.287774983818419</v>
      </c>
      <c r="K70" s="264">
        <v>19.843763738699678</v>
      </c>
      <c r="L70" s="264">
        <v>18.063702585092528</v>
      </c>
      <c r="M70" s="264">
        <v>15.16964469854085</v>
      </c>
      <c r="N70" s="264">
        <v>13.582959436940939</v>
      </c>
      <c r="O70" s="264">
        <v>13.726854892046291</v>
      </c>
      <c r="P70" s="264">
        <v>13.270869904519451</v>
      </c>
      <c r="Q70" s="264">
        <v>10.37554981851228</v>
      </c>
      <c r="R70" s="264">
        <v>7.8092463392797207</v>
      </c>
      <c r="S70" s="264">
        <v>7.5709041795718663</v>
      </c>
      <c r="T70" s="264">
        <v>8.8948824107148958</v>
      </c>
      <c r="U70" s="264">
        <v>9.2548287600765899</v>
      </c>
      <c r="V70" s="264">
        <v>8.4110492381258695</v>
      </c>
      <c r="W70" s="264">
        <v>8.6201313649030968</v>
      </c>
      <c r="DA70" s="72" t="s">
        <v>2087</v>
      </c>
    </row>
    <row r="71" spans="1:105" ht="12" customHeight="1" x14ac:dyDescent="0.25">
      <c r="A71" s="64" t="s">
        <v>30</v>
      </c>
      <c r="B71" s="231">
        <v>0</v>
      </c>
      <c r="C71" s="231">
        <v>0</v>
      </c>
      <c r="D71" s="231">
        <v>0</v>
      </c>
      <c r="E71" s="231">
        <v>0</v>
      </c>
      <c r="F71" s="231">
        <v>0</v>
      </c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DA71" s="73" t="s">
        <v>2088</v>
      </c>
    </row>
    <row r="72" spans="1:105" ht="12" customHeight="1" x14ac:dyDescent="0.25">
      <c r="A72" s="64" t="s">
        <v>32</v>
      </c>
      <c r="B72" s="231">
        <v>0</v>
      </c>
      <c r="C72" s="231">
        <v>0</v>
      </c>
      <c r="D72" s="231">
        <v>0</v>
      </c>
      <c r="E72" s="231">
        <v>0</v>
      </c>
      <c r="F72" s="231">
        <v>0</v>
      </c>
      <c r="G72" s="231">
        <v>0</v>
      </c>
      <c r="H72" s="231">
        <v>0</v>
      </c>
      <c r="I72" s="231">
        <v>0</v>
      </c>
      <c r="J72" s="231">
        <v>0</v>
      </c>
      <c r="K72" s="231">
        <v>0</v>
      </c>
      <c r="L72" s="231">
        <v>0</v>
      </c>
      <c r="M72" s="231">
        <v>0</v>
      </c>
      <c r="N72" s="231">
        <v>0</v>
      </c>
      <c r="O72" s="231">
        <v>0</v>
      </c>
      <c r="P72" s="231">
        <v>0</v>
      </c>
      <c r="Q72" s="231">
        <v>0</v>
      </c>
      <c r="R72" s="231">
        <v>0</v>
      </c>
      <c r="S72" s="231">
        <v>0</v>
      </c>
      <c r="T72" s="231">
        <v>0</v>
      </c>
      <c r="U72" s="231">
        <v>0</v>
      </c>
      <c r="V72" s="231">
        <v>0</v>
      </c>
      <c r="W72" s="231">
        <v>0</v>
      </c>
      <c r="DA72" s="73" t="s">
        <v>2089</v>
      </c>
    </row>
    <row r="73" spans="1:105" ht="12" customHeight="1" x14ac:dyDescent="0.25">
      <c r="A73" s="64" t="s">
        <v>33</v>
      </c>
      <c r="B73" s="231">
        <v>6.6613583582058569</v>
      </c>
      <c r="C73" s="231">
        <v>6.6613583582103386</v>
      </c>
      <c r="D73" s="231">
        <v>6.0557761356023034</v>
      </c>
      <c r="E73" s="231">
        <v>6.0557761356021853</v>
      </c>
      <c r="F73" s="231">
        <v>3.0278880678588869</v>
      </c>
      <c r="G73" s="231">
        <v>3.0278880678579969</v>
      </c>
      <c r="H73" s="231">
        <v>3.936261401698594</v>
      </c>
      <c r="I73" s="231">
        <v>3.633470290465759</v>
      </c>
      <c r="J73" s="231">
        <v>3.6334702904679661</v>
      </c>
      <c r="K73" s="231">
        <v>3.5335923182997102</v>
      </c>
      <c r="L73" s="231">
        <v>3.2391435757017821</v>
      </c>
      <c r="M73" s="231">
        <v>2.0612564243767522</v>
      </c>
      <c r="N73" s="231">
        <v>1.7668076817661991</v>
      </c>
      <c r="O73" s="231">
        <v>1.472335893936932</v>
      </c>
      <c r="P73" s="231">
        <v>1.1778641061039281</v>
      </c>
      <c r="Q73" s="231">
        <v>1.177864106105817</v>
      </c>
      <c r="R73" s="231">
        <v>1.1778641061242761</v>
      </c>
      <c r="S73" s="231">
        <v>1.180813893947777</v>
      </c>
      <c r="T73" s="231">
        <v>1.2040665182865331</v>
      </c>
      <c r="U73" s="231">
        <v>1.1752139061111779</v>
      </c>
      <c r="V73" s="231">
        <v>1.15078597567564</v>
      </c>
      <c r="W73" s="231">
        <v>0.93552060002425719</v>
      </c>
      <c r="DA73" s="73" t="s">
        <v>2090</v>
      </c>
    </row>
    <row r="74" spans="1:105" ht="12" customHeight="1" x14ac:dyDescent="0.25">
      <c r="A74" s="64" t="s">
        <v>160</v>
      </c>
      <c r="B74" s="231">
        <v>2.300301346339007</v>
      </c>
      <c r="C74" s="231">
        <v>2.524748062773952</v>
      </c>
      <c r="D74" s="231">
        <v>2.5094632751327319</v>
      </c>
      <c r="E74" s="231">
        <v>3.8504156975125028</v>
      </c>
      <c r="F74" s="231">
        <v>0.6068802410995221</v>
      </c>
      <c r="G74" s="231">
        <v>0.91347287994022519</v>
      </c>
      <c r="H74" s="231">
        <v>0.89833870401358407</v>
      </c>
      <c r="I74" s="231">
        <v>0.92394598633739966</v>
      </c>
      <c r="J74" s="231">
        <v>0.92435613185201659</v>
      </c>
      <c r="K74" s="231">
        <v>0.93031029701405776</v>
      </c>
      <c r="L74" s="231">
        <v>0.94308116569349454</v>
      </c>
      <c r="M74" s="231">
        <v>0.3098534019858814</v>
      </c>
      <c r="N74" s="231">
        <v>0</v>
      </c>
      <c r="O74" s="231">
        <v>0.31577387657964662</v>
      </c>
      <c r="P74" s="231">
        <v>0</v>
      </c>
      <c r="Q74" s="231">
        <v>0</v>
      </c>
      <c r="R74" s="231">
        <v>0.30866430303092479</v>
      </c>
      <c r="S74" s="231">
        <v>0.19305126547638729</v>
      </c>
      <c r="T74" s="231">
        <v>0.19504347667038011</v>
      </c>
      <c r="U74" s="231">
        <v>0.1127866163384998</v>
      </c>
      <c r="V74" s="231">
        <v>8.5143895290850383E-2</v>
      </c>
      <c r="W74" s="231">
        <v>0.1003320203143188</v>
      </c>
      <c r="DA74" s="73" t="s">
        <v>2091</v>
      </c>
    </row>
    <row r="75" spans="1:105" ht="12" customHeight="1" x14ac:dyDescent="0.25">
      <c r="A75" s="64" t="s">
        <v>70</v>
      </c>
      <c r="B75" s="231">
        <v>25.695453912831269</v>
      </c>
      <c r="C75" s="231">
        <v>20.937045944189009</v>
      </c>
      <c r="D75" s="231">
        <v>21.254267488520611</v>
      </c>
      <c r="E75" s="231">
        <v>20.302574587658501</v>
      </c>
      <c r="F75" s="231">
        <v>14.9096952627702</v>
      </c>
      <c r="G75" s="231">
        <v>13.323559273183889</v>
      </c>
      <c r="H75" s="231">
        <v>14.90969526245515</v>
      </c>
      <c r="I75" s="231">
        <v>14.59247371838528</v>
      </c>
      <c r="J75" s="231">
        <v>12.05464482793618</v>
      </c>
      <c r="K75" s="231">
        <v>7.5380963792132896</v>
      </c>
      <c r="L75" s="231">
        <v>6.5958166644488454</v>
      </c>
      <c r="M75" s="231">
        <v>5.3394814018140604</v>
      </c>
      <c r="N75" s="231">
        <v>5.9676490331349052</v>
      </c>
      <c r="O75" s="231">
        <v>6.2817328487975708</v>
      </c>
      <c r="P75" s="231">
        <v>5.3394814018160641</v>
      </c>
      <c r="Q75" s="231">
        <v>4.7113137705102224</v>
      </c>
      <c r="R75" s="231">
        <v>4.397229954921932</v>
      </c>
      <c r="S75" s="231">
        <v>3.5381989879301621</v>
      </c>
      <c r="T75" s="231">
        <v>3.3491154992018202</v>
      </c>
      <c r="U75" s="231">
        <v>3.5576755200733241</v>
      </c>
      <c r="V75" s="231">
        <v>3.7602427618158059</v>
      </c>
      <c r="W75" s="231">
        <v>3.8959283270575402</v>
      </c>
      <c r="DA75" s="73" t="s">
        <v>2092</v>
      </c>
    </row>
    <row r="76" spans="1:105" ht="12" customHeight="1" x14ac:dyDescent="0.25">
      <c r="A76" s="64" t="s">
        <v>34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2093</v>
      </c>
    </row>
    <row r="77" spans="1:105" ht="12" customHeight="1" x14ac:dyDescent="0.25">
      <c r="A77" s="64" t="s">
        <v>162</v>
      </c>
      <c r="B77" s="231">
        <v>2.0449095874244358</v>
      </c>
      <c r="C77" s="231">
        <v>3.56465927494048</v>
      </c>
      <c r="D77" s="231">
        <v>4.5769852162760669</v>
      </c>
      <c r="E77" s="231">
        <v>5.6176125863733706</v>
      </c>
      <c r="F77" s="231">
        <v>6.9480020974854568</v>
      </c>
      <c r="G77" s="231">
        <v>6.007199887731006</v>
      </c>
      <c r="H77" s="231">
        <v>7.3881135791172703</v>
      </c>
      <c r="I77" s="231">
        <v>6.7982432141583216</v>
      </c>
      <c r="J77" s="231">
        <v>7.675303733562254</v>
      </c>
      <c r="K77" s="231">
        <v>7.8417647441726253</v>
      </c>
      <c r="L77" s="231">
        <v>7.2856611792484056</v>
      </c>
      <c r="M77" s="231">
        <v>7.4590534703641547</v>
      </c>
      <c r="N77" s="231">
        <v>5.848502722039834</v>
      </c>
      <c r="O77" s="231">
        <v>5.6570122727321408</v>
      </c>
      <c r="P77" s="231">
        <v>6.7535243965994578</v>
      </c>
      <c r="Q77" s="231">
        <v>4.4863719418962393</v>
      </c>
      <c r="R77" s="231">
        <v>1.925487975202588</v>
      </c>
      <c r="S77" s="231">
        <v>2.6588400322175412</v>
      </c>
      <c r="T77" s="231">
        <v>4.1466569165561626</v>
      </c>
      <c r="U77" s="231">
        <v>4.4091527175535878</v>
      </c>
      <c r="V77" s="231">
        <v>3.414876605343574</v>
      </c>
      <c r="W77" s="231">
        <v>3.6883504175069808</v>
      </c>
      <c r="DA77" s="73" t="s">
        <v>2094</v>
      </c>
    </row>
    <row r="78" spans="1:105" ht="12" customHeight="1" x14ac:dyDescent="0.25">
      <c r="A78" s="64" t="s">
        <v>36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2095</v>
      </c>
    </row>
    <row r="79" spans="1:105" ht="12" customHeight="1" x14ac:dyDescent="0.25">
      <c r="A79" s="64" t="s">
        <v>73</v>
      </c>
      <c r="B79" s="231">
        <v>0</v>
      </c>
      <c r="C79" s="231">
        <v>0</v>
      </c>
      <c r="D79" s="231">
        <v>0</v>
      </c>
      <c r="E79" s="231">
        <v>0</v>
      </c>
      <c r="F79" s="231">
        <v>0</v>
      </c>
      <c r="G79" s="231">
        <v>0</v>
      </c>
      <c r="H79" s="231">
        <v>0</v>
      </c>
      <c r="I79" s="231">
        <v>0</v>
      </c>
      <c r="J79" s="231">
        <v>0</v>
      </c>
      <c r="K79" s="231">
        <v>0</v>
      </c>
      <c r="L79" s="231">
        <v>0</v>
      </c>
      <c r="M79" s="231">
        <v>0</v>
      </c>
      <c r="N79" s="231">
        <v>0</v>
      </c>
      <c r="O79" s="231">
        <v>0</v>
      </c>
      <c r="P79" s="231">
        <v>0</v>
      </c>
      <c r="Q79" s="231">
        <v>0</v>
      </c>
      <c r="R79" s="231">
        <v>0</v>
      </c>
      <c r="S79" s="231">
        <v>0</v>
      </c>
      <c r="T79" s="231">
        <v>0</v>
      </c>
      <c r="U79" s="231">
        <v>0</v>
      </c>
      <c r="V79" s="231">
        <v>0</v>
      </c>
      <c r="W79" s="231">
        <v>0</v>
      </c>
      <c r="DA79" s="73" t="s">
        <v>2096</v>
      </c>
    </row>
    <row r="80" spans="1:105" ht="12" customHeight="1" x14ac:dyDescent="0.25">
      <c r="A80" s="64" t="s">
        <v>79</v>
      </c>
      <c r="B80" s="231">
        <v>0</v>
      </c>
      <c r="C80" s="231">
        <v>0</v>
      </c>
      <c r="D80" s="231">
        <v>0</v>
      </c>
      <c r="E80" s="231">
        <v>0</v>
      </c>
      <c r="F80" s="231">
        <v>0</v>
      </c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DA80" s="73" t="s">
        <v>2097</v>
      </c>
    </row>
    <row r="81" spans="1:105" ht="12" customHeight="1" x14ac:dyDescent="0.25">
      <c r="A81" s="61" t="s">
        <v>1928</v>
      </c>
      <c r="B81" s="265">
        <v>0</v>
      </c>
      <c r="C81" s="265">
        <v>0</v>
      </c>
      <c r="D81" s="265">
        <v>0</v>
      </c>
      <c r="E81" s="265">
        <v>0</v>
      </c>
      <c r="F81" s="265">
        <v>0</v>
      </c>
      <c r="G81" s="265">
        <v>0</v>
      </c>
      <c r="H81" s="265">
        <v>0</v>
      </c>
      <c r="I81" s="265">
        <v>0</v>
      </c>
      <c r="J81" s="265">
        <v>0</v>
      </c>
      <c r="K81" s="265">
        <v>0</v>
      </c>
      <c r="L81" s="265">
        <v>0</v>
      </c>
      <c r="M81" s="265">
        <v>0</v>
      </c>
      <c r="N81" s="265">
        <v>0</v>
      </c>
      <c r="O81" s="265">
        <v>0</v>
      </c>
      <c r="P81" s="265">
        <v>0</v>
      </c>
      <c r="Q81" s="265">
        <v>0</v>
      </c>
      <c r="R81" s="265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DA81" s="74" t="s">
        <v>2098</v>
      </c>
    </row>
    <row r="82" spans="1:105" ht="12" customHeight="1" x14ac:dyDescent="0.25">
      <c r="J82" s="131"/>
    </row>
    <row r="83" spans="1:105" ht="15" customHeight="1" x14ac:dyDescent="0.25">
      <c r="A83" s="34" t="s">
        <v>60</v>
      </c>
      <c r="B83" s="225">
        <v>15.1279939416183</v>
      </c>
      <c r="C83" s="225">
        <v>14.43405880249899</v>
      </c>
      <c r="D83" s="225">
        <v>17.430772328945601</v>
      </c>
      <c r="E83" s="225">
        <v>13.630265746466231</v>
      </c>
      <c r="F83" s="225">
        <v>3.6502946226411321</v>
      </c>
      <c r="G83" s="225">
        <v>3.1320328122632448</v>
      </c>
      <c r="H83" s="225">
        <v>4.9926740943029326</v>
      </c>
      <c r="I83" s="225">
        <v>2.739185643167477</v>
      </c>
      <c r="J83" s="225">
        <v>3.0367051049482061</v>
      </c>
      <c r="K83" s="225">
        <v>1.974475769355482</v>
      </c>
      <c r="L83" s="225">
        <v>0.98509778811102044</v>
      </c>
      <c r="M83" s="225">
        <v>1.739495300174686</v>
      </c>
      <c r="N83" s="225">
        <v>0.42791529429095632</v>
      </c>
      <c r="O83" s="225">
        <v>0.49027285549295202</v>
      </c>
      <c r="P83" s="225">
        <v>0.32805768445161693</v>
      </c>
      <c r="Q83" s="225">
        <v>0.15286928409688891</v>
      </c>
      <c r="R83" s="225">
        <v>0.53252791534148092</v>
      </c>
      <c r="S83" s="225">
        <v>0.48414899199933881</v>
      </c>
      <c r="T83" s="225">
        <v>1.6408729068302821</v>
      </c>
      <c r="U83" s="225">
        <v>0.19864943189902021</v>
      </c>
      <c r="V83" s="225">
        <v>0.1512400752426637</v>
      </c>
      <c r="W83" s="225">
        <v>0.17912212214201481</v>
      </c>
      <c r="DA83" s="89" t="s">
        <v>2099</v>
      </c>
    </row>
    <row r="84" spans="1:105" ht="12" customHeight="1" x14ac:dyDescent="0.25">
      <c r="A84" s="55" t="s">
        <v>92</v>
      </c>
      <c r="B84" s="261">
        <v>0</v>
      </c>
      <c r="C84" s="261">
        <v>0</v>
      </c>
      <c r="D84" s="261">
        <v>0</v>
      </c>
      <c r="E84" s="261">
        <v>0</v>
      </c>
      <c r="F84" s="261">
        <v>0</v>
      </c>
      <c r="G84" s="261">
        <v>0</v>
      </c>
      <c r="H84" s="261">
        <v>0</v>
      </c>
      <c r="I84" s="261">
        <v>0</v>
      </c>
      <c r="J84" s="261">
        <v>0</v>
      </c>
      <c r="K84" s="261">
        <v>0</v>
      </c>
      <c r="L84" s="261">
        <v>0</v>
      </c>
      <c r="M84" s="261">
        <v>0</v>
      </c>
      <c r="N84" s="261">
        <v>0</v>
      </c>
      <c r="O84" s="261">
        <v>0</v>
      </c>
      <c r="P84" s="261">
        <v>0</v>
      </c>
      <c r="Q84" s="261">
        <v>0</v>
      </c>
      <c r="R84" s="261">
        <v>0</v>
      </c>
      <c r="S84" s="261">
        <v>0</v>
      </c>
      <c r="T84" s="261">
        <v>0</v>
      </c>
      <c r="U84" s="261">
        <v>0</v>
      </c>
      <c r="V84" s="261">
        <v>0</v>
      </c>
      <c r="W84" s="261">
        <v>0</v>
      </c>
      <c r="DA84" s="67" t="s">
        <v>2100</v>
      </c>
    </row>
    <row r="85" spans="1:105" ht="12" customHeight="1" x14ac:dyDescent="0.25">
      <c r="A85" s="202" t="s">
        <v>93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DA85" s="174" t="s">
        <v>2101</v>
      </c>
    </row>
    <row r="86" spans="1:105" ht="12" customHeight="1" x14ac:dyDescent="0.25">
      <c r="A86" s="202" t="s">
        <v>94</v>
      </c>
      <c r="B86" s="226">
        <v>0</v>
      </c>
      <c r="C86" s="226">
        <v>0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0</v>
      </c>
      <c r="P86" s="226">
        <v>0</v>
      </c>
      <c r="Q86" s="226">
        <v>0</v>
      </c>
      <c r="R86" s="226">
        <v>0</v>
      </c>
      <c r="S86" s="226">
        <v>0</v>
      </c>
      <c r="T86" s="226">
        <v>0</v>
      </c>
      <c r="U86" s="226">
        <v>0</v>
      </c>
      <c r="V86" s="226">
        <v>0</v>
      </c>
      <c r="W86" s="226">
        <v>0</v>
      </c>
      <c r="DA86" s="174" t="s">
        <v>2102</v>
      </c>
    </row>
    <row r="87" spans="1:105" ht="12" customHeight="1" x14ac:dyDescent="0.25">
      <c r="A87" s="202" t="s">
        <v>95</v>
      </c>
      <c r="B87" s="226">
        <v>0</v>
      </c>
      <c r="C87" s="226">
        <v>0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0</v>
      </c>
      <c r="O87" s="226">
        <v>0</v>
      </c>
      <c r="P87" s="226">
        <v>0</v>
      </c>
      <c r="Q87" s="226">
        <v>0</v>
      </c>
      <c r="R87" s="226">
        <v>0</v>
      </c>
      <c r="S87" s="226">
        <v>0</v>
      </c>
      <c r="T87" s="226">
        <v>0</v>
      </c>
      <c r="U87" s="226">
        <v>0</v>
      </c>
      <c r="V87" s="226">
        <v>0</v>
      </c>
      <c r="W87" s="226">
        <v>0</v>
      </c>
      <c r="DA87" s="174" t="s">
        <v>2103</v>
      </c>
    </row>
    <row r="88" spans="1:105" ht="12" customHeight="1" x14ac:dyDescent="0.25">
      <c r="A88" s="56" t="s">
        <v>96</v>
      </c>
      <c r="B88" s="262">
        <v>15.1279939416183</v>
      </c>
      <c r="C88" s="262">
        <v>14.43405880249899</v>
      </c>
      <c r="D88" s="262">
        <v>17.430772328945601</v>
      </c>
      <c r="E88" s="262">
        <v>13.630265746466231</v>
      </c>
      <c r="F88" s="262">
        <v>3.6502946226411321</v>
      </c>
      <c r="G88" s="262">
        <v>3.1320328122632448</v>
      </c>
      <c r="H88" s="262">
        <v>4.9926740943029326</v>
      </c>
      <c r="I88" s="262">
        <v>2.739185643167477</v>
      </c>
      <c r="J88" s="262">
        <v>3.0367051049482061</v>
      </c>
      <c r="K88" s="262">
        <v>1.974475769355482</v>
      </c>
      <c r="L88" s="262">
        <v>0.98509778811102044</v>
      </c>
      <c r="M88" s="262">
        <v>1.739495300174686</v>
      </c>
      <c r="N88" s="262">
        <v>0.42791529429095632</v>
      </c>
      <c r="O88" s="262">
        <v>0.49027285549295202</v>
      </c>
      <c r="P88" s="262">
        <v>0.32805768445161693</v>
      </c>
      <c r="Q88" s="262">
        <v>0.15286928409688891</v>
      </c>
      <c r="R88" s="262">
        <v>0.53252791534148092</v>
      </c>
      <c r="S88" s="262">
        <v>0.48414899199933881</v>
      </c>
      <c r="T88" s="262">
        <v>1.6408729068302821</v>
      </c>
      <c r="U88" s="262">
        <v>0.19864943189902021</v>
      </c>
      <c r="V88" s="262">
        <v>0.1512400752426637</v>
      </c>
      <c r="W88" s="262">
        <v>0.17912212214201481</v>
      </c>
      <c r="DA88" s="68" t="s">
        <v>2104</v>
      </c>
    </row>
    <row r="89" spans="1:105" ht="12" customHeight="1" x14ac:dyDescent="0.25">
      <c r="A89" s="37" t="s">
        <v>160</v>
      </c>
      <c r="B89" s="228">
        <v>8.0085743504224105</v>
      </c>
      <c r="C89" s="228">
        <v>5.9845498877814816</v>
      </c>
      <c r="D89" s="228">
        <v>6.1726100273951019</v>
      </c>
      <c r="E89" s="228">
        <v>5.543095945412702</v>
      </c>
      <c r="F89" s="228">
        <v>0.29322649664027223</v>
      </c>
      <c r="G89" s="228">
        <v>0.41340302151695429</v>
      </c>
      <c r="H89" s="228">
        <v>0.54125845683910612</v>
      </c>
      <c r="I89" s="228">
        <v>0.32773861338118371</v>
      </c>
      <c r="J89" s="228">
        <v>0.32640790779112677</v>
      </c>
      <c r="K89" s="228">
        <v>0.20940029933757459</v>
      </c>
      <c r="L89" s="228">
        <v>0.1129002624447081</v>
      </c>
      <c r="M89" s="228">
        <v>6.9377654456879684E-2</v>
      </c>
      <c r="N89" s="228">
        <v>0</v>
      </c>
      <c r="O89" s="228">
        <v>2.5920124426122449E-2</v>
      </c>
      <c r="P89" s="228">
        <v>0</v>
      </c>
      <c r="Q89" s="228">
        <v>0</v>
      </c>
      <c r="R89" s="228">
        <v>7.3572584749395251E-2</v>
      </c>
      <c r="S89" s="228">
        <v>3.2773190079217578E-2</v>
      </c>
      <c r="T89" s="228">
        <v>7.3713413533026212E-2</v>
      </c>
      <c r="U89" s="228">
        <v>4.9547319428921884E-3</v>
      </c>
      <c r="V89" s="228">
        <v>3.6791696299800342E-3</v>
      </c>
      <c r="W89" s="228">
        <v>4.7435182790963133E-3</v>
      </c>
      <c r="DA89" s="69" t="s">
        <v>2105</v>
      </c>
    </row>
    <row r="90" spans="1:105" ht="12" customHeight="1" x14ac:dyDescent="0.25">
      <c r="A90" s="37" t="s">
        <v>162</v>
      </c>
      <c r="B90" s="228">
        <v>7.1194195911958902</v>
      </c>
      <c r="C90" s="228">
        <v>8.4495089147175069</v>
      </c>
      <c r="D90" s="228">
        <v>11.258162301550501</v>
      </c>
      <c r="E90" s="228">
        <v>8.0871698010535269</v>
      </c>
      <c r="F90" s="228">
        <v>3.3570681260008599</v>
      </c>
      <c r="G90" s="228">
        <v>2.7186297907462911</v>
      </c>
      <c r="H90" s="228">
        <v>4.4514156374638274</v>
      </c>
      <c r="I90" s="228">
        <v>2.4114470297862929</v>
      </c>
      <c r="J90" s="228">
        <v>2.7102971971570788</v>
      </c>
      <c r="K90" s="228">
        <v>1.765075470017907</v>
      </c>
      <c r="L90" s="228">
        <v>0.87219752566631226</v>
      </c>
      <c r="M90" s="228">
        <v>1.6701176457178071</v>
      </c>
      <c r="N90" s="228">
        <v>0.42791529429095632</v>
      </c>
      <c r="O90" s="228">
        <v>0.4643527310668295</v>
      </c>
      <c r="P90" s="228">
        <v>0.32805768445161693</v>
      </c>
      <c r="Q90" s="228">
        <v>0.15286928409688891</v>
      </c>
      <c r="R90" s="228">
        <v>0.45895533059208571</v>
      </c>
      <c r="S90" s="228">
        <v>0.45137580192012122</v>
      </c>
      <c r="T90" s="228">
        <v>1.567159493297255</v>
      </c>
      <c r="U90" s="228">
        <v>0.19369469995612801</v>
      </c>
      <c r="V90" s="228">
        <v>0.14756090561268359</v>
      </c>
      <c r="W90" s="228">
        <v>0.17437860386291851</v>
      </c>
      <c r="DA90" s="69" t="s">
        <v>2106</v>
      </c>
    </row>
    <row r="91" spans="1:105" ht="12" customHeight="1" x14ac:dyDescent="0.25">
      <c r="A91" s="37" t="s">
        <v>97</v>
      </c>
      <c r="B91" s="228">
        <v>0</v>
      </c>
      <c r="C91" s="228">
        <v>0</v>
      </c>
      <c r="D91" s="228">
        <v>0</v>
      </c>
      <c r="E91" s="228">
        <v>0</v>
      </c>
      <c r="F91" s="228">
        <v>0</v>
      </c>
      <c r="G91" s="228">
        <v>0</v>
      </c>
      <c r="H91" s="228">
        <v>0</v>
      </c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>
        <v>0</v>
      </c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DA91" s="69" t="s">
        <v>2107</v>
      </c>
    </row>
    <row r="92" spans="1:105" ht="12" customHeight="1" x14ac:dyDescent="0.25">
      <c r="A92" s="37" t="s">
        <v>78</v>
      </c>
      <c r="B92" s="228">
        <v>0</v>
      </c>
      <c r="C92" s="228">
        <v>0</v>
      </c>
      <c r="D92" s="228">
        <v>0</v>
      </c>
      <c r="E92" s="228">
        <v>0</v>
      </c>
      <c r="F92" s="228">
        <v>0</v>
      </c>
      <c r="G92" s="228">
        <v>0</v>
      </c>
      <c r="H92" s="228">
        <v>0</v>
      </c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>
        <v>0</v>
      </c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DA92" s="69" t="s">
        <v>2108</v>
      </c>
    </row>
    <row r="93" spans="1:105" ht="12" customHeight="1" x14ac:dyDescent="0.25">
      <c r="A93" s="37" t="s">
        <v>38</v>
      </c>
      <c r="B93" s="228">
        <v>0</v>
      </c>
      <c r="C93" s="228">
        <v>0</v>
      </c>
      <c r="D93" s="228">
        <v>0</v>
      </c>
      <c r="E93" s="228">
        <v>0</v>
      </c>
      <c r="F93" s="228">
        <v>0</v>
      </c>
      <c r="G93" s="228">
        <v>0</v>
      </c>
      <c r="H93" s="228">
        <v>0</v>
      </c>
      <c r="I93" s="228">
        <v>0</v>
      </c>
      <c r="J93" s="228">
        <v>0</v>
      </c>
      <c r="K93" s="228">
        <v>0</v>
      </c>
      <c r="L93" s="228">
        <v>0</v>
      </c>
      <c r="M93" s="228">
        <v>0</v>
      </c>
      <c r="N93" s="228">
        <v>0</v>
      </c>
      <c r="O93" s="228">
        <v>0</v>
      </c>
      <c r="P93" s="228">
        <v>0</v>
      </c>
      <c r="Q93" s="228">
        <v>0</v>
      </c>
      <c r="R93" s="228">
        <v>0</v>
      </c>
      <c r="S93" s="228">
        <v>0</v>
      </c>
      <c r="T93" s="228">
        <v>0</v>
      </c>
      <c r="U93" s="228">
        <v>0</v>
      </c>
      <c r="V93" s="228">
        <v>0</v>
      </c>
      <c r="W93" s="228">
        <v>0</v>
      </c>
      <c r="DA93" s="69" t="s">
        <v>2109</v>
      </c>
    </row>
    <row r="94" spans="1:105" ht="12" customHeight="1" x14ac:dyDescent="0.25">
      <c r="A94" s="132" t="s">
        <v>1941</v>
      </c>
      <c r="B94" s="318">
        <v>0</v>
      </c>
      <c r="C94" s="318">
        <v>0</v>
      </c>
      <c r="D94" s="318">
        <v>0</v>
      </c>
      <c r="E94" s="318">
        <v>0</v>
      </c>
      <c r="F94" s="318">
        <v>0</v>
      </c>
      <c r="G94" s="318">
        <v>0</v>
      </c>
      <c r="H94" s="318">
        <v>0</v>
      </c>
      <c r="I94" s="318">
        <v>0</v>
      </c>
      <c r="J94" s="318">
        <v>0</v>
      </c>
      <c r="K94" s="318">
        <v>0</v>
      </c>
      <c r="L94" s="318">
        <v>0</v>
      </c>
      <c r="M94" s="318">
        <v>0</v>
      </c>
      <c r="N94" s="318">
        <v>0</v>
      </c>
      <c r="O94" s="318">
        <v>0</v>
      </c>
      <c r="P94" s="318">
        <v>0</v>
      </c>
      <c r="Q94" s="318">
        <v>0</v>
      </c>
      <c r="R94" s="318">
        <v>0</v>
      </c>
      <c r="S94" s="318">
        <v>0</v>
      </c>
      <c r="T94" s="318">
        <v>0</v>
      </c>
      <c r="U94" s="318">
        <v>0</v>
      </c>
      <c r="V94" s="318">
        <v>0</v>
      </c>
      <c r="W94" s="318">
        <v>0</v>
      </c>
      <c r="DA94" s="139" t="s">
        <v>2110</v>
      </c>
    </row>
    <row r="95" spans="1:105" ht="12" customHeight="1" x14ac:dyDescent="0.25">
      <c r="J95" s="131"/>
    </row>
    <row r="96" spans="1:105" ht="15" customHeight="1" x14ac:dyDescent="0.25">
      <c r="A96" s="32" t="s">
        <v>431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DA96" s="88"/>
    </row>
    <row r="97" spans="1:105" ht="12" customHeight="1" x14ac:dyDescent="0.25">
      <c r="J97" s="131"/>
    </row>
    <row r="98" spans="1:105" ht="12" customHeight="1" x14ac:dyDescent="0.25">
      <c r="A98" s="35" t="s">
        <v>52</v>
      </c>
      <c r="B98" s="234">
        <f t="shared" ref="B98:W98" si="4">SUM(B$99:B$104,B$106:B$108)</f>
        <v>0</v>
      </c>
      <c r="C98" s="234">
        <f t="shared" si="4"/>
        <v>0</v>
      </c>
      <c r="D98" s="234">
        <f t="shared" si="4"/>
        <v>0</v>
      </c>
      <c r="E98" s="234">
        <f t="shared" si="4"/>
        <v>0</v>
      </c>
      <c r="F98" s="234">
        <f t="shared" si="4"/>
        <v>0</v>
      </c>
      <c r="G98" s="234">
        <f t="shared" si="4"/>
        <v>0</v>
      </c>
      <c r="H98" s="234">
        <f t="shared" si="4"/>
        <v>0</v>
      </c>
      <c r="I98" s="234">
        <f t="shared" si="4"/>
        <v>0</v>
      </c>
      <c r="J98" s="234">
        <f t="shared" si="4"/>
        <v>0</v>
      </c>
      <c r="K98" s="234">
        <f t="shared" si="4"/>
        <v>0</v>
      </c>
      <c r="L98" s="234">
        <f t="shared" si="4"/>
        <v>0</v>
      </c>
      <c r="M98" s="234">
        <f t="shared" si="4"/>
        <v>0</v>
      </c>
      <c r="N98" s="234">
        <f t="shared" si="4"/>
        <v>0</v>
      </c>
      <c r="O98" s="234">
        <f t="shared" si="4"/>
        <v>0</v>
      </c>
      <c r="P98" s="234">
        <f t="shared" si="4"/>
        <v>0</v>
      </c>
      <c r="Q98" s="234">
        <f t="shared" si="4"/>
        <v>0</v>
      </c>
      <c r="R98" s="234">
        <f t="shared" si="4"/>
        <v>0</v>
      </c>
      <c r="S98" s="234">
        <f t="shared" si="4"/>
        <v>0</v>
      </c>
      <c r="T98" s="234">
        <f t="shared" si="4"/>
        <v>0</v>
      </c>
      <c r="U98" s="234">
        <f t="shared" si="4"/>
        <v>0</v>
      </c>
      <c r="V98" s="234">
        <f t="shared" si="4"/>
        <v>0</v>
      </c>
      <c r="W98" s="234">
        <f t="shared" si="4"/>
        <v>0</v>
      </c>
      <c r="DA98" s="95"/>
    </row>
    <row r="99" spans="1:105" ht="12" customHeight="1" x14ac:dyDescent="0.25">
      <c r="A99" s="55" t="s">
        <v>92</v>
      </c>
      <c r="B99" s="268">
        <f t="shared" ref="B99:W99" si="5">IF(B$6=0,0,B$6/B$5)</f>
        <v>0</v>
      </c>
      <c r="C99" s="268">
        <f t="shared" si="5"/>
        <v>0</v>
      </c>
      <c r="D99" s="268">
        <f t="shared" si="5"/>
        <v>0</v>
      </c>
      <c r="E99" s="268">
        <f t="shared" si="5"/>
        <v>0</v>
      </c>
      <c r="F99" s="268">
        <f t="shared" si="5"/>
        <v>0</v>
      </c>
      <c r="G99" s="268">
        <f t="shared" si="5"/>
        <v>0</v>
      </c>
      <c r="H99" s="268">
        <f t="shared" si="5"/>
        <v>0</v>
      </c>
      <c r="I99" s="268">
        <f t="shared" si="5"/>
        <v>0</v>
      </c>
      <c r="J99" s="268">
        <f t="shared" si="5"/>
        <v>0</v>
      </c>
      <c r="K99" s="268">
        <f t="shared" si="5"/>
        <v>0</v>
      </c>
      <c r="L99" s="268">
        <f t="shared" si="5"/>
        <v>0</v>
      </c>
      <c r="M99" s="268">
        <f t="shared" si="5"/>
        <v>0</v>
      </c>
      <c r="N99" s="268">
        <f t="shared" si="5"/>
        <v>0</v>
      </c>
      <c r="O99" s="268">
        <f t="shared" si="5"/>
        <v>0</v>
      </c>
      <c r="P99" s="268">
        <f t="shared" si="5"/>
        <v>0</v>
      </c>
      <c r="Q99" s="268">
        <f t="shared" si="5"/>
        <v>0</v>
      </c>
      <c r="R99" s="268">
        <f t="shared" si="5"/>
        <v>0</v>
      </c>
      <c r="S99" s="268">
        <f t="shared" si="5"/>
        <v>0</v>
      </c>
      <c r="T99" s="268">
        <f t="shared" si="5"/>
        <v>0</v>
      </c>
      <c r="U99" s="268">
        <f t="shared" si="5"/>
        <v>0</v>
      </c>
      <c r="V99" s="268">
        <f t="shared" si="5"/>
        <v>0</v>
      </c>
      <c r="W99" s="268">
        <f t="shared" si="5"/>
        <v>0</v>
      </c>
      <c r="DA99" s="76"/>
    </row>
    <row r="100" spans="1:105" ht="12" customHeight="1" x14ac:dyDescent="0.25">
      <c r="A100" s="202" t="s">
        <v>93</v>
      </c>
      <c r="B100" s="269">
        <f t="shared" ref="B100:W100" si="6">IF(B$7=0,0,B$7/B$5)</f>
        <v>0</v>
      </c>
      <c r="C100" s="269">
        <f t="shared" si="6"/>
        <v>0</v>
      </c>
      <c r="D100" s="269">
        <f t="shared" si="6"/>
        <v>0</v>
      </c>
      <c r="E100" s="269">
        <f t="shared" si="6"/>
        <v>0</v>
      </c>
      <c r="F100" s="269">
        <f t="shared" si="6"/>
        <v>0</v>
      </c>
      <c r="G100" s="269">
        <f t="shared" si="6"/>
        <v>0</v>
      </c>
      <c r="H100" s="269">
        <f t="shared" si="6"/>
        <v>0</v>
      </c>
      <c r="I100" s="269">
        <f t="shared" si="6"/>
        <v>0</v>
      </c>
      <c r="J100" s="269">
        <f t="shared" si="6"/>
        <v>0</v>
      </c>
      <c r="K100" s="269">
        <f t="shared" si="6"/>
        <v>0</v>
      </c>
      <c r="L100" s="269">
        <f t="shared" si="6"/>
        <v>0</v>
      </c>
      <c r="M100" s="269">
        <f t="shared" si="6"/>
        <v>0</v>
      </c>
      <c r="N100" s="269">
        <f t="shared" si="6"/>
        <v>0</v>
      </c>
      <c r="O100" s="269">
        <f t="shared" si="6"/>
        <v>0</v>
      </c>
      <c r="P100" s="269">
        <f t="shared" si="6"/>
        <v>0</v>
      </c>
      <c r="Q100" s="269">
        <f t="shared" si="6"/>
        <v>0</v>
      </c>
      <c r="R100" s="269">
        <f t="shared" si="6"/>
        <v>0</v>
      </c>
      <c r="S100" s="269">
        <f t="shared" si="6"/>
        <v>0</v>
      </c>
      <c r="T100" s="269">
        <f t="shared" si="6"/>
        <v>0</v>
      </c>
      <c r="U100" s="269">
        <f t="shared" si="6"/>
        <v>0</v>
      </c>
      <c r="V100" s="269">
        <f t="shared" si="6"/>
        <v>0</v>
      </c>
      <c r="W100" s="269">
        <f t="shared" si="6"/>
        <v>0</v>
      </c>
      <c r="DA100" s="77"/>
    </row>
    <row r="101" spans="1:105" ht="12" customHeight="1" x14ac:dyDescent="0.25">
      <c r="A101" s="202" t="s">
        <v>94</v>
      </c>
      <c r="B101" s="269">
        <f t="shared" ref="B101:W101" si="7">IF(B$8=0,0,B$8/B$5)</f>
        <v>0</v>
      </c>
      <c r="C101" s="269">
        <f t="shared" si="7"/>
        <v>0</v>
      </c>
      <c r="D101" s="269">
        <f t="shared" si="7"/>
        <v>0</v>
      </c>
      <c r="E101" s="269">
        <f t="shared" si="7"/>
        <v>0</v>
      </c>
      <c r="F101" s="269">
        <f t="shared" si="7"/>
        <v>0</v>
      </c>
      <c r="G101" s="269">
        <f t="shared" si="7"/>
        <v>0</v>
      </c>
      <c r="H101" s="269">
        <f t="shared" si="7"/>
        <v>0</v>
      </c>
      <c r="I101" s="269">
        <f t="shared" si="7"/>
        <v>0</v>
      </c>
      <c r="J101" s="269">
        <f t="shared" si="7"/>
        <v>0</v>
      </c>
      <c r="K101" s="269">
        <f t="shared" si="7"/>
        <v>0</v>
      </c>
      <c r="L101" s="269">
        <f t="shared" si="7"/>
        <v>0</v>
      </c>
      <c r="M101" s="269">
        <f t="shared" si="7"/>
        <v>0</v>
      </c>
      <c r="N101" s="269">
        <f t="shared" si="7"/>
        <v>0</v>
      </c>
      <c r="O101" s="269">
        <f t="shared" si="7"/>
        <v>0</v>
      </c>
      <c r="P101" s="269">
        <f t="shared" si="7"/>
        <v>0</v>
      </c>
      <c r="Q101" s="269">
        <f t="shared" si="7"/>
        <v>0</v>
      </c>
      <c r="R101" s="269">
        <f t="shared" si="7"/>
        <v>0</v>
      </c>
      <c r="S101" s="269">
        <f t="shared" si="7"/>
        <v>0</v>
      </c>
      <c r="T101" s="269">
        <f t="shared" si="7"/>
        <v>0</v>
      </c>
      <c r="U101" s="269">
        <f t="shared" si="7"/>
        <v>0</v>
      </c>
      <c r="V101" s="269">
        <f t="shared" si="7"/>
        <v>0</v>
      </c>
      <c r="W101" s="269">
        <f t="shared" si="7"/>
        <v>0</v>
      </c>
      <c r="DA101" s="77"/>
    </row>
    <row r="102" spans="1:105" ht="12" customHeight="1" x14ac:dyDescent="0.25">
      <c r="A102" s="202" t="s">
        <v>95</v>
      </c>
      <c r="B102" s="269">
        <f t="shared" ref="B102:W102" si="8">IF(B$9=0,0,B$9/B$5)</f>
        <v>0</v>
      </c>
      <c r="C102" s="269">
        <f t="shared" si="8"/>
        <v>0</v>
      </c>
      <c r="D102" s="269">
        <f t="shared" si="8"/>
        <v>0</v>
      </c>
      <c r="E102" s="269">
        <f t="shared" si="8"/>
        <v>0</v>
      </c>
      <c r="F102" s="269">
        <f t="shared" si="8"/>
        <v>0</v>
      </c>
      <c r="G102" s="269">
        <f t="shared" si="8"/>
        <v>0</v>
      </c>
      <c r="H102" s="269">
        <f t="shared" si="8"/>
        <v>0</v>
      </c>
      <c r="I102" s="269">
        <f t="shared" si="8"/>
        <v>0</v>
      </c>
      <c r="J102" s="269">
        <f t="shared" si="8"/>
        <v>0</v>
      </c>
      <c r="K102" s="269">
        <f t="shared" si="8"/>
        <v>0</v>
      </c>
      <c r="L102" s="269">
        <f t="shared" si="8"/>
        <v>0</v>
      </c>
      <c r="M102" s="269">
        <f t="shared" si="8"/>
        <v>0</v>
      </c>
      <c r="N102" s="269">
        <f t="shared" si="8"/>
        <v>0</v>
      </c>
      <c r="O102" s="269">
        <f t="shared" si="8"/>
        <v>0</v>
      </c>
      <c r="P102" s="269">
        <f t="shared" si="8"/>
        <v>0</v>
      </c>
      <c r="Q102" s="269">
        <f t="shared" si="8"/>
        <v>0</v>
      </c>
      <c r="R102" s="269">
        <f t="shared" si="8"/>
        <v>0</v>
      </c>
      <c r="S102" s="269">
        <f t="shared" si="8"/>
        <v>0</v>
      </c>
      <c r="T102" s="269">
        <f t="shared" si="8"/>
        <v>0</v>
      </c>
      <c r="U102" s="269">
        <f t="shared" si="8"/>
        <v>0</v>
      </c>
      <c r="V102" s="269">
        <f t="shared" si="8"/>
        <v>0</v>
      </c>
      <c r="W102" s="269">
        <f t="shared" si="8"/>
        <v>0</v>
      </c>
      <c r="DA102" s="77"/>
    </row>
    <row r="103" spans="1:105" ht="12" customHeight="1" x14ac:dyDescent="0.25">
      <c r="A103" s="56" t="s">
        <v>96</v>
      </c>
      <c r="B103" s="270">
        <f t="shared" ref="B103:W103" si="9">IF(B$10=0,0,B$10/B$5)</f>
        <v>0</v>
      </c>
      <c r="C103" s="270">
        <f t="shared" si="9"/>
        <v>0</v>
      </c>
      <c r="D103" s="270">
        <f t="shared" si="9"/>
        <v>0</v>
      </c>
      <c r="E103" s="270">
        <f t="shared" si="9"/>
        <v>0</v>
      </c>
      <c r="F103" s="270">
        <f t="shared" si="9"/>
        <v>0</v>
      </c>
      <c r="G103" s="270">
        <f t="shared" si="9"/>
        <v>0</v>
      </c>
      <c r="H103" s="270">
        <f t="shared" si="9"/>
        <v>0</v>
      </c>
      <c r="I103" s="270">
        <f t="shared" si="9"/>
        <v>0</v>
      </c>
      <c r="J103" s="270">
        <f t="shared" si="9"/>
        <v>0</v>
      </c>
      <c r="K103" s="270">
        <f t="shared" si="9"/>
        <v>0</v>
      </c>
      <c r="L103" s="270">
        <f t="shared" si="9"/>
        <v>0</v>
      </c>
      <c r="M103" s="270">
        <f t="shared" si="9"/>
        <v>0</v>
      </c>
      <c r="N103" s="270">
        <f t="shared" si="9"/>
        <v>0</v>
      </c>
      <c r="O103" s="270">
        <f t="shared" si="9"/>
        <v>0</v>
      </c>
      <c r="P103" s="270">
        <f t="shared" si="9"/>
        <v>0</v>
      </c>
      <c r="Q103" s="270">
        <f t="shared" si="9"/>
        <v>0</v>
      </c>
      <c r="R103" s="270">
        <f t="shared" si="9"/>
        <v>0</v>
      </c>
      <c r="S103" s="270">
        <f t="shared" si="9"/>
        <v>0</v>
      </c>
      <c r="T103" s="270">
        <f t="shared" si="9"/>
        <v>0</v>
      </c>
      <c r="U103" s="270">
        <f t="shared" si="9"/>
        <v>0</v>
      </c>
      <c r="V103" s="270">
        <f t="shared" si="9"/>
        <v>0</v>
      </c>
      <c r="W103" s="270">
        <f t="shared" si="9"/>
        <v>0</v>
      </c>
      <c r="DA103" s="78"/>
    </row>
    <row r="104" spans="1:105" ht="12" customHeight="1" x14ac:dyDescent="0.25">
      <c r="A104" s="203" t="s">
        <v>1855</v>
      </c>
      <c r="B104" s="271">
        <f t="shared" ref="B104:W104" si="10">IF(B$16=0,0,B$16/B$5)</f>
        <v>0</v>
      </c>
      <c r="C104" s="271">
        <f t="shared" si="10"/>
        <v>0</v>
      </c>
      <c r="D104" s="271">
        <f t="shared" si="10"/>
        <v>0</v>
      </c>
      <c r="E104" s="271">
        <f t="shared" si="10"/>
        <v>0</v>
      </c>
      <c r="F104" s="271">
        <f t="shared" si="10"/>
        <v>0</v>
      </c>
      <c r="G104" s="271">
        <f t="shared" si="10"/>
        <v>0</v>
      </c>
      <c r="H104" s="271">
        <f t="shared" si="10"/>
        <v>0</v>
      </c>
      <c r="I104" s="271">
        <f t="shared" si="10"/>
        <v>0</v>
      </c>
      <c r="J104" s="271">
        <f t="shared" si="10"/>
        <v>0</v>
      </c>
      <c r="K104" s="271">
        <f t="shared" si="10"/>
        <v>0</v>
      </c>
      <c r="L104" s="271">
        <f t="shared" si="10"/>
        <v>0</v>
      </c>
      <c r="M104" s="271">
        <f t="shared" si="10"/>
        <v>0</v>
      </c>
      <c r="N104" s="271">
        <f t="shared" si="10"/>
        <v>0</v>
      </c>
      <c r="O104" s="271">
        <f t="shared" si="10"/>
        <v>0</v>
      </c>
      <c r="P104" s="271">
        <f t="shared" si="10"/>
        <v>0</v>
      </c>
      <c r="Q104" s="271">
        <f t="shared" si="10"/>
        <v>0</v>
      </c>
      <c r="R104" s="271">
        <f t="shared" si="10"/>
        <v>0</v>
      </c>
      <c r="S104" s="271">
        <f t="shared" si="10"/>
        <v>0</v>
      </c>
      <c r="T104" s="271">
        <f t="shared" si="10"/>
        <v>0</v>
      </c>
      <c r="U104" s="271">
        <f t="shared" si="10"/>
        <v>0</v>
      </c>
      <c r="V104" s="271">
        <f t="shared" si="10"/>
        <v>0</v>
      </c>
      <c r="W104" s="271">
        <f t="shared" si="10"/>
        <v>0</v>
      </c>
      <c r="DA104" s="79"/>
    </row>
    <row r="105" spans="1:105" ht="12" customHeight="1" x14ac:dyDescent="0.25">
      <c r="A105" s="203" t="s">
        <v>1857</v>
      </c>
      <c r="B105" s="271">
        <f t="shared" ref="B105:W105" si="11">IF(B$17=0,0,B$17/B$5)</f>
        <v>0</v>
      </c>
      <c r="C105" s="271">
        <f t="shared" si="11"/>
        <v>0</v>
      </c>
      <c r="D105" s="271">
        <f t="shared" si="11"/>
        <v>0</v>
      </c>
      <c r="E105" s="271">
        <f t="shared" si="11"/>
        <v>0</v>
      </c>
      <c r="F105" s="271">
        <f t="shared" si="11"/>
        <v>0</v>
      </c>
      <c r="G105" s="271">
        <f t="shared" si="11"/>
        <v>0</v>
      </c>
      <c r="H105" s="271">
        <f t="shared" si="11"/>
        <v>0</v>
      </c>
      <c r="I105" s="271">
        <f t="shared" si="11"/>
        <v>0</v>
      </c>
      <c r="J105" s="271">
        <f t="shared" si="11"/>
        <v>0</v>
      </c>
      <c r="K105" s="271">
        <f t="shared" si="11"/>
        <v>0</v>
      </c>
      <c r="L105" s="271">
        <f t="shared" si="11"/>
        <v>0</v>
      </c>
      <c r="M105" s="271">
        <f t="shared" si="11"/>
        <v>0</v>
      </c>
      <c r="N105" s="271">
        <f t="shared" si="11"/>
        <v>0</v>
      </c>
      <c r="O105" s="271">
        <f t="shared" si="11"/>
        <v>0</v>
      </c>
      <c r="P105" s="271">
        <f t="shared" si="11"/>
        <v>0</v>
      </c>
      <c r="Q105" s="271">
        <f t="shared" si="11"/>
        <v>0</v>
      </c>
      <c r="R105" s="271">
        <f t="shared" si="11"/>
        <v>0</v>
      </c>
      <c r="S105" s="271">
        <f t="shared" si="11"/>
        <v>0</v>
      </c>
      <c r="T105" s="271">
        <f t="shared" si="11"/>
        <v>0</v>
      </c>
      <c r="U105" s="271">
        <f t="shared" si="11"/>
        <v>0</v>
      </c>
      <c r="V105" s="271">
        <f t="shared" si="11"/>
        <v>0</v>
      </c>
      <c r="W105" s="271">
        <f t="shared" si="11"/>
        <v>0</v>
      </c>
      <c r="DA105" s="79"/>
    </row>
    <row r="106" spans="1:105" ht="12" customHeight="1" x14ac:dyDescent="0.25">
      <c r="A106" s="62" t="s">
        <v>1858</v>
      </c>
      <c r="B106" s="320">
        <f t="shared" ref="B106:W106" si="12">IF(B$18=0,0,B$18/B$5)</f>
        <v>0</v>
      </c>
      <c r="C106" s="320">
        <f t="shared" si="12"/>
        <v>0</v>
      </c>
      <c r="D106" s="320">
        <f t="shared" si="12"/>
        <v>0</v>
      </c>
      <c r="E106" s="320">
        <f t="shared" si="12"/>
        <v>0</v>
      </c>
      <c r="F106" s="320">
        <f t="shared" si="12"/>
        <v>0</v>
      </c>
      <c r="G106" s="320">
        <f t="shared" si="12"/>
        <v>0</v>
      </c>
      <c r="H106" s="320">
        <f t="shared" si="12"/>
        <v>0</v>
      </c>
      <c r="I106" s="320">
        <f t="shared" si="12"/>
        <v>0</v>
      </c>
      <c r="J106" s="320">
        <f t="shared" si="12"/>
        <v>0</v>
      </c>
      <c r="K106" s="320">
        <f t="shared" si="12"/>
        <v>0</v>
      </c>
      <c r="L106" s="320">
        <f t="shared" si="12"/>
        <v>0</v>
      </c>
      <c r="M106" s="320">
        <f t="shared" si="12"/>
        <v>0</v>
      </c>
      <c r="N106" s="320">
        <f t="shared" si="12"/>
        <v>0</v>
      </c>
      <c r="O106" s="320">
        <f t="shared" si="12"/>
        <v>0</v>
      </c>
      <c r="P106" s="320">
        <f t="shared" si="12"/>
        <v>0</v>
      </c>
      <c r="Q106" s="320">
        <f t="shared" si="12"/>
        <v>0</v>
      </c>
      <c r="R106" s="320">
        <f t="shared" si="12"/>
        <v>0</v>
      </c>
      <c r="S106" s="320">
        <f t="shared" si="12"/>
        <v>0</v>
      </c>
      <c r="T106" s="320">
        <f t="shared" si="12"/>
        <v>0</v>
      </c>
      <c r="U106" s="320">
        <f t="shared" si="12"/>
        <v>0</v>
      </c>
      <c r="V106" s="320">
        <f t="shared" si="12"/>
        <v>0</v>
      </c>
      <c r="W106" s="320">
        <f t="shared" si="12"/>
        <v>0</v>
      </c>
      <c r="DA106" s="141"/>
    </row>
    <row r="107" spans="1:105" ht="12" customHeight="1" x14ac:dyDescent="0.25">
      <c r="A107" s="62" t="s">
        <v>1870</v>
      </c>
      <c r="B107" s="320">
        <f t="shared" ref="B107:W107" si="13">IF(B$29=0,0,B$29/B$5)</f>
        <v>0</v>
      </c>
      <c r="C107" s="320">
        <f t="shared" si="13"/>
        <v>0</v>
      </c>
      <c r="D107" s="320">
        <f t="shared" si="13"/>
        <v>0</v>
      </c>
      <c r="E107" s="320">
        <f t="shared" si="13"/>
        <v>0</v>
      </c>
      <c r="F107" s="320">
        <f t="shared" si="13"/>
        <v>0</v>
      </c>
      <c r="G107" s="320">
        <f t="shared" si="13"/>
        <v>0</v>
      </c>
      <c r="H107" s="320">
        <f t="shared" si="13"/>
        <v>0</v>
      </c>
      <c r="I107" s="320">
        <f t="shared" si="13"/>
        <v>0</v>
      </c>
      <c r="J107" s="320">
        <f t="shared" si="13"/>
        <v>0</v>
      </c>
      <c r="K107" s="320">
        <f t="shared" si="13"/>
        <v>0</v>
      </c>
      <c r="L107" s="320">
        <f t="shared" si="13"/>
        <v>0</v>
      </c>
      <c r="M107" s="320">
        <f t="shared" si="13"/>
        <v>0</v>
      </c>
      <c r="N107" s="320">
        <f t="shared" si="13"/>
        <v>0</v>
      </c>
      <c r="O107" s="320">
        <f t="shared" si="13"/>
        <v>0</v>
      </c>
      <c r="P107" s="320">
        <f t="shared" si="13"/>
        <v>0</v>
      </c>
      <c r="Q107" s="320">
        <f t="shared" si="13"/>
        <v>0</v>
      </c>
      <c r="R107" s="320">
        <f t="shared" si="13"/>
        <v>0</v>
      </c>
      <c r="S107" s="320">
        <f t="shared" si="13"/>
        <v>0</v>
      </c>
      <c r="T107" s="320">
        <f t="shared" si="13"/>
        <v>0</v>
      </c>
      <c r="U107" s="320">
        <f t="shared" si="13"/>
        <v>0</v>
      </c>
      <c r="V107" s="320">
        <f t="shared" si="13"/>
        <v>0</v>
      </c>
      <c r="W107" s="320">
        <f t="shared" si="13"/>
        <v>0</v>
      </c>
      <c r="DA107" s="141"/>
    </row>
    <row r="108" spans="1:105" ht="12" customHeight="1" x14ac:dyDescent="0.25">
      <c r="A108" s="41" t="s">
        <v>1872</v>
      </c>
      <c r="B108" s="321">
        <f t="shared" ref="B108:W108" si="14">IF(B$30=0,0,B$30/B$5)</f>
        <v>0</v>
      </c>
      <c r="C108" s="321">
        <f t="shared" si="14"/>
        <v>0</v>
      </c>
      <c r="D108" s="321">
        <f t="shared" si="14"/>
        <v>0</v>
      </c>
      <c r="E108" s="321">
        <f t="shared" si="14"/>
        <v>0</v>
      </c>
      <c r="F108" s="321">
        <f t="shared" si="14"/>
        <v>0</v>
      </c>
      <c r="G108" s="321">
        <f t="shared" si="14"/>
        <v>0</v>
      </c>
      <c r="H108" s="321">
        <f t="shared" si="14"/>
        <v>0</v>
      </c>
      <c r="I108" s="321">
        <f t="shared" si="14"/>
        <v>0</v>
      </c>
      <c r="J108" s="321">
        <f t="shared" si="14"/>
        <v>0</v>
      </c>
      <c r="K108" s="321">
        <f t="shared" si="14"/>
        <v>0</v>
      </c>
      <c r="L108" s="321">
        <f t="shared" si="14"/>
        <v>0</v>
      </c>
      <c r="M108" s="321">
        <f t="shared" si="14"/>
        <v>0</v>
      </c>
      <c r="N108" s="321">
        <f t="shared" si="14"/>
        <v>0</v>
      </c>
      <c r="O108" s="321">
        <f t="shared" si="14"/>
        <v>0</v>
      </c>
      <c r="P108" s="321">
        <f t="shared" si="14"/>
        <v>0</v>
      </c>
      <c r="Q108" s="321">
        <f t="shared" si="14"/>
        <v>0</v>
      </c>
      <c r="R108" s="321">
        <f t="shared" si="14"/>
        <v>0</v>
      </c>
      <c r="S108" s="321">
        <f t="shared" si="14"/>
        <v>0</v>
      </c>
      <c r="T108" s="321">
        <f t="shared" si="14"/>
        <v>0</v>
      </c>
      <c r="U108" s="321">
        <f t="shared" si="14"/>
        <v>0</v>
      </c>
      <c r="V108" s="321">
        <f t="shared" si="14"/>
        <v>0</v>
      </c>
      <c r="W108" s="321">
        <f t="shared" si="14"/>
        <v>0</v>
      </c>
      <c r="DA108" s="82"/>
    </row>
    <row r="109" spans="1:105" ht="12" customHeight="1" x14ac:dyDescent="0.25">
      <c r="J109" s="131"/>
    </row>
    <row r="110" spans="1:105" ht="12" customHeight="1" x14ac:dyDescent="0.25">
      <c r="A110" s="35" t="s">
        <v>53</v>
      </c>
      <c r="B110" s="234">
        <f t="shared" ref="B110:W110" si="15">SUM(B$111:B$115,B$117:B$118,B$120:B$121,B$123:B$124)</f>
        <v>1</v>
      </c>
      <c r="C110" s="234">
        <f t="shared" si="15"/>
        <v>0.99999999999999956</v>
      </c>
      <c r="D110" s="234">
        <f t="shared" si="15"/>
        <v>0.99999999999999989</v>
      </c>
      <c r="E110" s="234">
        <f t="shared" si="15"/>
        <v>1</v>
      </c>
      <c r="F110" s="234">
        <f t="shared" si="15"/>
        <v>1</v>
      </c>
      <c r="G110" s="234">
        <f t="shared" si="15"/>
        <v>1</v>
      </c>
      <c r="H110" s="234">
        <f t="shared" si="15"/>
        <v>0.99999999999999978</v>
      </c>
      <c r="I110" s="234">
        <f t="shared" si="15"/>
        <v>0.99999999999999978</v>
      </c>
      <c r="J110" s="234">
        <f t="shared" si="15"/>
        <v>0.99999999999999989</v>
      </c>
      <c r="K110" s="234">
        <f t="shared" si="15"/>
        <v>0.99999999999999978</v>
      </c>
      <c r="L110" s="234">
        <f t="shared" si="15"/>
        <v>0.99999999999999978</v>
      </c>
      <c r="M110" s="234">
        <f t="shared" si="15"/>
        <v>1</v>
      </c>
      <c r="N110" s="234">
        <f t="shared" si="15"/>
        <v>1.0000000000000002</v>
      </c>
      <c r="O110" s="234">
        <f t="shared" si="15"/>
        <v>1.0000000000000002</v>
      </c>
      <c r="P110" s="234">
        <f t="shared" si="15"/>
        <v>1.0000000000000002</v>
      </c>
      <c r="Q110" s="234">
        <f t="shared" si="15"/>
        <v>0.99999999999999978</v>
      </c>
      <c r="R110" s="234">
        <f t="shared" si="15"/>
        <v>0.99999999999999989</v>
      </c>
      <c r="S110" s="234">
        <f t="shared" si="15"/>
        <v>1</v>
      </c>
      <c r="T110" s="234">
        <f t="shared" si="15"/>
        <v>1</v>
      </c>
      <c r="U110" s="234">
        <f t="shared" si="15"/>
        <v>1.0000000000000002</v>
      </c>
      <c r="V110" s="234">
        <f t="shared" si="15"/>
        <v>1</v>
      </c>
      <c r="W110" s="234">
        <f t="shared" si="15"/>
        <v>0.99999999999999978</v>
      </c>
      <c r="DA110" s="95"/>
    </row>
    <row r="111" spans="1:105" ht="12" customHeight="1" x14ac:dyDescent="0.25">
      <c r="A111" s="55" t="s">
        <v>92</v>
      </c>
      <c r="B111" s="301">
        <f t="shared" ref="B111:W111" si="16">IF(B$33=0,0,B$33/B$32)</f>
        <v>0</v>
      </c>
      <c r="C111" s="301">
        <f t="shared" si="16"/>
        <v>0</v>
      </c>
      <c r="D111" s="301">
        <f t="shared" si="16"/>
        <v>0</v>
      </c>
      <c r="E111" s="301">
        <f t="shared" si="16"/>
        <v>0</v>
      </c>
      <c r="F111" s="301">
        <f t="shared" si="16"/>
        <v>0</v>
      </c>
      <c r="G111" s="301">
        <f t="shared" si="16"/>
        <v>0</v>
      </c>
      <c r="H111" s="301">
        <f t="shared" si="16"/>
        <v>0</v>
      </c>
      <c r="I111" s="301">
        <f t="shared" si="16"/>
        <v>0</v>
      </c>
      <c r="J111" s="301">
        <f t="shared" si="16"/>
        <v>0</v>
      </c>
      <c r="K111" s="301">
        <f t="shared" si="16"/>
        <v>0</v>
      </c>
      <c r="L111" s="301">
        <f t="shared" si="16"/>
        <v>0</v>
      </c>
      <c r="M111" s="301">
        <f t="shared" si="16"/>
        <v>0</v>
      </c>
      <c r="N111" s="301">
        <f t="shared" si="16"/>
        <v>0</v>
      </c>
      <c r="O111" s="301">
        <f t="shared" si="16"/>
        <v>0</v>
      </c>
      <c r="P111" s="301">
        <f t="shared" si="16"/>
        <v>0</v>
      </c>
      <c r="Q111" s="301">
        <f t="shared" si="16"/>
        <v>0</v>
      </c>
      <c r="R111" s="301">
        <f t="shared" si="16"/>
        <v>0</v>
      </c>
      <c r="S111" s="301">
        <f t="shared" si="16"/>
        <v>0</v>
      </c>
      <c r="T111" s="301">
        <f t="shared" si="16"/>
        <v>0</v>
      </c>
      <c r="U111" s="301">
        <f t="shared" si="16"/>
        <v>0</v>
      </c>
      <c r="V111" s="301">
        <f t="shared" si="16"/>
        <v>0</v>
      </c>
      <c r="W111" s="301">
        <f t="shared" si="16"/>
        <v>0</v>
      </c>
      <c r="DA111" s="67"/>
    </row>
    <row r="112" spans="1:105" ht="12" customHeight="1" x14ac:dyDescent="0.25">
      <c r="A112" s="202" t="s">
        <v>93</v>
      </c>
      <c r="B112" s="235">
        <f t="shared" ref="B112:W112" si="17">IF(B$34=0,0,B$34/B$32)</f>
        <v>0</v>
      </c>
      <c r="C112" s="235">
        <f t="shared" si="17"/>
        <v>0</v>
      </c>
      <c r="D112" s="235">
        <f t="shared" si="17"/>
        <v>0</v>
      </c>
      <c r="E112" s="235">
        <f t="shared" si="17"/>
        <v>0</v>
      </c>
      <c r="F112" s="235">
        <f t="shared" si="17"/>
        <v>0</v>
      </c>
      <c r="G112" s="235">
        <f t="shared" si="17"/>
        <v>0</v>
      </c>
      <c r="H112" s="235">
        <f t="shared" si="17"/>
        <v>0</v>
      </c>
      <c r="I112" s="235">
        <f t="shared" si="17"/>
        <v>0</v>
      </c>
      <c r="J112" s="235">
        <f t="shared" si="17"/>
        <v>0</v>
      </c>
      <c r="K112" s="235">
        <f t="shared" si="17"/>
        <v>0</v>
      </c>
      <c r="L112" s="235">
        <f t="shared" si="17"/>
        <v>0</v>
      </c>
      <c r="M112" s="235">
        <f t="shared" si="17"/>
        <v>0</v>
      </c>
      <c r="N112" s="235">
        <f t="shared" si="17"/>
        <v>0</v>
      </c>
      <c r="O112" s="235">
        <f t="shared" si="17"/>
        <v>0</v>
      </c>
      <c r="P112" s="235">
        <f t="shared" si="17"/>
        <v>0</v>
      </c>
      <c r="Q112" s="235">
        <f t="shared" si="17"/>
        <v>0</v>
      </c>
      <c r="R112" s="235">
        <f t="shared" si="17"/>
        <v>0</v>
      </c>
      <c r="S112" s="235">
        <f t="shared" si="17"/>
        <v>0</v>
      </c>
      <c r="T112" s="235">
        <f t="shared" si="17"/>
        <v>0</v>
      </c>
      <c r="U112" s="235">
        <f t="shared" si="17"/>
        <v>0</v>
      </c>
      <c r="V112" s="235">
        <f t="shared" si="17"/>
        <v>0</v>
      </c>
      <c r="W112" s="235">
        <f t="shared" si="17"/>
        <v>0</v>
      </c>
      <c r="DA112" s="174"/>
    </row>
    <row r="113" spans="1:105" ht="12" customHeight="1" x14ac:dyDescent="0.25">
      <c r="A113" s="202" t="s">
        <v>94</v>
      </c>
      <c r="B113" s="235">
        <f t="shared" ref="B113:W113" si="18">IF(B$35=0,0,B$35/B$32)</f>
        <v>0</v>
      </c>
      <c r="C113" s="235">
        <f t="shared" si="18"/>
        <v>0</v>
      </c>
      <c r="D113" s="235">
        <f t="shared" si="18"/>
        <v>0</v>
      </c>
      <c r="E113" s="235">
        <f t="shared" si="18"/>
        <v>0</v>
      </c>
      <c r="F113" s="235">
        <f t="shared" si="18"/>
        <v>0</v>
      </c>
      <c r="G113" s="235">
        <f t="shared" si="18"/>
        <v>0</v>
      </c>
      <c r="H113" s="235">
        <f t="shared" si="18"/>
        <v>0</v>
      </c>
      <c r="I113" s="235">
        <f t="shared" si="18"/>
        <v>0</v>
      </c>
      <c r="J113" s="235">
        <f t="shared" si="18"/>
        <v>0</v>
      </c>
      <c r="K113" s="235">
        <f t="shared" si="18"/>
        <v>0</v>
      </c>
      <c r="L113" s="235">
        <f t="shared" si="18"/>
        <v>0</v>
      </c>
      <c r="M113" s="235">
        <f t="shared" si="18"/>
        <v>0</v>
      </c>
      <c r="N113" s="235">
        <f t="shared" si="18"/>
        <v>0</v>
      </c>
      <c r="O113" s="235">
        <f t="shared" si="18"/>
        <v>0</v>
      </c>
      <c r="P113" s="235">
        <f t="shared" si="18"/>
        <v>0</v>
      </c>
      <c r="Q113" s="235">
        <f t="shared" si="18"/>
        <v>0</v>
      </c>
      <c r="R113" s="235">
        <f t="shared" si="18"/>
        <v>0</v>
      </c>
      <c r="S113" s="235">
        <f t="shared" si="18"/>
        <v>0</v>
      </c>
      <c r="T113" s="235">
        <f t="shared" si="18"/>
        <v>0</v>
      </c>
      <c r="U113" s="235">
        <f t="shared" si="18"/>
        <v>0</v>
      </c>
      <c r="V113" s="235">
        <f t="shared" si="18"/>
        <v>0</v>
      </c>
      <c r="W113" s="235">
        <f t="shared" si="18"/>
        <v>0</v>
      </c>
      <c r="DA113" s="174"/>
    </row>
    <row r="114" spans="1:105" ht="12" customHeight="1" x14ac:dyDescent="0.25">
      <c r="A114" s="202" t="s">
        <v>95</v>
      </c>
      <c r="B114" s="235">
        <f t="shared" ref="B114:W114" si="19">IF(B$36=0,0,B$36/B$32)</f>
        <v>0</v>
      </c>
      <c r="C114" s="235">
        <f t="shared" si="19"/>
        <v>0</v>
      </c>
      <c r="D114" s="235">
        <f t="shared" si="19"/>
        <v>0</v>
      </c>
      <c r="E114" s="235">
        <f t="shared" si="19"/>
        <v>0</v>
      </c>
      <c r="F114" s="235">
        <f t="shared" si="19"/>
        <v>0</v>
      </c>
      <c r="G114" s="235">
        <f t="shared" si="19"/>
        <v>0</v>
      </c>
      <c r="H114" s="235">
        <f t="shared" si="19"/>
        <v>0</v>
      </c>
      <c r="I114" s="235">
        <f t="shared" si="19"/>
        <v>0</v>
      </c>
      <c r="J114" s="235">
        <f t="shared" si="19"/>
        <v>0</v>
      </c>
      <c r="K114" s="235">
        <f t="shared" si="19"/>
        <v>0</v>
      </c>
      <c r="L114" s="235">
        <f t="shared" si="19"/>
        <v>0</v>
      </c>
      <c r="M114" s="235">
        <f t="shared" si="19"/>
        <v>0</v>
      </c>
      <c r="N114" s="235">
        <f t="shared" si="19"/>
        <v>0</v>
      </c>
      <c r="O114" s="235">
        <f t="shared" si="19"/>
        <v>0</v>
      </c>
      <c r="P114" s="235">
        <f t="shared" si="19"/>
        <v>0</v>
      </c>
      <c r="Q114" s="235">
        <f t="shared" si="19"/>
        <v>0</v>
      </c>
      <c r="R114" s="235">
        <f t="shared" si="19"/>
        <v>0</v>
      </c>
      <c r="S114" s="235">
        <f t="shared" si="19"/>
        <v>0</v>
      </c>
      <c r="T114" s="235">
        <f t="shared" si="19"/>
        <v>0</v>
      </c>
      <c r="U114" s="235">
        <f t="shared" si="19"/>
        <v>0</v>
      </c>
      <c r="V114" s="235">
        <f t="shared" si="19"/>
        <v>0</v>
      </c>
      <c r="W114" s="235">
        <f t="shared" si="19"/>
        <v>0</v>
      </c>
      <c r="DA114" s="174"/>
    </row>
    <row r="115" spans="1:105" ht="12" customHeight="1" x14ac:dyDescent="0.25">
      <c r="A115" s="56" t="s">
        <v>96</v>
      </c>
      <c r="B115" s="302">
        <f t="shared" ref="B115:W115" si="20">IF(B$37=0,0,B$37/B$32)</f>
        <v>6.1230229651331094E-3</v>
      </c>
      <c r="C115" s="302">
        <f t="shared" si="20"/>
        <v>7.1502655070181326E-3</v>
      </c>
      <c r="D115" s="302">
        <f t="shared" si="20"/>
        <v>7.8841356091009542E-3</v>
      </c>
      <c r="E115" s="302">
        <f t="shared" si="20"/>
        <v>7.6761736814061074E-3</v>
      </c>
      <c r="F115" s="302">
        <f t="shared" si="20"/>
        <v>4.797080043280594E-3</v>
      </c>
      <c r="G115" s="302">
        <f t="shared" si="20"/>
        <v>4.6409235863311181E-3</v>
      </c>
      <c r="H115" s="302">
        <f t="shared" si="20"/>
        <v>5.5733254293590983E-3</v>
      </c>
      <c r="I115" s="302">
        <f t="shared" si="20"/>
        <v>4.0227380291228618E-3</v>
      </c>
      <c r="J115" s="302">
        <f t="shared" si="20"/>
        <v>4.6759284586489853E-3</v>
      </c>
      <c r="K115" s="302">
        <f t="shared" si="20"/>
        <v>4.3378557154844693E-3</v>
      </c>
      <c r="L115" s="302">
        <f t="shared" si="20"/>
        <v>2.9800069482323228E-3</v>
      </c>
      <c r="M115" s="302">
        <f t="shared" si="20"/>
        <v>5.4903637212602094E-3</v>
      </c>
      <c r="N115" s="302">
        <f t="shared" si="20"/>
        <v>2.1508329183018747E-3</v>
      </c>
      <c r="O115" s="302">
        <f t="shared" si="20"/>
        <v>2.5130827344250184E-3</v>
      </c>
      <c r="P115" s="302">
        <f t="shared" si="20"/>
        <v>2.3176255756722384E-3</v>
      </c>
      <c r="Q115" s="302">
        <f t="shared" si="20"/>
        <v>1.5259226929814993E-3</v>
      </c>
      <c r="R115" s="302">
        <f t="shared" si="20"/>
        <v>3.7891335777167101E-3</v>
      </c>
      <c r="S115" s="302">
        <f t="shared" si="20"/>
        <v>4.240111689272576E-3</v>
      </c>
      <c r="T115" s="302">
        <f t="shared" si="20"/>
        <v>7.6317146092632028E-3</v>
      </c>
      <c r="U115" s="302">
        <f t="shared" si="20"/>
        <v>1.733076445774831E-3</v>
      </c>
      <c r="V115" s="302">
        <f t="shared" si="20"/>
        <v>1.4561800489990072E-3</v>
      </c>
      <c r="W115" s="302">
        <f t="shared" si="20"/>
        <v>1.635001429791637E-3</v>
      </c>
      <c r="DA115" s="68"/>
    </row>
    <row r="116" spans="1:105" ht="12" customHeight="1" x14ac:dyDescent="0.25">
      <c r="A116" s="203" t="s">
        <v>1885</v>
      </c>
      <c r="B116" s="303">
        <f t="shared" ref="B116:W116" si="21">IF(B$43=0,0,B$43/B$32)</f>
        <v>2.8808028319851194E-2</v>
      </c>
      <c r="C116" s="303">
        <f t="shared" si="21"/>
        <v>2.8778253173709616E-2</v>
      </c>
      <c r="D116" s="303">
        <f t="shared" si="21"/>
        <v>2.875698157654781E-2</v>
      </c>
      <c r="E116" s="303">
        <f t="shared" si="21"/>
        <v>2.8763009458509962E-2</v>
      </c>
      <c r="F116" s="303">
        <f t="shared" si="21"/>
        <v>2.8846461448020846E-2</v>
      </c>
      <c r="G116" s="303">
        <f t="shared" si="21"/>
        <v>2.8850987722135322E-2</v>
      </c>
      <c r="H116" s="303">
        <f t="shared" si="21"/>
        <v>2.8823961581757707E-2</v>
      </c>
      <c r="I116" s="303">
        <f t="shared" si="21"/>
        <v>2.8868906144083398E-2</v>
      </c>
      <c r="J116" s="303">
        <f t="shared" si="21"/>
        <v>2.8849973088155102E-2</v>
      </c>
      <c r="K116" s="303">
        <f t="shared" si="21"/>
        <v>2.8859772298101903E-2</v>
      </c>
      <c r="L116" s="303">
        <f t="shared" si="21"/>
        <v>2.8899130233384557E-2</v>
      </c>
      <c r="M116" s="303">
        <f t="shared" si="21"/>
        <v>2.8826366268948998E-2</v>
      </c>
      <c r="N116" s="303">
        <f t="shared" si="21"/>
        <v>2.8923164263237638E-2</v>
      </c>
      <c r="O116" s="303">
        <f t="shared" si="21"/>
        <v>2.8912664268567388E-2</v>
      </c>
      <c r="P116" s="303">
        <f t="shared" si="21"/>
        <v>2.891832969345878E-2</v>
      </c>
      <c r="Q116" s="303">
        <f t="shared" si="21"/>
        <v>2.8941277603101983E-2</v>
      </c>
      <c r="R116" s="303">
        <f t="shared" si="21"/>
        <v>2.887567728760241E-2</v>
      </c>
      <c r="S116" s="303">
        <f t="shared" si="21"/>
        <v>2.886260545828195E-2</v>
      </c>
      <c r="T116" s="303">
        <f t="shared" si="21"/>
        <v>2.8764298127267739E-2</v>
      </c>
      <c r="U116" s="303">
        <f t="shared" si="21"/>
        <v>2.8935273146499293E-2</v>
      </c>
      <c r="V116" s="303">
        <f t="shared" si="21"/>
        <v>2.8943299129014537E-2</v>
      </c>
      <c r="W116" s="303">
        <f t="shared" si="21"/>
        <v>2.8938115900585763E-2</v>
      </c>
      <c r="DA116" s="175"/>
    </row>
    <row r="117" spans="1:105" ht="12" customHeight="1" x14ac:dyDescent="0.25">
      <c r="A117" s="62" t="s">
        <v>1886</v>
      </c>
      <c r="B117" s="304">
        <f t="shared" ref="B117:W117" si="22">IF(B$44=0,0,B$44/B$32)</f>
        <v>2.8808028319851194E-2</v>
      </c>
      <c r="C117" s="304">
        <f t="shared" si="22"/>
        <v>2.8778253173709616E-2</v>
      </c>
      <c r="D117" s="304">
        <f t="shared" si="22"/>
        <v>2.875698157654781E-2</v>
      </c>
      <c r="E117" s="304">
        <f t="shared" si="22"/>
        <v>2.8763009458509962E-2</v>
      </c>
      <c r="F117" s="304">
        <f t="shared" si="22"/>
        <v>2.8846461448020846E-2</v>
      </c>
      <c r="G117" s="304">
        <f t="shared" si="22"/>
        <v>2.8850987722135322E-2</v>
      </c>
      <c r="H117" s="304">
        <f t="shared" si="22"/>
        <v>2.8823961581757707E-2</v>
      </c>
      <c r="I117" s="304">
        <f t="shared" si="22"/>
        <v>2.8868906144083398E-2</v>
      </c>
      <c r="J117" s="304">
        <f t="shared" si="22"/>
        <v>2.8849973088155102E-2</v>
      </c>
      <c r="K117" s="304">
        <f t="shared" si="22"/>
        <v>2.8859772298101903E-2</v>
      </c>
      <c r="L117" s="304">
        <f t="shared" si="22"/>
        <v>2.8899130233384557E-2</v>
      </c>
      <c r="M117" s="304">
        <f t="shared" si="22"/>
        <v>2.8826366268948998E-2</v>
      </c>
      <c r="N117" s="304">
        <f t="shared" si="22"/>
        <v>2.8923164263237638E-2</v>
      </c>
      <c r="O117" s="304">
        <f t="shared" si="22"/>
        <v>2.8912664268567388E-2</v>
      </c>
      <c r="P117" s="304">
        <f t="shared" si="22"/>
        <v>2.891832969345878E-2</v>
      </c>
      <c r="Q117" s="304">
        <f t="shared" si="22"/>
        <v>2.8941277603101983E-2</v>
      </c>
      <c r="R117" s="304">
        <f t="shared" si="22"/>
        <v>2.887567728760241E-2</v>
      </c>
      <c r="S117" s="304">
        <f t="shared" si="22"/>
        <v>2.886260545828195E-2</v>
      </c>
      <c r="T117" s="304">
        <f t="shared" si="22"/>
        <v>2.8764298127267739E-2</v>
      </c>
      <c r="U117" s="304">
        <f t="shared" si="22"/>
        <v>2.8935273146499293E-2</v>
      </c>
      <c r="V117" s="304">
        <f t="shared" si="22"/>
        <v>2.8943299129014537E-2</v>
      </c>
      <c r="W117" s="304">
        <f t="shared" si="22"/>
        <v>2.8938115900585763E-2</v>
      </c>
      <c r="DA117" s="72"/>
    </row>
    <row r="118" spans="1:105" ht="12" customHeight="1" x14ac:dyDescent="0.25">
      <c r="A118" s="62" t="s">
        <v>1898</v>
      </c>
      <c r="B118" s="304">
        <f t="shared" ref="B118:W118" si="23">IF(B$55=0,0,B$55/B$32)</f>
        <v>0</v>
      </c>
      <c r="C118" s="304">
        <f t="shared" si="23"/>
        <v>0</v>
      </c>
      <c r="D118" s="304">
        <f t="shared" si="23"/>
        <v>0</v>
      </c>
      <c r="E118" s="304">
        <f t="shared" si="23"/>
        <v>0</v>
      </c>
      <c r="F118" s="304">
        <f t="shared" si="23"/>
        <v>0</v>
      </c>
      <c r="G118" s="304">
        <f t="shared" si="23"/>
        <v>0</v>
      </c>
      <c r="H118" s="304">
        <f t="shared" si="23"/>
        <v>0</v>
      </c>
      <c r="I118" s="304">
        <f t="shared" si="23"/>
        <v>0</v>
      </c>
      <c r="J118" s="304">
        <f t="shared" si="23"/>
        <v>0</v>
      </c>
      <c r="K118" s="304">
        <f t="shared" si="23"/>
        <v>0</v>
      </c>
      <c r="L118" s="304">
        <f t="shared" si="23"/>
        <v>0</v>
      </c>
      <c r="M118" s="304">
        <f t="shared" si="23"/>
        <v>0</v>
      </c>
      <c r="N118" s="304">
        <f t="shared" si="23"/>
        <v>0</v>
      </c>
      <c r="O118" s="304">
        <f t="shared" si="23"/>
        <v>0</v>
      </c>
      <c r="P118" s="304">
        <f t="shared" si="23"/>
        <v>0</v>
      </c>
      <c r="Q118" s="304">
        <f t="shared" si="23"/>
        <v>0</v>
      </c>
      <c r="R118" s="304">
        <f t="shared" si="23"/>
        <v>0</v>
      </c>
      <c r="S118" s="304">
        <f t="shared" si="23"/>
        <v>0</v>
      </c>
      <c r="T118" s="304">
        <f t="shared" si="23"/>
        <v>0</v>
      </c>
      <c r="U118" s="304">
        <f t="shared" si="23"/>
        <v>0</v>
      </c>
      <c r="V118" s="304">
        <f t="shared" si="23"/>
        <v>0</v>
      </c>
      <c r="W118" s="304">
        <f t="shared" si="23"/>
        <v>0</v>
      </c>
      <c r="DA118" s="72"/>
    </row>
    <row r="119" spans="1:105" ht="12" customHeight="1" x14ac:dyDescent="0.25">
      <c r="A119" s="203" t="s">
        <v>1900</v>
      </c>
      <c r="B119" s="303">
        <f t="shared" ref="B119:W119" si="24">IF(B$56=0,0,B$56/B$32)</f>
        <v>0.86424084959553671</v>
      </c>
      <c r="C119" s="303">
        <f t="shared" si="24"/>
        <v>0.86334759521128845</v>
      </c>
      <c r="D119" s="303">
        <f t="shared" si="24"/>
        <v>0.86270944729643406</v>
      </c>
      <c r="E119" s="303">
        <f t="shared" si="24"/>
        <v>0.86289028375529919</v>
      </c>
      <c r="F119" s="303">
        <f t="shared" si="24"/>
        <v>0.86539384344062587</v>
      </c>
      <c r="G119" s="303">
        <f t="shared" si="24"/>
        <v>0.86552963166406016</v>
      </c>
      <c r="H119" s="303">
        <f t="shared" si="24"/>
        <v>0.86471884745273131</v>
      </c>
      <c r="I119" s="303">
        <f t="shared" si="24"/>
        <v>0.86606718432250196</v>
      </c>
      <c r="J119" s="303">
        <f t="shared" si="24"/>
        <v>0.86549919264465314</v>
      </c>
      <c r="K119" s="303">
        <f t="shared" si="24"/>
        <v>0.86579316894305702</v>
      </c>
      <c r="L119" s="303">
        <f t="shared" si="24"/>
        <v>0.8669739070015372</v>
      </c>
      <c r="M119" s="303">
        <f t="shared" si="24"/>
        <v>0.86479098806846955</v>
      </c>
      <c r="N119" s="303">
        <f t="shared" si="24"/>
        <v>0.86769492789712932</v>
      </c>
      <c r="O119" s="303">
        <f t="shared" si="24"/>
        <v>0.86737992805702224</v>
      </c>
      <c r="P119" s="303">
        <f t="shared" si="24"/>
        <v>0.86754989080376366</v>
      </c>
      <c r="Q119" s="303">
        <f t="shared" si="24"/>
        <v>0.86823832809305956</v>
      </c>
      <c r="R119" s="303">
        <f t="shared" si="24"/>
        <v>0.86627031862807258</v>
      </c>
      <c r="S119" s="303">
        <f t="shared" si="24"/>
        <v>0.86587816374845883</v>
      </c>
      <c r="T119" s="303">
        <f t="shared" si="24"/>
        <v>0.8629289438180322</v>
      </c>
      <c r="U119" s="303">
        <f t="shared" si="24"/>
        <v>0.86805819439497878</v>
      </c>
      <c r="V119" s="303">
        <f t="shared" si="24"/>
        <v>0.86829897387043598</v>
      </c>
      <c r="W119" s="303">
        <f t="shared" si="24"/>
        <v>0.86814347701757255</v>
      </c>
      <c r="DA119" s="175"/>
    </row>
    <row r="120" spans="1:105" ht="12" customHeight="1" x14ac:dyDescent="0.25">
      <c r="A120" s="62" t="s">
        <v>1901</v>
      </c>
      <c r="B120" s="304">
        <f t="shared" ref="B120:W120" si="25">IF(B$57=0,0,B$57/B$32)</f>
        <v>0.86424084959553671</v>
      </c>
      <c r="C120" s="304">
        <f t="shared" si="25"/>
        <v>0.86334759521128845</v>
      </c>
      <c r="D120" s="304">
        <f t="shared" si="25"/>
        <v>0.86270944729643406</v>
      </c>
      <c r="E120" s="304">
        <f t="shared" si="25"/>
        <v>0.86289028375529919</v>
      </c>
      <c r="F120" s="304">
        <f t="shared" si="25"/>
        <v>0.86539384344062587</v>
      </c>
      <c r="G120" s="304">
        <f t="shared" si="25"/>
        <v>0.86552963166406016</v>
      </c>
      <c r="H120" s="304">
        <f t="shared" si="25"/>
        <v>0.86471884745273131</v>
      </c>
      <c r="I120" s="304">
        <f t="shared" si="25"/>
        <v>0.86606718432250196</v>
      </c>
      <c r="J120" s="304">
        <f t="shared" si="25"/>
        <v>0.86549919264465314</v>
      </c>
      <c r="K120" s="304">
        <f t="shared" si="25"/>
        <v>0.86579316894305702</v>
      </c>
      <c r="L120" s="304">
        <f t="shared" si="25"/>
        <v>0.8669739070015372</v>
      </c>
      <c r="M120" s="304">
        <f t="shared" si="25"/>
        <v>0.86479098806846955</v>
      </c>
      <c r="N120" s="304">
        <f t="shared" si="25"/>
        <v>0.86769492789712932</v>
      </c>
      <c r="O120" s="304">
        <f t="shared" si="25"/>
        <v>0.86737992805702224</v>
      </c>
      <c r="P120" s="304">
        <f t="shared" si="25"/>
        <v>0.86754989080376366</v>
      </c>
      <c r="Q120" s="304">
        <f t="shared" si="25"/>
        <v>0.86823832809305956</v>
      </c>
      <c r="R120" s="304">
        <f t="shared" si="25"/>
        <v>0.86627031862807258</v>
      </c>
      <c r="S120" s="304">
        <f t="shared" si="25"/>
        <v>0.86587816374845883</v>
      </c>
      <c r="T120" s="304">
        <f t="shared" si="25"/>
        <v>0.8629289438180322</v>
      </c>
      <c r="U120" s="304">
        <f t="shared" si="25"/>
        <v>0.86805819439497878</v>
      </c>
      <c r="V120" s="304">
        <f t="shared" si="25"/>
        <v>0.86829897387043598</v>
      </c>
      <c r="W120" s="304">
        <f t="shared" si="25"/>
        <v>0.86814347701757255</v>
      </c>
      <c r="DA120" s="72"/>
    </row>
    <row r="121" spans="1:105" ht="12" customHeight="1" x14ac:dyDescent="0.25">
      <c r="A121" s="62" t="s">
        <v>1913</v>
      </c>
      <c r="B121" s="304">
        <f t="shared" ref="B121:W121" si="26">IF(B$68=0,0,B$68/B$32)</f>
        <v>0</v>
      </c>
      <c r="C121" s="304">
        <f t="shared" si="26"/>
        <v>0</v>
      </c>
      <c r="D121" s="304">
        <f t="shared" si="26"/>
        <v>0</v>
      </c>
      <c r="E121" s="304">
        <f t="shared" si="26"/>
        <v>0</v>
      </c>
      <c r="F121" s="304">
        <f t="shared" si="26"/>
        <v>0</v>
      </c>
      <c r="G121" s="304">
        <f t="shared" si="26"/>
        <v>0</v>
      </c>
      <c r="H121" s="304">
        <f t="shared" si="26"/>
        <v>0</v>
      </c>
      <c r="I121" s="304">
        <f t="shared" si="26"/>
        <v>0</v>
      </c>
      <c r="J121" s="304">
        <f t="shared" si="26"/>
        <v>0</v>
      </c>
      <c r="K121" s="304">
        <f t="shared" si="26"/>
        <v>0</v>
      </c>
      <c r="L121" s="304">
        <f t="shared" si="26"/>
        <v>0</v>
      </c>
      <c r="M121" s="304">
        <f t="shared" si="26"/>
        <v>0</v>
      </c>
      <c r="N121" s="304">
        <f t="shared" si="26"/>
        <v>0</v>
      </c>
      <c r="O121" s="304">
        <f t="shared" si="26"/>
        <v>0</v>
      </c>
      <c r="P121" s="304">
        <f t="shared" si="26"/>
        <v>0</v>
      </c>
      <c r="Q121" s="304">
        <f t="shared" si="26"/>
        <v>0</v>
      </c>
      <c r="R121" s="304">
        <f t="shared" si="26"/>
        <v>0</v>
      </c>
      <c r="S121" s="304">
        <f t="shared" si="26"/>
        <v>0</v>
      </c>
      <c r="T121" s="304">
        <f t="shared" si="26"/>
        <v>0</v>
      </c>
      <c r="U121" s="304">
        <f t="shared" si="26"/>
        <v>0</v>
      </c>
      <c r="V121" s="304">
        <f t="shared" si="26"/>
        <v>0</v>
      </c>
      <c r="W121" s="304">
        <f t="shared" si="26"/>
        <v>0</v>
      </c>
      <c r="DA121" s="72"/>
    </row>
    <row r="122" spans="1:105" ht="12" customHeight="1" x14ac:dyDescent="0.25">
      <c r="A122" s="203" t="s">
        <v>1915</v>
      </c>
      <c r="B122" s="303">
        <f t="shared" ref="B122:W122" si="27">IF(B$69=0,0,B$69/B$32)</f>
        <v>0.10082809911947907</v>
      </c>
      <c r="C122" s="303">
        <f t="shared" si="27"/>
        <v>0.10072388610798338</v>
      </c>
      <c r="D122" s="303">
        <f t="shared" si="27"/>
        <v>0.10064943551791702</v>
      </c>
      <c r="E122" s="303">
        <f t="shared" si="27"/>
        <v>0.10067053310478469</v>
      </c>
      <c r="F122" s="303">
        <f t="shared" si="27"/>
        <v>0.10096261506807272</v>
      </c>
      <c r="G122" s="303">
        <f t="shared" si="27"/>
        <v>0.10097845702747339</v>
      </c>
      <c r="H122" s="303">
        <f t="shared" si="27"/>
        <v>0.10088386553615174</v>
      </c>
      <c r="I122" s="303">
        <f t="shared" si="27"/>
        <v>0.10104117150429161</v>
      </c>
      <c r="J122" s="303">
        <f t="shared" si="27"/>
        <v>0.10097490580854264</v>
      </c>
      <c r="K122" s="303">
        <f t="shared" si="27"/>
        <v>0.10100920304335639</v>
      </c>
      <c r="L122" s="303">
        <f t="shared" si="27"/>
        <v>0.10114695581684575</v>
      </c>
      <c r="M122" s="303">
        <f t="shared" si="27"/>
        <v>0.10089228194132122</v>
      </c>
      <c r="N122" s="303">
        <f t="shared" si="27"/>
        <v>0.1012310749213315</v>
      </c>
      <c r="O122" s="303">
        <f t="shared" si="27"/>
        <v>0.10119432493998561</v>
      </c>
      <c r="P122" s="303">
        <f t="shared" si="27"/>
        <v>0.10121415392710548</v>
      </c>
      <c r="Q122" s="303">
        <f t="shared" si="27"/>
        <v>0.10129447161085672</v>
      </c>
      <c r="R122" s="303">
        <f t="shared" si="27"/>
        <v>0.1010648705066082</v>
      </c>
      <c r="S122" s="303">
        <f t="shared" si="27"/>
        <v>0.10101911910398659</v>
      </c>
      <c r="T122" s="303">
        <f t="shared" si="27"/>
        <v>0.10067504344543685</v>
      </c>
      <c r="U122" s="303">
        <f t="shared" si="27"/>
        <v>0.10127345601274727</v>
      </c>
      <c r="V122" s="303">
        <f t="shared" si="27"/>
        <v>0.10130154695155058</v>
      </c>
      <c r="W122" s="303">
        <f t="shared" si="27"/>
        <v>0.10128340565204988</v>
      </c>
      <c r="DA122" s="175"/>
    </row>
    <row r="123" spans="1:105" ht="12" customHeight="1" x14ac:dyDescent="0.25">
      <c r="A123" s="62" t="s">
        <v>1916</v>
      </c>
      <c r="B123" s="304">
        <f t="shared" ref="B123:W123" si="28">IF(B$70=0,0,B$70/B$32)</f>
        <v>0.10082809911947907</v>
      </c>
      <c r="C123" s="304">
        <f t="shared" si="28"/>
        <v>0.10072388610798338</v>
      </c>
      <c r="D123" s="304">
        <f t="shared" si="28"/>
        <v>0.10064943551791702</v>
      </c>
      <c r="E123" s="304">
        <f t="shared" si="28"/>
        <v>0.10067053310478469</v>
      </c>
      <c r="F123" s="304">
        <f t="shared" si="28"/>
        <v>0.10096261506807272</v>
      </c>
      <c r="G123" s="304">
        <f t="shared" si="28"/>
        <v>0.10097845702747339</v>
      </c>
      <c r="H123" s="304">
        <f t="shared" si="28"/>
        <v>0.10088386553615174</v>
      </c>
      <c r="I123" s="304">
        <f t="shared" si="28"/>
        <v>0.10104117150429161</v>
      </c>
      <c r="J123" s="304">
        <f t="shared" si="28"/>
        <v>0.10097490580854264</v>
      </c>
      <c r="K123" s="304">
        <f t="shared" si="28"/>
        <v>0.10100920304335639</v>
      </c>
      <c r="L123" s="304">
        <f t="shared" si="28"/>
        <v>0.10114695581684575</v>
      </c>
      <c r="M123" s="304">
        <f t="shared" si="28"/>
        <v>0.10089228194132122</v>
      </c>
      <c r="N123" s="304">
        <f t="shared" si="28"/>
        <v>0.1012310749213315</v>
      </c>
      <c r="O123" s="304">
        <f t="shared" si="28"/>
        <v>0.10119432493998561</v>
      </c>
      <c r="P123" s="304">
        <f t="shared" si="28"/>
        <v>0.10121415392710548</v>
      </c>
      <c r="Q123" s="304">
        <f t="shared" si="28"/>
        <v>0.10129447161085672</v>
      </c>
      <c r="R123" s="304">
        <f t="shared" si="28"/>
        <v>0.1010648705066082</v>
      </c>
      <c r="S123" s="304">
        <f t="shared" si="28"/>
        <v>0.10101911910398659</v>
      </c>
      <c r="T123" s="304">
        <f t="shared" si="28"/>
        <v>0.10067504344543685</v>
      </c>
      <c r="U123" s="304">
        <f t="shared" si="28"/>
        <v>0.10127345601274727</v>
      </c>
      <c r="V123" s="304">
        <f t="shared" si="28"/>
        <v>0.10130154695155058</v>
      </c>
      <c r="W123" s="304">
        <f t="shared" si="28"/>
        <v>0.10128340565204988</v>
      </c>
      <c r="DA123" s="72"/>
    </row>
    <row r="124" spans="1:105" ht="12" customHeight="1" x14ac:dyDescent="0.25">
      <c r="A124" s="63" t="s">
        <v>1928</v>
      </c>
      <c r="B124" s="305">
        <f t="shared" ref="B124:W124" si="29">IF(B$81=0,0,B$81/B$32)</f>
        <v>0</v>
      </c>
      <c r="C124" s="305">
        <f t="shared" si="29"/>
        <v>0</v>
      </c>
      <c r="D124" s="305">
        <f t="shared" si="29"/>
        <v>0</v>
      </c>
      <c r="E124" s="305">
        <f t="shared" si="29"/>
        <v>0</v>
      </c>
      <c r="F124" s="305">
        <f t="shared" si="29"/>
        <v>0</v>
      </c>
      <c r="G124" s="305">
        <f t="shared" si="29"/>
        <v>0</v>
      </c>
      <c r="H124" s="305">
        <f t="shared" si="29"/>
        <v>0</v>
      </c>
      <c r="I124" s="305">
        <f t="shared" si="29"/>
        <v>0</v>
      </c>
      <c r="J124" s="305">
        <f t="shared" si="29"/>
        <v>0</v>
      </c>
      <c r="K124" s="305">
        <f t="shared" si="29"/>
        <v>0</v>
      </c>
      <c r="L124" s="305">
        <f t="shared" si="29"/>
        <v>0</v>
      </c>
      <c r="M124" s="305">
        <f t="shared" si="29"/>
        <v>0</v>
      </c>
      <c r="N124" s="305">
        <f t="shared" si="29"/>
        <v>0</v>
      </c>
      <c r="O124" s="305">
        <f t="shared" si="29"/>
        <v>0</v>
      </c>
      <c r="P124" s="305">
        <f t="shared" si="29"/>
        <v>0</v>
      </c>
      <c r="Q124" s="305">
        <f t="shared" si="29"/>
        <v>0</v>
      </c>
      <c r="R124" s="305">
        <f t="shared" si="29"/>
        <v>0</v>
      </c>
      <c r="S124" s="305">
        <f t="shared" si="29"/>
        <v>0</v>
      </c>
      <c r="T124" s="305">
        <f t="shared" si="29"/>
        <v>0</v>
      </c>
      <c r="U124" s="305">
        <f t="shared" si="29"/>
        <v>0</v>
      </c>
      <c r="V124" s="305">
        <f t="shared" si="29"/>
        <v>0</v>
      </c>
      <c r="W124" s="305">
        <f t="shared" si="29"/>
        <v>0</v>
      </c>
      <c r="DA124" s="74"/>
    </row>
    <row r="125" spans="1:105" ht="12" customHeight="1" x14ac:dyDescent="0.25">
      <c r="J125" s="131"/>
    </row>
    <row r="126" spans="1:105" ht="12" customHeight="1" x14ac:dyDescent="0.25">
      <c r="A126" s="35" t="s">
        <v>60</v>
      </c>
      <c r="B126" s="234">
        <f t="shared" ref="B126:W126" si="30">SUM(B$127:B$132)</f>
        <v>1</v>
      </c>
      <c r="C126" s="234">
        <f t="shared" si="30"/>
        <v>1</v>
      </c>
      <c r="D126" s="234">
        <f t="shared" si="30"/>
        <v>1</v>
      </c>
      <c r="E126" s="234">
        <f t="shared" si="30"/>
        <v>1</v>
      </c>
      <c r="F126" s="234">
        <f t="shared" si="30"/>
        <v>1</v>
      </c>
      <c r="G126" s="234">
        <f t="shared" si="30"/>
        <v>1</v>
      </c>
      <c r="H126" s="234">
        <f t="shared" si="30"/>
        <v>1</v>
      </c>
      <c r="I126" s="234">
        <f t="shared" si="30"/>
        <v>1</v>
      </c>
      <c r="J126" s="234">
        <f t="shared" si="30"/>
        <v>1</v>
      </c>
      <c r="K126" s="234">
        <f t="shared" si="30"/>
        <v>1</v>
      </c>
      <c r="L126" s="234">
        <f t="shared" si="30"/>
        <v>1</v>
      </c>
      <c r="M126" s="234">
        <f t="shared" si="30"/>
        <v>1</v>
      </c>
      <c r="N126" s="234">
        <f t="shared" si="30"/>
        <v>1</v>
      </c>
      <c r="O126" s="234">
        <f t="shared" si="30"/>
        <v>1</v>
      </c>
      <c r="P126" s="234">
        <f t="shared" si="30"/>
        <v>1</v>
      </c>
      <c r="Q126" s="234">
        <f t="shared" si="30"/>
        <v>1</v>
      </c>
      <c r="R126" s="234">
        <f t="shared" si="30"/>
        <v>1</v>
      </c>
      <c r="S126" s="234">
        <f t="shared" si="30"/>
        <v>1</v>
      </c>
      <c r="T126" s="234">
        <f t="shared" si="30"/>
        <v>1</v>
      </c>
      <c r="U126" s="234">
        <f t="shared" si="30"/>
        <v>1</v>
      </c>
      <c r="V126" s="234">
        <f t="shared" si="30"/>
        <v>1</v>
      </c>
      <c r="W126" s="234">
        <f t="shared" si="30"/>
        <v>1</v>
      </c>
      <c r="DA126" s="95"/>
    </row>
    <row r="127" spans="1:105" ht="12" customHeight="1" x14ac:dyDescent="0.25">
      <c r="A127" s="55" t="s">
        <v>92</v>
      </c>
      <c r="B127" s="301">
        <f t="shared" ref="B127:W127" si="31">IF(B$84=0,0,B$84/B$83)</f>
        <v>0</v>
      </c>
      <c r="C127" s="301">
        <f t="shared" si="31"/>
        <v>0</v>
      </c>
      <c r="D127" s="301">
        <f t="shared" si="31"/>
        <v>0</v>
      </c>
      <c r="E127" s="301">
        <f t="shared" si="31"/>
        <v>0</v>
      </c>
      <c r="F127" s="301">
        <f t="shared" si="31"/>
        <v>0</v>
      </c>
      <c r="G127" s="301">
        <f t="shared" si="31"/>
        <v>0</v>
      </c>
      <c r="H127" s="301">
        <f t="shared" si="31"/>
        <v>0</v>
      </c>
      <c r="I127" s="301">
        <f t="shared" si="31"/>
        <v>0</v>
      </c>
      <c r="J127" s="301">
        <f t="shared" si="31"/>
        <v>0</v>
      </c>
      <c r="K127" s="301">
        <f t="shared" si="31"/>
        <v>0</v>
      </c>
      <c r="L127" s="301">
        <f t="shared" si="31"/>
        <v>0</v>
      </c>
      <c r="M127" s="301">
        <f t="shared" si="31"/>
        <v>0</v>
      </c>
      <c r="N127" s="301">
        <f t="shared" si="31"/>
        <v>0</v>
      </c>
      <c r="O127" s="301">
        <f t="shared" si="31"/>
        <v>0</v>
      </c>
      <c r="P127" s="301">
        <f t="shared" si="31"/>
        <v>0</v>
      </c>
      <c r="Q127" s="301">
        <f t="shared" si="31"/>
        <v>0</v>
      </c>
      <c r="R127" s="301">
        <f t="shared" si="31"/>
        <v>0</v>
      </c>
      <c r="S127" s="301">
        <f t="shared" si="31"/>
        <v>0</v>
      </c>
      <c r="T127" s="301">
        <f t="shared" si="31"/>
        <v>0</v>
      </c>
      <c r="U127" s="301">
        <f t="shared" si="31"/>
        <v>0</v>
      </c>
      <c r="V127" s="301">
        <f t="shared" si="31"/>
        <v>0</v>
      </c>
      <c r="W127" s="301">
        <f t="shared" si="31"/>
        <v>0</v>
      </c>
      <c r="DA127" s="67"/>
    </row>
    <row r="128" spans="1:105" ht="12" customHeight="1" x14ac:dyDescent="0.25">
      <c r="A128" s="202" t="s">
        <v>93</v>
      </c>
      <c r="B128" s="235">
        <f t="shared" ref="B128:W128" si="32">IF(B$85=0,0,B$85/B$83)</f>
        <v>0</v>
      </c>
      <c r="C128" s="235">
        <f t="shared" si="32"/>
        <v>0</v>
      </c>
      <c r="D128" s="235">
        <f t="shared" si="32"/>
        <v>0</v>
      </c>
      <c r="E128" s="235">
        <f t="shared" si="32"/>
        <v>0</v>
      </c>
      <c r="F128" s="235">
        <f t="shared" si="32"/>
        <v>0</v>
      </c>
      <c r="G128" s="235">
        <f t="shared" si="32"/>
        <v>0</v>
      </c>
      <c r="H128" s="235">
        <f t="shared" si="32"/>
        <v>0</v>
      </c>
      <c r="I128" s="235">
        <f t="shared" si="32"/>
        <v>0</v>
      </c>
      <c r="J128" s="235">
        <f t="shared" si="32"/>
        <v>0</v>
      </c>
      <c r="K128" s="235">
        <f t="shared" si="32"/>
        <v>0</v>
      </c>
      <c r="L128" s="235">
        <f t="shared" si="32"/>
        <v>0</v>
      </c>
      <c r="M128" s="235">
        <f t="shared" si="32"/>
        <v>0</v>
      </c>
      <c r="N128" s="235">
        <f t="shared" si="32"/>
        <v>0</v>
      </c>
      <c r="O128" s="235">
        <f t="shared" si="32"/>
        <v>0</v>
      </c>
      <c r="P128" s="235">
        <f t="shared" si="32"/>
        <v>0</v>
      </c>
      <c r="Q128" s="235">
        <f t="shared" si="32"/>
        <v>0</v>
      </c>
      <c r="R128" s="235">
        <f t="shared" si="32"/>
        <v>0</v>
      </c>
      <c r="S128" s="235">
        <f t="shared" si="32"/>
        <v>0</v>
      </c>
      <c r="T128" s="235">
        <f t="shared" si="32"/>
        <v>0</v>
      </c>
      <c r="U128" s="235">
        <f t="shared" si="32"/>
        <v>0</v>
      </c>
      <c r="V128" s="235">
        <f t="shared" si="32"/>
        <v>0</v>
      </c>
      <c r="W128" s="235">
        <f t="shared" si="32"/>
        <v>0</v>
      </c>
      <c r="DA128" s="174"/>
    </row>
    <row r="129" spans="1:105" ht="12" customHeight="1" x14ac:dyDescent="0.25">
      <c r="A129" s="202" t="s">
        <v>94</v>
      </c>
      <c r="B129" s="235">
        <f t="shared" ref="B129:W129" si="33">IF(B$86=0,0,B$86/B$83)</f>
        <v>0</v>
      </c>
      <c r="C129" s="235">
        <f t="shared" si="33"/>
        <v>0</v>
      </c>
      <c r="D129" s="235">
        <f t="shared" si="33"/>
        <v>0</v>
      </c>
      <c r="E129" s="235">
        <f t="shared" si="33"/>
        <v>0</v>
      </c>
      <c r="F129" s="235">
        <f t="shared" si="33"/>
        <v>0</v>
      </c>
      <c r="G129" s="235">
        <f t="shared" si="33"/>
        <v>0</v>
      </c>
      <c r="H129" s="235">
        <f t="shared" si="33"/>
        <v>0</v>
      </c>
      <c r="I129" s="235">
        <f t="shared" si="33"/>
        <v>0</v>
      </c>
      <c r="J129" s="235">
        <f t="shared" si="33"/>
        <v>0</v>
      </c>
      <c r="K129" s="235">
        <f t="shared" si="33"/>
        <v>0</v>
      </c>
      <c r="L129" s="235">
        <f t="shared" si="33"/>
        <v>0</v>
      </c>
      <c r="M129" s="235">
        <f t="shared" si="33"/>
        <v>0</v>
      </c>
      <c r="N129" s="235">
        <f t="shared" si="33"/>
        <v>0</v>
      </c>
      <c r="O129" s="235">
        <f t="shared" si="33"/>
        <v>0</v>
      </c>
      <c r="P129" s="235">
        <f t="shared" si="33"/>
        <v>0</v>
      </c>
      <c r="Q129" s="235">
        <f t="shared" si="33"/>
        <v>0</v>
      </c>
      <c r="R129" s="235">
        <f t="shared" si="33"/>
        <v>0</v>
      </c>
      <c r="S129" s="235">
        <f t="shared" si="33"/>
        <v>0</v>
      </c>
      <c r="T129" s="235">
        <f t="shared" si="33"/>
        <v>0</v>
      </c>
      <c r="U129" s="235">
        <f t="shared" si="33"/>
        <v>0</v>
      </c>
      <c r="V129" s="235">
        <f t="shared" si="33"/>
        <v>0</v>
      </c>
      <c r="W129" s="235">
        <f t="shared" si="33"/>
        <v>0</v>
      </c>
      <c r="DA129" s="174"/>
    </row>
    <row r="130" spans="1:105" ht="12" customHeight="1" x14ac:dyDescent="0.25">
      <c r="A130" s="202" t="s">
        <v>95</v>
      </c>
      <c r="B130" s="235">
        <f t="shared" ref="B130:W130" si="34">IF(B$87=0,0,B$87/B$83)</f>
        <v>0</v>
      </c>
      <c r="C130" s="235">
        <f t="shared" si="34"/>
        <v>0</v>
      </c>
      <c r="D130" s="235">
        <f t="shared" si="34"/>
        <v>0</v>
      </c>
      <c r="E130" s="235">
        <f t="shared" si="34"/>
        <v>0</v>
      </c>
      <c r="F130" s="235">
        <f t="shared" si="34"/>
        <v>0</v>
      </c>
      <c r="G130" s="235">
        <f t="shared" si="34"/>
        <v>0</v>
      </c>
      <c r="H130" s="235">
        <f t="shared" si="34"/>
        <v>0</v>
      </c>
      <c r="I130" s="235">
        <f t="shared" si="34"/>
        <v>0</v>
      </c>
      <c r="J130" s="235">
        <f t="shared" si="34"/>
        <v>0</v>
      </c>
      <c r="K130" s="235">
        <f t="shared" si="34"/>
        <v>0</v>
      </c>
      <c r="L130" s="235">
        <f t="shared" si="34"/>
        <v>0</v>
      </c>
      <c r="M130" s="235">
        <f t="shared" si="34"/>
        <v>0</v>
      </c>
      <c r="N130" s="235">
        <f t="shared" si="34"/>
        <v>0</v>
      </c>
      <c r="O130" s="235">
        <f t="shared" si="34"/>
        <v>0</v>
      </c>
      <c r="P130" s="235">
        <f t="shared" si="34"/>
        <v>0</v>
      </c>
      <c r="Q130" s="235">
        <f t="shared" si="34"/>
        <v>0</v>
      </c>
      <c r="R130" s="235">
        <f t="shared" si="34"/>
        <v>0</v>
      </c>
      <c r="S130" s="235">
        <f t="shared" si="34"/>
        <v>0</v>
      </c>
      <c r="T130" s="235">
        <f t="shared" si="34"/>
        <v>0</v>
      </c>
      <c r="U130" s="235">
        <f t="shared" si="34"/>
        <v>0</v>
      </c>
      <c r="V130" s="235">
        <f t="shared" si="34"/>
        <v>0</v>
      </c>
      <c r="W130" s="235">
        <f t="shared" si="34"/>
        <v>0</v>
      </c>
      <c r="DA130" s="174"/>
    </row>
    <row r="131" spans="1:105" ht="12" customHeight="1" x14ac:dyDescent="0.25">
      <c r="A131" s="56" t="s">
        <v>96</v>
      </c>
      <c r="B131" s="302">
        <f t="shared" ref="B131:W131" si="35">IF(B$88=0,0,B$88/B$83)</f>
        <v>1</v>
      </c>
      <c r="C131" s="302">
        <f t="shared" si="35"/>
        <v>1</v>
      </c>
      <c r="D131" s="302">
        <f t="shared" si="35"/>
        <v>1</v>
      </c>
      <c r="E131" s="302">
        <f t="shared" si="35"/>
        <v>1</v>
      </c>
      <c r="F131" s="302">
        <f t="shared" si="35"/>
        <v>1</v>
      </c>
      <c r="G131" s="302">
        <f t="shared" si="35"/>
        <v>1</v>
      </c>
      <c r="H131" s="302">
        <f t="shared" si="35"/>
        <v>1</v>
      </c>
      <c r="I131" s="302">
        <f t="shared" si="35"/>
        <v>1</v>
      </c>
      <c r="J131" s="302">
        <f t="shared" si="35"/>
        <v>1</v>
      </c>
      <c r="K131" s="302">
        <f t="shared" si="35"/>
        <v>1</v>
      </c>
      <c r="L131" s="302">
        <f t="shared" si="35"/>
        <v>1</v>
      </c>
      <c r="M131" s="302">
        <f t="shared" si="35"/>
        <v>1</v>
      </c>
      <c r="N131" s="302">
        <f t="shared" si="35"/>
        <v>1</v>
      </c>
      <c r="O131" s="302">
        <f t="shared" si="35"/>
        <v>1</v>
      </c>
      <c r="P131" s="302">
        <f t="shared" si="35"/>
        <v>1</v>
      </c>
      <c r="Q131" s="302">
        <f t="shared" si="35"/>
        <v>1</v>
      </c>
      <c r="R131" s="302">
        <f t="shared" si="35"/>
        <v>1</v>
      </c>
      <c r="S131" s="302">
        <f t="shared" si="35"/>
        <v>1</v>
      </c>
      <c r="T131" s="302">
        <f t="shared" si="35"/>
        <v>1</v>
      </c>
      <c r="U131" s="302">
        <f t="shared" si="35"/>
        <v>1</v>
      </c>
      <c r="V131" s="302">
        <f t="shared" si="35"/>
        <v>1</v>
      </c>
      <c r="W131" s="302">
        <f t="shared" si="35"/>
        <v>1</v>
      </c>
      <c r="DA131" s="68"/>
    </row>
    <row r="132" spans="1:105" ht="12" customHeight="1" x14ac:dyDescent="0.25">
      <c r="A132" s="41" t="s">
        <v>1941</v>
      </c>
      <c r="B132" s="237">
        <f t="shared" ref="B132:W132" si="36">IF(B$94=0,0,B$94/B$83)</f>
        <v>0</v>
      </c>
      <c r="C132" s="237">
        <f t="shared" si="36"/>
        <v>0</v>
      </c>
      <c r="D132" s="237">
        <f t="shared" si="36"/>
        <v>0</v>
      </c>
      <c r="E132" s="237">
        <f t="shared" si="36"/>
        <v>0</v>
      </c>
      <c r="F132" s="237">
        <f t="shared" si="36"/>
        <v>0</v>
      </c>
      <c r="G132" s="237">
        <f t="shared" si="36"/>
        <v>0</v>
      </c>
      <c r="H132" s="237">
        <f t="shared" si="36"/>
        <v>0</v>
      </c>
      <c r="I132" s="237">
        <f t="shared" si="36"/>
        <v>0</v>
      </c>
      <c r="J132" s="237">
        <f t="shared" si="36"/>
        <v>0</v>
      </c>
      <c r="K132" s="237">
        <f t="shared" si="36"/>
        <v>0</v>
      </c>
      <c r="L132" s="237">
        <f t="shared" si="36"/>
        <v>0</v>
      </c>
      <c r="M132" s="237">
        <f t="shared" si="36"/>
        <v>0</v>
      </c>
      <c r="N132" s="237">
        <f t="shared" si="36"/>
        <v>0</v>
      </c>
      <c r="O132" s="237">
        <f t="shared" si="36"/>
        <v>0</v>
      </c>
      <c r="P132" s="237">
        <f t="shared" si="36"/>
        <v>0</v>
      </c>
      <c r="Q132" s="237">
        <f t="shared" si="36"/>
        <v>0</v>
      </c>
      <c r="R132" s="237">
        <f t="shared" si="36"/>
        <v>0</v>
      </c>
      <c r="S132" s="237">
        <f t="shared" si="36"/>
        <v>0</v>
      </c>
      <c r="T132" s="237">
        <f t="shared" si="36"/>
        <v>0</v>
      </c>
      <c r="U132" s="237">
        <f t="shared" si="36"/>
        <v>0</v>
      </c>
      <c r="V132" s="237">
        <f t="shared" si="36"/>
        <v>0</v>
      </c>
      <c r="W132" s="237">
        <f t="shared" si="36"/>
        <v>0</v>
      </c>
      <c r="DA132" s="97"/>
    </row>
    <row r="133" spans="1:105" ht="12" customHeight="1" x14ac:dyDescent="0.25">
      <c r="J133" s="131"/>
    </row>
    <row r="134" spans="1:105" ht="15" customHeight="1" x14ac:dyDescent="0.25">
      <c r="A134" s="32" t="s">
        <v>432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DA134" s="88"/>
    </row>
    <row r="135" spans="1:105" ht="12" customHeight="1" x14ac:dyDescent="0.25">
      <c r="J135" s="131"/>
    </row>
    <row r="136" spans="1:105" ht="12" customHeight="1" x14ac:dyDescent="0.25">
      <c r="A136" s="35" t="s">
        <v>52</v>
      </c>
      <c r="B136" s="322">
        <f>IF(B$5=0,0,B$5/PPA_fec!B$5)</f>
        <v>0</v>
      </c>
      <c r="C136" s="322">
        <f>IF(C$5=0,0,C$5/PPA_fec!C$5)</f>
        <v>0</v>
      </c>
      <c r="D136" s="322">
        <f>IF(D$5=0,0,D$5/PPA_fec!D$5)</f>
        <v>0</v>
      </c>
      <c r="E136" s="322">
        <f>IF(E$5=0,0,E$5/PPA_fec!E$5)</f>
        <v>0</v>
      </c>
      <c r="F136" s="322">
        <f>IF(F$5=0,0,F$5/PPA_fec!F$5)</f>
        <v>0</v>
      </c>
      <c r="G136" s="322">
        <f>IF(G$5=0,0,G$5/PPA_fec!G$5)</f>
        <v>0</v>
      </c>
      <c r="H136" s="322">
        <f>IF(H$5=0,0,H$5/PPA_fec!H$5)</f>
        <v>0</v>
      </c>
      <c r="I136" s="322">
        <f>IF(I$5=0,0,I$5/PPA_fec!I$5)</f>
        <v>0</v>
      </c>
      <c r="J136" s="322">
        <f>IF(J$5=0,0,J$5/PPA_fec!J$5)</f>
        <v>0</v>
      </c>
      <c r="K136" s="322">
        <f>IF(K$5=0,0,K$5/PPA_fec!K$5)</f>
        <v>0</v>
      </c>
      <c r="L136" s="322">
        <f>IF(L$5=0,0,L$5/PPA_fec!L$5)</f>
        <v>0</v>
      </c>
      <c r="M136" s="322">
        <f>IF(M$5=0,0,M$5/PPA_fec!M$5)</f>
        <v>0</v>
      </c>
      <c r="N136" s="322">
        <f>IF(N$5=0,0,N$5/PPA_fec!N$5)</f>
        <v>0</v>
      </c>
      <c r="O136" s="322">
        <f>IF(O$5=0,0,O$5/PPA_fec!O$5)</f>
        <v>0</v>
      </c>
      <c r="P136" s="322">
        <f>IF(P$5=0,0,P$5/PPA_fec!P$5)</f>
        <v>0</v>
      </c>
      <c r="Q136" s="322">
        <f>IF(Q$5=0,0,Q$5/PPA_fec!Q$5)</f>
        <v>0</v>
      </c>
      <c r="R136" s="322">
        <f>IF(R$5=0,0,R$5/PPA_fec!R$5)</f>
        <v>0</v>
      </c>
      <c r="S136" s="322">
        <f>IF(S$5=0,0,S$5/PPA_fec!S$5)</f>
        <v>0</v>
      </c>
      <c r="T136" s="322">
        <f>IF(T$5=0,0,T$5/PPA_fec!T$5)</f>
        <v>0</v>
      </c>
      <c r="U136" s="322">
        <f>IF(U$5=0,0,U$5/PPA_fec!U$5)</f>
        <v>0</v>
      </c>
      <c r="V136" s="322">
        <f>IF(V$5=0,0,V$5/PPA_fec!V$5)</f>
        <v>0</v>
      </c>
      <c r="W136" s="322">
        <f>IF(W$5=0,0,W$5/PPA_fec!W$5)</f>
        <v>0</v>
      </c>
      <c r="DA136" s="95"/>
    </row>
    <row r="137" spans="1:105" ht="12" customHeight="1" x14ac:dyDescent="0.25">
      <c r="A137" s="55" t="s">
        <v>92</v>
      </c>
      <c r="B137" s="275">
        <f>IF(B$6=0,0,B$6/PPA_fec!B$6)</f>
        <v>0</v>
      </c>
      <c r="C137" s="275">
        <f>IF(C$6=0,0,C$6/PPA_fec!C$6)</f>
        <v>0</v>
      </c>
      <c r="D137" s="275">
        <f>IF(D$6=0,0,D$6/PPA_fec!D$6)</f>
        <v>0</v>
      </c>
      <c r="E137" s="275">
        <f>IF(E$6=0,0,E$6/PPA_fec!E$6)</f>
        <v>0</v>
      </c>
      <c r="F137" s="275">
        <f>IF(F$6=0,0,F$6/PPA_fec!F$6)</f>
        <v>0</v>
      </c>
      <c r="G137" s="275">
        <f>IF(G$6=0,0,G$6/PPA_fec!G$6)</f>
        <v>0</v>
      </c>
      <c r="H137" s="275">
        <f>IF(H$6=0,0,H$6/PPA_fec!H$6)</f>
        <v>0</v>
      </c>
      <c r="I137" s="275">
        <f>IF(I$6=0,0,I$6/PPA_fec!I$6)</f>
        <v>0</v>
      </c>
      <c r="J137" s="275">
        <f>IF(J$6=0,0,J$6/PPA_fec!J$6)</f>
        <v>0</v>
      </c>
      <c r="K137" s="275">
        <f>IF(K$6=0,0,K$6/PPA_fec!K$6)</f>
        <v>0</v>
      </c>
      <c r="L137" s="275">
        <f>IF(L$6=0,0,L$6/PPA_fec!L$6)</f>
        <v>0</v>
      </c>
      <c r="M137" s="275">
        <f>IF(M$6=0,0,M$6/PPA_fec!M$6)</f>
        <v>0</v>
      </c>
      <c r="N137" s="275">
        <f>IF(N$6=0,0,N$6/PPA_fec!N$6)</f>
        <v>0</v>
      </c>
      <c r="O137" s="275">
        <f>IF(O$6=0,0,O$6/PPA_fec!O$6)</f>
        <v>0</v>
      </c>
      <c r="P137" s="275">
        <f>IF(P$6=0,0,P$6/PPA_fec!P$6)</f>
        <v>0</v>
      </c>
      <c r="Q137" s="275">
        <f>IF(Q$6=0,0,Q$6/PPA_fec!Q$6)</f>
        <v>0</v>
      </c>
      <c r="R137" s="275">
        <f>IF(R$6=0,0,R$6/PPA_fec!R$6)</f>
        <v>0</v>
      </c>
      <c r="S137" s="275">
        <f>IF(S$6=0,0,S$6/PPA_fec!S$6)</f>
        <v>0</v>
      </c>
      <c r="T137" s="275">
        <f>IF(T$6=0,0,T$6/PPA_fec!T$6)</f>
        <v>0</v>
      </c>
      <c r="U137" s="275">
        <f>IF(U$6=0,0,U$6/PPA_fec!U$6)</f>
        <v>0</v>
      </c>
      <c r="V137" s="275">
        <f>IF(V$6=0,0,V$6/PPA_fec!V$6)</f>
        <v>0</v>
      </c>
      <c r="W137" s="275">
        <f>IF(W$6=0,0,W$6/PPA_fec!W$6)</f>
        <v>0</v>
      </c>
      <c r="DA137" s="76"/>
    </row>
    <row r="138" spans="1:105" ht="12" customHeight="1" x14ac:dyDescent="0.25">
      <c r="A138" s="202" t="s">
        <v>93</v>
      </c>
      <c r="B138" s="276">
        <f>IF(B$7=0,0,B$7/PPA_fec!B$7)</f>
        <v>0</v>
      </c>
      <c r="C138" s="276">
        <f>IF(C$7=0,0,C$7/PPA_fec!C$7)</f>
        <v>0</v>
      </c>
      <c r="D138" s="276">
        <f>IF(D$7=0,0,D$7/PPA_fec!D$7)</f>
        <v>0</v>
      </c>
      <c r="E138" s="276">
        <f>IF(E$7=0,0,E$7/PPA_fec!E$7)</f>
        <v>0</v>
      </c>
      <c r="F138" s="276">
        <f>IF(F$7=0,0,F$7/PPA_fec!F$7)</f>
        <v>0</v>
      </c>
      <c r="G138" s="276">
        <f>IF(G$7=0,0,G$7/PPA_fec!G$7)</f>
        <v>0</v>
      </c>
      <c r="H138" s="276">
        <f>IF(H$7=0,0,H$7/PPA_fec!H$7)</f>
        <v>0</v>
      </c>
      <c r="I138" s="276">
        <f>IF(I$7=0,0,I$7/PPA_fec!I$7)</f>
        <v>0</v>
      </c>
      <c r="J138" s="276">
        <f>IF(J$7=0,0,J$7/PPA_fec!J$7)</f>
        <v>0</v>
      </c>
      <c r="K138" s="276">
        <f>IF(K$7=0,0,K$7/PPA_fec!K$7)</f>
        <v>0</v>
      </c>
      <c r="L138" s="276">
        <f>IF(L$7=0,0,L$7/PPA_fec!L$7)</f>
        <v>0</v>
      </c>
      <c r="M138" s="276">
        <f>IF(M$7=0,0,M$7/PPA_fec!M$7)</f>
        <v>0</v>
      </c>
      <c r="N138" s="276">
        <f>IF(N$7=0,0,N$7/PPA_fec!N$7)</f>
        <v>0</v>
      </c>
      <c r="O138" s="276">
        <f>IF(O$7=0,0,O$7/PPA_fec!O$7)</f>
        <v>0</v>
      </c>
      <c r="P138" s="276">
        <f>IF(P$7=0,0,P$7/PPA_fec!P$7)</f>
        <v>0</v>
      </c>
      <c r="Q138" s="276">
        <f>IF(Q$7=0,0,Q$7/PPA_fec!Q$7)</f>
        <v>0</v>
      </c>
      <c r="R138" s="276">
        <f>IF(R$7=0,0,R$7/PPA_fec!R$7)</f>
        <v>0</v>
      </c>
      <c r="S138" s="276">
        <f>IF(S$7=0,0,S$7/PPA_fec!S$7)</f>
        <v>0</v>
      </c>
      <c r="T138" s="276">
        <f>IF(T$7=0,0,T$7/PPA_fec!T$7)</f>
        <v>0</v>
      </c>
      <c r="U138" s="276">
        <f>IF(U$7=0,0,U$7/PPA_fec!U$7)</f>
        <v>0</v>
      </c>
      <c r="V138" s="276">
        <f>IF(V$7=0,0,V$7/PPA_fec!V$7)</f>
        <v>0</v>
      </c>
      <c r="W138" s="276">
        <f>IF(W$7=0,0,W$7/PPA_fec!W$7)</f>
        <v>0</v>
      </c>
      <c r="DA138" s="77"/>
    </row>
    <row r="139" spans="1:105" ht="12" customHeight="1" x14ac:dyDescent="0.25">
      <c r="A139" s="202" t="s">
        <v>94</v>
      </c>
      <c r="B139" s="276">
        <f>IF(B$8=0,0,B$8/PPA_fec!B$8)</f>
        <v>0</v>
      </c>
      <c r="C139" s="276">
        <f>IF(C$8=0,0,C$8/PPA_fec!C$8)</f>
        <v>0</v>
      </c>
      <c r="D139" s="276">
        <f>IF(D$8=0,0,D$8/PPA_fec!D$8)</f>
        <v>0</v>
      </c>
      <c r="E139" s="276">
        <f>IF(E$8=0,0,E$8/PPA_fec!E$8)</f>
        <v>0</v>
      </c>
      <c r="F139" s="276">
        <f>IF(F$8=0,0,F$8/PPA_fec!F$8)</f>
        <v>0</v>
      </c>
      <c r="G139" s="276">
        <f>IF(G$8=0,0,G$8/PPA_fec!G$8)</f>
        <v>0</v>
      </c>
      <c r="H139" s="276">
        <f>IF(H$8=0,0,H$8/PPA_fec!H$8)</f>
        <v>0</v>
      </c>
      <c r="I139" s="276">
        <f>IF(I$8=0,0,I$8/PPA_fec!I$8)</f>
        <v>0</v>
      </c>
      <c r="J139" s="276">
        <f>IF(J$8=0,0,J$8/PPA_fec!J$8)</f>
        <v>0</v>
      </c>
      <c r="K139" s="276">
        <f>IF(K$8=0,0,K$8/PPA_fec!K$8)</f>
        <v>0</v>
      </c>
      <c r="L139" s="276">
        <f>IF(L$8=0,0,L$8/PPA_fec!L$8)</f>
        <v>0</v>
      </c>
      <c r="M139" s="276">
        <f>IF(M$8=0,0,M$8/PPA_fec!M$8)</f>
        <v>0</v>
      </c>
      <c r="N139" s="276">
        <f>IF(N$8=0,0,N$8/PPA_fec!N$8)</f>
        <v>0</v>
      </c>
      <c r="O139" s="276">
        <f>IF(O$8=0,0,O$8/PPA_fec!O$8)</f>
        <v>0</v>
      </c>
      <c r="P139" s="276">
        <f>IF(P$8=0,0,P$8/PPA_fec!P$8)</f>
        <v>0</v>
      </c>
      <c r="Q139" s="276">
        <f>IF(Q$8=0,0,Q$8/PPA_fec!Q$8)</f>
        <v>0</v>
      </c>
      <c r="R139" s="276">
        <f>IF(R$8=0,0,R$8/PPA_fec!R$8)</f>
        <v>0</v>
      </c>
      <c r="S139" s="276">
        <f>IF(S$8=0,0,S$8/PPA_fec!S$8)</f>
        <v>0</v>
      </c>
      <c r="T139" s="276">
        <f>IF(T$8=0,0,T$8/PPA_fec!T$8)</f>
        <v>0</v>
      </c>
      <c r="U139" s="276">
        <f>IF(U$8=0,0,U$8/PPA_fec!U$8)</f>
        <v>0</v>
      </c>
      <c r="V139" s="276">
        <f>IF(V$8=0,0,V$8/PPA_fec!V$8)</f>
        <v>0</v>
      </c>
      <c r="W139" s="276">
        <f>IF(W$8=0,0,W$8/PPA_fec!W$8)</f>
        <v>0</v>
      </c>
      <c r="DA139" s="77"/>
    </row>
    <row r="140" spans="1:105" ht="12" customHeight="1" x14ac:dyDescent="0.25">
      <c r="A140" s="202" t="s">
        <v>95</v>
      </c>
      <c r="B140" s="276">
        <f>IF(B$9=0,0,B$9/PPA_fec!B$9)</f>
        <v>0</v>
      </c>
      <c r="C140" s="276">
        <f>IF(C$9=0,0,C$9/PPA_fec!C$9)</f>
        <v>0</v>
      </c>
      <c r="D140" s="276">
        <f>IF(D$9=0,0,D$9/PPA_fec!D$9)</f>
        <v>0</v>
      </c>
      <c r="E140" s="276">
        <f>IF(E$9=0,0,E$9/PPA_fec!E$9)</f>
        <v>0</v>
      </c>
      <c r="F140" s="276">
        <f>IF(F$9=0,0,F$9/PPA_fec!F$9)</f>
        <v>0</v>
      </c>
      <c r="G140" s="276">
        <f>IF(G$9=0,0,G$9/PPA_fec!G$9)</f>
        <v>0</v>
      </c>
      <c r="H140" s="276">
        <f>IF(H$9=0,0,H$9/PPA_fec!H$9)</f>
        <v>0</v>
      </c>
      <c r="I140" s="276">
        <f>IF(I$9=0,0,I$9/PPA_fec!I$9)</f>
        <v>0</v>
      </c>
      <c r="J140" s="276">
        <f>IF(J$9=0,0,J$9/PPA_fec!J$9)</f>
        <v>0</v>
      </c>
      <c r="K140" s="276">
        <f>IF(K$9=0,0,K$9/PPA_fec!K$9)</f>
        <v>0</v>
      </c>
      <c r="L140" s="276">
        <f>IF(L$9=0,0,L$9/PPA_fec!L$9)</f>
        <v>0</v>
      </c>
      <c r="M140" s="276">
        <f>IF(M$9=0,0,M$9/PPA_fec!M$9)</f>
        <v>0</v>
      </c>
      <c r="N140" s="276">
        <f>IF(N$9=0,0,N$9/PPA_fec!N$9)</f>
        <v>0</v>
      </c>
      <c r="O140" s="276">
        <f>IF(O$9=0,0,O$9/PPA_fec!O$9)</f>
        <v>0</v>
      </c>
      <c r="P140" s="276">
        <f>IF(P$9=0,0,P$9/PPA_fec!P$9)</f>
        <v>0</v>
      </c>
      <c r="Q140" s="276">
        <f>IF(Q$9=0,0,Q$9/PPA_fec!Q$9)</f>
        <v>0</v>
      </c>
      <c r="R140" s="276">
        <f>IF(R$9=0,0,R$9/PPA_fec!R$9)</f>
        <v>0</v>
      </c>
      <c r="S140" s="276">
        <f>IF(S$9=0,0,S$9/PPA_fec!S$9)</f>
        <v>0</v>
      </c>
      <c r="T140" s="276">
        <f>IF(T$9=0,0,T$9/PPA_fec!T$9)</f>
        <v>0</v>
      </c>
      <c r="U140" s="276">
        <f>IF(U$9=0,0,U$9/PPA_fec!U$9)</f>
        <v>0</v>
      </c>
      <c r="V140" s="276">
        <f>IF(V$9=0,0,V$9/PPA_fec!V$9)</f>
        <v>0</v>
      </c>
      <c r="W140" s="276">
        <f>IF(W$9=0,0,W$9/PPA_fec!W$9)</f>
        <v>0</v>
      </c>
      <c r="DA140" s="77"/>
    </row>
    <row r="141" spans="1:105" ht="12" customHeight="1" x14ac:dyDescent="0.25">
      <c r="A141" s="56" t="s">
        <v>96</v>
      </c>
      <c r="B141" s="277">
        <f>IF(B$10=0,0,B$10/PPA_fec!B$10)</f>
        <v>0</v>
      </c>
      <c r="C141" s="277">
        <f>IF(C$10=0,0,C$10/PPA_fec!C$10)</f>
        <v>0</v>
      </c>
      <c r="D141" s="277">
        <f>IF(D$10=0,0,D$10/PPA_fec!D$10)</f>
        <v>0</v>
      </c>
      <c r="E141" s="277">
        <f>IF(E$10=0,0,E$10/PPA_fec!E$10)</f>
        <v>0</v>
      </c>
      <c r="F141" s="277">
        <f>IF(F$10=0,0,F$10/PPA_fec!F$10)</f>
        <v>0</v>
      </c>
      <c r="G141" s="277">
        <f>IF(G$10=0,0,G$10/PPA_fec!G$10)</f>
        <v>0</v>
      </c>
      <c r="H141" s="277">
        <f>IF(H$10=0,0,H$10/PPA_fec!H$10)</f>
        <v>0</v>
      </c>
      <c r="I141" s="277">
        <f>IF(I$10=0,0,I$10/PPA_fec!I$10)</f>
        <v>0</v>
      </c>
      <c r="J141" s="277">
        <f>IF(J$10=0,0,J$10/PPA_fec!J$10)</f>
        <v>0</v>
      </c>
      <c r="K141" s="277">
        <f>IF(K$10=0,0,K$10/PPA_fec!K$10)</f>
        <v>0</v>
      </c>
      <c r="L141" s="277">
        <f>IF(L$10=0,0,L$10/PPA_fec!L$10)</f>
        <v>0</v>
      </c>
      <c r="M141" s="277">
        <f>IF(M$10=0,0,M$10/PPA_fec!M$10)</f>
        <v>0</v>
      </c>
      <c r="N141" s="277">
        <f>IF(N$10=0,0,N$10/PPA_fec!N$10)</f>
        <v>0</v>
      </c>
      <c r="O141" s="277">
        <f>IF(O$10=0,0,O$10/PPA_fec!O$10)</f>
        <v>0</v>
      </c>
      <c r="P141" s="277">
        <f>IF(P$10=0,0,P$10/PPA_fec!P$10)</f>
        <v>0</v>
      </c>
      <c r="Q141" s="277">
        <f>IF(Q$10=0,0,Q$10/PPA_fec!Q$10)</f>
        <v>0</v>
      </c>
      <c r="R141" s="277">
        <f>IF(R$10=0,0,R$10/PPA_fec!R$10)</f>
        <v>0</v>
      </c>
      <c r="S141" s="277">
        <f>IF(S$10=0,0,S$10/PPA_fec!S$10)</f>
        <v>0</v>
      </c>
      <c r="T141" s="277">
        <f>IF(T$10=0,0,T$10/PPA_fec!T$10)</f>
        <v>0</v>
      </c>
      <c r="U141" s="277">
        <f>IF(U$10=0,0,U$10/PPA_fec!U$10)</f>
        <v>0</v>
      </c>
      <c r="V141" s="277">
        <f>IF(V$10=0,0,V$10/PPA_fec!V$10)</f>
        <v>0</v>
      </c>
      <c r="W141" s="277">
        <f>IF(W$10=0,0,W$10/PPA_fec!W$10)</f>
        <v>0</v>
      </c>
      <c r="DA141" s="78"/>
    </row>
    <row r="142" spans="1:105" ht="12" customHeight="1" x14ac:dyDescent="0.25">
      <c r="A142" s="203" t="s">
        <v>1855</v>
      </c>
      <c r="B142" s="278">
        <f>IF(B$16=0,0,B$16/PPA_fec!B$16)</f>
        <v>0</v>
      </c>
      <c r="C142" s="278">
        <f>IF(C$16=0,0,C$16/PPA_fec!C$16)</f>
        <v>0</v>
      </c>
      <c r="D142" s="278">
        <f>IF(D$16=0,0,D$16/PPA_fec!D$16)</f>
        <v>0</v>
      </c>
      <c r="E142" s="278">
        <f>IF(E$16=0,0,E$16/PPA_fec!E$16)</f>
        <v>0</v>
      </c>
      <c r="F142" s="278">
        <f>IF(F$16=0,0,F$16/PPA_fec!F$16)</f>
        <v>0</v>
      </c>
      <c r="G142" s="278">
        <f>IF(G$16=0,0,G$16/PPA_fec!G$16)</f>
        <v>0</v>
      </c>
      <c r="H142" s="278">
        <f>IF(H$16=0,0,H$16/PPA_fec!H$16)</f>
        <v>0</v>
      </c>
      <c r="I142" s="278">
        <f>IF(I$16=0,0,I$16/PPA_fec!I$16)</f>
        <v>0</v>
      </c>
      <c r="J142" s="278">
        <f>IF(J$16=0,0,J$16/PPA_fec!J$16)</f>
        <v>0</v>
      </c>
      <c r="K142" s="278">
        <f>IF(K$16=0,0,K$16/PPA_fec!K$16)</f>
        <v>0</v>
      </c>
      <c r="L142" s="278">
        <f>IF(L$16=0,0,L$16/PPA_fec!L$16)</f>
        <v>0</v>
      </c>
      <c r="M142" s="278">
        <f>IF(M$16=0,0,M$16/PPA_fec!M$16)</f>
        <v>0</v>
      </c>
      <c r="N142" s="278">
        <f>IF(N$16=0,0,N$16/PPA_fec!N$16)</f>
        <v>0</v>
      </c>
      <c r="O142" s="278">
        <f>IF(O$16=0,0,O$16/PPA_fec!O$16)</f>
        <v>0</v>
      </c>
      <c r="P142" s="278">
        <f>IF(P$16=0,0,P$16/PPA_fec!P$16)</f>
        <v>0</v>
      </c>
      <c r="Q142" s="278">
        <f>IF(Q$16=0,0,Q$16/PPA_fec!Q$16)</f>
        <v>0</v>
      </c>
      <c r="R142" s="278">
        <f>IF(R$16=0,0,R$16/PPA_fec!R$16)</f>
        <v>0</v>
      </c>
      <c r="S142" s="278">
        <f>IF(S$16=0,0,S$16/PPA_fec!S$16)</f>
        <v>0</v>
      </c>
      <c r="T142" s="278">
        <f>IF(T$16=0,0,T$16/PPA_fec!T$16)</f>
        <v>0</v>
      </c>
      <c r="U142" s="278">
        <f>IF(U$16=0,0,U$16/PPA_fec!U$16)</f>
        <v>0</v>
      </c>
      <c r="V142" s="278">
        <f>IF(V$16=0,0,V$16/PPA_fec!V$16)</f>
        <v>0</v>
      </c>
      <c r="W142" s="278">
        <f>IF(W$16=0,0,W$16/PPA_fec!W$16)</f>
        <v>0</v>
      </c>
      <c r="DA142" s="79"/>
    </row>
    <row r="143" spans="1:105" ht="12" customHeight="1" x14ac:dyDescent="0.25">
      <c r="A143" s="203" t="s">
        <v>1857</v>
      </c>
      <c r="B143" s="278">
        <f>IF(B$17=0,0,B$17/PPA_fec!B$17)</f>
        <v>0</v>
      </c>
      <c r="C143" s="278">
        <f>IF(C$17=0,0,C$17/PPA_fec!C$17)</f>
        <v>0</v>
      </c>
      <c r="D143" s="278">
        <f>IF(D$17=0,0,D$17/PPA_fec!D$17)</f>
        <v>0</v>
      </c>
      <c r="E143" s="278">
        <f>IF(E$17=0,0,E$17/PPA_fec!E$17)</f>
        <v>0</v>
      </c>
      <c r="F143" s="278">
        <f>IF(F$17=0,0,F$17/PPA_fec!F$17)</f>
        <v>0</v>
      </c>
      <c r="G143" s="278">
        <f>IF(G$17=0,0,G$17/PPA_fec!G$17)</f>
        <v>0</v>
      </c>
      <c r="H143" s="278">
        <f>IF(H$17=0,0,H$17/PPA_fec!H$17)</f>
        <v>0</v>
      </c>
      <c r="I143" s="278">
        <f>IF(I$17=0,0,I$17/PPA_fec!I$17)</f>
        <v>0</v>
      </c>
      <c r="J143" s="278">
        <f>IF(J$17=0,0,J$17/PPA_fec!J$17)</f>
        <v>0</v>
      </c>
      <c r="K143" s="278">
        <f>IF(K$17=0,0,K$17/PPA_fec!K$17)</f>
        <v>0</v>
      </c>
      <c r="L143" s="278">
        <f>IF(L$17=0,0,L$17/PPA_fec!L$17)</f>
        <v>0</v>
      </c>
      <c r="M143" s="278">
        <f>IF(M$17=0,0,M$17/PPA_fec!M$17)</f>
        <v>0</v>
      </c>
      <c r="N143" s="278">
        <f>IF(N$17=0,0,N$17/PPA_fec!N$17)</f>
        <v>0</v>
      </c>
      <c r="O143" s="278">
        <f>IF(O$17=0,0,O$17/PPA_fec!O$17)</f>
        <v>0</v>
      </c>
      <c r="P143" s="278">
        <f>IF(P$17=0,0,P$17/PPA_fec!P$17)</f>
        <v>0</v>
      </c>
      <c r="Q143" s="278">
        <f>IF(Q$17=0,0,Q$17/PPA_fec!Q$17)</f>
        <v>0</v>
      </c>
      <c r="R143" s="278">
        <f>IF(R$17=0,0,R$17/PPA_fec!R$17)</f>
        <v>0</v>
      </c>
      <c r="S143" s="278">
        <f>IF(S$17=0,0,S$17/PPA_fec!S$17)</f>
        <v>0</v>
      </c>
      <c r="T143" s="278">
        <f>IF(T$17=0,0,T$17/PPA_fec!T$17)</f>
        <v>0</v>
      </c>
      <c r="U143" s="278">
        <f>IF(U$17=0,0,U$17/PPA_fec!U$17)</f>
        <v>0</v>
      </c>
      <c r="V143" s="278">
        <f>IF(V$17=0,0,V$17/PPA_fec!V$17)</f>
        <v>0</v>
      </c>
      <c r="W143" s="278">
        <f>IF(W$17=0,0,W$17/PPA_fec!W$17)</f>
        <v>0</v>
      </c>
      <c r="DA143" s="79"/>
    </row>
    <row r="144" spans="1:105" ht="12" customHeight="1" x14ac:dyDescent="0.25">
      <c r="A144" s="41" t="s">
        <v>1872</v>
      </c>
      <c r="B144" s="279">
        <f>IF(B$30=0,0,B$30/PPA_fec!B$30)</f>
        <v>0</v>
      </c>
      <c r="C144" s="279">
        <f>IF(C$30=0,0,C$30/PPA_fec!C$30)</f>
        <v>0</v>
      </c>
      <c r="D144" s="279">
        <f>IF(D$30=0,0,D$30/PPA_fec!D$30)</f>
        <v>0</v>
      </c>
      <c r="E144" s="279">
        <f>IF(E$30=0,0,E$30/PPA_fec!E$30)</f>
        <v>0</v>
      </c>
      <c r="F144" s="279">
        <f>IF(F$30=0,0,F$30/PPA_fec!F$30)</f>
        <v>0</v>
      </c>
      <c r="G144" s="279">
        <f>IF(G$30=0,0,G$30/PPA_fec!G$30)</f>
        <v>0</v>
      </c>
      <c r="H144" s="279">
        <f>IF(H$30=0,0,H$30/PPA_fec!H$30)</f>
        <v>0</v>
      </c>
      <c r="I144" s="279">
        <f>IF(I$30=0,0,I$30/PPA_fec!I$30)</f>
        <v>0</v>
      </c>
      <c r="J144" s="279">
        <f>IF(J$30=0,0,J$30/PPA_fec!J$30)</f>
        <v>0</v>
      </c>
      <c r="K144" s="279">
        <f>IF(K$30=0,0,K$30/PPA_fec!K$30)</f>
        <v>0</v>
      </c>
      <c r="L144" s="279">
        <f>IF(L$30=0,0,L$30/PPA_fec!L$30)</f>
        <v>0</v>
      </c>
      <c r="M144" s="279">
        <f>IF(M$30=0,0,M$30/PPA_fec!M$30)</f>
        <v>0</v>
      </c>
      <c r="N144" s="279">
        <f>IF(N$30=0,0,N$30/PPA_fec!N$30)</f>
        <v>0</v>
      </c>
      <c r="O144" s="279">
        <f>IF(O$30=0,0,O$30/PPA_fec!O$30)</f>
        <v>0</v>
      </c>
      <c r="P144" s="279">
        <f>IF(P$30=0,0,P$30/PPA_fec!P$30)</f>
        <v>0</v>
      </c>
      <c r="Q144" s="279">
        <f>IF(Q$30=0,0,Q$30/PPA_fec!Q$30)</f>
        <v>0</v>
      </c>
      <c r="R144" s="279">
        <f>IF(R$30=0,0,R$30/PPA_fec!R$30)</f>
        <v>0</v>
      </c>
      <c r="S144" s="279">
        <f>IF(S$30=0,0,S$30/PPA_fec!S$30)</f>
        <v>0</v>
      </c>
      <c r="T144" s="279">
        <f>IF(T$30=0,0,T$30/PPA_fec!T$30)</f>
        <v>0</v>
      </c>
      <c r="U144" s="279">
        <f>IF(U$30=0,0,U$30/PPA_fec!U$30)</f>
        <v>0</v>
      </c>
      <c r="V144" s="279">
        <f>IF(V$30=0,0,V$30/PPA_fec!V$30)</f>
        <v>0</v>
      </c>
      <c r="W144" s="279">
        <f>IF(W$30=0,0,W$30/PPA_fec!W$30)</f>
        <v>0</v>
      </c>
      <c r="DA144" s="82"/>
    </row>
    <row r="145" spans="1:105" ht="12" customHeight="1" x14ac:dyDescent="0.25">
      <c r="J145" s="131"/>
    </row>
    <row r="146" spans="1:105" ht="12" customHeight="1" x14ac:dyDescent="0.25">
      <c r="A146" s="35" t="s">
        <v>53</v>
      </c>
      <c r="B146" s="322">
        <f>IF(B$32=0,0,B$32/PPA_fec!B$32)</f>
        <v>2.6001430621570076</v>
      </c>
      <c r="C146" s="322">
        <f>IF(C$32=0,0,C$32/PPA_fec!C$32)</f>
        <v>2.532754482916225</v>
      </c>
      <c r="D146" s="322">
        <f>IF(D$32=0,0,D$32/PPA_fec!D$32)</f>
        <v>2.5481755289539367</v>
      </c>
      <c r="E146" s="322">
        <f>IF(E$32=0,0,E$32/PPA_fec!E$32)</f>
        <v>2.460928209044893</v>
      </c>
      <c r="F146" s="322">
        <f>IF(F$32=0,0,F$32/PPA_fec!F$32)</f>
        <v>2.194865901773944</v>
      </c>
      <c r="G146" s="322">
        <f>IF(G$32=0,0,G$32/PPA_fec!G$32)</f>
        <v>2.1847773189600384</v>
      </c>
      <c r="H146" s="322">
        <f>IF(H$32=0,0,H$32/PPA_fec!H$32)</f>
        <v>2.2305208644914476</v>
      </c>
      <c r="I146" s="322">
        <f>IF(I$32=0,0,I$32/PPA_fec!I$32)</f>
        <v>2.1253157403681855</v>
      </c>
      <c r="J146" s="322">
        <f>IF(J$32=0,0,J$32/PPA_fec!J$32)</f>
        <v>2.0934970822036214</v>
      </c>
      <c r="K146" s="322">
        <f>IF(K$32=0,0,K$32/PPA_fec!K$32)</f>
        <v>1.943140302506414</v>
      </c>
      <c r="L146" s="322">
        <f>IF(L$32=0,0,L$32/PPA_fec!L$32)</f>
        <v>1.7890735670693168</v>
      </c>
      <c r="M146" s="322">
        <f>IF(M$32=0,0,M$32/PPA_fec!M$32)</f>
        <v>1.9389533754108501</v>
      </c>
      <c r="N146" s="322">
        <f>IF(N$32=0,0,N$32/PPA_fec!N$32)</f>
        <v>1.6820594031281852</v>
      </c>
      <c r="O146" s="322">
        <f>IF(O$32=0,0,O$32/PPA_fec!O$32)</f>
        <v>1.6413774436228652</v>
      </c>
      <c r="P146" s="322">
        <f>IF(P$32=0,0,P$32/PPA_fec!P$32)</f>
        <v>1.5343392157389828</v>
      </c>
      <c r="Q146" s="322">
        <f>IF(Q$32=0,0,Q$32/PPA_fec!Q$32)</f>
        <v>1.4239199909435469</v>
      </c>
      <c r="R146" s="322">
        <f>IF(R$32=0,0,R$32/PPA_fec!R$32)</f>
        <v>1.875292361243704</v>
      </c>
      <c r="S146" s="322">
        <f>IF(S$32=0,0,S$32/PPA_fec!S$32)</f>
        <v>1.7731017466081578</v>
      </c>
      <c r="T146" s="322">
        <f>IF(T$32=0,0,T$32/PPA_fec!T$32)</f>
        <v>1.9076240090826153</v>
      </c>
      <c r="U146" s="322">
        <f>IF(U$32=0,0,U$32/PPA_fec!U$32)</f>
        <v>1.4258151090579543</v>
      </c>
      <c r="V146" s="322">
        <f>IF(V$32=0,0,V$32/PPA_fec!V$32)</f>
        <v>1.4147027647675778</v>
      </c>
      <c r="W146" s="322">
        <f>IF(W$32=0,0,W$32/PPA_fec!W$32)</f>
        <v>1.4315473122802751</v>
      </c>
      <c r="DA146" s="95"/>
    </row>
    <row r="147" spans="1:105" ht="12" customHeight="1" x14ac:dyDescent="0.25">
      <c r="A147" s="55" t="s">
        <v>92</v>
      </c>
      <c r="B147" s="275">
        <f>IF(B$33=0,0,B$33/PPA_fec!B$33)</f>
        <v>0</v>
      </c>
      <c r="C147" s="275">
        <f>IF(C$33=0,0,C$33/PPA_fec!C$33)</f>
        <v>0</v>
      </c>
      <c r="D147" s="275">
        <f>IF(D$33=0,0,D$33/PPA_fec!D$33)</f>
        <v>0</v>
      </c>
      <c r="E147" s="275">
        <f>IF(E$33=0,0,E$33/PPA_fec!E$33)</f>
        <v>0</v>
      </c>
      <c r="F147" s="275">
        <f>IF(F$33=0,0,F$33/PPA_fec!F$33)</f>
        <v>0</v>
      </c>
      <c r="G147" s="275">
        <f>IF(G$33=0,0,G$33/PPA_fec!G$33)</f>
        <v>0</v>
      </c>
      <c r="H147" s="275">
        <f>IF(H$33=0,0,H$33/PPA_fec!H$33)</f>
        <v>0</v>
      </c>
      <c r="I147" s="275">
        <f>IF(I$33=0,0,I$33/PPA_fec!I$33)</f>
        <v>0</v>
      </c>
      <c r="J147" s="275">
        <f>IF(J$33=0,0,J$33/PPA_fec!J$33)</f>
        <v>0</v>
      </c>
      <c r="K147" s="275">
        <f>IF(K$33=0,0,K$33/PPA_fec!K$33)</f>
        <v>0</v>
      </c>
      <c r="L147" s="275">
        <f>IF(L$33=0,0,L$33/PPA_fec!L$33)</f>
        <v>0</v>
      </c>
      <c r="M147" s="275">
        <f>IF(M$33=0,0,M$33/PPA_fec!M$33)</f>
        <v>0</v>
      </c>
      <c r="N147" s="275">
        <f>IF(N$33=0,0,N$33/PPA_fec!N$33)</f>
        <v>0</v>
      </c>
      <c r="O147" s="275">
        <f>IF(O$33=0,0,O$33/PPA_fec!O$33)</f>
        <v>0</v>
      </c>
      <c r="P147" s="275">
        <f>IF(P$33=0,0,P$33/PPA_fec!P$33)</f>
        <v>0</v>
      </c>
      <c r="Q147" s="275">
        <f>IF(Q$33=0,0,Q$33/PPA_fec!Q$33)</f>
        <v>0</v>
      </c>
      <c r="R147" s="275">
        <f>IF(R$33=0,0,R$33/PPA_fec!R$33)</f>
        <v>0</v>
      </c>
      <c r="S147" s="275">
        <f>IF(S$33=0,0,S$33/PPA_fec!S$33)</f>
        <v>0</v>
      </c>
      <c r="T147" s="275">
        <f>IF(T$33=0,0,T$33/PPA_fec!T$33)</f>
        <v>0</v>
      </c>
      <c r="U147" s="275">
        <f>IF(U$33=0,0,U$33/PPA_fec!U$33)</f>
        <v>0</v>
      </c>
      <c r="V147" s="275">
        <f>IF(V$33=0,0,V$33/PPA_fec!V$33)</f>
        <v>0</v>
      </c>
      <c r="W147" s="275">
        <f>IF(W$33=0,0,W$33/PPA_fec!W$33)</f>
        <v>0</v>
      </c>
      <c r="DA147" s="76"/>
    </row>
    <row r="148" spans="1:105" ht="12" customHeight="1" x14ac:dyDescent="0.25">
      <c r="A148" s="202" t="s">
        <v>93</v>
      </c>
      <c r="B148" s="276">
        <f>IF(B$34=0,0,B$34/PPA_fec!B$34)</f>
        <v>0</v>
      </c>
      <c r="C148" s="276">
        <f>IF(C$34=0,0,C$34/PPA_fec!C$34)</f>
        <v>0</v>
      </c>
      <c r="D148" s="276">
        <f>IF(D$34=0,0,D$34/PPA_fec!D$34)</f>
        <v>0</v>
      </c>
      <c r="E148" s="276">
        <f>IF(E$34=0,0,E$34/PPA_fec!E$34)</f>
        <v>0</v>
      </c>
      <c r="F148" s="276">
        <f>IF(F$34=0,0,F$34/PPA_fec!F$34)</f>
        <v>0</v>
      </c>
      <c r="G148" s="276">
        <f>IF(G$34=0,0,G$34/PPA_fec!G$34)</f>
        <v>0</v>
      </c>
      <c r="H148" s="276">
        <f>IF(H$34=0,0,H$34/PPA_fec!H$34)</f>
        <v>0</v>
      </c>
      <c r="I148" s="276">
        <f>IF(I$34=0,0,I$34/PPA_fec!I$34)</f>
        <v>0</v>
      </c>
      <c r="J148" s="276">
        <f>IF(J$34=0,0,J$34/PPA_fec!J$34)</f>
        <v>0</v>
      </c>
      <c r="K148" s="276">
        <f>IF(K$34=0,0,K$34/PPA_fec!K$34)</f>
        <v>0</v>
      </c>
      <c r="L148" s="276">
        <f>IF(L$34=0,0,L$34/PPA_fec!L$34)</f>
        <v>0</v>
      </c>
      <c r="M148" s="276">
        <f>IF(M$34=0,0,M$34/PPA_fec!M$34)</f>
        <v>0</v>
      </c>
      <c r="N148" s="276">
        <f>IF(N$34=0,0,N$34/PPA_fec!N$34)</f>
        <v>0</v>
      </c>
      <c r="O148" s="276">
        <f>IF(O$34=0,0,O$34/PPA_fec!O$34)</f>
        <v>0</v>
      </c>
      <c r="P148" s="276">
        <f>IF(P$34=0,0,P$34/PPA_fec!P$34)</f>
        <v>0</v>
      </c>
      <c r="Q148" s="276">
        <f>IF(Q$34=0,0,Q$34/PPA_fec!Q$34)</f>
        <v>0</v>
      </c>
      <c r="R148" s="276">
        <f>IF(R$34=0,0,R$34/PPA_fec!R$34)</f>
        <v>0</v>
      </c>
      <c r="S148" s="276">
        <f>IF(S$34=0,0,S$34/PPA_fec!S$34)</f>
        <v>0</v>
      </c>
      <c r="T148" s="276">
        <f>IF(T$34=0,0,T$34/PPA_fec!T$34)</f>
        <v>0</v>
      </c>
      <c r="U148" s="276">
        <f>IF(U$34=0,0,U$34/PPA_fec!U$34)</f>
        <v>0</v>
      </c>
      <c r="V148" s="276">
        <f>IF(V$34=0,0,V$34/PPA_fec!V$34)</f>
        <v>0</v>
      </c>
      <c r="W148" s="276">
        <f>IF(W$34=0,0,W$34/PPA_fec!W$34)</f>
        <v>0</v>
      </c>
      <c r="DA148" s="77"/>
    </row>
    <row r="149" spans="1:105" ht="12" customHeight="1" x14ac:dyDescent="0.25">
      <c r="A149" s="202" t="s">
        <v>94</v>
      </c>
      <c r="B149" s="276">
        <f>IF(B$35=0,0,B$35/PPA_fec!B$35)</f>
        <v>0</v>
      </c>
      <c r="C149" s="276">
        <f>IF(C$35=0,0,C$35/PPA_fec!C$35)</f>
        <v>0</v>
      </c>
      <c r="D149" s="276">
        <f>IF(D$35=0,0,D$35/PPA_fec!D$35)</f>
        <v>0</v>
      </c>
      <c r="E149" s="276">
        <f>IF(E$35=0,0,E$35/PPA_fec!E$35)</f>
        <v>0</v>
      </c>
      <c r="F149" s="276">
        <f>IF(F$35=0,0,F$35/PPA_fec!F$35)</f>
        <v>0</v>
      </c>
      <c r="G149" s="276">
        <f>IF(G$35=0,0,G$35/PPA_fec!G$35)</f>
        <v>0</v>
      </c>
      <c r="H149" s="276">
        <f>IF(H$35=0,0,H$35/PPA_fec!H$35)</f>
        <v>0</v>
      </c>
      <c r="I149" s="276">
        <f>IF(I$35=0,0,I$35/PPA_fec!I$35)</f>
        <v>0</v>
      </c>
      <c r="J149" s="276">
        <f>IF(J$35=0,0,J$35/PPA_fec!J$35)</f>
        <v>0</v>
      </c>
      <c r="K149" s="276">
        <f>IF(K$35=0,0,K$35/PPA_fec!K$35)</f>
        <v>0</v>
      </c>
      <c r="L149" s="276">
        <f>IF(L$35=0,0,L$35/PPA_fec!L$35)</f>
        <v>0</v>
      </c>
      <c r="M149" s="276">
        <f>IF(M$35=0,0,M$35/PPA_fec!M$35)</f>
        <v>0</v>
      </c>
      <c r="N149" s="276">
        <f>IF(N$35=0,0,N$35/PPA_fec!N$35)</f>
        <v>0</v>
      </c>
      <c r="O149" s="276">
        <f>IF(O$35=0,0,O$35/PPA_fec!O$35)</f>
        <v>0</v>
      </c>
      <c r="P149" s="276">
        <f>IF(P$35=0,0,P$35/PPA_fec!P$35)</f>
        <v>0</v>
      </c>
      <c r="Q149" s="276">
        <f>IF(Q$35=0,0,Q$35/PPA_fec!Q$35)</f>
        <v>0</v>
      </c>
      <c r="R149" s="276">
        <f>IF(R$35=0,0,R$35/PPA_fec!R$35)</f>
        <v>0</v>
      </c>
      <c r="S149" s="276">
        <f>IF(S$35=0,0,S$35/PPA_fec!S$35)</f>
        <v>0</v>
      </c>
      <c r="T149" s="276">
        <f>IF(T$35=0,0,T$35/PPA_fec!T$35)</f>
        <v>0</v>
      </c>
      <c r="U149" s="276">
        <f>IF(U$35=0,0,U$35/PPA_fec!U$35)</f>
        <v>0</v>
      </c>
      <c r="V149" s="276">
        <f>IF(V$35=0,0,V$35/PPA_fec!V$35)</f>
        <v>0</v>
      </c>
      <c r="W149" s="276">
        <f>IF(W$35=0,0,W$35/PPA_fec!W$35)</f>
        <v>0</v>
      </c>
      <c r="DA149" s="77"/>
    </row>
    <row r="150" spans="1:105" ht="12" customHeight="1" x14ac:dyDescent="0.25">
      <c r="A150" s="202" t="s">
        <v>95</v>
      </c>
      <c r="B150" s="276">
        <f>IF(B$36=0,0,B$36/PPA_fec!B$36)</f>
        <v>0</v>
      </c>
      <c r="C150" s="276">
        <f>IF(C$36=0,0,C$36/PPA_fec!C$36)</f>
        <v>0</v>
      </c>
      <c r="D150" s="276">
        <f>IF(D$36=0,0,D$36/PPA_fec!D$36)</f>
        <v>0</v>
      </c>
      <c r="E150" s="276">
        <f>IF(E$36=0,0,E$36/PPA_fec!E$36)</f>
        <v>0</v>
      </c>
      <c r="F150" s="276">
        <f>IF(F$36=0,0,F$36/PPA_fec!F$36)</f>
        <v>0</v>
      </c>
      <c r="G150" s="276">
        <f>IF(G$36=0,0,G$36/PPA_fec!G$36)</f>
        <v>0</v>
      </c>
      <c r="H150" s="276">
        <f>IF(H$36=0,0,H$36/PPA_fec!H$36)</f>
        <v>0</v>
      </c>
      <c r="I150" s="276">
        <f>IF(I$36=0,0,I$36/PPA_fec!I$36)</f>
        <v>0</v>
      </c>
      <c r="J150" s="276">
        <f>IF(J$36=0,0,J$36/PPA_fec!J$36)</f>
        <v>0</v>
      </c>
      <c r="K150" s="276">
        <f>IF(K$36=0,0,K$36/PPA_fec!K$36)</f>
        <v>0</v>
      </c>
      <c r="L150" s="276">
        <f>IF(L$36=0,0,L$36/PPA_fec!L$36)</f>
        <v>0</v>
      </c>
      <c r="M150" s="276">
        <f>IF(M$36=0,0,M$36/PPA_fec!M$36)</f>
        <v>0</v>
      </c>
      <c r="N150" s="276">
        <f>IF(N$36=0,0,N$36/PPA_fec!N$36)</f>
        <v>0</v>
      </c>
      <c r="O150" s="276">
        <f>IF(O$36=0,0,O$36/PPA_fec!O$36)</f>
        <v>0</v>
      </c>
      <c r="P150" s="276">
        <f>IF(P$36=0,0,P$36/PPA_fec!P$36)</f>
        <v>0</v>
      </c>
      <c r="Q150" s="276">
        <f>IF(Q$36=0,0,Q$36/PPA_fec!Q$36)</f>
        <v>0</v>
      </c>
      <c r="R150" s="276">
        <f>IF(R$36=0,0,R$36/PPA_fec!R$36)</f>
        <v>0</v>
      </c>
      <c r="S150" s="276">
        <f>IF(S$36=0,0,S$36/PPA_fec!S$36)</f>
        <v>0</v>
      </c>
      <c r="T150" s="276">
        <f>IF(T$36=0,0,T$36/PPA_fec!T$36)</f>
        <v>0</v>
      </c>
      <c r="U150" s="276">
        <f>IF(U$36=0,0,U$36/PPA_fec!U$36)</f>
        <v>0</v>
      </c>
      <c r="V150" s="276">
        <f>IF(V$36=0,0,V$36/PPA_fec!V$36)</f>
        <v>0</v>
      </c>
      <c r="W150" s="276">
        <f>IF(W$36=0,0,W$36/PPA_fec!W$36)</f>
        <v>0</v>
      </c>
      <c r="DA150" s="77"/>
    </row>
    <row r="151" spans="1:105" ht="12" customHeight="1" x14ac:dyDescent="0.25">
      <c r="A151" s="56" t="s">
        <v>96</v>
      </c>
      <c r="B151" s="277">
        <f>IF(B$37=0,0,B$37/PPA_fec!B$37)</f>
        <v>1.9183329487519774</v>
      </c>
      <c r="C151" s="277">
        <f>IF(C$37=0,0,C$37/PPA_fec!C$37)</f>
        <v>1.9417009207615163</v>
      </c>
      <c r="D151" s="277">
        <f>IF(D$37=0,0,D$37/PPA_fec!D$37)</f>
        <v>2.1130727416361319</v>
      </c>
      <c r="E151" s="277">
        <f>IF(E$37=0,0,E$37/PPA_fec!E$37)</f>
        <v>1.8202108667409609</v>
      </c>
      <c r="F151" s="277">
        <f>IF(F$37=0,0,F$37/PPA_fec!F$37)</f>
        <v>0.78688614491711562</v>
      </c>
      <c r="G151" s="277">
        <f>IF(G$37=0,0,G$37/PPA_fec!G$37)</f>
        <v>0.74214001770792448</v>
      </c>
      <c r="H151" s="277">
        <f>IF(H$37=0,0,H$37/PPA_fec!H$37)</f>
        <v>0.99240154737883013</v>
      </c>
      <c r="I151" s="277">
        <f>IF(I$37=0,0,I$37/PPA_fec!I$37)</f>
        <v>0.57972100663295811</v>
      </c>
      <c r="J151" s="277">
        <f>IF(J$37=0,0,J$37/PPA_fec!J$37)</f>
        <v>0.67867802812948952</v>
      </c>
      <c r="K151" s="277">
        <f>IF(K$37=0,0,K$37/PPA_fec!K$37)</f>
        <v>0.52333124629868499</v>
      </c>
      <c r="L151" s="277">
        <f>IF(L$37=0,0,L$37/PPA_fec!L$37)</f>
        <v>0.27000338138620439</v>
      </c>
      <c r="M151" s="277">
        <f>IF(M$37=0,0,M$37/PPA_fec!M$37)</f>
        <v>0.70839858232028441</v>
      </c>
      <c r="N151" s="277">
        <f>IF(N$37=0,0,N$37/PPA_fec!N$37)</f>
        <v>0.15845955112196738</v>
      </c>
      <c r="O151" s="277">
        <f>IF(O$37=0,0,O$37/PPA_fec!O$37)</f>
        <v>0.19007085101633894</v>
      </c>
      <c r="P151" s="277">
        <f>IF(P$37=0,0,P$37/PPA_fec!P$37)</f>
        <v>0.15020602009658712</v>
      </c>
      <c r="Q151" s="277">
        <f>IF(Q$37=0,0,Q$37/PPA_fec!Q$37)</f>
        <v>7.8974894665298195E-2</v>
      </c>
      <c r="R151" s="277">
        <f>IF(R$37=0,0,R$37/PPA_fec!R$37)</f>
        <v>0.44591221764700611</v>
      </c>
      <c r="S151" s="277">
        <f>IF(S$37=0,0,S$37/PPA_fec!S$37)</f>
        <v>0.4544432516796254</v>
      </c>
      <c r="T151" s="277">
        <f>IF(T$37=0,0,T$37/PPA_fec!T$37)</f>
        <v>1.1247431582597283</v>
      </c>
      <c r="U151" s="277">
        <f>IF(U$37=0,0,U$37/PPA_fec!U$37)</f>
        <v>9.3192849109277942E-2</v>
      </c>
      <c r="V151" s="277">
        <f>IF(V$37=0,0,V$37/PPA_fec!V$37)</f>
        <v>7.4912886734816317E-2</v>
      </c>
      <c r="W151" s="277">
        <f>IF(W$37=0,0,W$37/PPA_fec!W$37)</f>
        <v>8.8209499411100178E-2</v>
      </c>
      <c r="DA151" s="78"/>
    </row>
    <row r="152" spans="1:105" ht="12" customHeight="1" x14ac:dyDescent="0.25">
      <c r="A152" s="203" t="s">
        <v>1885</v>
      </c>
      <c r="B152" s="278">
        <f>IF(B$43=0,0,B$43/PPA_fec!B$43)</f>
        <v>1.710956067325738</v>
      </c>
      <c r="C152" s="278">
        <f>IF(C$43=0,0,C$43/PPA_fec!C$43)</f>
        <v>1.5874400602213568</v>
      </c>
      <c r="D152" s="278">
        <f>IF(D$43=0,0,D$43/PPA_fec!D$43)</f>
        <v>1.6754630664101748</v>
      </c>
      <c r="E152" s="278">
        <f>IF(E$43=0,0,E$43/PPA_fec!E$43)</f>
        <v>1.3893664918327642</v>
      </c>
      <c r="F152" s="278">
        <f>IF(F$43=0,0,F$43/PPA_fec!F$43)</f>
        <v>0.89106904764961192</v>
      </c>
      <c r="G152" s="278">
        <f>IF(G$43=0,0,G$43/PPA_fec!G$43)</f>
        <v>0.86980538334691526</v>
      </c>
      <c r="H152" s="278">
        <f>IF(H$43=0,0,H$43/PPA_fec!H$43)</f>
        <v>0.96876226134324228</v>
      </c>
      <c r="I152" s="278">
        <f>IF(I$43=0,0,I$43/PPA_fec!I$43)</f>
        <v>0.79042174436665824</v>
      </c>
      <c r="J152" s="278">
        <f>IF(J$43=0,0,J$43/PPA_fec!J$43)</f>
        <v>0.78668249839327764</v>
      </c>
      <c r="K152" s="278">
        <f>IF(K$43=0,0,K$43/PPA_fec!K$43)</f>
        <v>0.65335916644217285</v>
      </c>
      <c r="L152" s="278">
        <f>IF(L$43=0,0,L$43/PPA_fec!L$43)</f>
        <v>0.51100920223051416</v>
      </c>
      <c r="M152" s="278">
        <f>IF(M$43=0,0,M$43/PPA_fec!M$43)</f>
        <v>0.68034929057581672</v>
      </c>
      <c r="N152" s="278">
        <f>IF(N$43=0,0,N$43/PPA_fec!N$43)</f>
        <v>0.43181138786637374</v>
      </c>
      <c r="O152" s="278">
        <f>IF(O$43=0,0,O$43/PPA_fec!O$43)</f>
        <v>0.43817677365362223</v>
      </c>
      <c r="P152" s="278">
        <f>IF(P$43=0,0,P$43/PPA_fec!P$43)</f>
        <v>0.37599628884883762</v>
      </c>
      <c r="Q152" s="278">
        <f>IF(Q$43=0,0,Q$43/PPA_fec!Q$43)</f>
        <v>0.31989501764855083</v>
      </c>
      <c r="R152" s="278">
        <f>IF(R$43=0,0,R$43/PPA_fec!R$43)</f>
        <v>0.65536754442558298</v>
      </c>
      <c r="S152" s="278">
        <f>IF(S$43=0,0,S$43/PPA_fec!S$43)</f>
        <v>0.58769066148807514</v>
      </c>
      <c r="T152" s="278">
        <f>IF(T$43=0,0,T$43/PPA_fec!T$43)</f>
        <v>0.79230777101338301</v>
      </c>
      <c r="U152" s="278">
        <f>IF(U$43=0,0,U$43/PPA_fec!U$43)</f>
        <v>0.32748141470815967</v>
      </c>
      <c r="V152" s="278">
        <f>IF(V$43=0,0,V$43/PPA_fec!V$43)</f>
        <v>0.32178695686051856</v>
      </c>
      <c r="W152" s="278">
        <f>IF(W$43=0,0,W$43/PPA_fec!W$43)</f>
        <v>0.33243252846860183</v>
      </c>
      <c r="DA152" s="79"/>
    </row>
    <row r="153" spans="1:105" ht="12" customHeight="1" x14ac:dyDescent="0.25">
      <c r="A153" s="203" t="s">
        <v>1900</v>
      </c>
      <c r="B153" s="278">
        <f>IF(B$56=0,0,B$56/PPA_fec!B$56)</f>
        <v>2.8746993499819631</v>
      </c>
      <c r="C153" s="278">
        <f>IF(C$56=0,0,C$56/PPA_fec!C$56)</f>
        <v>2.8057334572038508</v>
      </c>
      <c r="D153" s="278">
        <f>IF(D$56=0,0,D$56/PPA_fec!D$56)</f>
        <v>2.8160163206571589</v>
      </c>
      <c r="E153" s="278">
        <f>IF(E$56=0,0,E$56/PPA_fec!E$56)</f>
        <v>2.7398979764623097</v>
      </c>
      <c r="F153" s="278">
        <f>IF(F$56=0,0,F$56/PPA_fec!F$56)</f>
        <v>2.5030385967037017</v>
      </c>
      <c r="G153" s="278">
        <f>IF(G$56=0,0,G$56/PPA_fec!G$56)</f>
        <v>2.4958744726571327</v>
      </c>
      <c r="H153" s="278">
        <f>IF(H$56=0,0,H$56/PPA_fec!H$56)</f>
        <v>2.5286834136358314</v>
      </c>
      <c r="I153" s="278">
        <f>IF(I$56=0,0,I$56/PPA_fec!I$56)</f>
        <v>2.443745461859089</v>
      </c>
      <c r="J153" s="278">
        <f>IF(J$56=0,0,J$56/PPA_fec!J$56)</f>
        <v>2.4028408905206255</v>
      </c>
      <c r="K153" s="278">
        <f>IF(K$56=0,0,K$56/PPA_fec!K$56)</f>
        <v>2.2536908038273582</v>
      </c>
      <c r="L153" s="278">
        <f>IF(L$56=0,0,L$56/PPA_fec!L$56)</f>
        <v>2.1162493711763193</v>
      </c>
      <c r="M153" s="278">
        <f>IF(M$56=0,0,M$56/PPA_fec!M$56)</f>
        <v>2.2359532397205104</v>
      </c>
      <c r="N153" s="278">
        <f>IF(N$56=0,0,N$56/PPA_fec!N$56)</f>
        <v>2.0201663846410209</v>
      </c>
      <c r="O153" s="278">
        <f>IF(O$56=0,0,O$56/PPA_fec!O$56)</f>
        <v>1.9599144944238245</v>
      </c>
      <c r="P153" s="278">
        <f>IF(P$56=0,0,P$56/PPA_fec!P$56)</f>
        <v>1.8535811349243489</v>
      </c>
      <c r="Q153" s="278">
        <f>IF(Q$56=0,0,Q$56/PPA_fec!Q$56)</f>
        <v>1.7475491513343919</v>
      </c>
      <c r="R153" s="278">
        <f>IF(R$56=0,0,R$56/PPA_fec!R$56)</f>
        <v>2.1694936051826934</v>
      </c>
      <c r="S153" s="278">
        <f>IF(S$56=0,0,S$56/PPA_fec!S$56)</f>
        <v>2.0600686172370803</v>
      </c>
      <c r="T153" s="278">
        <f>IF(T$56=0,0,T$56/PPA_fec!T$56)</f>
        <v>2.1647126775805057</v>
      </c>
      <c r="U153" s="278">
        <f>IF(U$56=0,0,U$56/PPA_fec!U$56)</f>
        <v>1.7426209623904556</v>
      </c>
      <c r="V153" s="278">
        <f>IF(V$56=0,0,V$56/PPA_fec!V$56)</f>
        <v>1.7337311620314935</v>
      </c>
      <c r="W153" s="278">
        <f>IF(W$56=0,0,W$56/PPA_fec!W$56)</f>
        <v>1.7475821963893288</v>
      </c>
      <c r="DA153" s="79"/>
    </row>
    <row r="154" spans="1:105" ht="12" customHeight="1" x14ac:dyDescent="0.25">
      <c r="A154" s="41" t="s">
        <v>1915</v>
      </c>
      <c r="B154" s="279">
        <f>IF(B$69=0,0,B$69/PPA_fec!B$69)</f>
        <v>2.4805606019209208</v>
      </c>
      <c r="C154" s="279">
        <f>IF(C$69=0,0,C$69/PPA_fec!C$69)</f>
        <v>2.4325117635243911</v>
      </c>
      <c r="D154" s="279">
        <f>IF(D$69=0,0,D$69/PPA_fec!D$69)</f>
        <v>2.429427520660155</v>
      </c>
      <c r="E154" s="279">
        <f>IF(E$69=0,0,E$69/PPA_fec!E$69)</f>
        <v>2.4027304951957196</v>
      </c>
      <c r="F154" s="279">
        <f>IF(F$69=0,0,F$69/PPA_fec!F$69)</f>
        <v>2.3038852693127945</v>
      </c>
      <c r="G154" s="279">
        <f>IF(G$69=0,0,G$69/PPA_fec!G$69)</f>
        <v>2.3055127855050914</v>
      </c>
      <c r="H154" s="279">
        <f>IF(H$69=0,0,H$69/PPA_fec!H$69)</f>
        <v>2.3004633844514748</v>
      </c>
      <c r="I154" s="279">
        <f>IF(I$69=0,0,I$69/PPA_fec!I$69)</f>
        <v>2.2874350710176441</v>
      </c>
      <c r="J154" s="279">
        <f>IF(J$69=0,0,J$69/PPA_fec!J$69)</f>
        <v>2.2441991317143555</v>
      </c>
      <c r="K154" s="279">
        <f>IF(K$69=0,0,K$69/PPA_fec!K$69)</f>
        <v>2.1559436099825455</v>
      </c>
      <c r="L154" s="279">
        <f>IF(L$69=0,0,L$69/PPA_fec!L$69)</f>
        <v>2.1138858278219925</v>
      </c>
      <c r="M154" s="279">
        <f>IF(M$69=0,0,M$69/PPA_fec!M$69)</f>
        <v>2.1179776304218976</v>
      </c>
      <c r="N154" s="279">
        <f>IF(N$69=0,0,N$69/PPA_fec!N$69)</f>
        <v>2.0893590098015671</v>
      </c>
      <c r="O154" s="279">
        <f>IF(O$69=0,0,O$69/PPA_fec!O$69)</f>
        <v>1.9999302967124843</v>
      </c>
      <c r="P154" s="279">
        <f>IF(P$69=0,0,P$69/PPA_fec!P$69)</f>
        <v>1.9496765635107085</v>
      </c>
      <c r="Q154" s="279">
        <f>IF(Q$69=0,0,Q$69/PPA_fec!Q$69)</f>
        <v>1.9058162501991003</v>
      </c>
      <c r="R154" s="279">
        <f>IF(R$69=0,0,R$69/PPA_fec!R$69)</f>
        <v>2.0576367974453778</v>
      </c>
      <c r="S154" s="279">
        <f>IF(S$69=0,0,S$69/PPA_fec!S$69)</f>
        <v>1.9774235802121787</v>
      </c>
      <c r="T154" s="279">
        <f>IF(T$69=0,0,T$69/PPA_fec!T$69)</f>
        <v>1.9835142337312284</v>
      </c>
      <c r="U154" s="279">
        <f>IF(U$69=0,0,U$69/PPA_fec!U$69)</f>
        <v>1.8820325896220496</v>
      </c>
      <c r="V154" s="279">
        <f>IF(V$69=0,0,V$69/PPA_fec!V$69)</f>
        <v>1.8807264834820756</v>
      </c>
      <c r="W154" s="279">
        <f>IF(W$69=0,0,W$69/PPA_fec!W$69)</f>
        <v>1.8788783587633737</v>
      </c>
      <c r="DA154" s="82"/>
    </row>
    <row r="155" spans="1:105" ht="12" customHeight="1" x14ac:dyDescent="0.25">
      <c r="J155" s="131"/>
    </row>
    <row r="156" spans="1:105" ht="12" customHeight="1" x14ac:dyDescent="0.25">
      <c r="A156" s="35" t="s">
        <v>60</v>
      </c>
      <c r="B156" s="322">
        <f>IF(B$83=0,0,B$83/PPA_fec!B$83)</f>
        <v>0.49840363707447943</v>
      </c>
      <c r="C156" s="322">
        <f>IF(C$83=0,0,C$83/PPA_fec!C$83)</f>
        <v>0.50414130239863764</v>
      </c>
      <c r="D156" s="322">
        <f>IF(D$83=0,0,D$83/PPA_fec!D$83)</f>
        <v>0.59945171045412682</v>
      </c>
      <c r="E156" s="322">
        <f>IF(E$83=0,0,E$83/PPA_fec!E$83)</f>
        <v>0.43472414615124982</v>
      </c>
      <c r="F156" s="322">
        <f>IF(F$83=0,0,F$83/PPA_fec!F$83)</f>
        <v>0.14635100224003367</v>
      </c>
      <c r="G156" s="322">
        <f>IF(G$83=0,0,G$83/PPA_fec!G$83)</f>
        <v>0.13694220149655711</v>
      </c>
      <c r="H156" s="322">
        <f>IF(H$83=0,0,H$83/PPA_fec!H$83)</f>
        <v>0.19097825066122812</v>
      </c>
      <c r="I156" s="322">
        <f>IF(I$83=0,0,I$83/PPA_fec!I$83)</f>
        <v>0.10455582242083691</v>
      </c>
      <c r="J156" s="322">
        <f>IF(J$83=0,0,J$83/PPA_fec!J$83)</f>
        <v>0.12190225751976694</v>
      </c>
      <c r="K156" s="322">
        <f>IF(K$83=0,0,K$83/PPA_fec!K$83)</f>
        <v>9.0074924718328467E-2</v>
      </c>
      <c r="L156" s="322">
        <f>IF(L$83=0,0,L$83/PPA_fec!L$83)</f>
        <v>4.5516056565877698E-2</v>
      </c>
      <c r="M156" s="322">
        <f>IF(M$83=0,0,M$83/PPA_fec!M$83)</f>
        <v>0.12144780330633442</v>
      </c>
      <c r="N156" s="322">
        <f>IF(N$83=0,0,N$83/PPA_fec!N$83)</f>
        <v>2.6748776633029402E-2</v>
      </c>
      <c r="O156" s="322">
        <f>IF(O$83=0,0,O$83/PPA_fec!O$83)</f>
        <v>3.2117958062782323E-2</v>
      </c>
      <c r="P156" s="322">
        <f>IF(P$83=0,0,P$83/PPA_fec!P$83)</f>
        <v>2.488787260386369E-2</v>
      </c>
      <c r="Q156" s="322">
        <f>IF(Q$83=0,0,Q$83/PPA_fec!Q$83)</f>
        <v>1.3479347520809861E-2</v>
      </c>
      <c r="R156" s="322">
        <f>IF(R$83=0,0,R$83/PPA_fec!R$83)</f>
        <v>7.9438054510696271E-2</v>
      </c>
      <c r="S156" s="322">
        <f>IF(S$83=0,0,S$83/PPA_fec!S$83)</f>
        <v>7.8571816179344986E-2</v>
      </c>
      <c r="T156" s="322">
        <f>IF(T$83=0,0,T$83/PPA_fec!T$83)</f>
        <v>0.21047814602686959</v>
      </c>
      <c r="U156" s="322">
        <f>IF(U$83=0,0,U$83/PPA_fec!U$83)</f>
        <v>1.579987540795626E-2</v>
      </c>
      <c r="V156" s="322">
        <f>IF(V$83=0,0,V$83/PPA_fec!V$83)</f>
        <v>1.2935364173598309E-2</v>
      </c>
      <c r="W156" s="322">
        <f>IF(W$83=0,0,W$83/PPA_fec!W$83)</f>
        <v>1.5123768277358368E-2</v>
      </c>
      <c r="DA156" s="95"/>
    </row>
    <row r="157" spans="1:105" ht="12" customHeight="1" x14ac:dyDescent="0.25">
      <c r="A157" s="55" t="s">
        <v>92</v>
      </c>
      <c r="B157" s="332">
        <f>IF(B$84=0,0,B$84/PPA_fec!B$84)</f>
        <v>0</v>
      </c>
      <c r="C157" s="332">
        <f>IF(C$84=0,0,C$84/PPA_fec!C$84)</f>
        <v>0</v>
      </c>
      <c r="D157" s="332">
        <f>IF(D$84=0,0,D$84/PPA_fec!D$84)</f>
        <v>0</v>
      </c>
      <c r="E157" s="332">
        <f>IF(E$84=0,0,E$84/PPA_fec!E$84)</f>
        <v>0</v>
      </c>
      <c r="F157" s="332">
        <f>IF(F$84=0,0,F$84/PPA_fec!F$84)</f>
        <v>0</v>
      </c>
      <c r="G157" s="332">
        <f>IF(G$84=0,0,G$84/PPA_fec!G$84)</f>
        <v>0</v>
      </c>
      <c r="H157" s="332">
        <f>IF(H$84=0,0,H$84/PPA_fec!H$84)</f>
        <v>0</v>
      </c>
      <c r="I157" s="332">
        <f>IF(I$84=0,0,I$84/PPA_fec!I$84)</f>
        <v>0</v>
      </c>
      <c r="J157" s="332">
        <f>IF(J$84=0,0,J$84/PPA_fec!J$84)</f>
        <v>0</v>
      </c>
      <c r="K157" s="332">
        <f>IF(K$84=0,0,K$84/PPA_fec!K$84)</f>
        <v>0</v>
      </c>
      <c r="L157" s="332">
        <f>IF(L$84=0,0,L$84/PPA_fec!L$84)</f>
        <v>0</v>
      </c>
      <c r="M157" s="332">
        <f>IF(M$84=0,0,M$84/PPA_fec!M$84)</f>
        <v>0</v>
      </c>
      <c r="N157" s="332">
        <f>IF(N$84=0,0,N$84/PPA_fec!N$84)</f>
        <v>0</v>
      </c>
      <c r="O157" s="332">
        <f>IF(O$84=0,0,O$84/PPA_fec!O$84)</f>
        <v>0</v>
      </c>
      <c r="P157" s="332">
        <f>IF(P$84=0,0,P$84/PPA_fec!P$84)</f>
        <v>0</v>
      </c>
      <c r="Q157" s="332">
        <f>IF(Q$84=0,0,Q$84/PPA_fec!Q$84)</f>
        <v>0</v>
      </c>
      <c r="R157" s="332">
        <f>IF(R$84=0,0,R$84/PPA_fec!R$84)</f>
        <v>0</v>
      </c>
      <c r="S157" s="332">
        <f>IF(S$84=0,0,S$84/PPA_fec!S$84)</f>
        <v>0</v>
      </c>
      <c r="T157" s="332">
        <f>IF(T$84=0,0,T$84/PPA_fec!T$84)</f>
        <v>0</v>
      </c>
      <c r="U157" s="332">
        <f>IF(U$84=0,0,U$84/PPA_fec!U$84)</f>
        <v>0</v>
      </c>
      <c r="V157" s="332">
        <f>IF(V$84=0,0,V$84/PPA_fec!V$84)</f>
        <v>0</v>
      </c>
      <c r="W157" s="332">
        <f>IF(W$84=0,0,W$84/PPA_fec!W$84)</f>
        <v>0</v>
      </c>
      <c r="DA157" s="67"/>
    </row>
    <row r="158" spans="1:105" ht="12" customHeight="1" x14ac:dyDescent="0.25">
      <c r="A158" s="202" t="s">
        <v>93</v>
      </c>
      <c r="B158" s="333">
        <f>IF(B$85=0,0,B$85/PPA_fec!B$85)</f>
        <v>0</v>
      </c>
      <c r="C158" s="333">
        <f>IF(C$85=0,0,C$85/PPA_fec!C$85)</f>
        <v>0</v>
      </c>
      <c r="D158" s="333">
        <f>IF(D$85=0,0,D$85/PPA_fec!D$85)</f>
        <v>0</v>
      </c>
      <c r="E158" s="333">
        <f>IF(E$85=0,0,E$85/PPA_fec!E$85)</f>
        <v>0</v>
      </c>
      <c r="F158" s="333">
        <f>IF(F$85=0,0,F$85/PPA_fec!F$85)</f>
        <v>0</v>
      </c>
      <c r="G158" s="333">
        <f>IF(G$85=0,0,G$85/PPA_fec!G$85)</f>
        <v>0</v>
      </c>
      <c r="H158" s="333">
        <f>IF(H$85=0,0,H$85/PPA_fec!H$85)</f>
        <v>0</v>
      </c>
      <c r="I158" s="333">
        <f>IF(I$85=0,0,I$85/PPA_fec!I$85)</f>
        <v>0</v>
      </c>
      <c r="J158" s="333">
        <f>IF(J$85=0,0,J$85/PPA_fec!J$85)</f>
        <v>0</v>
      </c>
      <c r="K158" s="333">
        <f>IF(K$85=0,0,K$85/PPA_fec!K$85)</f>
        <v>0</v>
      </c>
      <c r="L158" s="333">
        <f>IF(L$85=0,0,L$85/PPA_fec!L$85)</f>
        <v>0</v>
      </c>
      <c r="M158" s="333">
        <f>IF(M$85=0,0,M$85/PPA_fec!M$85)</f>
        <v>0</v>
      </c>
      <c r="N158" s="333">
        <f>IF(N$85=0,0,N$85/PPA_fec!N$85)</f>
        <v>0</v>
      </c>
      <c r="O158" s="333">
        <f>IF(O$85=0,0,O$85/PPA_fec!O$85)</f>
        <v>0</v>
      </c>
      <c r="P158" s="333">
        <f>IF(P$85=0,0,P$85/PPA_fec!P$85)</f>
        <v>0</v>
      </c>
      <c r="Q158" s="333">
        <f>IF(Q$85=0,0,Q$85/PPA_fec!Q$85)</f>
        <v>0</v>
      </c>
      <c r="R158" s="333">
        <f>IF(R$85=0,0,R$85/PPA_fec!R$85)</f>
        <v>0</v>
      </c>
      <c r="S158" s="333">
        <f>IF(S$85=0,0,S$85/PPA_fec!S$85)</f>
        <v>0</v>
      </c>
      <c r="T158" s="333">
        <f>IF(T$85=0,0,T$85/PPA_fec!T$85)</f>
        <v>0</v>
      </c>
      <c r="U158" s="333">
        <f>IF(U$85=0,0,U$85/PPA_fec!U$85)</f>
        <v>0</v>
      </c>
      <c r="V158" s="333">
        <f>IF(V$85=0,0,V$85/PPA_fec!V$85)</f>
        <v>0</v>
      </c>
      <c r="W158" s="333">
        <f>IF(W$85=0,0,W$85/PPA_fec!W$85)</f>
        <v>0</v>
      </c>
      <c r="DA158" s="174"/>
    </row>
    <row r="159" spans="1:105" ht="12" customHeight="1" x14ac:dyDescent="0.25">
      <c r="A159" s="202" t="s">
        <v>94</v>
      </c>
      <c r="B159" s="333">
        <f>IF(B$86=0,0,B$86/PPA_fec!B$86)</f>
        <v>0</v>
      </c>
      <c r="C159" s="333">
        <f>IF(C$86=0,0,C$86/PPA_fec!C$86)</f>
        <v>0</v>
      </c>
      <c r="D159" s="333">
        <f>IF(D$86=0,0,D$86/PPA_fec!D$86)</f>
        <v>0</v>
      </c>
      <c r="E159" s="333">
        <f>IF(E$86=0,0,E$86/PPA_fec!E$86)</f>
        <v>0</v>
      </c>
      <c r="F159" s="333">
        <f>IF(F$86=0,0,F$86/PPA_fec!F$86)</f>
        <v>0</v>
      </c>
      <c r="G159" s="333">
        <f>IF(G$86=0,0,G$86/PPA_fec!G$86)</f>
        <v>0</v>
      </c>
      <c r="H159" s="333">
        <f>IF(H$86=0,0,H$86/PPA_fec!H$86)</f>
        <v>0</v>
      </c>
      <c r="I159" s="333">
        <f>IF(I$86=0,0,I$86/PPA_fec!I$86)</f>
        <v>0</v>
      </c>
      <c r="J159" s="333">
        <f>IF(J$86=0,0,J$86/PPA_fec!J$86)</f>
        <v>0</v>
      </c>
      <c r="K159" s="333">
        <f>IF(K$86=0,0,K$86/PPA_fec!K$86)</f>
        <v>0</v>
      </c>
      <c r="L159" s="333">
        <f>IF(L$86=0,0,L$86/PPA_fec!L$86)</f>
        <v>0</v>
      </c>
      <c r="M159" s="333">
        <f>IF(M$86=0,0,M$86/PPA_fec!M$86)</f>
        <v>0</v>
      </c>
      <c r="N159" s="333">
        <f>IF(N$86=0,0,N$86/PPA_fec!N$86)</f>
        <v>0</v>
      </c>
      <c r="O159" s="333">
        <f>IF(O$86=0,0,O$86/PPA_fec!O$86)</f>
        <v>0</v>
      </c>
      <c r="P159" s="333">
        <f>IF(P$86=0,0,P$86/PPA_fec!P$86)</f>
        <v>0</v>
      </c>
      <c r="Q159" s="333">
        <f>IF(Q$86=0,0,Q$86/PPA_fec!Q$86)</f>
        <v>0</v>
      </c>
      <c r="R159" s="333">
        <f>IF(R$86=0,0,R$86/PPA_fec!R$86)</f>
        <v>0</v>
      </c>
      <c r="S159" s="333">
        <f>IF(S$86=0,0,S$86/PPA_fec!S$86)</f>
        <v>0</v>
      </c>
      <c r="T159" s="333">
        <f>IF(T$86=0,0,T$86/PPA_fec!T$86)</f>
        <v>0</v>
      </c>
      <c r="U159" s="333">
        <f>IF(U$86=0,0,U$86/PPA_fec!U$86)</f>
        <v>0</v>
      </c>
      <c r="V159" s="333">
        <f>IF(V$86=0,0,V$86/PPA_fec!V$86)</f>
        <v>0</v>
      </c>
      <c r="W159" s="333">
        <f>IF(W$86=0,0,W$86/PPA_fec!W$86)</f>
        <v>0</v>
      </c>
      <c r="DA159" s="174"/>
    </row>
    <row r="160" spans="1:105" ht="12" customHeight="1" x14ac:dyDescent="0.25">
      <c r="A160" s="202" t="s">
        <v>95</v>
      </c>
      <c r="B160" s="333">
        <f>IF(B$87=0,0,B$87/PPA_fec!B$87)</f>
        <v>0</v>
      </c>
      <c r="C160" s="333">
        <f>IF(C$87=0,0,C$87/PPA_fec!C$87)</f>
        <v>0</v>
      </c>
      <c r="D160" s="333">
        <f>IF(D$87=0,0,D$87/PPA_fec!D$87)</f>
        <v>0</v>
      </c>
      <c r="E160" s="333">
        <f>IF(E$87=0,0,E$87/PPA_fec!E$87)</f>
        <v>0</v>
      </c>
      <c r="F160" s="333">
        <f>IF(F$87=0,0,F$87/PPA_fec!F$87)</f>
        <v>0</v>
      </c>
      <c r="G160" s="333">
        <f>IF(G$87=0,0,G$87/PPA_fec!G$87)</f>
        <v>0</v>
      </c>
      <c r="H160" s="333">
        <f>IF(H$87=0,0,H$87/PPA_fec!H$87)</f>
        <v>0</v>
      </c>
      <c r="I160" s="333">
        <f>IF(I$87=0,0,I$87/PPA_fec!I$87)</f>
        <v>0</v>
      </c>
      <c r="J160" s="333">
        <f>IF(J$87=0,0,J$87/PPA_fec!J$87)</f>
        <v>0</v>
      </c>
      <c r="K160" s="333">
        <f>IF(K$87=0,0,K$87/PPA_fec!K$87)</f>
        <v>0</v>
      </c>
      <c r="L160" s="333">
        <f>IF(L$87=0,0,L$87/PPA_fec!L$87)</f>
        <v>0</v>
      </c>
      <c r="M160" s="333">
        <f>IF(M$87=0,0,M$87/PPA_fec!M$87)</f>
        <v>0</v>
      </c>
      <c r="N160" s="333">
        <f>IF(N$87=0,0,N$87/PPA_fec!N$87)</f>
        <v>0</v>
      </c>
      <c r="O160" s="333">
        <f>IF(O$87=0,0,O$87/PPA_fec!O$87)</f>
        <v>0</v>
      </c>
      <c r="P160" s="333">
        <f>IF(P$87=0,0,P$87/PPA_fec!P$87)</f>
        <v>0</v>
      </c>
      <c r="Q160" s="333">
        <f>IF(Q$87=0,0,Q$87/PPA_fec!Q$87)</f>
        <v>0</v>
      </c>
      <c r="R160" s="333">
        <f>IF(R$87=0,0,R$87/PPA_fec!R$87)</f>
        <v>0</v>
      </c>
      <c r="S160" s="333">
        <f>IF(S$87=0,0,S$87/PPA_fec!S$87)</f>
        <v>0</v>
      </c>
      <c r="T160" s="333">
        <f>IF(T$87=0,0,T$87/PPA_fec!T$87)</f>
        <v>0</v>
      </c>
      <c r="U160" s="333">
        <f>IF(U$87=0,0,U$87/PPA_fec!U$87)</f>
        <v>0</v>
      </c>
      <c r="V160" s="333">
        <f>IF(V$87=0,0,V$87/PPA_fec!V$87)</f>
        <v>0</v>
      </c>
      <c r="W160" s="333">
        <f>IF(W$87=0,0,W$87/PPA_fec!W$87)</f>
        <v>0</v>
      </c>
      <c r="DA160" s="174"/>
    </row>
    <row r="161" spans="1:105" ht="12" customHeight="1" x14ac:dyDescent="0.25">
      <c r="A161" s="56" t="s">
        <v>96</v>
      </c>
      <c r="B161" s="334">
        <f>IF(B$88=0,0,B$88/PPA_fec!B$88)</f>
        <v>1.9183329487519765</v>
      </c>
      <c r="C161" s="334">
        <f>IF(C$88=0,0,C$88/PPA_fec!C$88)</f>
        <v>1.9417009207615155</v>
      </c>
      <c r="D161" s="334">
        <f>IF(D$88=0,0,D$88/PPA_fec!D$88)</f>
        <v>2.1130727416361306</v>
      </c>
      <c r="E161" s="334">
        <f>IF(E$88=0,0,E$88/PPA_fec!E$88)</f>
        <v>1.8202108667409616</v>
      </c>
      <c r="F161" s="334">
        <f>IF(F$88=0,0,F$88/PPA_fec!F$88)</f>
        <v>0.7868861449171155</v>
      </c>
      <c r="G161" s="334">
        <f>IF(G$88=0,0,G$88/PPA_fec!G$88)</f>
        <v>0.74214001770792415</v>
      </c>
      <c r="H161" s="334">
        <f>IF(H$88=0,0,H$88/PPA_fec!H$88)</f>
        <v>0.99240154737882991</v>
      </c>
      <c r="I161" s="334">
        <f>IF(I$88=0,0,I$88/PPA_fec!I$88)</f>
        <v>0.57972100663295778</v>
      </c>
      <c r="J161" s="334">
        <f>IF(J$88=0,0,J$88/PPA_fec!J$88)</f>
        <v>0.67867802812948963</v>
      </c>
      <c r="K161" s="334">
        <f>IF(K$88=0,0,K$88/PPA_fec!K$88)</f>
        <v>0.52333124629868499</v>
      </c>
      <c r="L161" s="334">
        <f>IF(L$88=0,0,L$88/PPA_fec!L$88)</f>
        <v>0.27000338138620444</v>
      </c>
      <c r="M161" s="334">
        <f>IF(M$88=0,0,M$88/PPA_fec!M$88)</f>
        <v>0.70839858232028419</v>
      </c>
      <c r="N161" s="334">
        <f>IF(N$88=0,0,N$88/PPA_fec!N$88)</f>
        <v>0.15845955112196747</v>
      </c>
      <c r="O161" s="334">
        <f>IF(O$88=0,0,O$88/PPA_fec!O$88)</f>
        <v>0.19007085101633897</v>
      </c>
      <c r="P161" s="334">
        <f>IF(P$88=0,0,P$88/PPA_fec!P$88)</f>
        <v>0.1502060200965871</v>
      </c>
      <c r="Q161" s="334">
        <f>IF(Q$88=0,0,Q$88/PPA_fec!Q$88)</f>
        <v>7.8974894665298251E-2</v>
      </c>
      <c r="R161" s="334">
        <f>IF(R$88=0,0,R$88/PPA_fec!R$88)</f>
        <v>0.44591221764700595</v>
      </c>
      <c r="S161" s="334">
        <f>IF(S$88=0,0,S$88/PPA_fec!S$88)</f>
        <v>0.45444325167962518</v>
      </c>
      <c r="T161" s="334">
        <f>IF(T$88=0,0,T$88/PPA_fec!T$88)</f>
        <v>1.1247431582597287</v>
      </c>
      <c r="U161" s="334">
        <f>IF(U$88=0,0,U$88/PPA_fec!U$88)</f>
        <v>9.3192849109277873E-2</v>
      </c>
      <c r="V161" s="334">
        <f>IF(V$88=0,0,V$88/PPA_fec!V$88)</f>
        <v>7.4912886734816359E-2</v>
      </c>
      <c r="W161" s="334">
        <f>IF(W$88=0,0,W$88/PPA_fec!W$88)</f>
        <v>8.820949941110022E-2</v>
      </c>
      <c r="DA161" s="68"/>
    </row>
    <row r="162" spans="1:105" ht="12" customHeight="1" x14ac:dyDescent="0.25">
      <c r="A162" s="41" t="s">
        <v>1941</v>
      </c>
      <c r="B162" s="335">
        <f>IF(B$94=0,0,B$94/PPA_fec!B$94)</f>
        <v>0</v>
      </c>
      <c r="C162" s="335">
        <f>IF(C$94=0,0,C$94/PPA_fec!C$94)</f>
        <v>0</v>
      </c>
      <c r="D162" s="335">
        <f>IF(D$94=0,0,D$94/PPA_fec!D$94)</f>
        <v>0</v>
      </c>
      <c r="E162" s="335">
        <f>IF(E$94=0,0,E$94/PPA_fec!E$94)</f>
        <v>0</v>
      </c>
      <c r="F162" s="335">
        <f>IF(F$94=0,0,F$94/PPA_fec!F$94)</f>
        <v>0</v>
      </c>
      <c r="G162" s="335">
        <f>IF(G$94=0,0,G$94/PPA_fec!G$94)</f>
        <v>0</v>
      </c>
      <c r="H162" s="335">
        <f>IF(H$94=0,0,H$94/PPA_fec!H$94)</f>
        <v>0</v>
      </c>
      <c r="I162" s="335">
        <f>IF(I$94=0,0,I$94/PPA_fec!I$94)</f>
        <v>0</v>
      </c>
      <c r="J162" s="335">
        <f>IF(J$94=0,0,J$94/PPA_fec!J$94)</f>
        <v>0</v>
      </c>
      <c r="K162" s="335">
        <f>IF(K$94=0,0,K$94/PPA_fec!K$94)</f>
        <v>0</v>
      </c>
      <c r="L162" s="335">
        <f>IF(L$94=0,0,L$94/PPA_fec!L$94)</f>
        <v>0</v>
      </c>
      <c r="M162" s="335">
        <f>IF(M$94=0,0,M$94/PPA_fec!M$94)</f>
        <v>0</v>
      </c>
      <c r="N162" s="335">
        <f>IF(N$94=0,0,N$94/PPA_fec!N$94)</f>
        <v>0</v>
      </c>
      <c r="O162" s="335">
        <f>IF(O$94=0,0,O$94/PPA_fec!O$94)</f>
        <v>0</v>
      </c>
      <c r="P162" s="335">
        <f>IF(P$94=0,0,P$94/PPA_fec!P$94)</f>
        <v>0</v>
      </c>
      <c r="Q162" s="335">
        <f>IF(Q$94=0,0,Q$94/PPA_fec!Q$94)</f>
        <v>0</v>
      </c>
      <c r="R162" s="335">
        <f>IF(R$94=0,0,R$94/PPA_fec!R$94)</f>
        <v>0</v>
      </c>
      <c r="S162" s="335">
        <f>IF(S$94=0,0,S$94/PPA_fec!S$94)</f>
        <v>0</v>
      </c>
      <c r="T162" s="335">
        <f>IF(T$94=0,0,T$94/PPA_fec!T$94)</f>
        <v>0</v>
      </c>
      <c r="U162" s="335">
        <f>IF(U$94=0,0,U$94/PPA_fec!U$94)</f>
        <v>0</v>
      </c>
      <c r="V162" s="335">
        <f>IF(V$94=0,0,V$94/PPA_fec!V$94)</f>
        <v>0</v>
      </c>
      <c r="W162" s="335">
        <f>IF(W$94=0,0,W$94/PPA_fec!W$94)</f>
        <v>0</v>
      </c>
      <c r="DA162" s="97"/>
    </row>
  </sheetData>
  <pageMargins left="0.39370078740157483" right="0.39370078740157483" top="0.39370078740157483" bottom="0.39370078740157483" header="0.31496062992125978" footer="0.31496062992125978"/>
  <pageSetup paperSize="9" scale="45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tobacco"</f>
        <v>EL: Food, beverages and tobacco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3645.5093072631221</v>
      </c>
      <c r="C3" s="205">
        <v>4243.5402149450601</v>
      </c>
      <c r="D3" s="205">
        <v>4688.7995725205028</v>
      </c>
      <c r="E3" s="205">
        <v>4548.6111111111113</v>
      </c>
      <c r="F3" s="205">
        <v>4611.8338685972458</v>
      </c>
      <c r="G3" s="205">
        <v>4220.2187660229019</v>
      </c>
      <c r="H3" s="205">
        <v>4077.229726938489</v>
      </c>
      <c r="I3" s="205">
        <v>4514.8226469297369</v>
      </c>
      <c r="J3" s="205">
        <v>4584.8427210078089</v>
      </c>
      <c r="K3" s="205">
        <v>4379.5206485561821</v>
      </c>
      <c r="L3" s="205">
        <v>4869.2228721049614</v>
      </c>
      <c r="M3" s="205">
        <v>4881.0405392575713</v>
      </c>
      <c r="N3" s="205">
        <v>4967.3096096326408</v>
      </c>
      <c r="O3" s="205">
        <v>4724.5426978382065</v>
      </c>
      <c r="P3" s="205">
        <v>4789.2411487252966</v>
      </c>
      <c r="Q3" s="205">
        <v>4926.8</v>
      </c>
      <c r="R3" s="205">
        <v>5206.7382871996924</v>
      </c>
      <c r="S3" s="205">
        <v>5180.5743742295663</v>
      </c>
      <c r="T3" s="205">
        <v>5258.2784167655846</v>
      </c>
      <c r="U3" s="205">
        <v>5106.4758867913033</v>
      </c>
      <c r="V3" s="205">
        <v>5497.5187232795297</v>
      </c>
      <c r="W3" s="205">
        <v>5805.5195775630164</v>
      </c>
      <c r="DA3" s="112" t="s">
        <v>2111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4974.9210516406247</v>
      </c>
      <c r="C5" s="205">
        <v>4727.8069270473134</v>
      </c>
      <c r="D5" s="205">
        <v>4781.3613565887117</v>
      </c>
      <c r="E5" s="205">
        <v>5131.6519171722011</v>
      </c>
      <c r="F5" s="205">
        <v>4839.3548420999214</v>
      </c>
      <c r="G5" s="205">
        <v>5002.5039435692224</v>
      </c>
      <c r="H5" s="205">
        <v>5369.0631833967709</v>
      </c>
      <c r="I5" s="205">
        <v>5195.9097986710767</v>
      </c>
      <c r="J5" s="205">
        <v>5376.8229758789339</v>
      </c>
      <c r="K5" s="205">
        <v>5253.5327424097732</v>
      </c>
      <c r="L5" s="205">
        <v>4809.4608228179104</v>
      </c>
      <c r="M5" s="205">
        <v>4952.7272617148992</v>
      </c>
      <c r="N5" s="205">
        <v>4464.6025316193181</v>
      </c>
      <c r="O5" s="205">
        <v>3950.735865534356</v>
      </c>
      <c r="P5" s="205">
        <v>4450.8217956035814</v>
      </c>
      <c r="Q5" s="205">
        <v>4530.4646643818169</v>
      </c>
      <c r="R5" s="205">
        <v>3805.28041656297</v>
      </c>
      <c r="S5" s="205">
        <v>3612.9162306598619</v>
      </c>
      <c r="T5" s="205">
        <v>3863.0042227761542</v>
      </c>
      <c r="U5" s="205">
        <v>3940.2730980161032</v>
      </c>
      <c r="V5" s="205">
        <v>4084.505088173285</v>
      </c>
      <c r="W5" s="205">
        <v>3678.3428820909662</v>
      </c>
      <c r="DA5" s="112" t="s">
        <v>2113</v>
      </c>
    </row>
    <row r="6" spans="1:105" ht="12" customHeight="1" x14ac:dyDescent="0.25">
      <c r="A6" s="154" t="s">
        <v>2114</v>
      </c>
      <c r="B6" s="340">
        <v>6218.6513145507806</v>
      </c>
      <c r="C6" s="340">
        <v>5907.7187488232412</v>
      </c>
      <c r="D6" s="340">
        <v>5596.7861830957017</v>
      </c>
      <c r="E6" s="340">
        <v>5596.7861830957017</v>
      </c>
      <c r="F6" s="340">
        <v>5285.8536173681623</v>
      </c>
      <c r="G6" s="340">
        <v>5285.8536173681623</v>
      </c>
      <c r="H6" s="340">
        <v>5907.7187488232403</v>
      </c>
      <c r="I6" s="340">
        <v>5596.7861830957008</v>
      </c>
      <c r="J6" s="340">
        <v>5907.7187488232403</v>
      </c>
      <c r="K6" s="340">
        <v>5907.7187488232403</v>
      </c>
      <c r="L6" s="340">
        <v>5596.7861830957008</v>
      </c>
      <c r="M6" s="340">
        <v>5596.7861830957008</v>
      </c>
      <c r="N6" s="340">
        <v>5285.8536173681614</v>
      </c>
      <c r="O6" s="340">
        <v>4974.921051640622</v>
      </c>
      <c r="P6" s="340">
        <v>4974.921051640622</v>
      </c>
      <c r="Q6" s="340">
        <v>4974.921051640622</v>
      </c>
      <c r="R6" s="340">
        <v>4663.9884859130834</v>
      </c>
      <c r="S6" s="340">
        <v>4663.9884859130834</v>
      </c>
      <c r="T6" s="340">
        <v>4353.0559201855431</v>
      </c>
      <c r="U6" s="340">
        <v>4353.0559201855431</v>
      </c>
      <c r="V6" s="340">
        <v>4353.0559201855431</v>
      </c>
      <c r="W6" s="340">
        <v>4353.0559201855431</v>
      </c>
      <c r="DA6" s="160" t="s">
        <v>2115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310.93256572753899</v>
      </c>
      <c r="H7" s="342">
        <v>621.86513145507809</v>
      </c>
      <c r="I7" s="342">
        <v>0</v>
      </c>
      <c r="J7" s="342">
        <v>621.86513145507809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310.93256572753899</v>
      </c>
      <c r="Q7" s="342">
        <v>0</v>
      </c>
      <c r="R7" s="342">
        <v>0</v>
      </c>
      <c r="S7" s="342">
        <v>0</v>
      </c>
      <c r="T7" s="342">
        <v>0</v>
      </c>
      <c r="U7" s="342">
        <v>310.93256572753899</v>
      </c>
      <c r="V7" s="342">
        <v>310.93256572753899</v>
      </c>
      <c r="W7" s="342">
        <v>0</v>
      </c>
      <c r="DA7" s="161" t="s">
        <v>2117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310.93256572753944</v>
      </c>
      <c r="D8" s="344">
        <f t="shared" si="0"/>
        <v>310.93256572753944</v>
      </c>
      <c r="E8" s="344">
        <f t="shared" si="0"/>
        <v>0</v>
      </c>
      <c r="F8" s="344">
        <f t="shared" si="0"/>
        <v>310.93256572753944</v>
      </c>
      <c r="G8" s="344">
        <f t="shared" si="0"/>
        <v>310.93256572753853</v>
      </c>
      <c r="H8" s="344">
        <f t="shared" si="0"/>
        <v>0</v>
      </c>
      <c r="I8" s="344">
        <f t="shared" si="0"/>
        <v>310.93256572753944</v>
      </c>
      <c r="J8" s="344">
        <f t="shared" si="0"/>
        <v>310.93256572753853</v>
      </c>
      <c r="K8" s="344">
        <f t="shared" si="0"/>
        <v>0</v>
      </c>
      <c r="L8" s="344">
        <f t="shared" si="0"/>
        <v>310.93256572753944</v>
      </c>
      <c r="M8" s="344">
        <f t="shared" si="0"/>
        <v>0</v>
      </c>
      <c r="N8" s="344">
        <f t="shared" si="0"/>
        <v>310.93256572753944</v>
      </c>
      <c r="O8" s="344">
        <f t="shared" si="0"/>
        <v>310.93256572753944</v>
      </c>
      <c r="P8" s="344">
        <f t="shared" si="0"/>
        <v>310.93256572753853</v>
      </c>
      <c r="Q8" s="344">
        <f t="shared" si="0"/>
        <v>0</v>
      </c>
      <c r="R8" s="344">
        <f t="shared" si="0"/>
        <v>310.93256572753853</v>
      </c>
      <c r="S8" s="344">
        <f t="shared" si="0"/>
        <v>0</v>
      </c>
      <c r="T8" s="344">
        <f t="shared" si="0"/>
        <v>310.93256572754035</v>
      </c>
      <c r="U8" s="344">
        <f t="shared" si="0"/>
        <v>310.93256572753853</v>
      </c>
      <c r="V8" s="344">
        <f t="shared" si="0"/>
        <v>310.93256572753853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1243.7302629101559</v>
      </c>
      <c r="C9" s="345">
        <f t="shared" si="1"/>
        <v>1179.9118217759278</v>
      </c>
      <c r="D9" s="345">
        <f t="shared" si="1"/>
        <v>815.42482650699003</v>
      </c>
      <c r="E9" s="345">
        <f t="shared" si="1"/>
        <v>465.13426592350061</v>
      </c>
      <c r="F9" s="345">
        <f t="shared" si="1"/>
        <v>446.49877526824093</v>
      </c>
      <c r="G9" s="345">
        <f t="shared" si="1"/>
        <v>283.34967379893988</v>
      </c>
      <c r="H9" s="345">
        <f t="shared" si="1"/>
        <v>538.65556542646937</v>
      </c>
      <c r="I9" s="345">
        <f t="shared" si="1"/>
        <v>400.87638442462412</v>
      </c>
      <c r="J9" s="345">
        <f t="shared" si="1"/>
        <v>530.89577294430637</v>
      </c>
      <c r="K9" s="345">
        <f t="shared" si="1"/>
        <v>654.18600641346711</v>
      </c>
      <c r="L9" s="345">
        <f t="shared" si="1"/>
        <v>787.32536027779042</v>
      </c>
      <c r="M9" s="345">
        <f t="shared" si="1"/>
        <v>644.05892138080162</v>
      </c>
      <c r="N9" s="345">
        <f t="shared" si="1"/>
        <v>821.25108574884325</v>
      </c>
      <c r="O9" s="345">
        <f t="shared" si="1"/>
        <v>1024.185186106266</v>
      </c>
      <c r="P9" s="345">
        <f t="shared" si="1"/>
        <v>524.0992560370405</v>
      </c>
      <c r="Q9" s="345">
        <f t="shared" si="1"/>
        <v>444.45638725880508</v>
      </c>
      <c r="R9" s="345">
        <f t="shared" si="1"/>
        <v>858.70806935011342</v>
      </c>
      <c r="S9" s="345">
        <f t="shared" si="1"/>
        <v>1051.0722552532216</v>
      </c>
      <c r="T9" s="345">
        <f t="shared" si="1"/>
        <v>490.05169740938891</v>
      </c>
      <c r="U9" s="345">
        <f t="shared" si="1"/>
        <v>412.7828221694399</v>
      </c>
      <c r="V9" s="345">
        <f t="shared" si="1"/>
        <v>268.55083201225807</v>
      </c>
      <c r="W9" s="345">
        <f t="shared" si="1"/>
        <v>674.71303809457686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655.29836629406702</v>
      </c>
      <c r="C12" s="212">
        <v>625.71676698194312</v>
      </c>
      <c r="D12" s="212">
        <v>644.21066208082539</v>
      </c>
      <c r="E12" s="212">
        <v>695.7366294067067</v>
      </c>
      <c r="F12" s="212">
        <v>643.76655202063625</v>
      </c>
      <c r="G12" s="212">
        <v>642.0476354256233</v>
      </c>
      <c r="H12" s="212">
        <v>663.11857265692186</v>
      </c>
      <c r="I12" s="212">
        <v>638.93619948409275</v>
      </c>
      <c r="J12" s="212">
        <v>658.23834909716243</v>
      </c>
      <c r="K12" s="212">
        <v>618.34514187446257</v>
      </c>
      <c r="L12" s="212">
        <v>580.47824591573522</v>
      </c>
      <c r="M12" s="212">
        <v>595.41917454858117</v>
      </c>
      <c r="N12" s="212">
        <v>540.77274290627679</v>
      </c>
      <c r="O12" s="212">
        <v>470.29982803095442</v>
      </c>
      <c r="P12" s="212">
        <v>522.76216680997413</v>
      </c>
      <c r="Q12" s="212">
        <v>522.97901977644028</v>
      </c>
      <c r="R12" s="212">
        <v>445.16809974204631</v>
      </c>
      <c r="S12" s="212">
        <v>423.56517626827173</v>
      </c>
      <c r="T12" s="212">
        <v>457.49423903697328</v>
      </c>
      <c r="U12" s="212">
        <v>455.81625107480642</v>
      </c>
      <c r="V12" s="212">
        <v>478.81943250214948</v>
      </c>
      <c r="W12" s="212">
        <v>462.51177987962171</v>
      </c>
      <c r="DA12" s="109" t="s">
        <v>2120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2121</v>
      </c>
    </row>
    <row r="14" spans="1:105" ht="12" customHeight="1" x14ac:dyDescent="0.25">
      <c r="A14" s="14" t="s">
        <v>31</v>
      </c>
      <c r="B14" s="206">
        <f t="shared" ref="B14:W14" si="2">SUM(B15:B19)</f>
        <v>288.10791057609634</v>
      </c>
      <c r="C14" s="206">
        <f t="shared" si="2"/>
        <v>271.23344797936369</v>
      </c>
      <c r="D14" s="206">
        <f t="shared" si="2"/>
        <v>268.91177987962163</v>
      </c>
      <c r="E14" s="206">
        <f t="shared" si="2"/>
        <v>289.62932072226999</v>
      </c>
      <c r="F14" s="206">
        <f t="shared" si="2"/>
        <v>214.73680137575232</v>
      </c>
      <c r="G14" s="206">
        <f t="shared" si="2"/>
        <v>155.60808254514183</v>
      </c>
      <c r="H14" s="206">
        <f t="shared" si="2"/>
        <v>173.61229578675841</v>
      </c>
      <c r="I14" s="206">
        <f t="shared" si="2"/>
        <v>167.53361994840924</v>
      </c>
      <c r="J14" s="206">
        <f t="shared" si="2"/>
        <v>147.20791057609628</v>
      </c>
      <c r="K14" s="206">
        <f t="shared" si="2"/>
        <v>110.9725709372313</v>
      </c>
      <c r="L14" s="206">
        <f t="shared" si="2"/>
        <v>95.801117798796213</v>
      </c>
      <c r="M14" s="206">
        <f t="shared" si="2"/>
        <v>76.129750644883913</v>
      </c>
      <c r="N14" s="206">
        <f t="shared" si="2"/>
        <v>110.37067927773001</v>
      </c>
      <c r="O14" s="206">
        <f t="shared" si="2"/>
        <v>136.52906276870164</v>
      </c>
      <c r="P14" s="206">
        <f t="shared" si="2"/>
        <v>157.82459157351676</v>
      </c>
      <c r="Q14" s="206">
        <f t="shared" si="2"/>
        <v>150.7834049871023</v>
      </c>
      <c r="R14" s="206">
        <f t="shared" si="2"/>
        <v>156.07145313843506</v>
      </c>
      <c r="S14" s="206">
        <f t="shared" si="2"/>
        <v>161.30662080825451</v>
      </c>
      <c r="T14" s="206">
        <f t="shared" si="2"/>
        <v>162.05803955288047</v>
      </c>
      <c r="U14" s="206">
        <f t="shared" si="2"/>
        <v>156.11668099742045</v>
      </c>
      <c r="V14" s="206">
        <f t="shared" si="2"/>
        <v>148.98916595012898</v>
      </c>
      <c r="W14" s="206">
        <f t="shared" si="2"/>
        <v>153.66276870163369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2122</v>
      </c>
    </row>
    <row r="16" spans="1:105" ht="12" customHeight="1" x14ac:dyDescent="0.25">
      <c r="A16" s="18" t="s">
        <v>33</v>
      </c>
      <c r="B16" s="206">
        <v>35.022012037833193</v>
      </c>
      <c r="C16" s="206">
        <v>38.411177987962162</v>
      </c>
      <c r="D16" s="206">
        <v>36.151676698194322</v>
      </c>
      <c r="E16" s="206">
        <v>38.411177987962162</v>
      </c>
      <c r="F16" s="206">
        <v>33.892261392949273</v>
      </c>
      <c r="G16" s="206">
        <v>31.632760103181429</v>
      </c>
      <c r="H16" s="206">
        <v>29.373258813413582</v>
      </c>
      <c r="I16" s="206">
        <v>28.243508168529662</v>
      </c>
      <c r="J16" s="206">
        <v>28.243508168529662</v>
      </c>
      <c r="K16" s="206">
        <v>29.664660361134999</v>
      </c>
      <c r="L16" s="206">
        <v>24.171195184866718</v>
      </c>
      <c r="M16" s="206">
        <v>15.3816852966466</v>
      </c>
      <c r="N16" s="206">
        <v>40.651590713671538</v>
      </c>
      <c r="O16" s="206">
        <v>57.131900257953561</v>
      </c>
      <c r="P16" s="206">
        <v>63.724075666380052</v>
      </c>
      <c r="Q16" s="206">
        <v>64.822785898538257</v>
      </c>
      <c r="R16" s="206">
        <v>69.217540842648319</v>
      </c>
      <c r="S16" s="206">
        <v>71.519260533104031</v>
      </c>
      <c r="T16" s="206">
        <v>77.555546001719691</v>
      </c>
      <c r="U16" s="206">
        <v>75.729492691315556</v>
      </c>
      <c r="V16" s="206">
        <v>77.767583834909715</v>
      </c>
      <c r="W16" s="206">
        <v>80.169303525365436</v>
      </c>
      <c r="DA16" s="71" t="s">
        <v>2123</v>
      </c>
    </row>
    <row r="17" spans="1:105" ht="12" customHeight="1" x14ac:dyDescent="0.25">
      <c r="A17" s="18" t="s">
        <v>69</v>
      </c>
      <c r="B17" s="206">
        <v>52.378933791917447</v>
      </c>
      <c r="C17" s="206">
        <v>52.378933791917447</v>
      </c>
      <c r="D17" s="206">
        <v>51.351848667239892</v>
      </c>
      <c r="E17" s="206">
        <v>53.405932932072233</v>
      </c>
      <c r="F17" s="206">
        <v>22.594840928632841</v>
      </c>
      <c r="G17" s="206">
        <v>23.62184006878762</v>
      </c>
      <c r="H17" s="206">
        <v>23.62184006878762</v>
      </c>
      <c r="I17" s="206">
        <v>21.56775580395529</v>
      </c>
      <c r="J17" s="206">
        <v>20.540756663800519</v>
      </c>
      <c r="K17" s="206">
        <v>17.29724849527085</v>
      </c>
      <c r="L17" s="206">
        <v>15.262252794496989</v>
      </c>
      <c r="M17" s="206">
        <v>9.1573516766981928</v>
      </c>
      <c r="N17" s="206">
        <v>15.262252794496989</v>
      </c>
      <c r="O17" s="206">
        <v>17.29724849527085</v>
      </c>
      <c r="P17" s="206">
        <v>23.402149613069639</v>
      </c>
      <c r="Q17" s="206">
        <v>15.262252794496989</v>
      </c>
      <c r="R17" s="206">
        <v>14.24479793637145</v>
      </c>
      <c r="S17" s="206">
        <v>15.028202923473771</v>
      </c>
      <c r="T17" s="206">
        <v>14.48693035253654</v>
      </c>
      <c r="U17" s="206">
        <v>7.285210662080825</v>
      </c>
      <c r="V17" s="206">
        <v>6.9789337919174548</v>
      </c>
      <c r="W17" s="206">
        <v>6.2514187446259664</v>
      </c>
      <c r="DA17" s="71" t="s">
        <v>2124</v>
      </c>
    </row>
    <row r="18" spans="1:105" ht="12" customHeight="1" x14ac:dyDescent="0.25">
      <c r="A18" s="18" t="s">
        <v>70</v>
      </c>
      <c r="B18" s="206">
        <v>200.7069647463457</v>
      </c>
      <c r="C18" s="206">
        <v>180.44333619948409</v>
      </c>
      <c r="D18" s="206">
        <v>181.4082545141874</v>
      </c>
      <c r="E18" s="206">
        <v>197.8122098022356</v>
      </c>
      <c r="F18" s="206">
        <v>158.24969905417021</v>
      </c>
      <c r="G18" s="206">
        <v>100.3534823731728</v>
      </c>
      <c r="H18" s="206">
        <v>120.6171969045572</v>
      </c>
      <c r="I18" s="206">
        <v>117.7223559759243</v>
      </c>
      <c r="J18" s="206">
        <v>98.423645743766102</v>
      </c>
      <c r="K18" s="206">
        <v>64.010662080825441</v>
      </c>
      <c r="L18" s="206">
        <v>56.3676698194325</v>
      </c>
      <c r="M18" s="206">
        <v>51.59071367153912</v>
      </c>
      <c r="N18" s="206">
        <v>54.456835769561472</v>
      </c>
      <c r="O18" s="206">
        <v>62.099914015477211</v>
      </c>
      <c r="P18" s="206">
        <v>70.698366294067057</v>
      </c>
      <c r="Q18" s="206">
        <v>70.698366294067057</v>
      </c>
      <c r="R18" s="206">
        <v>72.609114359415301</v>
      </c>
      <c r="S18" s="206">
        <v>74.513241616509035</v>
      </c>
      <c r="T18" s="206">
        <v>69.769733447979362</v>
      </c>
      <c r="U18" s="206">
        <v>72.784952708512463</v>
      </c>
      <c r="V18" s="206">
        <v>63.811951848667242</v>
      </c>
      <c r="W18" s="206">
        <v>66.947549441100605</v>
      </c>
      <c r="DA18" s="71" t="s">
        <v>2125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0.24591573516766979</v>
      </c>
      <c r="T19" s="206">
        <v>0.24582975064488391</v>
      </c>
      <c r="U19" s="206">
        <v>0.31702493551160782</v>
      </c>
      <c r="V19" s="206">
        <v>0.43069647463456567</v>
      </c>
      <c r="W19" s="206">
        <v>0.29449699054170247</v>
      </c>
      <c r="DA19" s="71" t="s">
        <v>2126</v>
      </c>
    </row>
    <row r="20" spans="1:105" ht="12" customHeight="1" x14ac:dyDescent="0.25">
      <c r="A20" s="14" t="s">
        <v>35</v>
      </c>
      <c r="B20" s="206">
        <f t="shared" ref="B20:W20" si="3">B21+B22</f>
        <v>62.87687016337059</v>
      </c>
      <c r="C20" s="206">
        <f t="shared" si="3"/>
        <v>52.472226999140148</v>
      </c>
      <c r="D20" s="206">
        <f t="shared" si="3"/>
        <v>54.170593293207219</v>
      </c>
      <c r="E20" s="206">
        <f t="shared" si="3"/>
        <v>68.594153052450551</v>
      </c>
      <c r="F20" s="206">
        <f t="shared" si="3"/>
        <v>82.072656921754074</v>
      </c>
      <c r="G20" s="206">
        <f t="shared" si="3"/>
        <v>109.0726569217541</v>
      </c>
      <c r="H20" s="206">
        <f t="shared" si="3"/>
        <v>125.53852106620811</v>
      </c>
      <c r="I20" s="206">
        <f t="shared" si="3"/>
        <v>73.623817712811686</v>
      </c>
      <c r="J20" s="206">
        <f t="shared" si="3"/>
        <v>83.233533963886487</v>
      </c>
      <c r="K20" s="206">
        <f t="shared" si="3"/>
        <v>100.7517626827171</v>
      </c>
      <c r="L20" s="206">
        <f t="shared" si="3"/>
        <v>81.791831470335339</v>
      </c>
      <c r="M20" s="206">
        <f t="shared" si="3"/>
        <v>69.432674118658639</v>
      </c>
      <c r="N20" s="206">
        <f t="shared" si="3"/>
        <v>76.50404127257093</v>
      </c>
      <c r="O20" s="206">
        <f t="shared" si="3"/>
        <v>62.618572656921749</v>
      </c>
      <c r="P20" s="206">
        <f t="shared" si="3"/>
        <v>67.197076526225274</v>
      </c>
      <c r="Q20" s="206">
        <f t="shared" si="3"/>
        <v>65.111435941530516</v>
      </c>
      <c r="R20" s="206">
        <f t="shared" si="3"/>
        <v>64.165950128976775</v>
      </c>
      <c r="S20" s="206">
        <f t="shared" si="3"/>
        <v>60.257007738607037</v>
      </c>
      <c r="T20" s="206">
        <f t="shared" si="3"/>
        <v>50.134995700773857</v>
      </c>
      <c r="U20" s="206">
        <f t="shared" si="3"/>
        <v>45.810576096302668</v>
      </c>
      <c r="V20" s="206">
        <f t="shared" si="3"/>
        <v>48.07231298366294</v>
      </c>
      <c r="W20" s="206">
        <f t="shared" si="3"/>
        <v>66.239122957867579</v>
      </c>
      <c r="DA20" s="71"/>
    </row>
    <row r="21" spans="1:105" ht="12" customHeight="1" x14ac:dyDescent="0.25">
      <c r="A21" s="18" t="s">
        <v>72</v>
      </c>
      <c r="B21" s="206">
        <v>62.87687016337059</v>
      </c>
      <c r="C21" s="206">
        <v>52.472226999140148</v>
      </c>
      <c r="D21" s="206">
        <v>54.170593293207219</v>
      </c>
      <c r="E21" s="206">
        <v>68.594153052450551</v>
      </c>
      <c r="F21" s="206">
        <v>82.072656921754074</v>
      </c>
      <c r="G21" s="206">
        <v>109.0726569217541</v>
      </c>
      <c r="H21" s="206">
        <v>125.53852106620811</v>
      </c>
      <c r="I21" s="206">
        <v>73.623817712811686</v>
      </c>
      <c r="J21" s="206">
        <v>83.233533963886487</v>
      </c>
      <c r="K21" s="206">
        <v>100.7517626827171</v>
      </c>
      <c r="L21" s="206">
        <v>81.791831470335339</v>
      </c>
      <c r="M21" s="206">
        <v>69.432674118658639</v>
      </c>
      <c r="N21" s="206">
        <v>76.50404127257093</v>
      </c>
      <c r="O21" s="206">
        <v>62.618572656921749</v>
      </c>
      <c r="P21" s="206">
        <v>67.197076526225274</v>
      </c>
      <c r="Q21" s="206">
        <v>65.111435941530516</v>
      </c>
      <c r="R21" s="206">
        <v>64.165950128976775</v>
      </c>
      <c r="S21" s="206">
        <v>60.257007738607037</v>
      </c>
      <c r="T21" s="206">
        <v>50.134995700773857</v>
      </c>
      <c r="U21" s="206">
        <v>45.810576096302668</v>
      </c>
      <c r="V21" s="206">
        <v>48.07231298366294</v>
      </c>
      <c r="W21" s="206">
        <v>66.239122957867579</v>
      </c>
      <c r="DA21" s="71" t="s">
        <v>2127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2128</v>
      </c>
    </row>
    <row r="23" spans="1:105" ht="12" customHeight="1" x14ac:dyDescent="0.25">
      <c r="A23" s="14" t="s">
        <v>37</v>
      </c>
      <c r="B23" s="206">
        <f t="shared" ref="B23:W23" si="4">B24+B25+B26+B27+B28+B29</f>
        <v>200.27231298366286</v>
      </c>
      <c r="C23" s="206">
        <f t="shared" si="4"/>
        <v>196.16414445399823</v>
      </c>
      <c r="D23" s="206">
        <f t="shared" si="4"/>
        <v>210.63817712811695</v>
      </c>
      <c r="E23" s="206">
        <f t="shared" si="4"/>
        <v>176.29217540842649</v>
      </c>
      <c r="F23" s="206">
        <f t="shared" si="4"/>
        <v>183.67248495270849</v>
      </c>
      <c r="G23" s="206">
        <f t="shared" si="4"/>
        <v>214.3402407566638</v>
      </c>
      <c r="H23" s="206">
        <f t="shared" si="4"/>
        <v>191.48280309544282</v>
      </c>
      <c r="I23" s="206">
        <f t="shared" si="4"/>
        <v>205.00146173688731</v>
      </c>
      <c r="J23" s="206">
        <f t="shared" si="4"/>
        <v>236.05141874462598</v>
      </c>
      <c r="K23" s="206">
        <f t="shared" si="4"/>
        <v>218.83061049011175</v>
      </c>
      <c r="L23" s="206">
        <f t="shared" si="4"/>
        <v>217.58865004299224</v>
      </c>
      <c r="M23" s="206">
        <f t="shared" si="4"/>
        <v>219.76216680997416</v>
      </c>
      <c r="N23" s="206">
        <f t="shared" si="4"/>
        <v>163.87222699914014</v>
      </c>
      <c r="O23" s="206">
        <f t="shared" si="4"/>
        <v>89.46689595872742</v>
      </c>
      <c r="P23" s="206">
        <f t="shared" si="4"/>
        <v>110.72416165090284</v>
      </c>
      <c r="Q23" s="206">
        <f t="shared" si="4"/>
        <v>147.8408426483233</v>
      </c>
      <c r="R23" s="206">
        <f t="shared" si="4"/>
        <v>104.46638005159066</v>
      </c>
      <c r="S23" s="206">
        <f t="shared" si="4"/>
        <v>112.76156491831468</v>
      </c>
      <c r="T23" s="206">
        <f t="shared" si="4"/>
        <v>114.33129836629409</v>
      </c>
      <c r="U23" s="206">
        <f t="shared" si="4"/>
        <v>106.22777300085983</v>
      </c>
      <c r="V23" s="206">
        <f t="shared" si="4"/>
        <v>126.27145313843508</v>
      </c>
      <c r="W23" s="206">
        <f t="shared" si="4"/>
        <v>83.976698194325024</v>
      </c>
      <c r="DA23" s="71"/>
    </row>
    <row r="24" spans="1:105" ht="12" customHeight="1" x14ac:dyDescent="0.25">
      <c r="A24" s="18" t="s">
        <v>73</v>
      </c>
      <c r="B24" s="206">
        <v>199.96182287188299</v>
      </c>
      <c r="C24" s="206">
        <v>195.51926053310399</v>
      </c>
      <c r="D24" s="206">
        <v>209.99329320722271</v>
      </c>
      <c r="E24" s="206">
        <v>175.7189165950129</v>
      </c>
      <c r="F24" s="206">
        <v>183.38589853826309</v>
      </c>
      <c r="G24" s="206">
        <v>214.05365434221841</v>
      </c>
      <c r="H24" s="206">
        <v>191.2439380911436</v>
      </c>
      <c r="I24" s="206">
        <v>204.73869303525359</v>
      </c>
      <c r="J24" s="206">
        <v>235.86036113499571</v>
      </c>
      <c r="K24" s="206">
        <v>218.61564918314701</v>
      </c>
      <c r="L24" s="206">
        <v>216.943766122098</v>
      </c>
      <c r="M24" s="206">
        <v>218.8784178847807</v>
      </c>
      <c r="N24" s="206">
        <v>161.26878761822871</v>
      </c>
      <c r="O24" s="206">
        <v>86.199484092863273</v>
      </c>
      <c r="P24" s="206">
        <v>108.2926913155632</v>
      </c>
      <c r="Q24" s="206">
        <v>145.2183147033534</v>
      </c>
      <c r="R24" s="206">
        <v>100.93628546861559</v>
      </c>
      <c r="S24" s="206">
        <v>105.0205503009458</v>
      </c>
      <c r="T24" s="206">
        <v>104.8055889939811</v>
      </c>
      <c r="U24" s="206">
        <v>90.020980223559746</v>
      </c>
      <c r="V24" s="206">
        <v>103.607222699914</v>
      </c>
      <c r="W24" s="206">
        <v>61.656921754084273</v>
      </c>
      <c r="DA24" s="71" t="s">
        <v>2129</v>
      </c>
    </row>
    <row r="25" spans="1:105" ht="12" customHeight="1" x14ac:dyDescent="0.25">
      <c r="A25" s="18" t="s">
        <v>74</v>
      </c>
      <c r="B25" s="206">
        <v>0.31049011177987962</v>
      </c>
      <c r="C25" s="206">
        <v>0.64488392089423896</v>
      </c>
      <c r="D25" s="206">
        <v>0.64488392089423896</v>
      </c>
      <c r="E25" s="206">
        <v>0.57325881341358553</v>
      </c>
      <c r="F25" s="206">
        <v>0.28658641444539978</v>
      </c>
      <c r="G25" s="206">
        <v>0.28658641444539978</v>
      </c>
      <c r="H25" s="206">
        <v>0.23886500429922611</v>
      </c>
      <c r="I25" s="206">
        <v>0.26276870163370591</v>
      </c>
      <c r="J25" s="206">
        <v>0.19105760963026661</v>
      </c>
      <c r="K25" s="206">
        <v>0.2149613069647463</v>
      </c>
      <c r="L25" s="206">
        <v>0.64488392089423896</v>
      </c>
      <c r="M25" s="206">
        <v>0.88374892519346515</v>
      </c>
      <c r="N25" s="206">
        <v>1.7196904557179711</v>
      </c>
      <c r="O25" s="206">
        <v>2.3884780739466889</v>
      </c>
      <c r="P25" s="206">
        <v>1.5525365434221841</v>
      </c>
      <c r="Q25" s="206">
        <v>1.7435941530524499</v>
      </c>
      <c r="R25" s="206">
        <v>2.6511607910576092</v>
      </c>
      <c r="S25" s="206">
        <v>7.7410146173688732</v>
      </c>
      <c r="T25" s="206">
        <v>8.9280309544282019</v>
      </c>
      <c r="U25" s="206">
        <v>15.71126397248495</v>
      </c>
      <c r="V25" s="206">
        <v>22.222184006878759</v>
      </c>
      <c r="W25" s="206">
        <v>21.92441960447119</v>
      </c>
      <c r="DA25" s="71" t="s">
        <v>2130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0.88374892519346515</v>
      </c>
      <c r="O26" s="206">
        <v>0.8789337919174548</v>
      </c>
      <c r="P26" s="206">
        <v>0.8789337919174548</v>
      </c>
      <c r="Q26" s="206">
        <v>0.8789337919174548</v>
      </c>
      <c r="R26" s="206">
        <v>0.8789337919174548</v>
      </c>
      <c r="S26" s="206">
        <v>0</v>
      </c>
      <c r="T26" s="206">
        <v>0.59767841788478071</v>
      </c>
      <c r="U26" s="206">
        <v>0.49552880481513328</v>
      </c>
      <c r="V26" s="206">
        <v>0.44204643164230428</v>
      </c>
      <c r="W26" s="206">
        <v>0.39535683576956149</v>
      </c>
      <c r="DA26" s="71" t="s">
        <v>2131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2132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2133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2134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2135</v>
      </c>
    </row>
    <row r="31" spans="1:105" ht="12" customHeight="1" x14ac:dyDescent="0.25">
      <c r="A31" s="21" t="s">
        <v>38</v>
      </c>
      <c r="B31" s="209">
        <v>104.0412725709372</v>
      </c>
      <c r="C31" s="209">
        <v>105.8469475494411</v>
      </c>
      <c r="D31" s="209">
        <v>110.4901117798796</v>
      </c>
      <c r="E31" s="209">
        <v>161.22098022355971</v>
      </c>
      <c r="F31" s="209">
        <v>163.2846087704213</v>
      </c>
      <c r="G31" s="209">
        <v>163.02665520206361</v>
      </c>
      <c r="H31" s="209">
        <v>172.48495270851251</v>
      </c>
      <c r="I31" s="209">
        <v>192.77730008598451</v>
      </c>
      <c r="J31" s="209">
        <v>191.74548581255371</v>
      </c>
      <c r="K31" s="209">
        <v>187.79019776440239</v>
      </c>
      <c r="L31" s="209">
        <v>185.29664660361141</v>
      </c>
      <c r="M31" s="209">
        <v>230.0945829750645</v>
      </c>
      <c r="N31" s="209">
        <v>190.02579535683569</v>
      </c>
      <c r="O31" s="209">
        <v>181.6852966466036</v>
      </c>
      <c r="P31" s="209">
        <v>187.01633705932929</v>
      </c>
      <c r="Q31" s="209">
        <v>159.24333619948411</v>
      </c>
      <c r="R31" s="209">
        <v>120.4643164230438</v>
      </c>
      <c r="S31" s="209">
        <v>89.239982803095444</v>
      </c>
      <c r="T31" s="209">
        <v>130.9699054170249</v>
      </c>
      <c r="U31" s="209">
        <v>147.6612209802235</v>
      </c>
      <c r="V31" s="209">
        <v>155.48650042992259</v>
      </c>
      <c r="W31" s="209">
        <v>158.63319002579539</v>
      </c>
      <c r="DA31" s="86" t="s">
        <v>2136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FBT_emi!B5</f>
        <v>1053.1175036390109</v>
      </c>
      <c r="C33" s="205">
        <f>FBT_emi!C5</f>
        <v>971.96689619856397</v>
      </c>
      <c r="D33" s="205">
        <f>FBT_emi!D5</f>
        <v>969.92714951871608</v>
      </c>
      <c r="E33" s="205">
        <f>FBT_emi!E5</f>
        <v>1069.3054537181861</v>
      </c>
      <c r="F33" s="205">
        <f>FBT_emi!F5</f>
        <v>865.23078095914877</v>
      </c>
      <c r="G33" s="205">
        <f>FBT_emi!G5</f>
        <v>738.24760439935972</v>
      </c>
      <c r="H33" s="205">
        <f>FBT_emi!H5</f>
        <v>836.61948287933387</v>
      </c>
      <c r="I33" s="205">
        <f>FBT_emi!I5</f>
        <v>695.94423983935656</v>
      </c>
      <c r="J33" s="205">
        <f>FBT_emi!J5</f>
        <v>652.7902337992266</v>
      </c>
      <c r="K33" s="205">
        <f>FBT_emi!K5</f>
        <v>576.110601359474</v>
      </c>
      <c r="L33" s="205">
        <f>FBT_emi!L5</f>
        <v>485.98342703909441</v>
      </c>
      <c r="M33" s="205">
        <f>FBT_emi!M5</f>
        <v>399.31346916046249</v>
      </c>
      <c r="N33" s="205">
        <f>FBT_emi!N5</f>
        <v>510.91035192089788</v>
      </c>
      <c r="O33" s="205">
        <f>FBT_emi!O5</f>
        <v>552.91652388118723</v>
      </c>
      <c r="P33" s="205">
        <f>FBT_emi!P5</f>
        <v>627.89012568113787</v>
      </c>
      <c r="Q33" s="205">
        <f>FBT_emi!Q5</f>
        <v>600.64066547896243</v>
      </c>
      <c r="R33" s="205">
        <f>FBT_emi!R5</f>
        <v>613.06565507901973</v>
      </c>
      <c r="S33" s="205">
        <f>FBT_emi!S5</f>
        <v>619.279643519199</v>
      </c>
      <c r="T33" s="205">
        <f>FBT_emi!T5</f>
        <v>594.40141331844973</v>
      </c>
      <c r="U33" s="205">
        <f>FBT_emi!U5</f>
        <v>567.09736379895958</v>
      </c>
      <c r="V33" s="205">
        <f>FBT_emi!V5</f>
        <v>548.11498751890645</v>
      </c>
      <c r="W33" s="205">
        <f>FBT_emi!W5</f>
        <v>604.62258804161286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179.75495632077659</v>
      </c>
      <c r="C35" s="286">
        <f t="shared" si="5"/>
        <v>147.45159354877094</v>
      </c>
      <c r="D35" s="286">
        <f t="shared" si="5"/>
        <v>137.39351663831616</v>
      </c>
      <c r="E35" s="286">
        <f t="shared" si="5"/>
        <v>152.95583913674162</v>
      </c>
      <c r="F35" s="286">
        <f t="shared" si="5"/>
        <v>139.590143609498</v>
      </c>
      <c r="G35" s="286">
        <f t="shared" si="5"/>
        <v>152.13610265770262</v>
      </c>
      <c r="H35" s="286">
        <f t="shared" si="5"/>
        <v>162.6394922698762</v>
      </c>
      <c r="I35" s="286">
        <f t="shared" si="5"/>
        <v>141.51966742671397</v>
      </c>
      <c r="J35" s="286">
        <f t="shared" si="5"/>
        <v>143.56835973480742</v>
      </c>
      <c r="K35" s="286">
        <f t="shared" si="5"/>
        <v>141.19014191160747</v>
      </c>
      <c r="L35" s="286">
        <f t="shared" si="5"/>
        <v>119.21373516115004</v>
      </c>
      <c r="M35" s="286">
        <f t="shared" si="5"/>
        <v>121.98611541119205</v>
      </c>
      <c r="N35" s="286">
        <f t="shared" si="5"/>
        <v>108.86632511442544</v>
      </c>
      <c r="O35" s="286">
        <f t="shared" si="5"/>
        <v>99.543989357138827</v>
      </c>
      <c r="P35" s="286">
        <f t="shared" si="5"/>
        <v>109.1534442672849</v>
      </c>
      <c r="Q35" s="286">
        <f t="shared" si="5"/>
        <v>106.14983757742151</v>
      </c>
      <c r="R35" s="286">
        <f t="shared" si="5"/>
        <v>85.498458955859732</v>
      </c>
      <c r="S35" s="286">
        <f t="shared" si="5"/>
        <v>81.760273218983102</v>
      </c>
      <c r="T35" s="286">
        <f t="shared" si="5"/>
        <v>87.004567422350803</v>
      </c>
      <c r="U35" s="286">
        <f t="shared" si="5"/>
        <v>89.262391751197001</v>
      </c>
      <c r="V35" s="286">
        <f t="shared" si="5"/>
        <v>87.097371851516144</v>
      </c>
      <c r="W35" s="286">
        <f t="shared" si="5"/>
        <v>79.667594553831535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131.72035485426716</v>
      </c>
      <c r="C36" s="346">
        <f t="shared" si="6"/>
        <v>132.34820639613682</v>
      </c>
      <c r="D36" s="346">
        <f t="shared" si="6"/>
        <v>134.73373251597135</v>
      </c>
      <c r="E36" s="346">
        <f t="shared" si="6"/>
        <v>135.57751785122881</v>
      </c>
      <c r="F36" s="346">
        <f t="shared" si="6"/>
        <v>133.02735034434656</v>
      </c>
      <c r="G36" s="346">
        <f t="shared" si="6"/>
        <v>128.34525323083116</v>
      </c>
      <c r="H36" s="346">
        <f t="shared" si="6"/>
        <v>123.50731403339452</v>
      </c>
      <c r="I36" s="346">
        <f t="shared" si="6"/>
        <v>122.9690707193395</v>
      </c>
      <c r="J36" s="346">
        <f t="shared" si="6"/>
        <v>122.42142842531692</v>
      </c>
      <c r="K36" s="346">
        <f t="shared" si="6"/>
        <v>117.70082574774823</v>
      </c>
      <c r="L36" s="346">
        <f t="shared" si="6"/>
        <v>120.69507732794615</v>
      </c>
      <c r="M36" s="346">
        <f t="shared" si="6"/>
        <v>120.22046502565037</v>
      </c>
      <c r="N36" s="346">
        <f t="shared" si="6"/>
        <v>121.12449855869649</v>
      </c>
      <c r="O36" s="346">
        <f t="shared" si="6"/>
        <v>119.04107083791189</v>
      </c>
      <c r="P36" s="346">
        <f t="shared" si="6"/>
        <v>117.45295381773013</v>
      </c>
      <c r="Q36" s="346">
        <f t="shared" si="6"/>
        <v>115.43606639028955</v>
      </c>
      <c r="R36" s="346">
        <f t="shared" si="6"/>
        <v>116.98693683766253</v>
      </c>
      <c r="S36" s="346">
        <f t="shared" si="6"/>
        <v>117.23636786090441</v>
      </c>
      <c r="T36" s="346">
        <f t="shared" si="6"/>
        <v>118.42965025500135</v>
      </c>
      <c r="U36" s="346">
        <f t="shared" si="6"/>
        <v>115.68138546140528</v>
      </c>
      <c r="V36" s="346">
        <f t="shared" si="6"/>
        <v>117.22826197195216</v>
      </c>
      <c r="W36" s="346">
        <f t="shared" si="6"/>
        <v>125.73916970369694</v>
      </c>
      <c r="DA36" s="119"/>
    </row>
    <row r="37" spans="1:105" ht="12" customHeight="1" x14ac:dyDescent="0.25">
      <c r="A37" s="158" t="s">
        <v>2138</v>
      </c>
      <c r="B37" s="346">
        <f>IF(FBT_ued!B$5=0,"",FBT_ued!B$5/B$5*1000)</f>
        <v>59.903771570513449</v>
      </c>
      <c r="C37" s="346">
        <f>IF(FBT_ued!C$5=0,"",FBT_ued!C$5/C$5*1000)</f>
        <v>60.38182916943618</v>
      </c>
      <c r="D37" s="346">
        <f>IF(FBT_ued!D$5=0,"",FBT_ued!D$5/D$5*1000)</f>
        <v>61.458431460762661</v>
      </c>
      <c r="E37" s="346">
        <f>IF(FBT_ued!E$5=0,"",FBT_ued!E$5/E$5*1000)</f>
        <v>63.391030759164771</v>
      </c>
      <c r="F37" s="346">
        <f>IF(FBT_ued!F$5=0,"",FBT_ued!F$5/F$5*1000)</f>
        <v>62.713090813565479</v>
      </c>
      <c r="G37" s="346">
        <f>IF(FBT_ued!G$5=0,"",FBT_ued!G$5/G$5*1000)</f>
        <v>60.848997447259542</v>
      </c>
      <c r="H37" s="346">
        <f>IF(FBT_ued!H$5=0,"",FBT_ued!H$5/H$5*1000)</f>
        <v>58.837355196143321</v>
      </c>
      <c r="I37" s="346">
        <f>IF(FBT_ued!I$5=0,"",FBT_ued!I$5/I$5*1000)</f>
        <v>58.793028951354856</v>
      </c>
      <c r="J37" s="346">
        <f>IF(FBT_ued!J$5=0,"",FBT_ued!J$5/J$5*1000)</f>
        <v>58.367080461423896</v>
      </c>
      <c r="K37" s="346">
        <f>IF(FBT_ued!K$5=0,"",FBT_ued!K$5/K$5*1000)</f>
        <v>56.677678482726797</v>
      </c>
      <c r="L37" s="346">
        <f>IF(FBT_ued!L$5=0,"",FBT_ued!L$5/L$5*1000)</f>
        <v>58.20052183839887</v>
      </c>
      <c r="M37" s="346">
        <f>IF(FBT_ued!M$5=0,"",FBT_ued!M$5/M$5*1000)</f>
        <v>58.98713977191651</v>
      </c>
      <c r="N37" s="346">
        <f>IF(FBT_ued!N$5=0,"",FBT_ued!N$5/N$5*1000)</f>
        <v>59.368081141365401</v>
      </c>
      <c r="O37" s="346">
        <f>IF(FBT_ued!O$5=0,"",FBT_ued!O$5/O$5*1000)</f>
        <v>59.415842428740497</v>
      </c>
      <c r="P37" s="346">
        <f>IF(FBT_ued!P$5=0,"",FBT_ued!P$5/P$5*1000)</f>
        <v>58.022297397346925</v>
      </c>
      <c r="Q37" s="346">
        <f>IF(FBT_ued!Q$5=0,"",FBT_ued!Q$5/Q$5*1000)</f>
        <v>55.853970002038011</v>
      </c>
      <c r="R37" s="346">
        <f>IF(FBT_ued!R$5=0,"",FBT_ued!R$5/R$5*1000)</f>
        <v>56.353172332026674</v>
      </c>
      <c r="S37" s="346">
        <f>IF(FBT_ued!S$5=0,"",FBT_ued!S$5/S$5*1000)</f>
        <v>55.444272150848576</v>
      </c>
      <c r="T37" s="346">
        <f>IF(FBT_ued!T$5=0,"",FBT_ued!T$5/T$5*1000)</f>
        <v>57.278115226685394</v>
      </c>
      <c r="U37" s="346">
        <f>IF(FBT_ued!U$5=0,"",FBT_ued!U$5/U$5*1000)</f>
        <v>56.669589894810471</v>
      </c>
      <c r="V37" s="346">
        <f>IF(FBT_ued!V$5=0,"",FBT_ued!V$5/V$5*1000)</f>
        <v>57.49513717630613</v>
      </c>
      <c r="W37" s="346">
        <f>IF(FBT_ued!W$5=0,"",FBT_ued!W$5/W$5*1000)</f>
        <v>62.565618594613404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1.6070809234497945</v>
      </c>
      <c r="C38" s="347">
        <f t="shared" si="7"/>
        <v>1.5533655920500735</v>
      </c>
      <c r="D38" s="347">
        <f t="shared" si="7"/>
        <v>1.5056055520500295</v>
      </c>
      <c r="E38" s="347">
        <f t="shared" si="7"/>
        <v>1.536939997869657</v>
      </c>
      <c r="F38" s="347">
        <f t="shared" si="7"/>
        <v>1.3440132579789783</v>
      </c>
      <c r="G38" s="347">
        <f t="shared" si="7"/>
        <v>1.1498330710461444</v>
      </c>
      <c r="H38" s="347">
        <f t="shared" si="7"/>
        <v>1.2616438709102125</v>
      </c>
      <c r="I38" s="347">
        <f t="shared" si="7"/>
        <v>1.0892233690958422</v>
      </c>
      <c r="J38" s="347">
        <f t="shared" si="7"/>
        <v>0.99172318764865575</v>
      </c>
      <c r="K38" s="347">
        <f t="shared" si="7"/>
        <v>0.93169746529105413</v>
      </c>
      <c r="L38" s="347">
        <f t="shared" si="7"/>
        <v>0.83721212717012294</v>
      </c>
      <c r="M38" s="347">
        <f t="shared" si="7"/>
        <v>0.67064260982727542</v>
      </c>
      <c r="N38" s="347">
        <f t="shared" si="7"/>
        <v>0.94477829850504413</v>
      </c>
      <c r="O38" s="347">
        <f t="shared" si="7"/>
        <v>1.1756681396124073</v>
      </c>
      <c r="P38" s="347">
        <f t="shared" si="7"/>
        <v>1.201100931830398</v>
      </c>
      <c r="Q38" s="347">
        <f t="shared" si="7"/>
        <v>1.1484985874494935</v>
      </c>
      <c r="R38" s="347">
        <f t="shared" si="7"/>
        <v>1.3771554058663729</v>
      </c>
      <c r="S38" s="347">
        <f t="shared" si="7"/>
        <v>1.4620645846649309</v>
      </c>
      <c r="T38" s="347">
        <f t="shared" si="7"/>
        <v>1.2992544224593221</v>
      </c>
      <c r="U38" s="347">
        <f t="shared" si="7"/>
        <v>1.2441359044609628</v>
      </c>
      <c r="V38" s="347">
        <f t="shared" si="7"/>
        <v>1.1447216848627919</v>
      </c>
      <c r="W38" s="347">
        <f t="shared" si="7"/>
        <v>1.307258786357784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final energy consumption"</f>
        <v>EL: Food, beverages and tobacco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655.29836629406702</v>
      </c>
      <c r="C5" s="225">
        <v>625.71676698194324</v>
      </c>
      <c r="D5" s="225">
        <v>644.21066208082539</v>
      </c>
      <c r="E5" s="225">
        <v>695.7366294067067</v>
      </c>
      <c r="F5" s="225">
        <v>643.76655202063614</v>
      </c>
      <c r="G5" s="225">
        <v>642.04763542562296</v>
      </c>
      <c r="H5" s="225">
        <v>663.11857265692186</v>
      </c>
      <c r="I5" s="225">
        <v>638.93619948409275</v>
      </c>
      <c r="J5" s="225">
        <v>658.23834909716231</v>
      </c>
      <c r="K5" s="225">
        <v>618.34514187446257</v>
      </c>
      <c r="L5" s="225">
        <v>580.4782459157351</v>
      </c>
      <c r="M5" s="225">
        <v>595.41917454858128</v>
      </c>
      <c r="N5" s="225">
        <v>540.77274290627702</v>
      </c>
      <c r="O5" s="225">
        <v>470.29982803095447</v>
      </c>
      <c r="P5" s="225">
        <v>522.76216680997413</v>
      </c>
      <c r="Q5" s="225">
        <v>522.97901977644028</v>
      </c>
      <c r="R5" s="225">
        <v>445.16809974204631</v>
      </c>
      <c r="S5" s="225">
        <v>423.56517626827173</v>
      </c>
      <c r="T5" s="225">
        <v>457.49423903697328</v>
      </c>
      <c r="U5" s="225">
        <v>455.81625107480642</v>
      </c>
      <c r="V5" s="225">
        <v>478.81943250214971</v>
      </c>
      <c r="W5" s="225">
        <v>462.51177987962171</v>
      </c>
      <c r="DA5" s="89" t="s">
        <v>2120</v>
      </c>
    </row>
    <row r="6" spans="1:105" ht="12" customHeight="1" x14ac:dyDescent="0.25">
      <c r="A6" s="55" t="s">
        <v>92</v>
      </c>
      <c r="B6" s="261">
        <v>5.4282201866986499</v>
      </c>
      <c r="C6" s="261">
        <v>5.4675774309806258</v>
      </c>
      <c r="D6" s="261">
        <v>5.6859225117036383</v>
      </c>
      <c r="E6" s="261">
        <v>7.9467506221808737</v>
      </c>
      <c r="F6" s="261">
        <v>7.8444560670211727</v>
      </c>
      <c r="G6" s="261">
        <v>7.7872219911239684</v>
      </c>
      <c r="H6" s="261">
        <v>8.2714561461262175</v>
      </c>
      <c r="I6" s="261">
        <v>8.7993198122463898</v>
      </c>
      <c r="J6" s="261">
        <v>8.7615122553995004</v>
      </c>
      <c r="K6" s="261">
        <v>8.5150982864187679</v>
      </c>
      <c r="L6" s="261">
        <v>8.2296626326524507</v>
      </c>
      <c r="M6" s="261">
        <v>9.6870253599865261</v>
      </c>
      <c r="N6" s="261">
        <v>8.3829889311652899</v>
      </c>
      <c r="O6" s="261">
        <v>8.0061434383514243</v>
      </c>
      <c r="P6" s="261">
        <v>8.3715798447885508</v>
      </c>
      <c r="Q6" s="261">
        <v>7.3230580085814152</v>
      </c>
      <c r="R6" s="261">
        <v>5.7657535641082038</v>
      </c>
      <c r="S6" s="261">
        <v>4.4892571863457391</v>
      </c>
      <c r="T6" s="261">
        <v>6.1720121216350901</v>
      </c>
      <c r="U6" s="261">
        <v>6.7797258362319388</v>
      </c>
      <c r="V6" s="261">
        <v>7.1162248155196499</v>
      </c>
      <c r="W6" s="261">
        <v>7.2813126355046096</v>
      </c>
      <c r="DA6" s="67" t="s">
        <v>2139</v>
      </c>
    </row>
    <row r="7" spans="1:105" ht="12" customHeight="1" x14ac:dyDescent="0.25">
      <c r="A7" s="202" t="s">
        <v>93</v>
      </c>
      <c r="B7" s="226">
        <v>6.3329235511484274</v>
      </c>
      <c r="C7" s="226">
        <v>6.3788403361440631</v>
      </c>
      <c r="D7" s="226">
        <v>6.6335762636542466</v>
      </c>
      <c r="E7" s="226">
        <v>9.271209059211019</v>
      </c>
      <c r="F7" s="226">
        <v>9.1518654115247049</v>
      </c>
      <c r="G7" s="226">
        <v>9.0850923229779639</v>
      </c>
      <c r="H7" s="226">
        <v>9.6500321704805891</v>
      </c>
      <c r="I7" s="226">
        <v>10.26587311428746</v>
      </c>
      <c r="J7" s="226">
        <v>10.221764297966089</v>
      </c>
      <c r="K7" s="226">
        <v>9.9342813341552301</v>
      </c>
      <c r="L7" s="226">
        <v>9.60127307142786</v>
      </c>
      <c r="M7" s="226">
        <v>11.30152958665095</v>
      </c>
      <c r="N7" s="226">
        <v>9.7801537530261697</v>
      </c>
      <c r="O7" s="226">
        <v>9.3405006780766655</v>
      </c>
      <c r="P7" s="226">
        <v>9.7668431522533101</v>
      </c>
      <c r="Q7" s="226">
        <v>8.5435676766783182</v>
      </c>
      <c r="R7" s="226">
        <v>6.7267124914595744</v>
      </c>
      <c r="S7" s="226">
        <v>5.237466717403362</v>
      </c>
      <c r="T7" s="226">
        <v>7.2006808085742717</v>
      </c>
      <c r="U7" s="226">
        <v>7.909680142270596</v>
      </c>
      <c r="V7" s="226">
        <v>8.3022622847729259</v>
      </c>
      <c r="W7" s="226">
        <v>8.4948647414220453</v>
      </c>
      <c r="DA7" s="174" t="s">
        <v>2140</v>
      </c>
    </row>
    <row r="8" spans="1:105" ht="12" customHeight="1" x14ac:dyDescent="0.25">
      <c r="A8" s="202" t="s">
        <v>94</v>
      </c>
      <c r="B8" s="226">
        <v>14.475253831196399</v>
      </c>
      <c r="C8" s="226">
        <v>14.580206482615001</v>
      </c>
      <c r="D8" s="226">
        <v>15.162460031209701</v>
      </c>
      <c r="E8" s="226">
        <v>21.191334992482329</v>
      </c>
      <c r="F8" s="226">
        <v>20.918549512056469</v>
      </c>
      <c r="G8" s="226">
        <v>20.76592530966391</v>
      </c>
      <c r="H8" s="226">
        <v>22.057216389669911</v>
      </c>
      <c r="I8" s="226">
        <v>23.464852832657041</v>
      </c>
      <c r="J8" s="226">
        <v>23.364032681065339</v>
      </c>
      <c r="K8" s="226">
        <v>22.706928763783381</v>
      </c>
      <c r="L8" s="226">
        <v>21.945767020406539</v>
      </c>
      <c r="M8" s="226">
        <v>25.832067626630721</v>
      </c>
      <c r="N8" s="226">
        <v>22.35463714977411</v>
      </c>
      <c r="O8" s="226">
        <v>21.349715835603799</v>
      </c>
      <c r="P8" s="226">
        <v>22.324212919436128</v>
      </c>
      <c r="Q8" s="226">
        <v>19.528154689550441</v>
      </c>
      <c r="R8" s="226">
        <v>15.375342837621879</v>
      </c>
      <c r="S8" s="226">
        <v>11.97135249692197</v>
      </c>
      <c r="T8" s="226">
        <v>16.45869899102691</v>
      </c>
      <c r="U8" s="226">
        <v>18.079268896618501</v>
      </c>
      <c r="V8" s="226">
        <v>18.976599508052399</v>
      </c>
      <c r="W8" s="226">
        <v>19.41683369467896</v>
      </c>
      <c r="DA8" s="174" t="s">
        <v>2141</v>
      </c>
    </row>
    <row r="9" spans="1:105" ht="12" customHeight="1" x14ac:dyDescent="0.25">
      <c r="A9" s="202" t="s">
        <v>95</v>
      </c>
      <c r="B9" s="226">
        <v>10.8564403733973</v>
      </c>
      <c r="C9" s="226">
        <v>10.93515486196125</v>
      </c>
      <c r="D9" s="226">
        <v>11.37184502340728</v>
      </c>
      <c r="E9" s="226">
        <v>15.893501244361749</v>
      </c>
      <c r="F9" s="226">
        <v>15.688912134042351</v>
      </c>
      <c r="G9" s="226">
        <v>15.57444398224794</v>
      </c>
      <c r="H9" s="226">
        <v>16.542912292252431</v>
      </c>
      <c r="I9" s="226">
        <v>17.59863962449278</v>
      </c>
      <c r="J9" s="226">
        <v>17.523024510799001</v>
      </c>
      <c r="K9" s="226">
        <v>17.030196572837539</v>
      </c>
      <c r="L9" s="226">
        <v>16.459325265304901</v>
      </c>
      <c r="M9" s="226">
        <v>19.374050719973049</v>
      </c>
      <c r="N9" s="226">
        <v>16.76597786233058</v>
      </c>
      <c r="O9" s="226">
        <v>16.012286876702849</v>
      </c>
      <c r="P9" s="226">
        <v>16.743159689577102</v>
      </c>
      <c r="Q9" s="226">
        <v>14.64611601716283</v>
      </c>
      <c r="R9" s="226">
        <v>11.531507128216409</v>
      </c>
      <c r="S9" s="226">
        <v>8.9785143726914782</v>
      </c>
      <c r="T9" s="226">
        <v>12.34402424327018</v>
      </c>
      <c r="U9" s="226">
        <v>13.559451672463879</v>
      </c>
      <c r="V9" s="226">
        <v>14.2324496310393</v>
      </c>
      <c r="W9" s="226">
        <v>14.562625271009219</v>
      </c>
      <c r="DA9" s="174" t="s">
        <v>2142</v>
      </c>
    </row>
    <row r="10" spans="1:105" ht="12" customHeight="1" x14ac:dyDescent="0.25">
      <c r="A10" s="56" t="s">
        <v>96</v>
      </c>
      <c r="B10" s="262">
        <v>11.10310575473418</v>
      </c>
      <c r="C10" s="262">
        <v>10.473836742000371</v>
      </c>
      <c r="D10" s="262">
        <v>10.70484804970671</v>
      </c>
      <c r="E10" s="262">
        <v>12.11396619084074</v>
      </c>
      <c r="F10" s="262">
        <v>11.275650900941081</v>
      </c>
      <c r="G10" s="262">
        <v>11.348318132897861</v>
      </c>
      <c r="H10" s="262">
        <v>11.961041143157329</v>
      </c>
      <c r="I10" s="262">
        <v>11.72099745102182</v>
      </c>
      <c r="J10" s="262">
        <v>11.824119641662231</v>
      </c>
      <c r="K10" s="262">
        <v>11.351229485846449</v>
      </c>
      <c r="L10" s="262">
        <v>10.76853287356125</v>
      </c>
      <c r="M10" s="262">
        <v>12.19124199402996</v>
      </c>
      <c r="N10" s="262">
        <v>10.668011886323439</v>
      </c>
      <c r="O10" s="262">
        <v>9.9550469479515495</v>
      </c>
      <c r="P10" s="262">
        <v>10.591449119325141</v>
      </c>
      <c r="Q10" s="262">
        <v>9.7318444669467752</v>
      </c>
      <c r="R10" s="262">
        <v>8.0816290786413614</v>
      </c>
      <c r="S10" s="262">
        <v>7.3801041275460584</v>
      </c>
      <c r="T10" s="262">
        <v>8.3954893681050375</v>
      </c>
      <c r="U10" s="262">
        <v>8.8284461692665683</v>
      </c>
      <c r="V10" s="262">
        <v>9.2594230047839119</v>
      </c>
      <c r="W10" s="262">
        <v>9.2794131992139413</v>
      </c>
      <c r="DA10" s="68" t="s">
        <v>2143</v>
      </c>
    </row>
    <row r="11" spans="1:105" ht="12" customHeight="1" x14ac:dyDescent="0.25">
      <c r="A11" s="37" t="s">
        <v>160</v>
      </c>
      <c r="B11" s="228">
        <v>4.4517554994515347</v>
      </c>
      <c r="C11" s="228">
        <v>4.3726948832816612</v>
      </c>
      <c r="D11" s="228">
        <v>4.2867165953989286</v>
      </c>
      <c r="E11" s="228">
        <v>3.2912697145714378</v>
      </c>
      <c r="F11" s="228">
        <v>1.2849787579080569</v>
      </c>
      <c r="G11" s="228">
        <v>1.1804638294833369</v>
      </c>
      <c r="H11" s="228">
        <v>1.111909616898402</v>
      </c>
      <c r="I11" s="228">
        <v>0.97456568625308027</v>
      </c>
      <c r="J11" s="228">
        <v>0.95130720240700639</v>
      </c>
      <c r="K11" s="228">
        <v>0.69831817355268433</v>
      </c>
      <c r="L11" s="228">
        <v>0.59210584821991386</v>
      </c>
      <c r="M11" s="228">
        <v>0.26015377745382928</v>
      </c>
      <c r="N11" s="228">
        <v>0.53235565069107549</v>
      </c>
      <c r="O11" s="228">
        <v>0.50135227706619023</v>
      </c>
      <c r="P11" s="228">
        <v>0.78028281606947592</v>
      </c>
      <c r="Q11" s="228">
        <v>0.71044302417865834</v>
      </c>
      <c r="R11" s="228">
        <v>0.75599589791688626</v>
      </c>
      <c r="S11" s="228">
        <v>0.96606492936275146</v>
      </c>
      <c r="T11" s="228">
        <v>0.73289953228943039</v>
      </c>
      <c r="U11" s="228">
        <v>0.31654802568952312</v>
      </c>
      <c r="V11" s="228">
        <v>0.29351879039101419</v>
      </c>
      <c r="W11" s="228">
        <v>0.22192455210125511</v>
      </c>
      <c r="DA11" s="69" t="s">
        <v>2144</v>
      </c>
    </row>
    <row r="12" spans="1:105" ht="12" customHeight="1" x14ac:dyDescent="0.25">
      <c r="A12" s="37" t="s">
        <v>162</v>
      </c>
      <c r="B12" s="228">
        <v>4.4162023632372982</v>
      </c>
      <c r="C12" s="228">
        <v>3.559864638142006</v>
      </c>
      <c r="D12" s="228">
        <v>3.6800355849230089</v>
      </c>
      <c r="E12" s="228">
        <v>3.557820612357006</v>
      </c>
      <c r="F12" s="228">
        <v>4.0847822276071586</v>
      </c>
      <c r="G12" s="228">
        <v>4.9358675587294094</v>
      </c>
      <c r="H12" s="228">
        <v>5.4000410986456027</v>
      </c>
      <c r="I12" s="228">
        <v>2.8918087840217819</v>
      </c>
      <c r="J12" s="228">
        <v>3.3889686229872131</v>
      </c>
      <c r="K12" s="228">
        <v>3.6852261667172672</v>
      </c>
      <c r="L12" s="228">
        <v>2.8553857886668208</v>
      </c>
      <c r="M12" s="228">
        <v>1.7601685115548209</v>
      </c>
      <c r="N12" s="228">
        <v>2.3107063924629392</v>
      </c>
      <c r="O12" s="228">
        <v>1.6018750200051759</v>
      </c>
      <c r="P12" s="228">
        <v>1.955455153002865</v>
      </c>
      <c r="Q12" s="228">
        <v>2.5814369351423969</v>
      </c>
      <c r="R12" s="228">
        <v>2.973245681592898</v>
      </c>
      <c r="S12" s="228">
        <v>3.8991240277142851</v>
      </c>
      <c r="T12" s="228">
        <v>2.512038612566545</v>
      </c>
      <c r="U12" s="228">
        <v>2.2125350862292219</v>
      </c>
      <c r="V12" s="228">
        <v>2.4832429681087511</v>
      </c>
      <c r="W12" s="228">
        <v>2.6999471577520451</v>
      </c>
      <c r="DA12" s="69" t="s">
        <v>2145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2146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2147</v>
      </c>
    </row>
    <row r="15" spans="1:105" ht="12" customHeight="1" x14ac:dyDescent="0.25">
      <c r="A15" s="37" t="s">
        <v>38</v>
      </c>
      <c r="B15" s="228">
        <v>2.2351478920453438</v>
      </c>
      <c r="C15" s="228">
        <v>2.5412772205767049</v>
      </c>
      <c r="D15" s="228">
        <v>2.738095869384777</v>
      </c>
      <c r="E15" s="228">
        <v>5.2648758639122981</v>
      </c>
      <c r="F15" s="228">
        <v>5.9058899154258588</v>
      </c>
      <c r="G15" s="228">
        <v>5.231986744685118</v>
      </c>
      <c r="H15" s="228">
        <v>5.4490904276133234</v>
      </c>
      <c r="I15" s="228">
        <v>7.8546229807469627</v>
      </c>
      <c r="J15" s="228">
        <v>7.4838438162680134</v>
      </c>
      <c r="K15" s="228">
        <v>6.9676851455765023</v>
      </c>
      <c r="L15" s="228">
        <v>7.3210412366745148</v>
      </c>
      <c r="M15" s="228">
        <v>10.17091970502131</v>
      </c>
      <c r="N15" s="228">
        <v>7.8249498431694304</v>
      </c>
      <c r="O15" s="228">
        <v>7.8518196508801834</v>
      </c>
      <c r="P15" s="228">
        <v>7.8557111502527981</v>
      </c>
      <c r="Q15" s="228">
        <v>6.4399645076257199</v>
      </c>
      <c r="R15" s="228">
        <v>4.3523874991315772</v>
      </c>
      <c r="S15" s="228">
        <v>2.5149151704690218</v>
      </c>
      <c r="T15" s="228">
        <v>5.150551223249062</v>
      </c>
      <c r="U15" s="228">
        <v>6.299363057347823</v>
      </c>
      <c r="V15" s="228">
        <v>6.4826612462841471</v>
      </c>
      <c r="W15" s="228">
        <v>6.3575414893606412</v>
      </c>
      <c r="DA15" s="69" t="s">
        <v>2148</v>
      </c>
    </row>
    <row r="16" spans="1:105" ht="12" customHeight="1" x14ac:dyDescent="0.25">
      <c r="A16" s="57" t="s">
        <v>2149</v>
      </c>
      <c r="B16" s="263">
        <f t="shared" ref="B16:W16" si="0">B17+B23+B24</f>
        <v>40.313893904987019</v>
      </c>
      <c r="C16" s="263">
        <f t="shared" si="0"/>
        <v>37.963297095608347</v>
      </c>
      <c r="D16" s="263">
        <f t="shared" si="0"/>
        <v>38.758443479488427</v>
      </c>
      <c r="E16" s="263">
        <f t="shared" si="0"/>
        <v>41.18015597310098</v>
      </c>
      <c r="F16" s="263">
        <f t="shared" si="0"/>
        <v>37.39378255876133</v>
      </c>
      <c r="G16" s="263">
        <f t="shared" si="0"/>
        <v>36.568045377951435</v>
      </c>
      <c r="H16" s="263">
        <f t="shared" si="0"/>
        <v>38.376133241131299</v>
      </c>
      <c r="I16" s="263">
        <f t="shared" si="0"/>
        <v>36.821882699731326</v>
      </c>
      <c r="J16" s="263">
        <f t="shared" si="0"/>
        <v>37.296398469690857</v>
      </c>
      <c r="K16" s="263">
        <f t="shared" si="0"/>
        <v>35.266634252406234</v>
      </c>
      <c r="L16" s="263">
        <f t="shared" si="0"/>
        <v>33.180425320396012</v>
      </c>
      <c r="M16" s="263">
        <f t="shared" si="0"/>
        <v>36.501280019627586</v>
      </c>
      <c r="N16" s="263">
        <f t="shared" si="0"/>
        <v>32.307402382577401</v>
      </c>
      <c r="O16" s="263">
        <f t="shared" si="0"/>
        <v>29.34607512206853</v>
      </c>
      <c r="P16" s="263">
        <f t="shared" si="0"/>
        <v>31.808586473371591</v>
      </c>
      <c r="Q16" s="263">
        <f t="shared" si="0"/>
        <v>30.536315292309521</v>
      </c>
      <c r="R16" s="263">
        <f t="shared" si="0"/>
        <v>26.244667276445199</v>
      </c>
      <c r="S16" s="263">
        <f t="shared" si="0"/>
        <v>25.377891406217277</v>
      </c>
      <c r="T16" s="263">
        <f t="shared" si="0"/>
        <v>26.951860278280442</v>
      </c>
      <c r="U16" s="263">
        <f t="shared" si="0"/>
        <v>27.253952181537262</v>
      </c>
      <c r="V16" s="263">
        <f t="shared" si="0"/>
        <v>28.541904475184165</v>
      </c>
      <c r="W16" s="263">
        <f t="shared" si="0"/>
        <v>28.129954986106231</v>
      </c>
      <c r="DA16" s="70"/>
    </row>
    <row r="17" spans="1:105" ht="12" customHeight="1" x14ac:dyDescent="0.25">
      <c r="A17" s="60" t="s">
        <v>2150</v>
      </c>
      <c r="B17" s="331">
        <v>37.178435583740672</v>
      </c>
      <c r="C17" s="331">
        <v>34.389795216853358</v>
      </c>
      <c r="D17" s="331">
        <v>34.867208309953106</v>
      </c>
      <c r="E17" s="331">
        <v>32.81811669100378</v>
      </c>
      <c r="F17" s="331">
        <v>27.268387489570951</v>
      </c>
      <c r="G17" s="331">
        <v>25.663324594531449</v>
      </c>
      <c r="H17" s="331">
        <v>27.104765430500681</v>
      </c>
      <c r="I17" s="331">
        <v>20.88920249524951</v>
      </c>
      <c r="J17" s="331">
        <v>21.359350583093001</v>
      </c>
      <c r="K17" s="331">
        <v>18.826997883576901</v>
      </c>
      <c r="L17" s="331">
        <v>15.538518727404689</v>
      </c>
      <c r="M17" s="331">
        <v>10.04560956552829</v>
      </c>
      <c r="N17" s="331">
        <v>13.84078053510037</v>
      </c>
      <c r="O17" s="331">
        <v>11.80602273479961</v>
      </c>
      <c r="P17" s="331">
        <v>14.89014157789685</v>
      </c>
      <c r="Q17" s="331">
        <v>17.873840470827819</v>
      </c>
      <c r="R17" s="331">
        <v>18.56403790152882</v>
      </c>
      <c r="S17" s="331">
        <v>21.405251880666199</v>
      </c>
      <c r="T17" s="331">
        <v>17.897626992692441</v>
      </c>
      <c r="U17" s="331">
        <v>15.587863349435329</v>
      </c>
      <c r="V17" s="331">
        <v>15.955472739419911</v>
      </c>
      <c r="W17" s="331">
        <v>15.352387638268221</v>
      </c>
      <c r="DA17" s="72" t="s">
        <v>2151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2152</v>
      </c>
    </row>
    <row r="19" spans="1:105" ht="12" customHeight="1" x14ac:dyDescent="0.25">
      <c r="A19" s="59" t="s">
        <v>33</v>
      </c>
      <c r="B19" s="232">
        <v>3.9313447195924378</v>
      </c>
      <c r="C19" s="232">
        <v>4.3176395146662241</v>
      </c>
      <c r="D19" s="232">
        <v>4.1324167480543634</v>
      </c>
      <c r="E19" s="232">
        <v>3.702027766647237</v>
      </c>
      <c r="F19" s="232">
        <v>3.286663878081681</v>
      </c>
      <c r="G19" s="232">
        <v>3.269944604208904</v>
      </c>
      <c r="H19" s="232">
        <v>2.8250397398037652</v>
      </c>
      <c r="I19" s="232">
        <v>2.5914605503139811</v>
      </c>
      <c r="J19" s="232">
        <v>2.7923320430195888</v>
      </c>
      <c r="K19" s="232">
        <v>2.8225198907393279</v>
      </c>
      <c r="L19" s="232">
        <v>2.2631753965017292</v>
      </c>
      <c r="M19" s="232">
        <v>1.1356057463274991</v>
      </c>
      <c r="N19" s="232">
        <v>3.1522125613439109</v>
      </c>
      <c r="O19" s="232">
        <v>3.4879601995307219</v>
      </c>
      <c r="P19" s="232">
        <v>4.3762944875033307</v>
      </c>
      <c r="Q19" s="232">
        <v>5.5967046072965658</v>
      </c>
      <c r="R19" s="232">
        <v>6.0411408532736059</v>
      </c>
      <c r="S19" s="232">
        <v>7.0596402205518043</v>
      </c>
      <c r="T19" s="232">
        <v>6.5826034578414063</v>
      </c>
      <c r="U19" s="232">
        <v>5.671199640553434</v>
      </c>
      <c r="V19" s="232">
        <v>5.9367287436377767</v>
      </c>
      <c r="W19" s="232">
        <v>5.3118428990731292</v>
      </c>
      <c r="DA19" s="71" t="s">
        <v>2153</v>
      </c>
    </row>
    <row r="20" spans="1:105" ht="12" customHeight="1" x14ac:dyDescent="0.25">
      <c r="A20" s="59" t="s">
        <v>160</v>
      </c>
      <c r="B20" s="232">
        <v>5.3799952755859879</v>
      </c>
      <c r="C20" s="232">
        <v>5.3961800944352447</v>
      </c>
      <c r="D20" s="232">
        <v>5.3799092541895099</v>
      </c>
      <c r="E20" s="232">
        <v>4.8299970077858543</v>
      </c>
      <c r="F20" s="232">
        <v>2.06649988418881</v>
      </c>
      <c r="G20" s="232">
        <v>2.31981202099904</v>
      </c>
      <c r="H20" s="232">
        <v>2.164943579149925</v>
      </c>
      <c r="I20" s="232">
        <v>1.8895117234270751</v>
      </c>
      <c r="J20" s="232">
        <v>1.936737005536638</v>
      </c>
      <c r="K20" s="232">
        <v>1.579347628716826</v>
      </c>
      <c r="L20" s="232">
        <v>1.373581876194133</v>
      </c>
      <c r="M20" s="232">
        <v>0.65686619286099968</v>
      </c>
      <c r="N20" s="232">
        <v>1.2107159991286871</v>
      </c>
      <c r="O20" s="232">
        <v>1.0790662192299449</v>
      </c>
      <c r="P20" s="232">
        <v>1.613933556410093</v>
      </c>
      <c r="Q20" s="232">
        <v>1.3322678498261731</v>
      </c>
      <c r="R20" s="232">
        <v>1.2539815029145429</v>
      </c>
      <c r="S20" s="232">
        <v>1.388068531891943</v>
      </c>
      <c r="T20" s="232">
        <v>1.2181154762908311</v>
      </c>
      <c r="U20" s="232">
        <v>0.55897535179515823</v>
      </c>
      <c r="V20" s="232">
        <v>0.54410595100002579</v>
      </c>
      <c r="W20" s="232">
        <v>0.42569659223053818</v>
      </c>
      <c r="DA20" s="71" t="s">
        <v>2154</v>
      </c>
    </row>
    <row r="21" spans="1:105" ht="12" customHeight="1" x14ac:dyDescent="0.25">
      <c r="A21" s="59" t="s">
        <v>70</v>
      </c>
      <c r="B21" s="232">
        <v>22.530066667460101</v>
      </c>
      <c r="C21" s="232">
        <v>20.282879082158239</v>
      </c>
      <c r="D21" s="232">
        <v>20.73636903339478</v>
      </c>
      <c r="E21" s="232">
        <v>19.064926712198869</v>
      </c>
      <c r="F21" s="232">
        <v>15.34608634013542</v>
      </c>
      <c r="G21" s="232">
        <v>10.373749465090979</v>
      </c>
      <c r="H21" s="232">
        <v>11.6006322867895</v>
      </c>
      <c r="I21" s="232">
        <v>10.801520816084549</v>
      </c>
      <c r="J21" s="232">
        <v>9.7307847934895602</v>
      </c>
      <c r="K21" s="232">
        <v>6.0904579638885457</v>
      </c>
      <c r="L21" s="232">
        <v>5.277766470287852</v>
      </c>
      <c r="M21" s="232">
        <v>3.8088616281409111</v>
      </c>
      <c r="N21" s="232">
        <v>4.2227012215323487</v>
      </c>
      <c r="O21" s="232">
        <v>3.791262455866073</v>
      </c>
      <c r="P21" s="232">
        <v>4.8552586671955504</v>
      </c>
      <c r="Q21" s="232">
        <v>6.1039936325116768</v>
      </c>
      <c r="R21" s="232">
        <v>6.337149250561211</v>
      </c>
      <c r="S21" s="232">
        <v>7.3551750054255036</v>
      </c>
      <c r="T21" s="232">
        <v>5.9217749384055471</v>
      </c>
      <c r="U21" s="232">
        <v>5.4506901204364029</v>
      </c>
      <c r="V21" s="232">
        <v>4.8713645203614337</v>
      </c>
      <c r="W21" s="232">
        <v>4.435798360111006</v>
      </c>
      <c r="DA21" s="71" t="s">
        <v>2155</v>
      </c>
    </row>
    <row r="22" spans="1:105" ht="12" customHeight="1" x14ac:dyDescent="0.25">
      <c r="A22" s="59" t="s">
        <v>162</v>
      </c>
      <c r="B22" s="232">
        <v>5.3370289211021387</v>
      </c>
      <c r="C22" s="232">
        <v>4.3930965255936556</v>
      </c>
      <c r="D22" s="232">
        <v>4.6185132743144548</v>
      </c>
      <c r="E22" s="232">
        <v>5.2211652043718244</v>
      </c>
      <c r="F22" s="232">
        <v>6.5691373871650356</v>
      </c>
      <c r="G22" s="232">
        <v>9.6998185042325265</v>
      </c>
      <c r="H22" s="232">
        <v>10.51414982475749</v>
      </c>
      <c r="I22" s="232">
        <v>5.6067094054239073</v>
      </c>
      <c r="J22" s="232">
        <v>6.8994967410472103</v>
      </c>
      <c r="K22" s="232">
        <v>8.3346724002322006</v>
      </c>
      <c r="L22" s="232">
        <v>6.6239949844209738</v>
      </c>
      <c r="M22" s="232">
        <v>4.4442759981988837</v>
      </c>
      <c r="N22" s="232">
        <v>5.2551507530954247</v>
      </c>
      <c r="O22" s="232">
        <v>3.4477338601728729</v>
      </c>
      <c r="P22" s="232">
        <v>4.0446548667878783</v>
      </c>
      <c r="Q22" s="232">
        <v>4.8408743811933963</v>
      </c>
      <c r="R22" s="232">
        <v>4.9317662947794636</v>
      </c>
      <c r="S22" s="232">
        <v>5.6023681227969524</v>
      </c>
      <c r="T22" s="232">
        <v>4.1751331201546549</v>
      </c>
      <c r="U22" s="232">
        <v>3.906998236650332</v>
      </c>
      <c r="V22" s="232">
        <v>4.6032735244206799</v>
      </c>
      <c r="W22" s="232">
        <v>5.1790497868535406</v>
      </c>
      <c r="DA22" s="71" t="s">
        <v>2156</v>
      </c>
    </row>
    <row r="23" spans="1:105" ht="12" customHeight="1" x14ac:dyDescent="0.25">
      <c r="A23" s="60" t="s">
        <v>2157</v>
      </c>
      <c r="B23" s="331">
        <v>2.7012007063104528</v>
      </c>
      <c r="C23" s="331">
        <v>3.1360956842765439</v>
      </c>
      <c r="D23" s="331">
        <v>3.4363613685990311</v>
      </c>
      <c r="E23" s="331">
        <v>7.7262992323227326</v>
      </c>
      <c r="F23" s="331">
        <v>9.4978385838286847</v>
      </c>
      <c r="G23" s="331">
        <v>10.281743024130069</v>
      </c>
      <c r="H23" s="331">
        <v>10.60965131894052</v>
      </c>
      <c r="I23" s="331">
        <v>15.228734619502101</v>
      </c>
      <c r="J23" s="331">
        <v>15.2361269061659</v>
      </c>
      <c r="K23" s="331">
        <v>15.75842850591583</v>
      </c>
      <c r="L23" s="331">
        <v>16.983533582379131</v>
      </c>
      <c r="M23" s="331">
        <v>25.68070842530037</v>
      </c>
      <c r="N23" s="331">
        <v>17.795982732983809</v>
      </c>
      <c r="O23" s="331">
        <v>16.899560912200808</v>
      </c>
      <c r="P23" s="331">
        <v>16.24871850789166</v>
      </c>
      <c r="Q23" s="331">
        <v>12.07663018079519</v>
      </c>
      <c r="R23" s="331">
        <v>7.2193690897877216</v>
      </c>
      <c r="S23" s="331">
        <v>3.613498950643419</v>
      </c>
      <c r="T23" s="331">
        <v>8.5604723158571954</v>
      </c>
      <c r="U23" s="331">
        <v>11.123710765203381</v>
      </c>
      <c r="V23" s="331">
        <v>12.01713375052268</v>
      </c>
      <c r="W23" s="331">
        <v>12.195062336997641</v>
      </c>
      <c r="DA23" s="72" t="s">
        <v>2158</v>
      </c>
    </row>
    <row r="24" spans="1:105" ht="12" customHeight="1" x14ac:dyDescent="0.25">
      <c r="A24" s="60" t="s">
        <v>2159</v>
      </c>
      <c r="B24" s="331">
        <v>0.43425761493589188</v>
      </c>
      <c r="C24" s="331">
        <v>0.43740619447844997</v>
      </c>
      <c r="D24" s="331">
        <v>0.45487380093629121</v>
      </c>
      <c r="E24" s="331">
        <v>0.63574004977446974</v>
      </c>
      <c r="F24" s="331">
        <v>0.62755648536169384</v>
      </c>
      <c r="G24" s="331">
        <v>0.62297775928991728</v>
      </c>
      <c r="H24" s="331">
        <v>0.66171649169009727</v>
      </c>
      <c r="I24" s="331">
        <v>0.70394558497971116</v>
      </c>
      <c r="J24" s="331">
        <v>0.70092098043195994</v>
      </c>
      <c r="K24" s="331">
        <v>0.68120786291350144</v>
      </c>
      <c r="L24" s="331">
        <v>0.65837301061219622</v>
      </c>
      <c r="M24" s="331">
        <v>0.77496202879892195</v>
      </c>
      <c r="N24" s="331">
        <v>0.67063911449322322</v>
      </c>
      <c r="O24" s="331">
        <v>0.64049147506811399</v>
      </c>
      <c r="P24" s="331">
        <v>0.66972638758308389</v>
      </c>
      <c r="Q24" s="331">
        <v>0.58584464068651321</v>
      </c>
      <c r="R24" s="331">
        <v>0.46126028512865641</v>
      </c>
      <c r="S24" s="331">
        <v>0.3591405749076591</v>
      </c>
      <c r="T24" s="331">
        <v>0.49376096973080719</v>
      </c>
      <c r="U24" s="331">
        <v>0.54237806689855494</v>
      </c>
      <c r="V24" s="331">
        <v>0.56929798524157182</v>
      </c>
      <c r="W24" s="331">
        <v>0.58250501084036876</v>
      </c>
      <c r="DA24" s="72" t="s">
        <v>2160</v>
      </c>
    </row>
    <row r="25" spans="1:105" ht="12" customHeight="1" x14ac:dyDescent="0.25">
      <c r="A25" s="57" t="s">
        <v>2161</v>
      </c>
      <c r="B25" s="263">
        <f t="shared" ref="B25:W25" si="1">B26+B32+B33</f>
        <v>33.594911587489179</v>
      </c>
      <c r="C25" s="263">
        <f t="shared" si="1"/>
        <v>31.636080913006968</v>
      </c>
      <c r="D25" s="263">
        <f t="shared" si="1"/>
        <v>32.298702899573698</v>
      </c>
      <c r="E25" s="263">
        <f t="shared" si="1"/>
        <v>34.316796644250822</v>
      </c>
      <c r="F25" s="263">
        <f t="shared" si="1"/>
        <v>31.161485465634446</v>
      </c>
      <c r="G25" s="263">
        <f t="shared" si="1"/>
        <v>30.47337114829287</v>
      </c>
      <c r="H25" s="263">
        <f t="shared" si="1"/>
        <v>31.980111034276078</v>
      </c>
      <c r="I25" s="263">
        <f t="shared" si="1"/>
        <v>30.684902249776115</v>
      </c>
      <c r="J25" s="263">
        <f t="shared" si="1"/>
        <v>31.080332058075712</v>
      </c>
      <c r="K25" s="263">
        <f t="shared" si="1"/>
        <v>29.388861877005194</v>
      </c>
      <c r="L25" s="263">
        <f t="shared" si="1"/>
        <v>27.650354433663363</v>
      </c>
      <c r="M25" s="263">
        <f t="shared" si="1"/>
        <v>30.417733349689659</v>
      </c>
      <c r="N25" s="263">
        <f t="shared" si="1"/>
        <v>26.922835318814503</v>
      </c>
      <c r="O25" s="263">
        <f t="shared" si="1"/>
        <v>24.455062601723785</v>
      </c>
      <c r="P25" s="263">
        <f t="shared" si="1"/>
        <v>26.507155394476332</v>
      </c>
      <c r="Q25" s="263">
        <f t="shared" si="1"/>
        <v>25.44692941025793</v>
      </c>
      <c r="R25" s="263">
        <f t="shared" si="1"/>
        <v>21.870556063704342</v>
      </c>
      <c r="S25" s="263">
        <f t="shared" si="1"/>
        <v>21.148242838514399</v>
      </c>
      <c r="T25" s="263">
        <f t="shared" si="1"/>
        <v>22.459883565233699</v>
      </c>
      <c r="U25" s="263">
        <f t="shared" si="1"/>
        <v>22.711626817947714</v>
      </c>
      <c r="V25" s="263">
        <f t="shared" si="1"/>
        <v>23.784920395986809</v>
      </c>
      <c r="W25" s="263">
        <f t="shared" si="1"/>
        <v>23.441629155088517</v>
      </c>
      <c r="DA25" s="70"/>
    </row>
    <row r="26" spans="1:105" ht="12" customHeight="1" x14ac:dyDescent="0.25">
      <c r="A26" s="60" t="s">
        <v>2162</v>
      </c>
      <c r="B26" s="331">
        <v>30.98202965311722</v>
      </c>
      <c r="C26" s="331">
        <v>28.65816268071114</v>
      </c>
      <c r="D26" s="331">
        <v>29.056006924960929</v>
      </c>
      <c r="E26" s="331">
        <v>27.348430575836488</v>
      </c>
      <c r="F26" s="331">
        <v>22.723656241309129</v>
      </c>
      <c r="G26" s="331">
        <v>21.386103828776211</v>
      </c>
      <c r="H26" s="331">
        <v>22.587304525417231</v>
      </c>
      <c r="I26" s="331">
        <v>17.407668746041271</v>
      </c>
      <c r="J26" s="331">
        <v>17.799458819244158</v>
      </c>
      <c r="K26" s="331">
        <v>15.68916490298075</v>
      </c>
      <c r="L26" s="331">
        <v>12.94876560617058</v>
      </c>
      <c r="M26" s="331">
        <v>8.3713413046069114</v>
      </c>
      <c r="N26" s="331">
        <v>11.53398377925031</v>
      </c>
      <c r="O26" s="331">
        <v>9.8383522789996789</v>
      </c>
      <c r="P26" s="331">
        <v>12.408451314914039</v>
      </c>
      <c r="Q26" s="331">
        <v>14.894867059023181</v>
      </c>
      <c r="R26" s="331">
        <v>15.47003158460736</v>
      </c>
      <c r="S26" s="331">
        <v>17.837709900555168</v>
      </c>
      <c r="T26" s="331">
        <v>14.91468916057703</v>
      </c>
      <c r="U26" s="331">
        <v>12.989886124529439</v>
      </c>
      <c r="V26" s="331">
        <v>13.29622728284993</v>
      </c>
      <c r="W26" s="331">
        <v>12.79365636522351</v>
      </c>
      <c r="DA26" s="72" t="s">
        <v>2163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2164</v>
      </c>
    </row>
    <row r="28" spans="1:105" ht="12" customHeight="1" x14ac:dyDescent="0.25">
      <c r="A28" s="59" t="s">
        <v>33</v>
      </c>
      <c r="B28" s="232">
        <v>3.276120599660366</v>
      </c>
      <c r="C28" s="232">
        <v>3.5980329288885211</v>
      </c>
      <c r="D28" s="232">
        <v>3.443680623378635</v>
      </c>
      <c r="E28" s="232">
        <v>3.0850231388726979</v>
      </c>
      <c r="F28" s="232">
        <v>2.7388865650680669</v>
      </c>
      <c r="G28" s="232">
        <v>2.7249538368407542</v>
      </c>
      <c r="H28" s="232">
        <v>2.3541997831698049</v>
      </c>
      <c r="I28" s="232">
        <v>2.159550458594985</v>
      </c>
      <c r="J28" s="232">
        <v>2.3269433691829908</v>
      </c>
      <c r="K28" s="232">
        <v>2.3520999089494401</v>
      </c>
      <c r="L28" s="232">
        <v>1.885979497084775</v>
      </c>
      <c r="M28" s="232">
        <v>0.94633812193958244</v>
      </c>
      <c r="N28" s="232">
        <v>2.626843801119926</v>
      </c>
      <c r="O28" s="232">
        <v>2.9066334996089349</v>
      </c>
      <c r="P28" s="232">
        <v>3.646912072919442</v>
      </c>
      <c r="Q28" s="232">
        <v>4.66392050608047</v>
      </c>
      <c r="R28" s="232">
        <v>5.0342840443946733</v>
      </c>
      <c r="S28" s="232">
        <v>5.8830335171265036</v>
      </c>
      <c r="T28" s="232">
        <v>5.485502881534507</v>
      </c>
      <c r="U28" s="232">
        <v>4.7259997004611938</v>
      </c>
      <c r="V28" s="232">
        <v>4.9472739530314804</v>
      </c>
      <c r="W28" s="232">
        <v>4.4265357492276083</v>
      </c>
      <c r="DA28" s="71" t="s">
        <v>2165</v>
      </c>
    </row>
    <row r="29" spans="1:105" ht="12" customHeight="1" x14ac:dyDescent="0.25">
      <c r="A29" s="59" t="s">
        <v>160</v>
      </c>
      <c r="B29" s="232">
        <v>4.4833293963216567</v>
      </c>
      <c r="C29" s="232">
        <v>4.4968167453627048</v>
      </c>
      <c r="D29" s="232">
        <v>4.4832577118245913</v>
      </c>
      <c r="E29" s="232">
        <v>4.0249975064882122</v>
      </c>
      <c r="F29" s="232">
        <v>1.722083236824008</v>
      </c>
      <c r="G29" s="232">
        <v>1.9331766841658671</v>
      </c>
      <c r="H29" s="232">
        <v>1.8041196492916041</v>
      </c>
      <c r="I29" s="232">
        <v>1.5745931028558959</v>
      </c>
      <c r="J29" s="232">
        <v>1.6139475046138649</v>
      </c>
      <c r="K29" s="232">
        <v>1.316123023930688</v>
      </c>
      <c r="L29" s="232">
        <v>1.1446515634951111</v>
      </c>
      <c r="M29" s="232">
        <v>0.54738849405083312</v>
      </c>
      <c r="N29" s="232">
        <v>1.008929999273906</v>
      </c>
      <c r="O29" s="232">
        <v>0.89922184935828708</v>
      </c>
      <c r="P29" s="232">
        <v>1.3449446303417441</v>
      </c>
      <c r="Q29" s="232">
        <v>1.110223208188478</v>
      </c>
      <c r="R29" s="232">
        <v>1.0449845857621189</v>
      </c>
      <c r="S29" s="232">
        <v>1.156723776576619</v>
      </c>
      <c r="T29" s="232">
        <v>1.015096230242359</v>
      </c>
      <c r="U29" s="232">
        <v>0.46581279316263191</v>
      </c>
      <c r="V29" s="232">
        <v>0.45342162583335488</v>
      </c>
      <c r="W29" s="232">
        <v>0.35474716019211522</v>
      </c>
      <c r="DA29" s="71" t="s">
        <v>2166</v>
      </c>
    </row>
    <row r="30" spans="1:105" ht="12" customHeight="1" x14ac:dyDescent="0.25">
      <c r="A30" s="59" t="s">
        <v>70</v>
      </c>
      <c r="B30" s="232">
        <v>18.775055556216749</v>
      </c>
      <c r="C30" s="232">
        <v>16.90239923513187</v>
      </c>
      <c r="D30" s="232">
        <v>17.280307527828981</v>
      </c>
      <c r="E30" s="232">
        <v>15.88743892683239</v>
      </c>
      <c r="F30" s="232">
        <v>12.788405283446179</v>
      </c>
      <c r="G30" s="232">
        <v>8.6447912209091502</v>
      </c>
      <c r="H30" s="232">
        <v>9.6671935723245817</v>
      </c>
      <c r="I30" s="232">
        <v>9.00126734673713</v>
      </c>
      <c r="J30" s="232">
        <v>8.1089873279079665</v>
      </c>
      <c r="K30" s="232">
        <v>5.0753816365737876</v>
      </c>
      <c r="L30" s="232">
        <v>4.3981387252398783</v>
      </c>
      <c r="M30" s="232">
        <v>3.174051356784092</v>
      </c>
      <c r="N30" s="232">
        <v>3.5189176846102921</v>
      </c>
      <c r="O30" s="232">
        <v>3.1593853798883949</v>
      </c>
      <c r="P30" s="232">
        <v>4.0460488893296258</v>
      </c>
      <c r="Q30" s="232">
        <v>5.0866613604263984</v>
      </c>
      <c r="R30" s="232">
        <v>5.2809577088010098</v>
      </c>
      <c r="S30" s="232">
        <v>6.1293125045212529</v>
      </c>
      <c r="T30" s="232">
        <v>4.9348124486712903</v>
      </c>
      <c r="U30" s="232">
        <v>4.5422417670303368</v>
      </c>
      <c r="V30" s="232">
        <v>4.0594704336345284</v>
      </c>
      <c r="W30" s="232">
        <v>3.696498633425839</v>
      </c>
      <c r="DA30" s="71" t="s">
        <v>2167</v>
      </c>
    </row>
    <row r="31" spans="1:105" ht="12" customHeight="1" x14ac:dyDescent="0.25">
      <c r="A31" s="59" t="s">
        <v>162</v>
      </c>
      <c r="B31" s="232">
        <v>4.4475241009184474</v>
      </c>
      <c r="C31" s="232">
        <v>3.660913771328048</v>
      </c>
      <c r="D31" s="232">
        <v>3.848761061928712</v>
      </c>
      <c r="E31" s="232">
        <v>4.3509710036431866</v>
      </c>
      <c r="F31" s="232">
        <v>5.4742811559708642</v>
      </c>
      <c r="G31" s="232">
        <v>8.0831820868604396</v>
      </c>
      <c r="H31" s="232">
        <v>8.7617915206312418</v>
      </c>
      <c r="I31" s="232">
        <v>4.672257837853258</v>
      </c>
      <c r="J31" s="232">
        <v>5.7495806175393414</v>
      </c>
      <c r="K31" s="232">
        <v>6.9455603335268323</v>
      </c>
      <c r="L31" s="232">
        <v>5.5199958203508128</v>
      </c>
      <c r="M31" s="232">
        <v>3.7035633318324042</v>
      </c>
      <c r="N31" s="232">
        <v>4.3792922942461887</v>
      </c>
      <c r="O31" s="232">
        <v>2.8731115501440621</v>
      </c>
      <c r="P31" s="232">
        <v>3.3705457223232318</v>
      </c>
      <c r="Q31" s="232">
        <v>4.0340619843278311</v>
      </c>
      <c r="R31" s="232">
        <v>4.1098052456495537</v>
      </c>
      <c r="S31" s="232">
        <v>4.6686401023307917</v>
      </c>
      <c r="T31" s="232">
        <v>3.4792776001288792</v>
      </c>
      <c r="U31" s="232">
        <v>3.2558318638752768</v>
      </c>
      <c r="V31" s="232">
        <v>3.8360612703505659</v>
      </c>
      <c r="W31" s="232">
        <v>4.3158748223779506</v>
      </c>
      <c r="DA31" s="71" t="s">
        <v>2168</v>
      </c>
    </row>
    <row r="32" spans="1:105" ht="12" customHeight="1" x14ac:dyDescent="0.25">
      <c r="A32" s="60" t="s">
        <v>2169</v>
      </c>
      <c r="B32" s="331">
        <v>2.2510005885920439</v>
      </c>
      <c r="C32" s="331">
        <v>2.6134130702304539</v>
      </c>
      <c r="D32" s="331">
        <v>2.863634473832525</v>
      </c>
      <c r="E32" s="331">
        <v>6.4385826936022772</v>
      </c>
      <c r="F32" s="331">
        <v>7.9148654865239054</v>
      </c>
      <c r="G32" s="331">
        <v>8.5681191867750606</v>
      </c>
      <c r="H32" s="331">
        <v>8.8413760991170989</v>
      </c>
      <c r="I32" s="331">
        <v>12.69061218291842</v>
      </c>
      <c r="J32" s="331">
        <v>12.696772421804919</v>
      </c>
      <c r="K32" s="331">
        <v>13.132023754929859</v>
      </c>
      <c r="L32" s="331">
        <v>14.152944651982621</v>
      </c>
      <c r="M32" s="331">
        <v>21.40059035441698</v>
      </c>
      <c r="N32" s="331">
        <v>14.82998561081984</v>
      </c>
      <c r="O32" s="331">
        <v>14.08296742683401</v>
      </c>
      <c r="P32" s="331">
        <v>13.54059875657639</v>
      </c>
      <c r="Q32" s="331">
        <v>10.06385848399599</v>
      </c>
      <c r="R32" s="331">
        <v>6.0161409081564354</v>
      </c>
      <c r="S32" s="331">
        <v>3.0112491255361822</v>
      </c>
      <c r="T32" s="331">
        <v>7.1337269298809964</v>
      </c>
      <c r="U32" s="331">
        <v>9.2697589710028137</v>
      </c>
      <c r="V32" s="331">
        <v>10.01427812543557</v>
      </c>
      <c r="W32" s="331">
        <v>10.162551947498031</v>
      </c>
      <c r="DA32" s="72" t="s">
        <v>2170</v>
      </c>
    </row>
    <row r="33" spans="1:105" ht="12" customHeight="1" x14ac:dyDescent="0.25">
      <c r="A33" s="60" t="s">
        <v>2171</v>
      </c>
      <c r="B33" s="331">
        <v>0.3618813457799101</v>
      </c>
      <c r="C33" s="331">
        <v>0.36450516206537498</v>
      </c>
      <c r="D33" s="331">
        <v>0.3790615007802427</v>
      </c>
      <c r="E33" s="331">
        <v>0.52978337481205806</v>
      </c>
      <c r="F33" s="331">
        <v>0.52296373780141159</v>
      </c>
      <c r="G33" s="331">
        <v>0.51914813274159777</v>
      </c>
      <c r="H33" s="331">
        <v>0.55143040974174784</v>
      </c>
      <c r="I33" s="331">
        <v>0.58662132081642604</v>
      </c>
      <c r="J33" s="331">
        <v>0.58410081702663341</v>
      </c>
      <c r="K33" s="331">
        <v>0.56767321909458446</v>
      </c>
      <c r="L33" s="331">
        <v>0.54864417551016353</v>
      </c>
      <c r="M33" s="331">
        <v>0.6458016906657682</v>
      </c>
      <c r="N33" s="331">
        <v>0.55886592874435259</v>
      </c>
      <c r="O33" s="331">
        <v>0.53374289589009516</v>
      </c>
      <c r="P33" s="331">
        <v>0.55810532298590332</v>
      </c>
      <c r="Q33" s="331">
        <v>0.48820386723876102</v>
      </c>
      <c r="R33" s="331">
        <v>0.38438357094054709</v>
      </c>
      <c r="S33" s="331">
        <v>0.29928381242304919</v>
      </c>
      <c r="T33" s="331">
        <v>0.41146747477567269</v>
      </c>
      <c r="U33" s="331">
        <v>0.45198172241546247</v>
      </c>
      <c r="V33" s="331">
        <v>0.47441498770130991</v>
      </c>
      <c r="W33" s="331">
        <v>0.48542084236697391</v>
      </c>
      <c r="DA33" s="72" t="s">
        <v>2172</v>
      </c>
    </row>
    <row r="34" spans="1:105" ht="12" customHeight="1" x14ac:dyDescent="0.25">
      <c r="A34" s="57" t="s">
        <v>2173</v>
      </c>
      <c r="B34" s="263">
        <v>397.61820854017378</v>
      </c>
      <c r="C34" s="263">
        <v>376.59352624219429</v>
      </c>
      <c r="D34" s="263">
        <v>387.65010663175741</v>
      </c>
      <c r="E34" s="263">
        <v>391.17865357471709</v>
      </c>
      <c r="F34" s="263">
        <v>355.93448257229801</v>
      </c>
      <c r="G34" s="263">
        <v>357.09391950106527</v>
      </c>
      <c r="H34" s="263">
        <v>363.55021890280051</v>
      </c>
      <c r="I34" s="263">
        <v>338.76593661904349</v>
      </c>
      <c r="J34" s="263">
        <v>355.27413365795422</v>
      </c>
      <c r="K34" s="263">
        <v>328.76635645086338</v>
      </c>
      <c r="L34" s="263">
        <v>305.31495576978517</v>
      </c>
      <c r="M34" s="263">
        <v>289.97989968755422</v>
      </c>
      <c r="N34" s="263">
        <v>270.09074308296317</v>
      </c>
      <c r="O34" s="263">
        <v>220.89493259882931</v>
      </c>
      <c r="P34" s="263">
        <v>255.1856609547028</v>
      </c>
      <c r="Q34" s="263">
        <v>274.24189334924512</v>
      </c>
      <c r="R34" s="263">
        <v>239.68433891056091</v>
      </c>
      <c r="S34" s="263">
        <v>242.6018562312573</v>
      </c>
      <c r="T34" s="263">
        <v>242.70370022670031</v>
      </c>
      <c r="U34" s="263">
        <v>231.2195842481685</v>
      </c>
      <c r="V34" s="263">
        <v>243.22607206244081</v>
      </c>
      <c r="W34" s="263">
        <v>227.1495694326089</v>
      </c>
      <c r="DA34" s="70" t="s">
        <v>2174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2175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2176</v>
      </c>
    </row>
    <row r="37" spans="1:105" ht="12" customHeight="1" x14ac:dyDescent="0.25">
      <c r="A37" s="64" t="s">
        <v>33</v>
      </c>
      <c r="B37" s="231">
        <v>22.573049799392951</v>
      </c>
      <c r="C37" s="231">
        <v>24.675371376540362</v>
      </c>
      <c r="D37" s="231">
        <v>23.024096378511501</v>
      </c>
      <c r="E37" s="231">
        <v>25.872545426296529</v>
      </c>
      <c r="F37" s="231">
        <v>22.545514371259841</v>
      </c>
      <c r="G37" s="231">
        <v>20.382912722408861</v>
      </c>
      <c r="H37" s="231">
        <v>19.535419805822841</v>
      </c>
      <c r="I37" s="231">
        <v>18.635945974524699</v>
      </c>
      <c r="J37" s="231">
        <v>18.04982665591924</v>
      </c>
      <c r="K37" s="231">
        <v>19.105845518918791</v>
      </c>
      <c r="L37" s="231">
        <v>15.370317746802989</v>
      </c>
      <c r="M37" s="231">
        <v>9.9946341725080643</v>
      </c>
      <c r="N37" s="231">
        <v>27.688926607832421</v>
      </c>
      <c r="O37" s="231">
        <v>41.808494087725741</v>
      </c>
      <c r="P37" s="231">
        <v>45.689960131009308</v>
      </c>
      <c r="Q37" s="231">
        <v>43.996586550393893</v>
      </c>
      <c r="R37" s="231">
        <v>47.74953405529736</v>
      </c>
      <c r="S37" s="231">
        <v>48.040300875478238</v>
      </c>
      <c r="T37" s="231">
        <v>53.683265741681161</v>
      </c>
      <c r="U37" s="231">
        <v>53.855237523525169</v>
      </c>
      <c r="V37" s="231">
        <v>54.850944310855489</v>
      </c>
      <c r="W37" s="231">
        <v>58.852978642949303</v>
      </c>
      <c r="DA37" s="73" t="s">
        <v>2177</v>
      </c>
    </row>
    <row r="38" spans="1:105" ht="12" customHeight="1" x14ac:dyDescent="0.25">
      <c r="A38" s="64" t="s">
        <v>160</v>
      </c>
      <c r="B38" s="231">
        <v>30.890931713790611</v>
      </c>
      <c r="C38" s="231">
        <v>30.839246165083729</v>
      </c>
      <c r="D38" s="231">
        <v>29.974602448899891</v>
      </c>
      <c r="E38" s="231">
        <v>33.755640116657062</v>
      </c>
      <c r="F38" s="231">
        <v>14.17556055789278</v>
      </c>
      <c r="G38" s="231">
        <v>14.460344647905091</v>
      </c>
      <c r="H38" s="231">
        <v>14.970791765765471</v>
      </c>
      <c r="I38" s="231">
        <v>13.588027952712469</v>
      </c>
      <c r="J38" s="231">
        <v>12.51920140207881</v>
      </c>
      <c r="K38" s="231">
        <v>10.690720697465281</v>
      </c>
      <c r="L38" s="231">
        <v>9.3286582741168864</v>
      </c>
      <c r="M38" s="231">
        <v>5.7811765387461298</v>
      </c>
      <c r="N38" s="231">
        <v>10.63488765126626</v>
      </c>
      <c r="O38" s="231">
        <v>12.934245537838841</v>
      </c>
      <c r="P38" s="231">
        <v>16.849999481763419</v>
      </c>
      <c r="Q38" s="231">
        <v>10.473169816174719</v>
      </c>
      <c r="R38" s="231">
        <v>9.911543851139383</v>
      </c>
      <c r="S38" s="231">
        <v>9.4456980560774468</v>
      </c>
      <c r="T38" s="231">
        <v>9.9341267078571658</v>
      </c>
      <c r="U38" s="231">
        <v>5.3081803231646703</v>
      </c>
      <c r="V38" s="231">
        <v>5.0271330401428944</v>
      </c>
      <c r="W38" s="231">
        <v>4.7165386715958411</v>
      </c>
      <c r="DA38" s="73" t="s">
        <v>2178</v>
      </c>
    </row>
    <row r="39" spans="1:105" ht="12" customHeight="1" x14ac:dyDescent="0.25">
      <c r="A39" s="64" t="s">
        <v>70</v>
      </c>
      <c r="B39" s="231">
        <v>129.36345020411841</v>
      </c>
      <c r="C39" s="231">
        <v>115.91694309764689</v>
      </c>
      <c r="D39" s="231">
        <v>115.5343684515969</v>
      </c>
      <c r="E39" s="231">
        <v>133.24000075156141</v>
      </c>
      <c r="F39" s="231">
        <v>105.26948387738931</v>
      </c>
      <c r="G39" s="231">
        <v>64.663856898040763</v>
      </c>
      <c r="H39" s="231">
        <v>80.219481001409676</v>
      </c>
      <c r="I39" s="231">
        <v>77.676875438781622</v>
      </c>
      <c r="J39" s="231">
        <v>62.900463140697262</v>
      </c>
      <c r="K39" s="231">
        <v>41.226759598510071</v>
      </c>
      <c r="L39" s="231">
        <v>35.843862462953012</v>
      </c>
      <c r="M39" s="231">
        <v>33.522354664092489</v>
      </c>
      <c r="N39" s="231">
        <v>37.092062141889713</v>
      </c>
      <c r="O39" s="231">
        <v>45.444031727317068</v>
      </c>
      <c r="P39" s="231">
        <v>50.690504389813029</v>
      </c>
      <c r="Q39" s="231">
        <v>47.984466395766411</v>
      </c>
      <c r="R39" s="231">
        <v>50.08920190781555</v>
      </c>
      <c r="S39" s="231">
        <v>50.051392027569953</v>
      </c>
      <c r="T39" s="231">
        <v>48.29399487860077</v>
      </c>
      <c r="U39" s="231">
        <v>51.761219796273657</v>
      </c>
      <c r="V39" s="231">
        <v>45.007773735758391</v>
      </c>
      <c r="W39" s="231">
        <v>49.146774690493061</v>
      </c>
      <c r="DA39" s="73" t="s">
        <v>2179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0.2264659001003147</v>
      </c>
      <c r="T40" s="231">
        <v>0.22638671621875969</v>
      </c>
      <c r="U40" s="231">
        <v>0.29195096981441682</v>
      </c>
      <c r="V40" s="231">
        <v>0.39663206069977403</v>
      </c>
      <c r="W40" s="231">
        <v>0.27120479295360211</v>
      </c>
      <c r="DA40" s="73" t="s">
        <v>2180</v>
      </c>
    </row>
    <row r="41" spans="1:105" ht="12" customHeight="1" x14ac:dyDescent="0.25">
      <c r="A41" s="64" t="s">
        <v>162</v>
      </c>
      <c r="B41" s="231">
        <v>30.64422690191574</v>
      </c>
      <c r="C41" s="231">
        <v>25.106609269670031</v>
      </c>
      <c r="D41" s="231">
        <v>25.732422753178671</v>
      </c>
      <c r="E41" s="231">
        <v>36.489416731373993</v>
      </c>
      <c r="F41" s="231">
        <v>45.062284085938693</v>
      </c>
      <c r="G41" s="231">
        <v>60.462967397213802</v>
      </c>
      <c r="H41" s="231">
        <v>72.706350935163726</v>
      </c>
      <c r="I41" s="231">
        <v>40.319476814601657</v>
      </c>
      <c r="J41" s="231">
        <v>44.598822156662919</v>
      </c>
      <c r="K41" s="231">
        <v>56.418012802000483</v>
      </c>
      <c r="L41" s="231">
        <v>44.986750837409907</v>
      </c>
      <c r="M41" s="231">
        <v>39.114730536812509</v>
      </c>
      <c r="N41" s="231">
        <v>46.161063279792991</v>
      </c>
      <c r="O41" s="231">
        <v>41.326320388771329</v>
      </c>
      <c r="P41" s="231">
        <v>42.227532935668421</v>
      </c>
      <c r="Q41" s="231">
        <v>38.054884728790192</v>
      </c>
      <c r="R41" s="231">
        <v>38.980972032415274</v>
      </c>
      <c r="S41" s="231">
        <v>38.123677953282026</v>
      </c>
      <c r="T41" s="231">
        <v>34.049564466648881</v>
      </c>
      <c r="U41" s="231">
        <v>37.101906364605469</v>
      </c>
      <c r="V41" s="231">
        <v>42.530812950856941</v>
      </c>
      <c r="W41" s="231">
        <v>57.381686975277077</v>
      </c>
      <c r="DA41" s="73" t="s">
        <v>2181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2182</v>
      </c>
    </row>
    <row r="43" spans="1:105" ht="12" customHeight="1" x14ac:dyDescent="0.25">
      <c r="A43" s="64" t="s">
        <v>73</v>
      </c>
      <c r="B43" s="231">
        <v>184.14654992095609</v>
      </c>
      <c r="C43" s="231">
        <v>180.05535633325329</v>
      </c>
      <c r="D43" s="231">
        <v>193.38461659957039</v>
      </c>
      <c r="E43" s="231">
        <v>161.82105054882811</v>
      </c>
      <c r="F43" s="231">
        <v>168.88163967981731</v>
      </c>
      <c r="G43" s="231">
        <v>197.1238378354968</v>
      </c>
      <c r="H43" s="231">
        <v>176.1181753946388</v>
      </c>
      <c r="I43" s="231">
        <v>188.54561043842301</v>
      </c>
      <c r="J43" s="231">
        <v>217.20582030259601</v>
      </c>
      <c r="K43" s="231">
        <v>201.32501783396879</v>
      </c>
      <c r="L43" s="231">
        <v>199.7853664485024</v>
      </c>
      <c r="M43" s="231">
        <v>201.56700377539499</v>
      </c>
      <c r="N43" s="231">
        <v>148.51380340218179</v>
      </c>
      <c r="O43" s="231">
        <v>79.381840857176343</v>
      </c>
      <c r="P43" s="231">
        <v>99.727664016448585</v>
      </c>
      <c r="Q43" s="231">
        <v>133.73278585811991</v>
      </c>
      <c r="R43" s="231">
        <v>92.953087063893278</v>
      </c>
      <c r="S43" s="231">
        <v>96.714321418749364</v>
      </c>
      <c r="T43" s="231">
        <v>96.516361715693535</v>
      </c>
      <c r="U43" s="231">
        <v>82.901089270785135</v>
      </c>
      <c r="V43" s="231">
        <v>95.412775964127349</v>
      </c>
      <c r="W43" s="231">
        <v>56.780385659339977</v>
      </c>
      <c r="DA43" s="73" t="s">
        <v>2183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2184</v>
      </c>
    </row>
    <row r="45" spans="1:105" ht="12" customHeight="1" x14ac:dyDescent="0.25">
      <c r="A45" s="57" t="s">
        <v>2185</v>
      </c>
      <c r="B45" s="263">
        <f t="shared" ref="B45:W45" si="2">B46+B52+B63+B64+B65</f>
        <v>65.815192208650387</v>
      </c>
      <c r="C45" s="263">
        <f t="shared" si="2"/>
        <v>62.581060754894501</v>
      </c>
      <c r="D45" s="263">
        <f t="shared" si="2"/>
        <v>64.293866181830111</v>
      </c>
      <c r="E45" s="263">
        <f t="shared" si="2"/>
        <v>68.115832029713275</v>
      </c>
      <c r="F45" s="263">
        <f t="shared" si="2"/>
        <v>62.252913173410917</v>
      </c>
      <c r="G45" s="263">
        <f t="shared" si="2"/>
        <v>61.694941383923201</v>
      </c>
      <c r="H45" s="263">
        <f t="shared" si="2"/>
        <v>63.779034233819097</v>
      </c>
      <c r="I45" s="263">
        <f t="shared" si="2"/>
        <v>60.202888442132313</v>
      </c>
      <c r="J45" s="263">
        <f t="shared" si="2"/>
        <v>62.066892206988342</v>
      </c>
      <c r="K45" s="263">
        <f t="shared" si="2"/>
        <v>57.897033623397313</v>
      </c>
      <c r="L45" s="263">
        <f t="shared" si="2"/>
        <v>53.800461808798289</v>
      </c>
      <c r="M45" s="263">
        <f t="shared" si="2"/>
        <v>53.030614636927929</v>
      </c>
      <c r="N45" s="263">
        <f t="shared" si="2"/>
        <v>49.645720404582349</v>
      </c>
      <c r="O45" s="263">
        <f t="shared" si="2"/>
        <v>42.652653532333296</v>
      </c>
      <c r="P45" s="263">
        <f t="shared" si="2"/>
        <v>48.166158155998424</v>
      </c>
      <c r="Q45" s="263">
        <f t="shared" si="2"/>
        <v>49.379277063450324</v>
      </c>
      <c r="R45" s="263">
        <f t="shared" si="2"/>
        <v>42.863825191456712</v>
      </c>
      <c r="S45" s="263">
        <f t="shared" si="2"/>
        <v>41.803140296441093</v>
      </c>
      <c r="T45" s="263">
        <f t="shared" si="2"/>
        <v>43.744564602443155</v>
      </c>
      <c r="U45" s="263">
        <f t="shared" si="2"/>
        <v>42.84264244715164</v>
      </c>
      <c r="V45" s="263">
        <f t="shared" si="2"/>
        <v>44.917947466807746</v>
      </c>
      <c r="W45" s="263">
        <f t="shared" si="2"/>
        <v>43.109906959875026</v>
      </c>
      <c r="DA45" s="70"/>
    </row>
    <row r="46" spans="1:105" ht="12" customHeight="1" x14ac:dyDescent="0.25">
      <c r="A46" s="165" t="s">
        <v>2186</v>
      </c>
      <c r="B46" s="348">
        <v>31.234612345498078</v>
      </c>
      <c r="C46" s="348">
        <v>29.477577402366801</v>
      </c>
      <c r="D46" s="348">
        <v>30.15622976810371</v>
      </c>
      <c r="E46" s="348">
        <v>31.289026350311289</v>
      </c>
      <c r="F46" s="348">
        <v>28.08336996092817</v>
      </c>
      <c r="G46" s="348">
        <v>27.503226729304849</v>
      </c>
      <c r="H46" s="348">
        <v>28.599358718797941</v>
      </c>
      <c r="I46" s="348">
        <v>26.246060251069409</v>
      </c>
      <c r="J46" s="348">
        <v>26.957709126115741</v>
      </c>
      <c r="K46" s="348">
        <v>24.968895187638999</v>
      </c>
      <c r="L46" s="348">
        <v>22.874494511144761</v>
      </c>
      <c r="M46" s="348">
        <v>21.64383063026601</v>
      </c>
      <c r="N46" s="348">
        <v>21.10035471745195</v>
      </c>
      <c r="O46" s="348">
        <v>18.068446656147369</v>
      </c>
      <c r="P46" s="348">
        <v>20.710278840063829</v>
      </c>
      <c r="Q46" s="348">
        <v>21.67509661349467</v>
      </c>
      <c r="R46" s="348">
        <v>19.33384551011396</v>
      </c>
      <c r="S46" s="348">
        <v>19.436670330244411</v>
      </c>
      <c r="T46" s="348">
        <v>19.558968139638012</v>
      </c>
      <c r="U46" s="348">
        <v>18.832707425823919</v>
      </c>
      <c r="V46" s="348">
        <v>19.67799642651422</v>
      </c>
      <c r="W46" s="348">
        <v>18.85407348147735</v>
      </c>
      <c r="DA46" s="167" t="s">
        <v>2187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2188</v>
      </c>
    </row>
    <row r="48" spans="1:105" ht="12" customHeight="1" x14ac:dyDescent="0.25">
      <c r="A48" s="59" t="s">
        <v>33</v>
      </c>
      <c r="B48" s="232">
        <v>3.3028293521498382</v>
      </c>
      <c r="C48" s="232">
        <v>3.7009104644716868</v>
      </c>
      <c r="D48" s="232">
        <v>3.574077621703776</v>
      </c>
      <c r="E48" s="232">
        <v>3.529539657343042</v>
      </c>
      <c r="F48" s="232">
        <v>3.384893868795432</v>
      </c>
      <c r="G48" s="232">
        <v>3.5043794700312652</v>
      </c>
      <c r="H48" s="232">
        <v>2.980816237671275</v>
      </c>
      <c r="I48" s="232">
        <v>3.2560184984217519</v>
      </c>
      <c r="J48" s="232">
        <v>3.524211782863774</v>
      </c>
      <c r="K48" s="232">
        <v>3.7433054251508309</v>
      </c>
      <c r="L48" s="232">
        <v>3.331655616164602</v>
      </c>
      <c r="M48" s="232">
        <v>2.4467264306799299</v>
      </c>
      <c r="N48" s="232">
        <v>4.8055673609220984</v>
      </c>
      <c r="O48" s="232">
        <v>5.3381248045729484</v>
      </c>
      <c r="P48" s="232">
        <v>6.0868648325659347</v>
      </c>
      <c r="Q48" s="232">
        <v>6.7869640706670928</v>
      </c>
      <c r="R48" s="232">
        <v>6.2916529572701982</v>
      </c>
      <c r="S48" s="232">
        <v>6.4103847215615533</v>
      </c>
      <c r="T48" s="232">
        <v>7.1936313881364802</v>
      </c>
      <c r="U48" s="232">
        <v>6.8517436411738606</v>
      </c>
      <c r="V48" s="232">
        <v>7.3218091942749739</v>
      </c>
      <c r="W48" s="232">
        <v>6.5234072185325296</v>
      </c>
      <c r="DA48" s="71" t="s">
        <v>2189</v>
      </c>
    </row>
    <row r="49" spans="1:105" ht="12" customHeight="1" x14ac:dyDescent="0.25">
      <c r="A49" s="59" t="s">
        <v>160</v>
      </c>
      <c r="B49" s="232">
        <v>4.5198799845959554</v>
      </c>
      <c r="C49" s="232">
        <v>4.6253929518275401</v>
      </c>
      <c r="D49" s="232">
        <v>4.6530189098785506</v>
      </c>
      <c r="E49" s="232">
        <v>4.6049535709635494</v>
      </c>
      <c r="F49" s="232">
        <v>2.128262288853175</v>
      </c>
      <c r="G49" s="232">
        <v>2.486128239070748</v>
      </c>
      <c r="H49" s="232">
        <v>2.2843214852689222</v>
      </c>
      <c r="I49" s="232">
        <v>2.3740608838200958</v>
      </c>
      <c r="J49" s="232">
        <v>2.444362371689706</v>
      </c>
      <c r="K49" s="232">
        <v>2.0945753353845151</v>
      </c>
      <c r="L49" s="232">
        <v>2.0220711921655941</v>
      </c>
      <c r="M49" s="232">
        <v>1.415255145274348</v>
      </c>
      <c r="N49" s="232">
        <v>1.845743957786429</v>
      </c>
      <c r="O49" s="232">
        <v>1.6514495066265691</v>
      </c>
      <c r="P49" s="232">
        <v>2.2447747597111829</v>
      </c>
      <c r="Q49" s="232">
        <v>1.615603227922157</v>
      </c>
      <c r="R49" s="232">
        <v>1.30598120831749</v>
      </c>
      <c r="S49" s="232">
        <v>1.2604117251494991</v>
      </c>
      <c r="T49" s="232">
        <v>1.3311866316635199</v>
      </c>
      <c r="U49" s="232">
        <v>0.67533433047362212</v>
      </c>
      <c r="V49" s="232">
        <v>0.67104968522624275</v>
      </c>
      <c r="W49" s="232">
        <v>0.5227926117969256</v>
      </c>
      <c r="DA49" s="71" t="s">
        <v>2190</v>
      </c>
    </row>
    <row r="50" spans="1:105" ht="12" customHeight="1" x14ac:dyDescent="0.25">
      <c r="A50" s="59" t="s">
        <v>70</v>
      </c>
      <c r="B50" s="232">
        <v>18.928120224189929</v>
      </c>
      <c r="C50" s="232">
        <v>17.385684745053641</v>
      </c>
      <c r="D50" s="232">
        <v>17.934636566493861</v>
      </c>
      <c r="E50" s="232">
        <v>18.176637004531859</v>
      </c>
      <c r="F50" s="232">
        <v>15.804741674116141</v>
      </c>
      <c r="G50" s="232">
        <v>11.117483337766711</v>
      </c>
      <c r="H50" s="232">
        <v>12.24030678241637</v>
      </c>
      <c r="I50" s="232">
        <v>13.571478672132489</v>
      </c>
      <c r="J50" s="232">
        <v>12.281256633306119</v>
      </c>
      <c r="K50" s="232">
        <v>8.0773369968724147</v>
      </c>
      <c r="L50" s="232">
        <v>7.7694819096741243</v>
      </c>
      <c r="M50" s="232">
        <v>8.206406533705028</v>
      </c>
      <c r="N50" s="232">
        <v>6.4375338814303422</v>
      </c>
      <c r="O50" s="232">
        <v>5.8023116660068954</v>
      </c>
      <c r="P50" s="232">
        <v>6.7530426297302641</v>
      </c>
      <c r="Q50" s="232">
        <v>7.4021390046970286</v>
      </c>
      <c r="R50" s="232">
        <v>6.5999361364584797</v>
      </c>
      <c r="S50" s="232">
        <v>6.6787399932833562</v>
      </c>
      <c r="T50" s="232">
        <v>6.4714616858241323</v>
      </c>
      <c r="U50" s="232">
        <v>6.5853318062816024</v>
      </c>
      <c r="V50" s="232">
        <v>6.0078880262250092</v>
      </c>
      <c r="W50" s="232">
        <v>5.4475479776241249</v>
      </c>
      <c r="DA50" s="71" t="s">
        <v>2191</v>
      </c>
    </row>
    <row r="51" spans="1:105" ht="12" customHeight="1" x14ac:dyDescent="0.25">
      <c r="A51" s="59" t="s">
        <v>162</v>
      </c>
      <c r="B51" s="232">
        <v>4.4837827845623623</v>
      </c>
      <c r="C51" s="232">
        <v>3.7655892410139411</v>
      </c>
      <c r="D51" s="232">
        <v>3.994496670027524</v>
      </c>
      <c r="E51" s="232">
        <v>4.9778961174728424</v>
      </c>
      <c r="F51" s="232">
        <v>6.7654721291634203</v>
      </c>
      <c r="G51" s="232">
        <v>10.39523568243612</v>
      </c>
      <c r="H51" s="232">
        <v>11.09391421344138</v>
      </c>
      <c r="I51" s="232">
        <v>7.0445021966950732</v>
      </c>
      <c r="J51" s="232">
        <v>8.7078783382561404</v>
      </c>
      <c r="K51" s="232">
        <v>11.053677430231239</v>
      </c>
      <c r="L51" s="232">
        <v>9.751285793140438</v>
      </c>
      <c r="M51" s="232">
        <v>9.5754425206067051</v>
      </c>
      <c r="N51" s="232">
        <v>8.0115095173130761</v>
      </c>
      <c r="O51" s="232">
        <v>5.2765606789409576</v>
      </c>
      <c r="P51" s="232">
        <v>5.6255966180564458</v>
      </c>
      <c r="Q51" s="232">
        <v>5.8703903102083874</v>
      </c>
      <c r="R51" s="232">
        <v>5.13627520806779</v>
      </c>
      <c r="S51" s="232">
        <v>5.0871338902499996</v>
      </c>
      <c r="T51" s="232">
        <v>4.5626884340138751</v>
      </c>
      <c r="U51" s="232">
        <v>4.720297647894836</v>
      </c>
      <c r="V51" s="232">
        <v>5.6772495207879956</v>
      </c>
      <c r="W51" s="232">
        <v>6.3603256735237714</v>
      </c>
      <c r="DA51" s="71" t="s">
        <v>2192</v>
      </c>
    </row>
    <row r="52" spans="1:105" ht="12" customHeight="1" x14ac:dyDescent="0.25">
      <c r="A52" s="165" t="s">
        <v>2193</v>
      </c>
      <c r="B52" s="348">
        <v>28.736196128806771</v>
      </c>
      <c r="C52" s="348">
        <v>27.216724985171901</v>
      </c>
      <c r="D52" s="348">
        <v>28.015793176125481</v>
      </c>
      <c r="E52" s="348">
        <v>28.270804176187241</v>
      </c>
      <c r="F52" s="348">
        <v>25.723678846989959</v>
      </c>
      <c r="G52" s="348">
        <v>25.80747231084154</v>
      </c>
      <c r="H52" s="348">
        <v>26.27407439769193</v>
      </c>
      <c r="I52" s="348">
        <v>24.48289385987762</v>
      </c>
      <c r="J52" s="348">
        <v>25.67595488589247</v>
      </c>
      <c r="K52" s="348">
        <v>23.760215947380772</v>
      </c>
      <c r="L52" s="348">
        <v>22.065363863164389</v>
      </c>
      <c r="M52" s="348">
        <v>20.957086702409772</v>
      </c>
      <c r="N52" s="348">
        <v>19.519680937909101</v>
      </c>
      <c r="O52" s="348">
        <v>15.96425910756089</v>
      </c>
      <c r="P52" s="348">
        <v>18.44247834971225</v>
      </c>
      <c r="Q52" s="348">
        <v>19.819687994049659</v>
      </c>
      <c r="R52" s="348">
        <v>17.32218501065292</v>
      </c>
      <c r="S52" s="348">
        <v>17.533036395564441</v>
      </c>
      <c r="T52" s="348">
        <v>17.540396745178029</v>
      </c>
      <c r="U52" s="348">
        <v>16.710430204318001</v>
      </c>
      <c r="V52" s="348">
        <v>17.57814898891737</v>
      </c>
      <c r="W52" s="348">
        <v>16.41628687417105</v>
      </c>
      <c r="DA52" s="167" t="s">
        <v>2194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2195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2196</v>
      </c>
    </row>
    <row r="55" spans="1:105" ht="12" customHeight="1" x14ac:dyDescent="0.25">
      <c r="A55" s="64" t="s">
        <v>33</v>
      </c>
      <c r="B55" s="231">
        <v>1.63137294099835</v>
      </c>
      <c r="C55" s="231">
        <v>1.783309456653734</v>
      </c>
      <c r="D55" s="231">
        <v>1.663970449569107</v>
      </c>
      <c r="E55" s="231">
        <v>1.8698302133877289</v>
      </c>
      <c r="F55" s="231">
        <v>1.629382932879182</v>
      </c>
      <c r="G55" s="231">
        <v>1.4730899266860731</v>
      </c>
      <c r="H55" s="231">
        <v>1.4118409140762029</v>
      </c>
      <c r="I55" s="231">
        <v>1.3468351978545809</v>
      </c>
      <c r="J55" s="231">
        <v>1.3044758709108619</v>
      </c>
      <c r="K55" s="231">
        <v>1.380795225787208</v>
      </c>
      <c r="L55" s="231">
        <v>1.1108255503585269</v>
      </c>
      <c r="M55" s="231">
        <v>0.72232046130716321</v>
      </c>
      <c r="N55" s="231">
        <v>2.0011015806345229</v>
      </c>
      <c r="O55" s="231">
        <v>3.021534376823086</v>
      </c>
      <c r="P55" s="231">
        <v>3.3020511315678078</v>
      </c>
      <c r="Q55" s="231">
        <v>3.1796696251711052</v>
      </c>
      <c r="R55" s="231">
        <v>3.450898239066754</v>
      </c>
      <c r="S55" s="231">
        <v>3.4719121971627498</v>
      </c>
      <c r="T55" s="231">
        <v>3.8797339257966601</v>
      </c>
      <c r="U55" s="231">
        <v>3.892162468417566</v>
      </c>
      <c r="V55" s="231">
        <v>3.9641230198031741</v>
      </c>
      <c r="W55" s="231">
        <v>4.2533533442983522</v>
      </c>
      <c r="DA55" s="73" t="s">
        <v>2197</v>
      </c>
    </row>
    <row r="56" spans="1:105" ht="12" customHeight="1" x14ac:dyDescent="0.25">
      <c r="A56" s="64" t="s">
        <v>160</v>
      </c>
      <c r="B56" s="231">
        <v>2.2325131326056349</v>
      </c>
      <c r="C56" s="231">
        <v>2.228777775338878</v>
      </c>
      <c r="D56" s="231">
        <v>2.1662892602856521</v>
      </c>
      <c r="E56" s="231">
        <v>2.439547973436607</v>
      </c>
      <c r="F56" s="231">
        <v>1.024479462152768</v>
      </c>
      <c r="G56" s="231">
        <v>1.045061043401281</v>
      </c>
      <c r="H56" s="231">
        <v>1.081951477936645</v>
      </c>
      <c r="I56" s="231">
        <v>0.98201799582174565</v>
      </c>
      <c r="J56" s="231">
        <v>0.90477301878850247</v>
      </c>
      <c r="K56" s="231">
        <v>0.77262720902183479</v>
      </c>
      <c r="L56" s="231">
        <v>0.67418983342799865</v>
      </c>
      <c r="M56" s="231">
        <v>0.41781040028975441</v>
      </c>
      <c r="N56" s="231">
        <v>0.76859210868793815</v>
      </c>
      <c r="O56" s="231">
        <v>0.93476860106100412</v>
      </c>
      <c r="P56" s="231">
        <v>1.2177633706865909</v>
      </c>
      <c r="Q56" s="231">
        <v>0.75690462726253194</v>
      </c>
      <c r="R56" s="231">
        <v>0.71631545519835738</v>
      </c>
      <c r="S56" s="231">
        <v>0.68264839507596609</v>
      </c>
      <c r="T56" s="231">
        <v>0.71794753689344282</v>
      </c>
      <c r="U56" s="231">
        <v>0.3836265733743961</v>
      </c>
      <c r="V56" s="231">
        <v>0.36331505425148358</v>
      </c>
      <c r="W56" s="231">
        <v>0.34086814286923162</v>
      </c>
      <c r="DA56" s="73" t="s">
        <v>2198</v>
      </c>
    </row>
    <row r="57" spans="1:105" ht="12" customHeight="1" x14ac:dyDescent="0.25">
      <c r="A57" s="64" t="s">
        <v>70</v>
      </c>
      <c r="B57" s="231">
        <v>9.3492033239948622</v>
      </c>
      <c r="C57" s="231">
        <v>8.3774131565435237</v>
      </c>
      <c r="D57" s="231">
        <v>8.3497641710929695</v>
      </c>
      <c r="E57" s="231">
        <v>9.629364831797897</v>
      </c>
      <c r="F57" s="231">
        <v>7.6079124901878927</v>
      </c>
      <c r="G57" s="231">
        <v>4.673310312144447</v>
      </c>
      <c r="H57" s="231">
        <v>5.7975281058455046</v>
      </c>
      <c r="I57" s="231">
        <v>5.6137719031451168</v>
      </c>
      <c r="J57" s="231">
        <v>4.5458683897803267</v>
      </c>
      <c r="K57" s="231">
        <v>2.9794919451186428</v>
      </c>
      <c r="L57" s="231">
        <v>2.590465526040727</v>
      </c>
      <c r="M57" s="231">
        <v>2.4226882412238768</v>
      </c>
      <c r="N57" s="231">
        <v>2.680673947112608</v>
      </c>
      <c r="O57" s="231">
        <v>3.284277682841477</v>
      </c>
      <c r="P57" s="231">
        <v>3.6634445926452921</v>
      </c>
      <c r="Q57" s="231">
        <v>3.467876993227696</v>
      </c>
      <c r="R57" s="231">
        <v>3.6199879659509131</v>
      </c>
      <c r="S57" s="231">
        <v>3.6172554146969529</v>
      </c>
      <c r="T57" s="231">
        <v>3.4902468721697009</v>
      </c>
      <c r="U57" s="231">
        <v>3.7408260788482299</v>
      </c>
      <c r="V57" s="231">
        <v>3.252748957700303</v>
      </c>
      <c r="W57" s="231">
        <v>3.5518779730672061</v>
      </c>
      <c r="DA57" s="73" t="s">
        <v>2199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1.6366877527219399E-2</v>
      </c>
      <c r="T58" s="231">
        <v>1.6361154842740332E-2</v>
      </c>
      <c r="U58" s="231">
        <v>2.1099537567416959E-2</v>
      </c>
      <c r="V58" s="231">
        <v>2.866492641040589E-2</v>
      </c>
      <c r="W58" s="231">
        <v>1.960019424160685E-2</v>
      </c>
      <c r="DA58" s="73" t="s">
        <v>2200</v>
      </c>
    </row>
    <row r="59" spans="1:105" ht="12" customHeight="1" x14ac:dyDescent="0.25">
      <c r="A59" s="64" t="s">
        <v>162</v>
      </c>
      <c r="B59" s="231">
        <v>2.2146835722190921</v>
      </c>
      <c r="C59" s="231">
        <v>1.814475375137812</v>
      </c>
      <c r="D59" s="231">
        <v>1.859703432143001</v>
      </c>
      <c r="E59" s="231">
        <v>2.6371202658657502</v>
      </c>
      <c r="F59" s="231">
        <v>3.2566884657011599</v>
      </c>
      <c r="G59" s="231">
        <v>4.3697085604680961</v>
      </c>
      <c r="H59" s="231">
        <v>5.2545479945534819</v>
      </c>
      <c r="I59" s="231">
        <v>2.9139218694462969</v>
      </c>
      <c r="J59" s="231">
        <v>3.223193689526799</v>
      </c>
      <c r="K59" s="231">
        <v>4.0773763531305036</v>
      </c>
      <c r="L59" s="231">
        <v>3.2512296154841702</v>
      </c>
      <c r="M59" s="231">
        <v>2.8268538615421739</v>
      </c>
      <c r="N59" s="231">
        <v>3.3360981449831391</v>
      </c>
      <c r="O59" s="231">
        <v>2.9866872856091868</v>
      </c>
      <c r="P59" s="231">
        <v>3.0518186602422959</v>
      </c>
      <c r="Q59" s="231">
        <v>2.7502579301902368</v>
      </c>
      <c r="R59" s="231">
        <v>2.8171870240239238</v>
      </c>
      <c r="S59" s="231">
        <v>2.7552296733068031</v>
      </c>
      <c r="T59" s="231">
        <v>2.460790128818291</v>
      </c>
      <c r="U59" s="231">
        <v>2.6813853972137851</v>
      </c>
      <c r="V59" s="231">
        <v>3.073736957269996</v>
      </c>
      <c r="W59" s="231">
        <v>4.1470218810584418</v>
      </c>
      <c r="DA59" s="73" t="s">
        <v>2201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2202</v>
      </c>
    </row>
    <row r="61" spans="1:105" ht="12" customHeight="1" x14ac:dyDescent="0.25">
      <c r="A61" s="64" t="s">
        <v>73</v>
      </c>
      <c r="B61" s="231">
        <v>13.30842315898883</v>
      </c>
      <c r="C61" s="231">
        <v>13.01274922149795</v>
      </c>
      <c r="D61" s="231">
        <v>13.97606586303475</v>
      </c>
      <c r="E61" s="231">
        <v>11.694940891699259</v>
      </c>
      <c r="F61" s="231">
        <v>12.205215496068959</v>
      </c>
      <c r="G61" s="231">
        <v>14.24630246814165</v>
      </c>
      <c r="H61" s="231">
        <v>12.72820590528009</v>
      </c>
      <c r="I61" s="231">
        <v>13.626346893609879</v>
      </c>
      <c r="J61" s="231">
        <v>15.69764391688598</v>
      </c>
      <c r="K61" s="231">
        <v>14.549925214322579</v>
      </c>
      <c r="L61" s="231">
        <v>14.438653337852969</v>
      </c>
      <c r="M61" s="231">
        <v>14.567413738046801</v>
      </c>
      <c r="N61" s="231">
        <v>10.733215156490891</v>
      </c>
      <c r="O61" s="231">
        <v>5.7369911612261344</v>
      </c>
      <c r="P61" s="231">
        <v>7.2074005945702639</v>
      </c>
      <c r="Q61" s="231">
        <v>9.6649788181980867</v>
      </c>
      <c r="R61" s="231">
        <v>6.7177963264129756</v>
      </c>
      <c r="S61" s="231">
        <v>6.9896238377947437</v>
      </c>
      <c r="T61" s="231">
        <v>6.9753171266571963</v>
      </c>
      <c r="U61" s="231">
        <v>5.9913301488966058</v>
      </c>
      <c r="V61" s="231">
        <v>6.8955600734820086</v>
      </c>
      <c r="W61" s="231">
        <v>4.1035653386362103</v>
      </c>
      <c r="DA61" s="73" t="s">
        <v>2203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2204</v>
      </c>
    </row>
    <row r="63" spans="1:105" ht="12" customHeight="1" x14ac:dyDescent="0.25">
      <c r="A63" s="166" t="s">
        <v>2205</v>
      </c>
      <c r="B63" s="349">
        <v>1.718936392454572</v>
      </c>
      <c r="C63" s="349">
        <v>1.731399519810531</v>
      </c>
      <c r="D63" s="349">
        <v>1.800542128706152</v>
      </c>
      <c r="E63" s="349">
        <v>2.5164710303572759</v>
      </c>
      <c r="F63" s="349">
        <v>2.4840777545567039</v>
      </c>
      <c r="G63" s="349">
        <v>2.46595363052259</v>
      </c>
      <c r="H63" s="349">
        <v>2.6192944462733019</v>
      </c>
      <c r="I63" s="349">
        <v>2.7864512738780238</v>
      </c>
      <c r="J63" s="349">
        <v>2.774478880876508</v>
      </c>
      <c r="K63" s="349">
        <v>2.6964477906992772</v>
      </c>
      <c r="L63" s="349">
        <v>2.6060598336732759</v>
      </c>
      <c r="M63" s="349">
        <v>3.0675580306623988</v>
      </c>
      <c r="N63" s="349">
        <v>2.6546131615356749</v>
      </c>
      <c r="O63" s="349">
        <v>2.5352787554779508</v>
      </c>
      <c r="P63" s="349">
        <v>2.65100028418304</v>
      </c>
      <c r="Q63" s="349">
        <v>2.3189683693841152</v>
      </c>
      <c r="R63" s="349">
        <v>1.8258219619675979</v>
      </c>
      <c r="S63" s="349">
        <v>1.421598109009484</v>
      </c>
      <c r="T63" s="349">
        <v>1.954470505184446</v>
      </c>
      <c r="U63" s="349">
        <v>2.146913181473447</v>
      </c>
      <c r="V63" s="349">
        <v>2.2534711915812222</v>
      </c>
      <c r="W63" s="349">
        <v>2.3057490012431261</v>
      </c>
      <c r="DA63" s="168" t="s">
        <v>2206</v>
      </c>
    </row>
    <row r="64" spans="1:105" ht="12" customHeight="1" x14ac:dyDescent="0.25">
      <c r="A64" s="60" t="s">
        <v>2207</v>
      </c>
      <c r="B64" s="264">
        <v>3.4378727849091439</v>
      </c>
      <c r="C64" s="264">
        <v>3.4627990396210628</v>
      </c>
      <c r="D64" s="264">
        <v>3.601084257412305</v>
      </c>
      <c r="E64" s="264">
        <v>5.0329420607145527</v>
      </c>
      <c r="F64" s="264">
        <v>4.9681555091134086</v>
      </c>
      <c r="G64" s="264">
        <v>4.9319072610451791</v>
      </c>
      <c r="H64" s="264">
        <v>5.2385888925466046</v>
      </c>
      <c r="I64" s="264">
        <v>5.5729025477560477</v>
      </c>
      <c r="J64" s="264">
        <v>5.5489577617530168</v>
      </c>
      <c r="K64" s="264">
        <v>5.3928955813985544</v>
      </c>
      <c r="L64" s="264">
        <v>5.2121196673465517</v>
      </c>
      <c r="M64" s="264">
        <v>6.1351160613247977</v>
      </c>
      <c r="N64" s="264">
        <v>5.3092263230713499</v>
      </c>
      <c r="O64" s="264">
        <v>5.0705575109559016</v>
      </c>
      <c r="P64" s="264">
        <v>5.3020005683660809</v>
      </c>
      <c r="Q64" s="264">
        <v>4.6379367387682304</v>
      </c>
      <c r="R64" s="264">
        <v>3.6516439239351972</v>
      </c>
      <c r="S64" s="264">
        <v>2.8431962180189672</v>
      </c>
      <c r="T64" s="264">
        <v>3.908941010368892</v>
      </c>
      <c r="U64" s="264">
        <v>4.2938263629468931</v>
      </c>
      <c r="V64" s="264">
        <v>4.5069423831624444</v>
      </c>
      <c r="W64" s="264">
        <v>4.6114980024862522</v>
      </c>
      <c r="DA64" s="72" t="s">
        <v>2208</v>
      </c>
    </row>
    <row r="65" spans="1:105" ht="12" customHeight="1" x14ac:dyDescent="0.25">
      <c r="A65" s="101" t="s">
        <v>2209</v>
      </c>
      <c r="B65" s="280">
        <v>0.68757455698182912</v>
      </c>
      <c r="C65" s="280">
        <v>0.69255980792421268</v>
      </c>
      <c r="D65" s="280">
        <v>0.72021685148246073</v>
      </c>
      <c r="E65" s="280">
        <v>1.0065884121429109</v>
      </c>
      <c r="F65" s="280">
        <v>0.99363110182268188</v>
      </c>
      <c r="G65" s="280">
        <v>0.98638145220903595</v>
      </c>
      <c r="H65" s="280">
        <v>1.047717778509321</v>
      </c>
      <c r="I65" s="280">
        <v>1.11458050955121</v>
      </c>
      <c r="J65" s="280">
        <v>1.1097915523506039</v>
      </c>
      <c r="K65" s="280">
        <v>1.0785791162797109</v>
      </c>
      <c r="L65" s="280">
        <v>1.0424239334693111</v>
      </c>
      <c r="M65" s="280">
        <v>1.22702321226496</v>
      </c>
      <c r="N65" s="280">
        <v>1.06184526461427</v>
      </c>
      <c r="O65" s="280">
        <v>1.0141115021911811</v>
      </c>
      <c r="P65" s="280">
        <v>1.060400113673216</v>
      </c>
      <c r="Q65" s="280">
        <v>0.92758734775364593</v>
      </c>
      <c r="R65" s="280">
        <v>0.73032878478703933</v>
      </c>
      <c r="S65" s="280">
        <v>0.56863924360379359</v>
      </c>
      <c r="T65" s="280">
        <v>0.78178820207377819</v>
      </c>
      <c r="U65" s="280">
        <v>0.85876527258937874</v>
      </c>
      <c r="V65" s="280">
        <v>0.90138847663248889</v>
      </c>
      <c r="W65" s="280">
        <v>0.92229960049725046</v>
      </c>
      <c r="DA65" s="102" t="s">
        <v>2210</v>
      </c>
    </row>
    <row r="66" spans="1:105" ht="12" customHeight="1" x14ac:dyDescent="0.25">
      <c r="A66" s="57" t="s">
        <v>2211</v>
      </c>
      <c r="B66" s="263">
        <f t="shared" ref="B66:W66" si="3">B67+B68+B79</f>
        <v>39.04734653925064</v>
      </c>
      <c r="C66" s="263">
        <f t="shared" si="3"/>
        <v>38.17163301804937</v>
      </c>
      <c r="D66" s="263">
        <f t="shared" si="3"/>
        <v>39.479941437275045</v>
      </c>
      <c r="E66" s="263">
        <f t="shared" si="3"/>
        <v>49.565714055548369</v>
      </c>
      <c r="F66" s="263">
        <f t="shared" si="3"/>
        <v>47.760521797739976</v>
      </c>
      <c r="G66" s="263">
        <f t="shared" si="3"/>
        <v>47.596254249699172</v>
      </c>
      <c r="H66" s="263">
        <f t="shared" si="3"/>
        <v>50.150518228426328</v>
      </c>
      <c r="I66" s="263">
        <f t="shared" si="3"/>
        <v>50.824355141013903</v>
      </c>
      <c r="J66" s="263">
        <f t="shared" si="3"/>
        <v>51.253502976510809</v>
      </c>
      <c r="K66" s="263">
        <f t="shared" si="3"/>
        <v>49.310095123191651</v>
      </c>
      <c r="L66" s="263">
        <f t="shared" si="3"/>
        <v>46.96405654419172</v>
      </c>
      <c r="M66" s="263">
        <f t="shared" si="3"/>
        <v>52.294542080706975</v>
      </c>
      <c r="N66" s="263">
        <f t="shared" si="3"/>
        <v>46.423320762186691</v>
      </c>
      <c r="O66" s="263">
        <f t="shared" si="3"/>
        <v>42.988650825120885</v>
      </c>
      <c r="P66" s="263">
        <f t="shared" si="3"/>
        <v>45.930962344231233</v>
      </c>
      <c r="Q66" s="263">
        <f t="shared" si="3"/>
        <v>42.168001589704119</v>
      </c>
      <c r="R66" s="263">
        <f t="shared" si="3"/>
        <v>34.401133534107544</v>
      </c>
      <c r="S66" s="263">
        <f t="shared" si="3"/>
        <v>29.177133434588747</v>
      </c>
      <c r="T66" s="263">
        <f t="shared" si="3"/>
        <v>36.142080247492878</v>
      </c>
      <c r="U66" s="263">
        <f t="shared" si="3"/>
        <v>38.27218388174947</v>
      </c>
      <c r="V66" s="263">
        <f t="shared" si="3"/>
        <v>40.198028851351822</v>
      </c>
      <c r="W66" s="263">
        <f t="shared" si="3"/>
        <v>40.448002912429232</v>
      </c>
      <c r="DA66" s="70"/>
    </row>
    <row r="67" spans="1:105" ht="12" customHeight="1" x14ac:dyDescent="0.25">
      <c r="A67" s="165" t="s">
        <v>2212</v>
      </c>
      <c r="B67" s="348">
        <v>11.226741318367861</v>
      </c>
      <c r="C67" s="348">
        <v>10.47477726387079</v>
      </c>
      <c r="D67" s="348">
        <v>10.73124018991385</v>
      </c>
      <c r="E67" s="348">
        <v>11.436279055106141</v>
      </c>
      <c r="F67" s="348">
        <v>10.53314964173221</v>
      </c>
      <c r="G67" s="348">
        <v>10.58936054862966</v>
      </c>
      <c r="H67" s="348">
        <v>11.05681412967424</v>
      </c>
      <c r="I67" s="348">
        <v>9.8890267165270611</v>
      </c>
      <c r="J67" s="348">
        <v>10.24951242987626</v>
      </c>
      <c r="K67" s="348">
        <v>9.6841608527500203</v>
      </c>
      <c r="L67" s="348">
        <v>8.8356525686379168</v>
      </c>
      <c r="M67" s="348">
        <v>8.3589061155583284</v>
      </c>
      <c r="N67" s="348">
        <v>8.141505047749618</v>
      </c>
      <c r="O67" s="348">
        <v>6.9321726525642671</v>
      </c>
      <c r="P67" s="348">
        <v>7.899151305109096</v>
      </c>
      <c r="Q67" s="348">
        <v>8.2050696992679146</v>
      </c>
      <c r="R67" s="348">
        <v>7.3371981657226168</v>
      </c>
      <c r="S67" s="348">
        <v>7.3428579552305937</v>
      </c>
      <c r="T67" s="348">
        <v>7.3600059582139492</v>
      </c>
      <c r="U67" s="348">
        <v>7.1378045663667926</v>
      </c>
      <c r="V67" s="348">
        <v>7.5111333357499328</v>
      </c>
      <c r="W67" s="348">
        <v>7.2984797895104334</v>
      </c>
      <c r="DA67" s="167" t="s">
        <v>2213</v>
      </c>
    </row>
    <row r="68" spans="1:105" ht="12" customHeight="1" x14ac:dyDescent="0.25">
      <c r="A68" s="165" t="s">
        <v>2214</v>
      </c>
      <c r="B68" s="348">
        <v>5.4129122901907474</v>
      </c>
      <c r="C68" s="348">
        <v>5.1266961190905516</v>
      </c>
      <c r="D68" s="348">
        <v>5.2772131190485663</v>
      </c>
      <c r="E68" s="348">
        <v>5.3252484320795883</v>
      </c>
      <c r="F68" s="348">
        <v>4.8454575113443692</v>
      </c>
      <c r="G68" s="348">
        <v>4.8612413217097634</v>
      </c>
      <c r="H68" s="348">
        <v>4.9491331275430763</v>
      </c>
      <c r="I68" s="348">
        <v>4.6117362395337338</v>
      </c>
      <c r="J68" s="348">
        <v>4.8364679563453947</v>
      </c>
      <c r="K68" s="348">
        <v>4.475608544104964</v>
      </c>
      <c r="L68" s="348">
        <v>4.1563566279644846</v>
      </c>
      <c r="M68" s="348">
        <v>3.9475952791242759</v>
      </c>
      <c r="N68" s="348">
        <v>3.6768374065867562</v>
      </c>
      <c r="O68" s="348">
        <v>3.00711805904194</v>
      </c>
      <c r="P68" s="348">
        <v>3.4739294398349951</v>
      </c>
      <c r="Q68" s="348">
        <v>3.733348431012125</v>
      </c>
      <c r="R68" s="348">
        <v>3.2629046557462589</v>
      </c>
      <c r="S68" s="348">
        <v>3.30262181412294</v>
      </c>
      <c r="T68" s="348">
        <v>3.304008251169269</v>
      </c>
      <c r="U68" s="348">
        <v>3.1476710634172398</v>
      </c>
      <c r="V68" s="348">
        <v>3.3111194771367889</v>
      </c>
      <c r="W68" s="348">
        <v>3.092264563555764</v>
      </c>
      <c r="DA68" s="167" t="s">
        <v>2215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2216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2217</v>
      </c>
    </row>
    <row r="71" spans="1:105" ht="12" customHeight="1" x14ac:dyDescent="0.25">
      <c r="A71" s="64" t="s">
        <v>33</v>
      </c>
      <c r="B71" s="231">
        <v>0.30729462600522922</v>
      </c>
      <c r="C71" s="231">
        <v>0.33591424668269781</v>
      </c>
      <c r="D71" s="231">
        <v>0.31343487692714478</v>
      </c>
      <c r="E71" s="231">
        <v>0.35221178534727288</v>
      </c>
      <c r="F71" s="231">
        <v>0.30691977683042759</v>
      </c>
      <c r="G71" s="231">
        <v>0.27747954297687788</v>
      </c>
      <c r="H71" s="231">
        <v>0.26594233284537888</v>
      </c>
      <c r="I71" s="231">
        <v>0.25369748879255261</v>
      </c>
      <c r="J71" s="231">
        <v>0.2457184465981678</v>
      </c>
      <c r="K71" s="231">
        <v>0.26009439156102532</v>
      </c>
      <c r="L71" s="231">
        <v>0.20924137790686939</v>
      </c>
      <c r="M71" s="231">
        <v>0.13606036390273429</v>
      </c>
      <c r="N71" s="231">
        <v>0.37693880189237572</v>
      </c>
      <c r="O71" s="231">
        <v>0.5691532898170909</v>
      </c>
      <c r="P71" s="231">
        <v>0.62199301093244019</v>
      </c>
      <c r="Q71" s="231">
        <v>0.59894053881339382</v>
      </c>
      <c r="R71" s="231">
        <v>0.65003069323141094</v>
      </c>
      <c r="S71" s="231">
        <v>0.65398900112760938</v>
      </c>
      <c r="T71" s="231">
        <v>0.73080860652125479</v>
      </c>
      <c r="U71" s="231">
        <v>0.73314971704264398</v>
      </c>
      <c r="V71" s="231">
        <v>0.7467046131485201</v>
      </c>
      <c r="W71" s="231">
        <v>0.80118567150218234</v>
      </c>
      <c r="DA71" s="73" t="s">
        <v>2218</v>
      </c>
    </row>
    <row r="72" spans="1:105" ht="12" customHeight="1" x14ac:dyDescent="0.25">
      <c r="A72" s="64" t="s">
        <v>160</v>
      </c>
      <c r="B72" s="231">
        <v>0.42052878952128292</v>
      </c>
      <c r="C72" s="231">
        <v>0.41982517651812662</v>
      </c>
      <c r="D72" s="231">
        <v>0.40805448670200628</v>
      </c>
      <c r="E72" s="231">
        <v>0.45952704208778172</v>
      </c>
      <c r="F72" s="231">
        <v>0.19297674079331931</v>
      </c>
      <c r="G72" s="231">
        <v>0.19685360374317751</v>
      </c>
      <c r="H72" s="231">
        <v>0.2038024944589801</v>
      </c>
      <c r="I72" s="231">
        <v>0.18497845904675539</v>
      </c>
      <c r="J72" s="231">
        <v>0.17042815866376229</v>
      </c>
      <c r="K72" s="231">
        <v>0.14553642718416829</v>
      </c>
      <c r="L72" s="231">
        <v>0.12699420685070339</v>
      </c>
      <c r="M72" s="231">
        <v>7.8701128032419104E-2</v>
      </c>
      <c r="N72" s="231">
        <v>0.14477635288304649</v>
      </c>
      <c r="O72" s="231">
        <v>0.17607829604473199</v>
      </c>
      <c r="P72" s="231">
        <v>0.22938479004622769</v>
      </c>
      <c r="Q72" s="231">
        <v>0.1425748328361556</v>
      </c>
      <c r="R72" s="231">
        <v>0.13492922701797319</v>
      </c>
      <c r="S72" s="231">
        <v>0.12858750932178861</v>
      </c>
      <c r="T72" s="231">
        <v>0.1352366551489034</v>
      </c>
      <c r="U72" s="231">
        <v>7.2262069222877909E-2</v>
      </c>
      <c r="V72" s="231">
        <v>6.843607670111046E-2</v>
      </c>
      <c r="W72" s="231">
        <v>6.4207849626337229E-2</v>
      </c>
      <c r="DA72" s="73" t="s">
        <v>2219</v>
      </c>
    </row>
    <row r="73" spans="1:105" ht="12" customHeight="1" x14ac:dyDescent="0.25">
      <c r="A73" s="64" t="s">
        <v>70</v>
      </c>
      <c r="B73" s="231">
        <v>1.761068770170777</v>
      </c>
      <c r="C73" s="231">
        <v>1.5780168826730181</v>
      </c>
      <c r="D73" s="231">
        <v>1.572808763529977</v>
      </c>
      <c r="E73" s="231">
        <v>1.8138415749647001</v>
      </c>
      <c r="F73" s="231">
        <v>1.433069388733454</v>
      </c>
      <c r="G73" s="231">
        <v>0.88029113912970158</v>
      </c>
      <c r="H73" s="231">
        <v>1.0920551556717291</v>
      </c>
      <c r="I73" s="231">
        <v>1.0574417989303819</v>
      </c>
      <c r="J73" s="231">
        <v>0.85628545846277615</v>
      </c>
      <c r="K73" s="231">
        <v>0.56123393980074154</v>
      </c>
      <c r="L73" s="231">
        <v>0.48795472512678528</v>
      </c>
      <c r="M73" s="231">
        <v>0.45635124765435903</v>
      </c>
      <c r="N73" s="231">
        <v>0.50494689308492346</v>
      </c>
      <c r="O73" s="231">
        <v>0.6186451036931313</v>
      </c>
      <c r="P73" s="231">
        <v>0.69006712548443161</v>
      </c>
      <c r="Q73" s="231">
        <v>0.65322890731158845</v>
      </c>
      <c r="R73" s="231">
        <v>0.68188138970820555</v>
      </c>
      <c r="S73" s="231">
        <v>0.6813666709124454</v>
      </c>
      <c r="T73" s="231">
        <v>0.65744262412060861</v>
      </c>
      <c r="U73" s="231">
        <v>0.70464313950603763</v>
      </c>
      <c r="V73" s="231">
        <v>0.61270617485767465</v>
      </c>
      <c r="W73" s="231">
        <v>0.66905180656113539</v>
      </c>
      <c r="DA73" s="73" t="s">
        <v>2220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3.082957539753239E-3</v>
      </c>
      <c r="T74" s="231">
        <v>3.0818795825660458E-3</v>
      </c>
      <c r="U74" s="231">
        <v>3.9744281290425287E-3</v>
      </c>
      <c r="V74" s="231">
        <v>5.3994875232897498E-3</v>
      </c>
      <c r="W74" s="231">
        <v>3.692003347449489E-3</v>
      </c>
      <c r="DA74" s="73" t="s">
        <v>2221</v>
      </c>
    </row>
    <row r="75" spans="1:105" ht="12" customHeight="1" x14ac:dyDescent="0.25">
      <c r="A75" s="64" t="s">
        <v>162</v>
      </c>
      <c r="B75" s="231">
        <v>0.41717031277257111</v>
      </c>
      <c r="C75" s="231">
        <v>0.34178483520601438</v>
      </c>
      <c r="D75" s="231">
        <v>0.35030424760588358</v>
      </c>
      <c r="E75" s="231">
        <v>0.49674287556473951</v>
      </c>
      <c r="F75" s="231">
        <v>0.61344824284675592</v>
      </c>
      <c r="G75" s="231">
        <v>0.82310299753969651</v>
      </c>
      <c r="H75" s="231">
        <v>0.98977635354470006</v>
      </c>
      <c r="I75" s="231">
        <v>0.54888278981259886</v>
      </c>
      <c r="J75" s="231">
        <v>0.60713897752859369</v>
      </c>
      <c r="K75" s="231">
        <v>0.7680376510051915</v>
      </c>
      <c r="L75" s="231">
        <v>0.61241998297208744</v>
      </c>
      <c r="M75" s="231">
        <v>0.53248216782511859</v>
      </c>
      <c r="N75" s="231">
        <v>0.62840629877798726</v>
      </c>
      <c r="O75" s="231">
        <v>0.56258929479619035</v>
      </c>
      <c r="P75" s="231">
        <v>0.57485780857749635</v>
      </c>
      <c r="Q75" s="231">
        <v>0.51805412535439366</v>
      </c>
      <c r="R75" s="231">
        <v>0.53066126768317723</v>
      </c>
      <c r="S75" s="231">
        <v>0.51899063098299891</v>
      </c>
      <c r="T75" s="231">
        <v>0.46352833451424869</v>
      </c>
      <c r="U75" s="231">
        <v>0.50508090584636378</v>
      </c>
      <c r="V75" s="231">
        <v>0.57898646286526223</v>
      </c>
      <c r="W75" s="231">
        <v>0.78115647621045425</v>
      </c>
      <c r="DA75" s="73" t="s">
        <v>2222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2223</v>
      </c>
    </row>
    <row r="77" spans="1:105" ht="12" customHeight="1" x14ac:dyDescent="0.25">
      <c r="A77" s="64" t="s">
        <v>73</v>
      </c>
      <c r="B77" s="231">
        <v>2.5068497917208878</v>
      </c>
      <c r="C77" s="231">
        <v>2.4511549780106949</v>
      </c>
      <c r="D77" s="231">
        <v>2.632610744283554</v>
      </c>
      <c r="E77" s="231">
        <v>2.2029251541150949</v>
      </c>
      <c r="F77" s="231">
        <v>2.2990433621404129</v>
      </c>
      <c r="G77" s="231">
        <v>2.6835140383203089</v>
      </c>
      <c r="H77" s="231">
        <v>2.3975567910222879</v>
      </c>
      <c r="I77" s="231">
        <v>2.566735702951445</v>
      </c>
      <c r="J77" s="231">
        <v>2.956896915092095</v>
      </c>
      <c r="K77" s="231">
        <v>2.7407061345538368</v>
      </c>
      <c r="L77" s="231">
        <v>2.7197463351080389</v>
      </c>
      <c r="M77" s="231">
        <v>2.7440003717096459</v>
      </c>
      <c r="N77" s="231">
        <v>2.021769059948423</v>
      </c>
      <c r="O77" s="231">
        <v>1.0806520746907951</v>
      </c>
      <c r="P77" s="231">
        <v>1.3576267047943991</v>
      </c>
      <c r="Q77" s="231">
        <v>1.820550026696593</v>
      </c>
      <c r="R77" s="231">
        <v>1.265402078105492</v>
      </c>
      <c r="S77" s="231">
        <v>1.316605044238345</v>
      </c>
      <c r="T77" s="231">
        <v>1.313910151281688</v>
      </c>
      <c r="U77" s="231">
        <v>1.1285608036702739</v>
      </c>
      <c r="V77" s="231">
        <v>1.2988866620409321</v>
      </c>
      <c r="W77" s="231">
        <v>0.77297075630820555</v>
      </c>
      <c r="DA77" s="73" t="s">
        <v>2224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2225</v>
      </c>
    </row>
    <row r="79" spans="1:105" ht="12" customHeight="1" x14ac:dyDescent="0.25">
      <c r="A79" s="165" t="s">
        <v>2226</v>
      </c>
      <c r="B79" s="348">
        <v>22.407692930692029</v>
      </c>
      <c r="C79" s="348">
        <v>22.570159635088029</v>
      </c>
      <c r="D79" s="348">
        <v>23.471488128312629</v>
      </c>
      <c r="E79" s="348">
        <v>32.804186568362638</v>
      </c>
      <c r="F79" s="348">
        <v>32.381914644663397</v>
      </c>
      <c r="G79" s="348">
        <v>32.145652379359753</v>
      </c>
      <c r="H79" s="348">
        <v>34.144570971209014</v>
      </c>
      <c r="I79" s="348">
        <v>36.323592184953107</v>
      </c>
      <c r="J79" s="348">
        <v>36.167522590289153</v>
      </c>
      <c r="K79" s="348">
        <v>35.150325726336668</v>
      </c>
      <c r="L79" s="348">
        <v>33.972047347589317</v>
      </c>
      <c r="M79" s="348">
        <v>39.98804068602437</v>
      </c>
      <c r="N79" s="348">
        <v>34.604978307850317</v>
      </c>
      <c r="O79" s="348">
        <v>33.04936011351468</v>
      </c>
      <c r="P79" s="348">
        <v>34.557881599287143</v>
      </c>
      <c r="Q79" s="348">
        <v>30.229583459424081</v>
      </c>
      <c r="R79" s="348">
        <v>23.801030712638671</v>
      </c>
      <c r="S79" s="348">
        <v>18.531653665235211</v>
      </c>
      <c r="T79" s="348">
        <v>25.47806603810966</v>
      </c>
      <c r="U79" s="348">
        <v>27.986708251965439</v>
      </c>
      <c r="V79" s="348">
        <v>29.375776038465101</v>
      </c>
      <c r="W79" s="348">
        <v>30.057258559363031</v>
      </c>
      <c r="DA79" s="167" t="s">
        <v>2227</v>
      </c>
    </row>
    <row r="80" spans="1:105" ht="12" customHeight="1" x14ac:dyDescent="0.25">
      <c r="A80" s="132" t="s">
        <v>2228</v>
      </c>
      <c r="B80" s="318">
        <v>30.712869816340959</v>
      </c>
      <c r="C80" s="318">
        <v>30.935553104488388</v>
      </c>
      <c r="D80" s="318">
        <v>32.170949571219197</v>
      </c>
      <c r="E80" s="318">
        <v>44.96271502029937</v>
      </c>
      <c r="F80" s="318">
        <v>44.383932427205799</v>
      </c>
      <c r="G80" s="318">
        <v>44.0601020257794</v>
      </c>
      <c r="H80" s="318">
        <v>46.799898874782137</v>
      </c>
      <c r="I80" s="318">
        <v>49.786551497690077</v>
      </c>
      <c r="J80" s="318">
        <v>49.572636341050377</v>
      </c>
      <c r="K80" s="318">
        <v>48.178426104557388</v>
      </c>
      <c r="L80" s="318">
        <v>46.563431175547571</v>
      </c>
      <c r="M80" s="318">
        <v>54.80918948680376</v>
      </c>
      <c r="N80" s="318">
        <v>47.430951372533222</v>
      </c>
      <c r="O80" s="318">
        <v>45.29875957419236</v>
      </c>
      <c r="P80" s="318">
        <v>47.36639876181362</v>
      </c>
      <c r="Q80" s="318">
        <v>41.433862212553642</v>
      </c>
      <c r="R80" s="318">
        <v>32.62263366572423</v>
      </c>
      <c r="S80" s="318">
        <v>25.40021716034418</v>
      </c>
      <c r="T80" s="318">
        <v>34.921244584211351</v>
      </c>
      <c r="U80" s="318">
        <v>38.359688781400322</v>
      </c>
      <c r="V80" s="318">
        <v>40.263600006210169</v>
      </c>
      <c r="W80" s="318">
        <v>41.197666891685067</v>
      </c>
      <c r="DA80" s="139" t="s">
        <v>2229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100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</v>
      </c>
      <c r="C84" s="234">
        <f t="shared" si="4"/>
        <v>1.0000000000000002</v>
      </c>
      <c r="D84" s="234">
        <f t="shared" si="4"/>
        <v>1.0000000000000002</v>
      </c>
      <c r="E84" s="234">
        <f t="shared" si="4"/>
        <v>1</v>
      </c>
      <c r="F84" s="234">
        <f t="shared" si="4"/>
        <v>1</v>
      </c>
      <c r="G84" s="234">
        <f t="shared" si="4"/>
        <v>1</v>
      </c>
      <c r="H84" s="234">
        <f t="shared" si="4"/>
        <v>1.0000000000000002</v>
      </c>
      <c r="I84" s="234">
        <f t="shared" si="4"/>
        <v>0.99999999999999978</v>
      </c>
      <c r="J84" s="234">
        <f t="shared" si="4"/>
        <v>1.0000000000000002</v>
      </c>
      <c r="K84" s="234">
        <f t="shared" si="4"/>
        <v>1</v>
      </c>
      <c r="L84" s="234">
        <f t="shared" si="4"/>
        <v>0.99999999999999989</v>
      </c>
      <c r="M84" s="234">
        <f t="shared" si="4"/>
        <v>1.0000000000000002</v>
      </c>
      <c r="N84" s="234">
        <f t="shared" si="4"/>
        <v>0.99999999999999978</v>
      </c>
      <c r="O84" s="234">
        <f t="shared" si="4"/>
        <v>1</v>
      </c>
      <c r="P84" s="234">
        <f t="shared" si="4"/>
        <v>1.0000000000000002</v>
      </c>
      <c r="Q84" s="234">
        <f t="shared" si="4"/>
        <v>1.0000000000000002</v>
      </c>
      <c r="R84" s="234">
        <f t="shared" si="4"/>
        <v>1.0000000000000002</v>
      </c>
      <c r="S84" s="234">
        <f t="shared" si="4"/>
        <v>1</v>
      </c>
      <c r="T84" s="234">
        <f t="shared" si="4"/>
        <v>1</v>
      </c>
      <c r="U84" s="234">
        <f t="shared" si="4"/>
        <v>1</v>
      </c>
      <c r="V84" s="234">
        <f t="shared" si="4"/>
        <v>1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8.2835857159190909E-3</v>
      </c>
      <c r="C85" s="301">
        <f t="shared" si="5"/>
        <v>8.7381027958587654E-3</v>
      </c>
      <c r="D85" s="301">
        <f t="shared" si="5"/>
        <v>8.8261850453357736E-3</v>
      </c>
      <c r="E85" s="301">
        <f t="shared" si="5"/>
        <v>1.1422067325903926E-2</v>
      </c>
      <c r="F85" s="301">
        <f t="shared" si="5"/>
        <v>1.2185249516923825E-2</v>
      </c>
      <c r="G85" s="301">
        <f t="shared" si="5"/>
        <v>1.2128729336354775E-2</v>
      </c>
      <c r="H85" s="301">
        <f t="shared" si="5"/>
        <v>1.2473570319384836E-2</v>
      </c>
      <c r="I85" s="301">
        <f t="shared" si="5"/>
        <v>1.3771828579052769E-2</v>
      </c>
      <c r="J85" s="301">
        <f t="shared" si="5"/>
        <v>1.3310546654440239E-2</v>
      </c>
      <c r="K85" s="301">
        <f t="shared" si="5"/>
        <v>1.3770785455847435E-2</v>
      </c>
      <c r="L85" s="301">
        <f t="shared" si="5"/>
        <v>1.4177383374065506E-2</v>
      </c>
      <c r="M85" s="301">
        <f t="shared" si="5"/>
        <v>1.6269253282497613E-2</v>
      </c>
      <c r="N85" s="301">
        <f t="shared" si="5"/>
        <v>1.5501870316378301E-2</v>
      </c>
      <c r="O85" s="301">
        <f t="shared" si="5"/>
        <v>1.7023487913809043E-2</v>
      </c>
      <c r="P85" s="301">
        <f t="shared" si="5"/>
        <v>1.6014127219408456E-2</v>
      </c>
      <c r="Q85" s="301">
        <f t="shared" si="5"/>
        <v>1.4002584676746362E-2</v>
      </c>
      <c r="R85" s="301">
        <f t="shared" si="5"/>
        <v>1.2951856989414073E-2</v>
      </c>
      <c r="S85" s="301">
        <f t="shared" si="5"/>
        <v>1.0598740023666149E-2</v>
      </c>
      <c r="T85" s="301">
        <f t="shared" si="5"/>
        <v>1.3490906759016668E-2</v>
      </c>
      <c r="U85" s="301">
        <f t="shared" si="5"/>
        <v>1.4873813340892232E-2</v>
      </c>
      <c r="V85" s="301">
        <f t="shared" si="5"/>
        <v>1.4862021740288707E-2</v>
      </c>
      <c r="W85" s="301">
        <f t="shared" si="5"/>
        <v>1.5742977697562045E-2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9.664183335238944E-3</v>
      </c>
      <c r="C86" s="235">
        <f t="shared" si="6"/>
        <v>1.0194453261835226E-2</v>
      </c>
      <c r="D86" s="235">
        <f t="shared" si="6"/>
        <v>1.0297215886225071E-2</v>
      </c>
      <c r="E86" s="235">
        <f t="shared" si="6"/>
        <v>1.332574521355458E-2</v>
      </c>
      <c r="F86" s="235">
        <f t="shared" si="6"/>
        <v>1.4216124436411135E-2</v>
      </c>
      <c r="G86" s="235">
        <f t="shared" si="6"/>
        <v>1.4150184225747238E-2</v>
      </c>
      <c r="H86" s="235">
        <f t="shared" si="6"/>
        <v>1.4552498705948979E-2</v>
      </c>
      <c r="I86" s="235">
        <f t="shared" si="6"/>
        <v>1.606713334222824E-2</v>
      </c>
      <c r="J86" s="235">
        <f t="shared" si="6"/>
        <v>1.5528971096846955E-2</v>
      </c>
      <c r="K86" s="235">
        <f t="shared" si="6"/>
        <v>1.6065916365155343E-2</v>
      </c>
      <c r="L86" s="235">
        <f t="shared" si="6"/>
        <v>1.6540280603076423E-2</v>
      </c>
      <c r="M86" s="235">
        <f t="shared" si="6"/>
        <v>1.8980795496247222E-2</v>
      </c>
      <c r="N86" s="235">
        <f t="shared" si="6"/>
        <v>1.8085515369108015E-2</v>
      </c>
      <c r="O86" s="235">
        <f t="shared" si="6"/>
        <v>1.9860735899443892E-2</v>
      </c>
      <c r="P86" s="235">
        <f t="shared" si="6"/>
        <v>1.8683148422643202E-2</v>
      </c>
      <c r="Q86" s="235">
        <f t="shared" si="6"/>
        <v>1.6336348789537422E-2</v>
      </c>
      <c r="R86" s="235">
        <f t="shared" si="6"/>
        <v>1.5110499820983093E-2</v>
      </c>
      <c r="S86" s="235">
        <f t="shared" si="6"/>
        <v>1.2365196694277174E-2</v>
      </c>
      <c r="T86" s="235">
        <f t="shared" si="6"/>
        <v>1.5739391218852778E-2</v>
      </c>
      <c r="U86" s="235">
        <f t="shared" si="6"/>
        <v>1.735278223104094E-2</v>
      </c>
      <c r="V86" s="235">
        <f t="shared" si="6"/>
        <v>1.7339025363670161E-2</v>
      </c>
      <c r="W86" s="235">
        <f t="shared" si="6"/>
        <v>1.8366807313822387E-2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2.2089561909117574E-2</v>
      </c>
      <c r="C87" s="235">
        <f t="shared" si="7"/>
        <v>2.3301607455623371E-2</v>
      </c>
      <c r="D87" s="235">
        <f t="shared" si="7"/>
        <v>2.3536493454228726E-2</v>
      </c>
      <c r="E87" s="235">
        <f t="shared" si="7"/>
        <v>3.0458846202410468E-2</v>
      </c>
      <c r="F87" s="235">
        <f t="shared" si="7"/>
        <v>3.2493998711796881E-2</v>
      </c>
      <c r="G87" s="235">
        <f t="shared" si="7"/>
        <v>3.2343278230279389E-2</v>
      </c>
      <c r="H87" s="235">
        <f t="shared" si="7"/>
        <v>3.3262854185026225E-2</v>
      </c>
      <c r="I87" s="235">
        <f t="shared" si="7"/>
        <v>3.6724876210807389E-2</v>
      </c>
      <c r="J87" s="235">
        <f t="shared" si="7"/>
        <v>3.5494791078507316E-2</v>
      </c>
      <c r="K87" s="235">
        <f t="shared" si="7"/>
        <v>3.6722094548926491E-2</v>
      </c>
      <c r="L87" s="235">
        <f t="shared" si="7"/>
        <v>3.7806355664174687E-2</v>
      </c>
      <c r="M87" s="235">
        <f t="shared" si="7"/>
        <v>4.3384675419993614E-2</v>
      </c>
      <c r="N87" s="235">
        <f t="shared" si="7"/>
        <v>4.1338320843675475E-2</v>
      </c>
      <c r="O87" s="235">
        <f t="shared" si="7"/>
        <v>4.5395967770157447E-2</v>
      </c>
      <c r="P87" s="235">
        <f t="shared" si="7"/>
        <v>4.2704339251755867E-2</v>
      </c>
      <c r="Q87" s="235">
        <f t="shared" si="7"/>
        <v>3.7340225804656964E-2</v>
      </c>
      <c r="R87" s="235">
        <f t="shared" si="7"/>
        <v>3.4538285305104201E-2</v>
      </c>
      <c r="S87" s="235">
        <f t="shared" si="7"/>
        <v>2.8263306729776397E-2</v>
      </c>
      <c r="T87" s="235">
        <f t="shared" si="7"/>
        <v>3.5975751357377787E-2</v>
      </c>
      <c r="U87" s="235">
        <f t="shared" si="7"/>
        <v>3.966350224237928E-2</v>
      </c>
      <c r="V87" s="235">
        <f t="shared" si="7"/>
        <v>3.9632057974103213E-2</v>
      </c>
      <c r="W87" s="235">
        <f t="shared" si="7"/>
        <v>4.1981273860165452E-2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1.6567171431838182E-2</v>
      </c>
      <c r="C88" s="235">
        <f t="shared" si="8"/>
        <v>1.7476205591717527E-2</v>
      </c>
      <c r="D88" s="235">
        <f t="shared" si="8"/>
        <v>1.7652370090671551E-2</v>
      </c>
      <c r="E88" s="235">
        <f t="shared" si="8"/>
        <v>2.2844134651807856E-2</v>
      </c>
      <c r="F88" s="235">
        <f t="shared" si="8"/>
        <v>2.4370499033847658E-2</v>
      </c>
      <c r="G88" s="235">
        <f t="shared" si="8"/>
        <v>2.4257458672709554E-2</v>
      </c>
      <c r="H88" s="235">
        <f t="shared" si="8"/>
        <v>2.4947140638769669E-2</v>
      </c>
      <c r="I88" s="235">
        <f t="shared" si="8"/>
        <v>2.7543657158105538E-2</v>
      </c>
      <c r="J88" s="235">
        <f t="shared" si="8"/>
        <v>2.6621093308880479E-2</v>
      </c>
      <c r="K88" s="235">
        <f t="shared" si="8"/>
        <v>2.7541570911694877E-2</v>
      </c>
      <c r="L88" s="235">
        <f t="shared" si="8"/>
        <v>2.8354766748131012E-2</v>
      </c>
      <c r="M88" s="235">
        <f t="shared" si="8"/>
        <v>3.2538506564995226E-2</v>
      </c>
      <c r="N88" s="235">
        <f t="shared" si="8"/>
        <v>3.1003740632756602E-2</v>
      </c>
      <c r="O88" s="235">
        <f t="shared" si="8"/>
        <v>3.4046975827618085E-2</v>
      </c>
      <c r="P88" s="235">
        <f t="shared" si="8"/>
        <v>3.2028254438816912E-2</v>
      </c>
      <c r="Q88" s="235">
        <f t="shared" si="8"/>
        <v>2.8005169353492725E-2</v>
      </c>
      <c r="R88" s="235">
        <f t="shared" si="8"/>
        <v>2.5903713978828152E-2</v>
      </c>
      <c r="S88" s="235">
        <f t="shared" si="8"/>
        <v>2.1197480047332299E-2</v>
      </c>
      <c r="T88" s="235">
        <f t="shared" si="8"/>
        <v>2.6981813518033335E-2</v>
      </c>
      <c r="U88" s="235">
        <f t="shared" si="8"/>
        <v>2.9747626681784468E-2</v>
      </c>
      <c r="V88" s="235">
        <f t="shared" si="8"/>
        <v>2.9724043480577413E-2</v>
      </c>
      <c r="W88" s="235">
        <f t="shared" si="8"/>
        <v>3.1485955395124089E-2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1.6943588334465083E-2</v>
      </c>
      <c r="C89" s="302">
        <f t="shared" si="9"/>
        <v>1.673894211356913E-2</v>
      </c>
      <c r="D89" s="302">
        <f t="shared" si="9"/>
        <v>1.661699918956578E-2</v>
      </c>
      <c r="E89" s="302">
        <f t="shared" si="9"/>
        <v>1.7411712534340752E-2</v>
      </c>
      <c r="F89" s="302">
        <f t="shared" si="9"/>
        <v>1.7515123868348532E-2</v>
      </c>
      <c r="G89" s="302">
        <f t="shared" si="9"/>
        <v>1.7675196522412066E-2</v>
      </c>
      <c r="H89" s="302">
        <f t="shared" si="9"/>
        <v>1.8037560153432202E-2</v>
      </c>
      <c r="I89" s="302">
        <f t="shared" si="9"/>
        <v>1.8344550614734157E-2</v>
      </c>
      <c r="J89" s="302">
        <f t="shared" si="9"/>
        <v>1.7963279802643155E-2</v>
      </c>
      <c r="K89" s="302">
        <f t="shared" si="9"/>
        <v>1.835743295635206E-2</v>
      </c>
      <c r="L89" s="302">
        <f t="shared" si="9"/>
        <v>1.8551139425687386E-2</v>
      </c>
      <c r="M89" s="302">
        <f t="shared" si="9"/>
        <v>2.0475057766274968E-2</v>
      </c>
      <c r="N89" s="302">
        <f t="shared" si="9"/>
        <v>1.9727347626639431E-2</v>
      </c>
      <c r="O89" s="302">
        <f t="shared" si="9"/>
        <v>2.116744756133809E-2</v>
      </c>
      <c r="P89" s="302">
        <f t="shared" si="9"/>
        <v>2.0260550192369161E-2</v>
      </c>
      <c r="Q89" s="302">
        <f t="shared" si="9"/>
        <v>1.8608479688357063E-2</v>
      </c>
      <c r="R89" s="302">
        <f t="shared" si="9"/>
        <v>1.8154106467476623E-2</v>
      </c>
      <c r="S89" s="302">
        <f t="shared" si="9"/>
        <v>1.7423774524069353E-2</v>
      </c>
      <c r="T89" s="302">
        <f t="shared" si="9"/>
        <v>1.8351027514089725E-2</v>
      </c>
      <c r="U89" s="302">
        <f t="shared" si="9"/>
        <v>1.9368432232175253E-2</v>
      </c>
      <c r="V89" s="302">
        <f t="shared" si="9"/>
        <v>1.9338026772216143E-2</v>
      </c>
      <c r="W89" s="302">
        <f t="shared" si="9"/>
        <v>2.0063085099430552E-2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6.151990601315805E-2</v>
      </c>
      <c r="C90" s="303">
        <f t="shared" si="10"/>
        <v>6.0671695404166594E-2</v>
      </c>
      <c r="D90" s="303">
        <f t="shared" si="10"/>
        <v>6.0164237819810611E-2</v>
      </c>
      <c r="E90" s="303">
        <f t="shared" si="10"/>
        <v>5.9189288349267434E-2</v>
      </c>
      <c r="F90" s="303">
        <f t="shared" si="10"/>
        <v>5.8085935719075166E-2</v>
      </c>
      <c r="G90" s="303">
        <f t="shared" si="10"/>
        <v>5.6955346239551105E-2</v>
      </c>
      <c r="H90" s="303">
        <f t="shared" si="10"/>
        <v>5.7872203891634909E-2</v>
      </c>
      <c r="I90" s="303">
        <f t="shared" si="10"/>
        <v>5.7629983603156389E-2</v>
      </c>
      <c r="J90" s="303">
        <f t="shared" si="10"/>
        <v>5.6660932200086007E-2</v>
      </c>
      <c r="K90" s="303">
        <f t="shared" si="10"/>
        <v>5.703389881175152E-2</v>
      </c>
      <c r="L90" s="303">
        <f t="shared" si="10"/>
        <v>5.7160497492980356E-2</v>
      </c>
      <c r="M90" s="303">
        <f t="shared" si="10"/>
        <v>6.1303501096183433E-2</v>
      </c>
      <c r="N90" s="303">
        <f t="shared" si="10"/>
        <v>5.9743030332756054E-2</v>
      </c>
      <c r="O90" s="303">
        <f t="shared" si="10"/>
        <v>6.239865161111012E-2</v>
      </c>
      <c r="P90" s="303">
        <f t="shared" si="10"/>
        <v>6.0847147121367955E-2</v>
      </c>
      <c r="Q90" s="303">
        <f t="shared" si="10"/>
        <v>5.8389178413625446E-2</v>
      </c>
      <c r="R90" s="303">
        <f t="shared" si="10"/>
        <v>5.8954510198850126E-2</v>
      </c>
      <c r="S90" s="303">
        <f t="shared" si="10"/>
        <v>5.9914961918738539E-2</v>
      </c>
      <c r="T90" s="303">
        <f t="shared" si="10"/>
        <v>5.891191184180633E-2</v>
      </c>
      <c r="U90" s="303">
        <f t="shared" si="10"/>
        <v>5.9791532481066521E-2</v>
      </c>
      <c r="V90" s="303">
        <f t="shared" si="10"/>
        <v>5.9608910035321136E-2</v>
      </c>
      <c r="W90" s="303">
        <f t="shared" si="10"/>
        <v>6.0819975208907404E-2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5.6735126311999291E-2</v>
      </c>
      <c r="C91" s="304">
        <f t="shared" si="11"/>
        <v>5.4960641989390338E-2</v>
      </c>
      <c r="D91" s="304">
        <f t="shared" si="11"/>
        <v>5.4123923061643646E-2</v>
      </c>
      <c r="E91" s="304">
        <f t="shared" si="11"/>
        <v>4.7170316041847057E-2</v>
      </c>
      <c r="F91" s="304">
        <f t="shared" si="11"/>
        <v>4.2357571085328546E-2</v>
      </c>
      <c r="G91" s="304">
        <f t="shared" si="11"/>
        <v>3.9971060056188584E-2</v>
      </c>
      <c r="H91" s="304">
        <f t="shared" si="11"/>
        <v>4.0874689004561926E-2</v>
      </c>
      <c r="I91" s="304">
        <f t="shared" si="11"/>
        <v>3.2693722021254139E-2</v>
      </c>
      <c r="J91" s="304">
        <f t="shared" si="11"/>
        <v>3.2449264939348216E-2</v>
      </c>
      <c r="K91" s="304">
        <f t="shared" si="11"/>
        <v>3.0447393548697417E-2</v>
      </c>
      <c r="L91" s="304">
        <f t="shared" si="11"/>
        <v>2.6768477262902171E-2</v>
      </c>
      <c r="M91" s="304">
        <f t="shared" si="11"/>
        <v>1.6871491538955556E-2</v>
      </c>
      <c r="N91" s="304">
        <f t="shared" si="11"/>
        <v>2.5594449270345637E-2</v>
      </c>
      <c r="O91" s="304">
        <f t="shared" si="11"/>
        <v>2.5103183184712018E-2</v>
      </c>
      <c r="P91" s="304">
        <f t="shared" si="11"/>
        <v>2.8483586845544369E-2</v>
      </c>
      <c r="Q91" s="304">
        <f t="shared" si="11"/>
        <v>3.4176974209153575E-2</v>
      </c>
      <c r="R91" s="304">
        <f t="shared" si="11"/>
        <v>4.1701186388435729E-2</v>
      </c>
      <c r="S91" s="304">
        <f t="shared" si="11"/>
        <v>5.0535910598818547E-2</v>
      </c>
      <c r="T91" s="304">
        <f t="shared" si="11"/>
        <v>3.9120988780901367E-2</v>
      </c>
      <c r="U91" s="304">
        <f t="shared" si="11"/>
        <v>3.4197691093021433E-2</v>
      </c>
      <c r="V91" s="304">
        <f t="shared" si="11"/>
        <v>3.3322525479055773E-2</v>
      </c>
      <c r="W91" s="304">
        <f t="shared" si="11"/>
        <v>3.3193506211374763E-2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4.1220928438852255E-3</v>
      </c>
      <c r="C92" s="304">
        <f t="shared" si="12"/>
        <v>5.0120051911075681E-3</v>
      </c>
      <c r="D92" s="304">
        <f t="shared" si="12"/>
        <v>5.3342199545401044E-3</v>
      </c>
      <c r="E92" s="304">
        <f t="shared" si="12"/>
        <v>1.1105206921348065E-2</v>
      </c>
      <c r="F92" s="304">
        <f t="shared" si="12"/>
        <v>1.4753544672392717E-2</v>
      </c>
      <c r="G92" s="304">
        <f t="shared" si="12"/>
        <v>1.6013987836454142E-2</v>
      </c>
      <c r="H92" s="304">
        <f t="shared" si="12"/>
        <v>1.5999629261522198E-2</v>
      </c>
      <c r="I92" s="304">
        <f t="shared" si="12"/>
        <v>2.3834515295578024E-2</v>
      </c>
      <c r="J92" s="304">
        <f t="shared" si="12"/>
        <v>2.3146823528382574E-2</v>
      </c>
      <c r="K92" s="304">
        <f t="shared" si="12"/>
        <v>2.5484842426586302E-2</v>
      </c>
      <c r="L92" s="304">
        <f t="shared" si="12"/>
        <v>2.9257829560152954E-2</v>
      </c>
      <c r="M92" s="304">
        <f t="shared" si="12"/>
        <v>4.3130469294628063E-2</v>
      </c>
      <c r="N92" s="304">
        <f t="shared" si="12"/>
        <v>3.2908431437100163E-2</v>
      </c>
      <c r="O92" s="304">
        <f t="shared" si="12"/>
        <v>3.5933589393293386E-2</v>
      </c>
      <c r="P92" s="304">
        <f t="shared" si="12"/>
        <v>3.1082430098270913E-2</v>
      </c>
      <c r="Q92" s="304">
        <f t="shared" si="12"/>
        <v>2.3091997430332158E-2</v>
      </c>
      <c r="R92" s="304">
        <f t="shared" si="12"/>
        <v>1.6217175251261269E-2</v>
      </c>
      <c r="S92" s="304">
        <f t="shared" si="12"/>
        <v>8.5311521180266997E-3</v>
      </c>
      <c r="T92" s="304">
        <f t="shared" si="12"/>
        <v>1.8711650520183632E-2</v>
      </c>
      <c r="U92" s="304">
        <f t="shared" si="12"/>
        <v>2.4403936320773718E-2</v>
      </c>
      <c r="V92" s="304">
        <f t="shared" si="12"/>
        <v>2.5097422817042261E-2</v>
      </c>
      <c r="W92" s="304">
        <f t="shared" si="12"/>
        <v>2.6367030781727675E-2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6.6268685727352713E-4</v>
      </c>
      <c r="C93" s="304">
        <f t="shared" si="13"/>
        <v>6.9904822366870104E-4</v>
      </c>
      <c r="D93" s="304">
        <f t="shared" si="13"/>
        <v>7.060948036268621E-4</v>
      </c>
      <c r="E93" s="304">
        <f t="shared" si="13"/>
        <v>9.1376538607231396E-4</v>
      </c>
      <c r="F93" s="304">
        <f t="shared" si="13"/>
        <v>9.7481996135390602E-4</v>
      </c>
      <c r="G93" s="304">
        <f t="shared" si="13"/>
        <v>9.7029834690838166E-4</v>
      </c>
      <c r="H93" s="304">
        <f t="shared" si="13"/>
        <v>9.9788562555078674E-4</v>
      </c>
      <c r="I93" s="304">
        <f t="shared" si="13"/>
        <v>1.1017462863242215E-3</v>
      </c>
      <c r="J93" s="304">
        <f t="shared" si="13"/>
        <v>1.064843732355219E-3</v>
      </c>
      <c r="K93" s="304">
        <f t="shared" si="13"/>
        <v>1.1016628364677948E-3</v>
      </c>
      <c r="L93" s="304">
        <f t="shared" si="13"/>
        <v>1.1341906699252407E-3</v>
      </c>
      <c r="M93" s="304">
        <f t="shared" si="13"/>
        <v>1.301540262599809E-3</v>
      </c>
      <c r="N93" s="304">
        <f t="shared" si="13"/>
        <v>1.2401496253102641E-3</v>
      </c>
      <c r="O93" s="304">
        <f t="shared" si="13"/>
        <v>1.3618790331047235E-3</v>
      </c>
      <c r="P93" s="304">
        <f t="shared" si="13"/>
        <v>1.2811301775526762E-3</v>
      </c>
      <c r="Q93" s="304">
        <f t="shared" si="13"/>
        <v>1.1202067741397088E-3</v>
      </c>
      <c r="R93" s="304">
        <f t="shared" si="13"/>
        <v>1.0361485591531261E-3</v>
      </c>
      <c r="S93" s="304">
        <f t="shared" si="13"/>
        <v>8.4789920189329196E-4</v>
      </c>
      <c r="T93" s="304">
        <f t="shared" si="13"/>
        <v>1.0792725407213334E-3</v>
      </c>
      <c r="U93" s="304">
        <f t="shared" si="13"/>
        <v>1.1899050672713781E-3</v>
      </c>
      <c r="V93" s="304">
        <f t="shared" si="13"/>
        <v>1.1889617392230962E-3</v>
      </c>
      <c r="W93" s="304">
        <f t="shared" si="13"/>
        <v>1.2594382158049634E-3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5.1266588344298369E-2</v>
      </c>
      <c r="C94" s="303">
        <f t="shared" si="14"/>
        <v>5.055974617013885E-2</v>
      </c>
      <c r="D94" s="303">
        <f t="shared" si="14"/>
        <v>5.0136864849842186E-2</v>
      </c>
      <c r="E94" s="303">
        <f t="shared" si="14"/>
        <v>4.9324406957722867E-2</v>
      </c>
      <c r="F94" s="303">
        <f t="shared" si="14"/>
        <v>4.8404946432562643E-2</v>
      </c>
      <c r="G94" s="303">
        <f t="shared" si="14"/>
        <v>4.7462788532959266E-2</v>
      </c>
      <c r="H94" s="303">
        <f t="shared" si="14"/>
        <v>4.8226836576362418E-2</v>
      </c>
      <c r="I94" s="303">
        <f t="shared" si="14"/>
        <v>4.8024986335963672E-2</v>
      </c>
      <c r="J94" s="303">
        <f t="shared" si="14"/>
        <v>4.7217443500071669E-2</v>
      </c>
      <c r="K94" s="303">
        <f t="shared" si="14"/>
        <v>4.7528249009792932E-2</v>
      </c>
      <c r="L94" s="303">
        <f t="shared" si="14"/>
        <v>4.7633747910817002E-2</v>
      </c>
      <c r="M94" s="303">
        <f t="shared" si="14"/>
        <v>5.1086250913486196E-2</v>
      </c>
      <c r="N94" s="303">
        <f t="shared" si="14"/>
        <v>4.9785858610630049E-2</v>
      </c>
      <c r="O94" s="303">
        <f t="shared" si="14"/>
        <v>5.1998876342591788E-2</v>
      </c>
      <c r="P94" s="303">
        <f t="shared" si="14"/>
        <v>5.0705955934473308E-2</v>
      </c>
      <c r="Q94" s="303">
        <f t="shared" si="14"/>
        <v>4.8657648678021193E-2</v>
      </c>
      <c r="R94" s="303">
        <f t="shared" si="14"/>
        <v>4.9128758499041796E-2</v>
      </c>
      <c r="S94" s="303">
        <f t="shared" si="14"/>
        <v>4.992913493228212E-2</v>
      </c>
      <c r="T94" s="303">
        <f t="shared" si="14"/>
        <v>4.9093259868171937E-2</v>
      </c>
      <c r="U94" s="303">
        <f t="shared" si="14"/>
        <v>4.9826277067555429E-2</v>
      </c>
      <c r="V94" s="303">
        <f t="shared" si="14"/>
        <v>4.9674091696100958E-2</v>
      </c>
      <c r="W94" s="303">
        <f t="shared" si="14"/>
        <v>5.0683312674089487E-2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4.7279271926666068E-2</v>
      </c>
      <c r="C95" s="304">
        <f t="shared" si="15"/>
        <v>4.5800534991158624E-2</v>
      </c>
      <c r="D95" s="304">
        <f t="shared" si="15"/>
        <v>4.5103269218036382E-2</v>
      </c>
      <c r="E95" s="304">
        <f t="shared" si="15"/>
        <v>3.9308596701539224E-2</v>
      </c>
      <c r="F95" s="304">
        <f t="shared" si="15"/>
        <v>3.5297975904440455E-2</v>
      </c>
      <c r="G95" s="304">
        <f t="shared" si="15"/>
        <v>3.3309216713490492E-2</v>
      </c>
      <c r="H95" s="304">
        <f t="shared" si="15"/>
        <v>3.4062240837134931E-2</v>
      </c>
      <c r="I95" s="304">
        <f t="shared" si="15"/>
        <v>2.7244768351045133E-2</v>
      </c>
      <c r="J95" s="304">
        <f t="shared" si="15"/>
        <v>2.7041054116123502E-2</v>
      </c>
      <c r="K95" s="304">
        <f t="shared" si="15"/>
        <v>2.5372827957247848E-2</v>
      </c>
      <c r="L95" s="304">
        <f t="shared" si="15"/>
        <v>2.2307064385751817E-2</v>
      </c>
      <c r="M95" s="304">
        <f t="shared" si="15"/>
        <v>1.4059576282462969E-2</v>
      </c>
      <c r="N95" s="304">
        <f t="shared" si="15"/>
        <v>2.1328707725288033E-2</v>
      </c>
      <c r="O95" s="304">
        <f t="shared" si="15"/>
        <v>2.0919319320593356E-2</v>
      </c>
      <c r="P95" s="304">
        <f t="shared" si="15"/>
        <v>2.3736322371286971E-2</v>
      </c>
      <c r="Q95" s="304">
        <f t="shared" si="15"/>
        <v>2.8480811840961313E-2</v>
      </c>
      <c r="R95" s="304">
        <f t="shared" si="15"/>
        <v>3.4750988657029795E-2</v>
      </c>
      <c r="S95" s="304">
        <f t="shared" si="15"/>
        <v>4.2113258832348795E-2</v>
      </c>
      <c r="T95" s="304">
        <f t="shared" si="15"/>
        <v>3.2600823984084468E-2</v>
      </c>
      <c r="U95" s="304">
        <f t="shared" si="15"/>
        <v>2.8498075910851191E-2</v>
      </c>
      <c r="V95" s="304">
        <f t="shared" si="15"/>
        <v>2.776877123254649E-2</v>
      </c>
      <c r="W95" s="304">
        <f t="shared" si="15"/>
        <v>2.7661255176145622E-2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3.435077369904354E-3</v>
      </c>
      <c r="C96" s="304">
        <f t="shared" si="16"/>
        <v>4.1766709925896411E-3</v>
      </c>
      <c r="D96" s="304">
        <f t="shared" si="16"/>
        <v>4.4451832954500855E-3</v>
      </c>
      <c r="E96" s="304">
        <f t="shared" si="16"/>
        <v>9.2543391011233878E-3</v>
      </c>
      <c r="F96" s="304">
        <f t="shared" si="16"/>
        <v>1.2294620560327266E-2</v>
      </c>
      <c r="G96" s="304">
        <f t="shared" si="16"/>
        <v>1.3344989863711789E-2</v>
      </c>
      <c r="H96" s="304">
        <f t="shared" si="16"/>
        <v>1.3333024384601828E-2</v>
      </c>
      <c r="I96" s="304">
        <f t="shared" si="16"/>
        <v>1.9862096079648357E-2</v>
      </c>
      <c r="J96" s="304">
        <f t="shared" si="16"/>
        <v>1.9289019606985484E-2</v>
      </c>
      <c r="K96" s="304">
        <f t="shared" si="16"/>
        <v>2.1237368688821919E-2</v>
      </c>
      <c r="L96" s="304">
        <f t="shared" si="16"/>
        <v>2.4381524633460817E-2</v>
      </c>
      <c r="M96" s="304">
        <f t="shared" si="16"/>
        <v>3.5942057745523392E-2</v>
      </c>
      <c r="N96" s="304">
        <f t="shared" si="16"/>
        <v>2.7423692864250133E-2</v>
      </c>
      <c r="O96" s="304">
        <f t="shared" si="16"/>
        <v>2.9944657827744494E-2</v>
      </c>
      <c r="P96" s="304">
        <f t="shared" si="16"/>
        <v>2.5902025081892439E-2</v>
      </c>
      <c r="Q96" s="304">
        <f t="shared" si="16"/>
        <v>1.924333119194346E-2</v>
      </c>
      <c r="R96" s="304">
        <f t="shared" si="16"/>
        <v>1.3514312709384392E-2</v>
      </c>
      <c r="S96" s="304">
        <f t="shared" si="16"/>
        <v>7.1092934316889164E-3</v>
      </c>
      <c r="T96" s="304">
        <f t="shared" si="16"/>
        <v>1.5593042100153026E-2</v>
      </c>
      <c r="U96" s="304">
        <f t="shared" si="16"/>
        <v>2.0336613600644756E-2</v>
      </c>
      <c r="V96" s="304">
        <f t="shared" si="16"/>
        <v>2.0914519014201893E-2</v>
      </c>
      <c r="W96" s="304">
        <f t="shared" si="16"/>
        <v>2.1972525651439721E-2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5.522390477279396E-4</v>
      </c>
      <c r="C97" s="304">
        <f t="shared" si="17"/>
        <v>5.8254018639058427E-4</v>
      </c>
      <c r="D97" s="304">
        <f t="shared" si="17"/>
        <v>5.8841233635571841E-4</v>
      </c>
      <c r="E97" s="304">
        <f t="shared" si="17"/>
        <v>7.6147115506026151E-4</v>
      </c>
      <c r="F97" s="304">
        <f t="shared" si="17"/>
        <v>8.1234996779492176E-4</v>
      </c>
      <c r="G97" s="304">
        <f t="shared" si="17"/>
        <v>8.0858195575698479E-4</v>
      </c>
      <c r="H97" s="304">
        <f t="shared" si="17"/>
        <v>8.315713546256558E-4</v>
      </c>
      <c r="I97" s="304">
        <f t="shared" si="17"/>
        <v>9.181219052701847E-4</v>
      </c>
      <c r="J97" s="304">
        <f t="shared" si="17"/>
        <v>8.8736977696268272E-4</v>
      </c>
      <c r="K97" s="304">
        <f t="shared" si="17"/>
        <v>9.180523637231622E-4</v>
      </c>
      <c r="L97" s="304">
        <f t="shared" si="17"/>
        <v>9.4515889160436725E-4</v>
      </c>
      <c r="M97" s="304">
        <f t="shared" si="17"/>
        <v>1.0846168854998406E-3</v>
      </c>
      <c r="N97" s="304">
        <f t="shared" si="17"/>
        <v>1.0334580210918866E-3</v>
      </c>
      <c r="O97" s="304">
        <f t="shared" si="17"/>
        <v>1.1348991942539365E-3</v>
      </c>
      <c r="P97" s="304">
        <f t="shared" si="17"/>
        <v>1.0676084812938969E-3</v>
      </c>
      <c r="Q97" s="304">
        <f t="shared" si="17"/>
        <v>9.3350564511642409E-4</v>
      </c>
      <c r="R97" s="304">
        <f t="shared" si="17"/>
        <v>8.6345713262760528E-4</v>
      </c>
      <c r="S97" s="304">
        <f t="shared" si="17"/>
        <v>7.0658266824440976E-4</v>
      </c>
      <c r="T97" s="304">
        <f t="shared" si="17"/>
        <v>8.9939378393444455E-4</v>
      </c>
      <c r="U97" s="304">
        <f t="shared" si="17"/>
        <v>9.9158755605948182E-4</v>
      </c>
      <c r="V97" s="304">
        <f t="shared" si="17"/>
        <v>9.9080144935258024E-4</v>
      </c>
      <c r="W97" s="304">
        <f t="shared" si="17"/>
        <v>1.0495318465041361E-3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0.60677430158850953</v>
      </c>
      <c r="C98" s="303">
        <f t="shared" si="18"/>
        <v>0.60185941325919734</v>
      </c>
      <c r="D98" s="303">
        <f t="shared" si="18"/>
        <v>0.60174431975346787</v>
      </c>
      <c r="E98" s="303">
        <f t="shared" si="18"/>
        <v>0.56225105455249191</v>
      </c>
      <c r="F98" s="303">
        <f t="shared" si="18"/>
        <v>0.55289371815777155</v>
      </c>
      <c r="G98" s="303">
        <f t="shared" si="18"/>
        <v>0.55617979071652901</v>
      </c>
      <c r="H98" s="303">
        <f t="shared" si="18"/>
        <v>0.54824315573934435</v>
      </c>
      <c r="I98" s="303">
        <f t="shared" si="18"/>
        <v>0.53020307331558159</v>
      </c>
      <c r="J98" s="303">
        <f t="shared" si="18"/>
        <v>0.53973478474058389</v>
      </c>
      <c r="K98" s="303">
        <f t="shared" si="18"/>
        <v>0.53168745767814263</v>
      </c>
      <c r="L98" s="303">
        <f t="shared" si="18"/>
        <v>0.52597140016528043</v>
      </c>
      <c r="M98" s="303">
        <f t="shared" si="18"/>
        <v>0.48701807412803477</v>
      </c>
      <c r="N98" s="303">
        <f t="shared" si="18"/>
        <v>0.49945332235388468</v>
      </c>
      <c r="O98" s="303">
        <f t="shared" si="18"/>
        <v>0.46968958828598661</v>
      </c>
      <c r="P98" s="303">
        <f t="shared" si="18"/>
        <v>0.48814867860830424</v>
      </c>
      <c r="Q98" s="303">
        <f t="shared" si="18"/>
        <v>0.52438412054555517</v>
      </c>
      <c r="R98" s="303">
        <f t="shared" si="18"/>
        <v>0.53841310518306806</v>
      </c>
      <c r="S98" s="303">
        <f t="shared" si="18"/>
        <v>0.57276157206465328</v>
      </c>
      <c r="T98" s="303">
        <f t="shared" si="18"/>
        <v>0.5305065714873094</v>
      </c>
      <c r="U98" s="303">
        <f t="shared" si="18"/>
        <v>0.50726489830706334</v>
      </c>
      <c r="V98" s="303">
        <f t="shared" si="18"/>
        <v>0.50797034446038036</v>
      </c>
      <c r="W98" s="303">
        <f t="shared" si="18"/>
        <v>0.49112169530412669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0.10043545901214047</v>
      </c>
      <c r="C99" s="303">
        <f t="shared" si="19"/>
        <v>0.10001499729141899</v>
      </c>
      <c r="D99" s="303">
        <f t="shared" si="19"/>
        <v>9.9802549020468603E-2</v>
      </c>
      <c r="E99" s="303">
        <f t="shared" si="19"/>
        <v>9.7904622454332221E-2</v>
      </c>
      <c r="F99" s="303">
        <f t="shared" si="19"/>
        <v>9.6701068078192703E-2</v>
      </c>
      <c r="G99" s="303">
        <f t="shared" si="19"/>
        <v>9.6090909739157751E-2</v>
      </c>
      <c r="H99" s="303">
        <f t="shared" si="19"/>
        <v>9.6180437200356475E-2</v>
      </c>
      <c r="I99" s="303">
        <f t="shared" si="19"/>
        <v>9.4223630607786768E-2</v>
      </c>
      <c r="J99" s="303">
        <f t="shared" si="19"/>
        <v>9.4292428103162171E-2</v>
      </c>
      <c r="K99" s="303">
        <f t="shared" si="19"/>
        <v>9.3632228512198226E-2</v>
      </c>
      <c r="L99" s="303">
        <f t="shared" si="19"/>
        <v>9.2682994043859851E-2</v>
      </c>
      <c r="M99" s="303">
        <f t="shared" si="19"/>
        <v>8.906433803905163E-2</v>
      </c>
      <c r="N99" s="303">
        <f t="shared" si="19"/>
        <v>9.1805145610281996E-2</v>
      </c>
      <c r="O99" s="303">
        <f t="shared" si="19"/>
        <v>9.0692471036850894E-2</v>
      </c>
      <c r="P99" s="303">
        <f t="shared" si="19"/>
        <v>9.213780417569313E-2</v>
      </c>
      <c r="Q99" s="303">
        <f t="shared" si="19"/>
        <v>9.4419231357614805E-2</v>
      </c>
      <c r="R99" s="303">
        <f t="shared" si="19"/>
        <v>9.6286830112701824E-2</v>
      </c>
      <c r="S99" s="303">
        <f t="shared" si="19"/>
        <v>9.8693524960523221E-2</v>
      </c>
      <c r="T99" s="303">
        <f t="shared" si="19"/>
        <v>9.5617738694427259E-2</v>
      </c>
      <c r="U99" s="303">
        <f t="shared" si="19"/>
        <v>9.3991037717785331E-2</v>
      </c>
      <c r="V99" s="303">
        <f t="shared" si="19"/>
        <v>9.3809783851256046E-2</v>
      </c>
      <c r="W99" s="303">
        <f t="shared" si="19"/>
        <v>9.3208235628280151E-2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4.7664718778623438E-2</v>
      </c>
      <c r="C100" s="304">
        <f t="shared" si="20"/>
        <v>4.7110096704852174E-2</v>
      </c>
      <c r="D100" s="304">
        <f t="shared" si="20"/>
        <v>4.6811131114623157E-2</v>
      </c>
      <c r="E100" s="304">
        <f t="shared" si="20"/>
        <v>4.497251550057553E-2</v>
      </c>
      <c r="F100" s="304">
        <f t="shared" si="20"/>
        <v>4.3623530723646463E-2</v>
      </c>
      <c r="G100" s="304">
        <f t="shared" si="20"/>
        <v>4.2836738602849228E-2</v>
      </c>
      <c r="H100" s="304">
        <f t="shared" si="20"/>
        <v>4.3128574433089227E-2</v>
      </c>
      <c r="I100" s="304">
        <f t="shared" si="20"/>
        <v>4.1077748094820295E-2</v>
      </c>
      <c r="J100" s="304">
        <f t="shared" si="20"/>
        <v>4.0954327810117493E-2</v>
      </c>
      <c r="K100" s="304">
        <f t="shared" si="20"/>
        <v>4.0380191412109814E-2</v>
      </c>
      <c r="L100" s="304">
        <f t="shared" si="20"/>
        <v>3.9406290713029285E-2</v>
      </c>
      <c r="M100" s="304">
        <f t="shared" si="20"/>
        <v>3.6350577131942952E-2</v>
      </c>
      <c r="N100" s="304">
        <f t="shared" si="20"/>
        <v>3.9018894709914986E-2</v>
      </c>
      <c r="O100" s="304">
        <f t="shared" si="20"/>
        <v>3.8418994818254809E-2</v>
      </c>
      <c r="P100" s="304">
        <f t="shared" si="20"/>
        <v>3.9617019277510351E-2</v>
      </c>
      <c r="Q100" s="304">
        <f t="shared" si="20"/>
        <v>4.1445441965836799E-2</v>
      </c>
      <c r="R100" s="304">
        <f t="shared" si="20"/>
        <v>4.3430437898216434E-2</v>
      </c>
      <c r="S100" s="304">
        <f t="shared" si="20"/>
        <v>4.5888263292763916E-2</v>
      </c>
      <c r="T100" s="304">
        <f t="shared" si="20"/>
        <v>4.2752381277652143E-2</v>
      </c>
      <c r="U100" s="304">
        <f t="shared" si="20"/>
        <v>4.1316445785811146E-2</v>
      </c>
      <c r="V100" s="304">
        <f t="shared" si="20"/>
        <v>4.1096904366816553E-2</v>
      </c>
      <c r="W100" s="304">
        <f t="shared" si="20"/>
        <v>4.0764526011390488E-2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4.3852079612710829E-2</v>
      </c>
      <c r="C101" s="304">
        <f t="shared" si="21"/>
        <v>4.3496876576358888E-2</v>
      </c>
      <c r="D101" s="304">
        <f t="shared" si="21"/>
        <v>4.3488558673700592E-2</v>
      </c>
      <c r="E101" s="304">
        <f t="shared" si="21"/>
        <v>4.0634347799533461E-2</v>
      </c>
      <c r="F101" s="304">
        <f t="shared" si="21"/>
        <v>3.995808537465826E-2</v>
      </c>
      <c r="G101" s="304">
        <f t="shared" si="21"/>
        <v>4.0195572550833211E-2</v>
      </c>
      <c r="H101" s="304">
        <f t="shared" si="21"/>
        <v>3.9621985390062911E-2</v>
      </c>
      <c r="I101" s="304">
        <f t="shared" si="21"/>
        <v>3.8318213742852984E-2</v>
      </c>
      <c r="J101" s="304">
        <f t="shared" si="21"/>
        <v>3.9007078395097351E-2</v>
      </c>
      <c r="K101" s="304">
        <f t="shared" si="21"/>
        <v>3.8425491425959336E-2</v>
      </c>
      <c r="L101" s="304">
        <f t="shared" si="21"/>
        <v>3.8012387231420038E-2</v>
      </c>
      <c r="M101" s="304">
        <f t="shared" si="21"/>
        <v>3.5197198206286265E-2</v>
      </c>
      <c r="N101" s="304">
        <f t="shared" si="21"/>
        <v>3.6095903859733026E-2</v>
      </c>
      <c r="O101" s="304">
        <f t="shared" si="21"/>
        <v>3.3944854231395011E-2</v>
      </c>
      <c r="P101" s="304">
        <f t="shared" si="21"/>
        <v>3.5278907925286325E-2</v>
      </c>
      <c r="Q101" s="304">
        <f t="shared" si="21"/>
        <v>3.789767322314775E-2</v>
      </c>
      <c r="R101" s="304">
        <f t="shared" si="21"/>
        <v>3.8911559522549571E-2</v>
      </c>
      <c r="S101" s="304">
        <f t="shared" si="21"/>
        <v>4.1393951575612091E-2</v>
      </c>
      <c r="T101" s="304">
        <f t="shared" si="21"/>
        <v>3.8340147806233835E-2</v>
      </c>
      <c r="U101" s="304">
        <f t="shared" si="21"/>
        <v>3.6660452901613558E-2</v>
      </c>
      <c r="V101" s="304">
        <f t="shared" si="21"/>
        <v>3.6711436077395312E-2</v>
      </c>
      <c r="W101" s="304">
        <f t="shared" si="21"/>
        <v>3.5493770295847882E-2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2.6231354767077115E-3</v>
      </c>
      <c r="C102" s="304">
        <f t="shared" si="22"/>
        <v>2.7670658853552747E-3</v>
      </c>
      <c r="D102" s="304">
        <f t="shared" si="22"/>
        <v>2.7949585976896614E-3</v>
      </c>
      <c r="E102" s="304">
        <f t="shared" si="22"/>
        <v>3.6169879865362423E-3</v>
      </c>
      <c r="F102" s="304">
        <f t="shared" si="22"/>
        <v>3.8586623470258765E-3</v>
      </c>
      <c r="G102" s="304">
        <f t="shared" si="22"/>
        <v>3.8407642898456787E-3</v>
      </c>
      <c r="H102" s="304">
        <f t="shared" si="22"/>
        <v>3.9499639344718644E-3</v>
      </c>
      <c r="I102" s="304">
        <f t="shared" si="22"/>
        <v>4.361079050033378E-3</v>
      </c>
      <c r="J102" s="304">
        <f t="shared" si="22"/>
        <v>4.2150064405727418E-3</v>
      </c>
      <c r="K102" s="304">
        <f t="shared" si="22"/>
        <v>4.3607487276850218E-3</v>
      </c>
      <c r="L102" s="304">
        <f t="shared" si="22"/>
        <v>4.489504735120743E-3</v>
      </c>
      <c r="M102" s="304">
        <f t="shared" si="22"/>
        <v>5.1519302061242426E-3</v>
      </c>
      <c r="N102" s="304">
        <f t="shared" si="22"/>
        <v>4.9089256001864619E-3</v>
      </c>
      <c r="O102" s="304">
        <f t="shared" si="22"/>
        <v>5.3907711727061965E-3</v>
      </c>
      <c r="P102" s="304">
        <f t="shared" si="22"/>
        <v>5.0711402861460088E-3</v>
      </c>
      <c r="Q102" s="304">
        <f t="shared" si="22"/>
        <v>4.4341518143030155E-3</v>
      </c>
      <c r="R102" s="304">
        <f t="shared" si="22"/>
        <v>4.101421379981123E-3</v>
      </c>
      <c r="S102" s="304">
        <f t="shared" si="22"/>
        <v>3.3562676741609471E-3</v>
      </c>
      <c r="T102" s="304">
        <f t="shared" si="22"/>
        <v>4.2721204736886134E-3</v>
      </c>
      <c r="U102" s="304">
        <f t="shared" si="22"/>
        <v>4.7100408912825395E-3</v>
      </c>
      <c r="V102" s="304">
        <f t="shared" si="22"/>
        <v>4.7063068844247569E-3</v>
      </c>
      <c r="W102" s="304">
        <f t="shared" si="22"/>
        <v>4.9852762708946464E-3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5.2462709534154229E-3</v>
      </c>
      <c r="C103" s="304">
        <f t="shared" si="23"/>
        <v>5.5341317707105512E-3</v>
      </c>
      <c r="D103" s="304">
        <f t="shared" si="23"/>
        <v>5.5899171953793245E-3</v>
      </c>
      <c r="E103" s="304">
        <f t="shared" si="23"/>
        <v>7.2339759730724864E-3</v>
      </c>
      <c r="F103" s="304">
        <f t="shared" si="23"/>
        <v>7.7173246940517547E-3</v>
      </c>
      <c r="G103" s="304">
        <f t="shared" si="23"/>
        <v>7.6815285796913556E-3</v>
      </c>
      <c r="H103" s="304">
        <f t="shared" si="23"/>
        <v>7.8999278689437305E-3</v>
      </c>
      <c r="I103" s="304">
        <f t="shared" si="23"/>
        <v>8.7221581000667559E-3</v>
      </c>
      <c r="J103" s="304">
        <f t="shared" si="23"/>
        <v>8.4300128811454853E-3</v>
      </c>
      <c r="K103" s="304">
        <f t="shared" si="23"/>
        <v>8.7214974553700437E-3</v>
      </c>
      <c r="L103" s="304">
        <f t="shared" si="23"/>
        <v>8.979009470241486E-3</v>
      </c>
      <c r="M103" s="304">
        <f t="shared" si="23"/>
        <v>1.0303860412248485E-2</v>
      </c>
      <c r="N103" s="304">
        <f t="shared" si="23"/>
        <v>9.8178512003729238E-3</v>
      </c>
      <c r="O103" s="304">
        <f t="shared" si="23"/>
        <v>1.0781542345412393E-2</v>
      </c>
      <c r="P103" s="304">
        <f t="shared" si="23"/>
        <v>1.0142280572292019E-2</v>
      </c>
      <c r="Q103" s="304">
        <f t="shared" si="23"/>
        <v>8.8683036286060311E-3</v>
      </c>
      <c r="R103" s="304">
        <f t="shared" si="23"/>
        <v>8.2028427599622495E-3</v>
      </c>
      <c r="S103" s="304">
        <f t="shared" si="23"/>
        <v>6.7125353483218925E-3</v>
      </c>
      <c r="T103" s="304">
        <f t="shared" si="23"/>
        <v>8.5442409473772268E-3</v>
      </c>
      <c r="U103" s="304">
        <f t="shared" si="23"/>
        <v>9.4200817825650773E-3</v>
      </c>
      <c r="V103" s="304">
        <f t="shared" si="23"/>
        <v>9.4126137688495138E-3</v>
      </c>
      <c r="W103" s="304">
        <f t="shared" si="23"/>
        <v>9.9705525417892928E-3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1.0492541906830851E-3</v>
      </c>
      <c r="C104" s="304">
        <f t="shared" si="24"/>
        <v>1.1068263541421104E-3</v>
      </c>
      <c r="D104" s="304">
        <f t="shared" si="24"/>
        <v>1.1179834390758643E-3</v>
      </c>
      <c r="E104" s="304">
        <f t="shared" si="24"/>
        <v>1.4467951946144978E-3</v>
      </c>
      <c r="F104" s="304">
        <f t="shared" si="24"/>
        <v>1.5434649388103511E-3</v>
      </c>
      <c r="G104" s="304">
        <f t="shared" si="24"/>
        <v>1.5363057159382713E-3</v>
      </c>
      <c r="H104" s="304">
        <f t="shared" si="24"/>
        <v>1.5799855737887462E-3</v>
      </c>
      <c r="I104" s="304">
        <f t="shared" si="24"/>
        <v>1.7444316200133517E-3</v>
      </c>
      <c r="J104" s="304">
        <f t="shared" si="24"/>
        <v>1.6860025762290979E-3</v>
      </c>
      <c r="K104" s="304">
        <f t="shared" si="24"/>
        <v>1.7442994910740089E-3</v>
      </c>
      <c r="L104" s="304">
        <f t="shared" si="24"/>
        <v>1.7958018940482984E-3</v>
      </c>
      <c r="M104" s="304">
        <f t="shared" si="24"/>
        <v>2.0607720824496979E-3</v>
      </c>
      <c r="N104" s="304">
        <f t="shared" si="24"/>
        <v>1.9635702400745848E-3</v>
      </c>
      <c r="O104" s="304">
        <f t="shared" si="24"/>
        <v>2.1563084690824799E-3</v>
      </c>
      <c r="P104" s="304">
        <f t="shared" si="24"/>
        <v>2.0284561144584038E-3</v>
      </c>
      <c r="Q104" s="304">
        <f t="shared" si="24"/>
        <v>1.7736607257212058E-3</v>
      </c>
      <c r="R104" s="304">
        <f t="shared" si="24"/>
        <v>1.6405685519924496E-3</v>
      </c>
      <c r="S104" s="304">
        <f t="shared" si="24"/>
        <v>1.3425070696643788E-3</v>
      </c>
      <c r="T104" s="304">
        <f t="shared" si="24"/>
        <v>1.7088481894754449E-3</v>
      </c>
      <c r="U104" s="304">
        <f t="shared" si="24"/>
        <v>1.8840163565130156E-3</v>
      </c>
      <c r="V104" s="304">
        <f t="shared" si="24"/>
        <v>1.8825227537699026E-3</v>
      </c>
      <c r="W104" s="304">
        <f t="shared" si="24"/>
        <v>1.9941105083578587E-3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5.9587126334644379E-2</v>
      </c>
      <c r="C105" s="303">
        <f t="shared" si="25"/>
        <v>6.1004651037505145E-2</v>
      </c>
      <c r="D105" s="303">
        <f t="shared" si="25"/>
        <v>6.1284209903874155E-2</v>
      </c>
      <c r="E105" s="303">
        <f t="shared" si="25"/>
        <v>7.1242064828203472E-2</v>
      </c>
      <c r="F105" s="303">
        <f t="shared" si="25"/>
        <v>7.4189194278315038E-2</v>
      </c>
      <c r="G105" s="303">
        <f t="shared" si="25"/>
        <v>7.4131967199204632E-2</v>
      </c>
      <c r="H105" s="303">
        <f t="shared" si="25"/>
        <v>7.5628281722660687E-2</v>
      </c>
      <c r="I105" s="303">
        <f t="shared" si="25"/>
        <v>7.9545274132302862E-2</v>
      </c>
      <c r="J105" s="303">
        <f t="shared" si="25"/>
        <v>7.7864656543955482E-2</v>
      </c>
      <c r="K105" s="303">
        <f t="shared" si="25"/>
        <v>7.9745261640953691E-2</v>
      </c>
      <c r="L105" s="303">
        <f t="shared" si="25"/>
        <v>8.0905799441464754E-2</v>
      </c>
      <c r="M105" s="303">
        <f t="shared" si="25"/>
        <v>8.7828112220863952E-2</v>
      </c>
      <c r="N105" s="303">
        <f t="shared" si="25"/>
        <v>8.5846266053820799E-2</v>
      </c>
      <c r="O105" s="303">
        <f t="shared" si="25"/>
        <v>9.1406903134762435E-2</v>
      </c>
      <c r="P105" s="303">
        <f t="shared" si="25"/>
        <v>8.7862062827754897E-2</v>
      </c>
      <c r="Q105" s="303">
        <f t="shared" si="25"/>
        <v>8.0630388591362276E-2</v>
      </c>
      <c r="R105" s="303">
        <f t="shared" si="25"/>
        <v>7.7276726598427339E-2</v>
      </c>
      <c r="S105" s="303">
        <f t="shared" si="25"/>
        <v>6.8884637050778103E-2</v>
      </c>
      <c r="T105" s="303">
        <f t="shared" si="25"/>
        <v>7.9000077298398474E-2</v>
      </c>
      <c r="U105" s="303">
        <f t="shared" si="25"/>
        <v>8.3964061815488933E-2</v>
      </c>
      <c r="V105" s="303">
        <f t="shared" si="25"/>
        <v>8.3952375619532421E-2</v>
      </c>
      <c r="W105" s="303">
        <f t="shared" si="25"/>
        <v>8.7452914005685792E-2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1.7132258976714478E-2</v>
      </c>
      <c r="C106" s="304">
        <f t="shared" si="26"/>
        <v>1.6740445224753053E-2</v>
      </c>
      <c r="D106" s="304">
        <f t="shared" si="26"/>
        <v>1.6657967372429895E-2</v>
      </c>
      <c r="E106" s="304">
        <f t="shared" si="26"/>
        <v>1.6437655531890697E-2</v>
      </c>
      <c r="F106" s="304">
        <f t="shared" si="26"/>
        <v>1.6361753509359971E-2</v>
      </c>
      <c r="G106" s="304">
        <f t="shared" si="26"/>
        <v>1.6493107309101473E-2</v>
      </c>
      <c r="H106" s="304">
        <f t="shared" si="26"/>
        <v>1.6673962373535741E-2</v>
      </c>
      <c r="I106" s="304">
        <f t="shared" si="26"/>
        <v>1.5477330482310954E-2</v>
      </c>
      <c r="J106" s="304">
        <f t="shared" si="26"/>
        <v>1.5571126240114176E-2</v>
      </c>
      <c r="K106" s="304">
        <f t="shared" si="26"/>
        <v>1.5661416572940609E-2</v>
      </c>
      <c r="L106" s="304">
        <f t="shared" si="26"/>
        <v>1.522133280757009E-2</v>
      </c>
      <c r="M106" s="304">
        <f t="shared" si="26"/>
        <v>1.403869151828316E-2</v>
      </c>
      <c r="N106" s="304">
        <f t="shared" si="26"/>
        <v>1.5055316959939025E-2</v>
      </c>
      <c r="O106" s="304">
        <f t="shared" si="26"/>
        <v>1.4739900462196217E-2</v>
      </c>
      <c r="P106" s="304">
        <f t="shared" si="26"/>
        <v>1.511041120919614E-2</v>
      </c>
      <c r="Q106" s="304">
        <f t="shared" si="26"/>
        <v>1.5689099158844585E-2</v>
      </c>
      <c r="R106" s="304">
        <f t="shared" si="26"/>
        <v>1.6481859706421402E-2</v>
      </c>
      <c r="S106" s="304">
        <f t="shared" si="26"/>
        <v>1.7335839598342895E-2</v>
      </c>
      <c r="T106" s="304">
        <f t="shared" si="26"/>
        <v>1.6087647297388451E-2</v>
      </c>
      <c r="U106" s="304">
        <f t="shared" si="26"/>
        <v>1.5659390268635616E-2</v>
      </c>
      <c r="V106" s="304">
        <f t="shared" si="26"/>
        <v>1.5686776320875846E-2</v>
      </c>
      <c r="W106" s="304">
        <f t="shared" si="26"/>
        <v>1.5780094923009344E-2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8.2602255226158876E-3</v>
      </c>
      <c r="C107" s="304">
        <f t="shared" si="27"/>
        <v>8.1933174714471039E-3</v>
      </c>
      <c r="D107" s="304">
        <f t="shared" si="27"/>
        <v>8.1917506642981714E-3</v>
      </c>
      <c r="E107" s="304">
        <f t="shared" si="27"/>
        <v>7.6541153749813684E-3</v>
      </c>
      <c r="F107" s="304">
        <f t="shared" si="27"/>
        <v>7.5267307630935238E-3</v>
      </c>
      <c r="G107" s="304">
        <f t="shared" si="27"/>
        <v>7.5714651896306327E-3</v>
      </c>
      <c r="H107" s="304">
        <f t="shared" si="27"/>
        <v>7.4634210707043682E-3</v>
      </c>
      <c r="I107" s="304">
        <f t="shared" si="27"/>
        <v>7.2178352756620571E-3</v>
      </c>
      <c r="J107" s="304">
        <f t="shared" si="27"/>
        <v>7.347593714311965E-3</v>
      </c>
      <c r="K107" s="304">
        <f t="shared" si="27"/>
        <v>7.2380427062748868E-3</v>
      </c>
      <c r="L107" s="304">
        <f t="shared" si="27"/>
        <v>7.1602280657522529E-3</v>
      </c>
      <c r="M107" s="304">
        <f t="shared" si="27"/>
        <v>6.629943152430649E-3</v>
      </c>
      <c r="N107" s="304">
        <f t="shared" si="27"/>
        <v>6.7992284278721501E-3</v>
      </c>
      <c r="O107" s="304">
        <f t="shared" si="27"/>
        <v>6.394044564362494E-3</v>
      </c>
      <c r="P107" s="304">
        <f t="shared" si="27"/>
        <v>6.6453344568406392E-3</v>
      </c>
      <c r="Q107" s="304">
        <f t="shared" si="27"/>
        <v>7.1386198869087189E-3</v>
      </c>
      <c r="R107" s="304">
        <f t="shared" si="27"/>
        <v>7.3296012397046344E-3</v>
      </c>
      <c r="S107" s="304">
        <f t="shared" si="27"/>
        <v>7.7971986347413324E-3</v>
      </c>
      <c r="T107" s="304">
        <f t="shared" si="27"/>
        <v>7.2219668997891995E-3</v>
      </c>
      <c r="U107" s="304">
        <f t="shared" si="27"/>
        <v>6.9055700756501959E-3</v>
      </c>
      <c r="V107" s="304">
        <f t="shared" si="27"/>
        <v>6.9151735547448214E-3</v>
      </c>
      <c r="W107" s="304">
        <f t="shared" si="27"/>
        <v>6.6858071471403175E-3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3.419464183531401E-2</v>
      </c>
      <c r="C108" s="304">
        <f t="shared" si="28"/>
        <v>3.6070888341304994E-2</v>
      </c>
      <c r="D108" s="304">
        <f t="shared" si="28"/>
        <v>3.643449186714609E-2</v>
      </c>
      <c r="E108" s="304">
        <f t="shared" si="28"/>
        <v>4.7150293921331396E-2</v>
      </c>
      <c r="F108" s="304">
        <f t="shared" si="28"/>
        <v>5.0300710005861539E-2</v>
      </c>
      <c r="G108" s="304">
        <f t="shared" si="28"/>
        <v>5.0067394700472528E-2</v>
      </c>
      <c r="H108" s="304">
        <f t="shared" si="28"/>
        <v>5.1490898278420585E-2</v>
      </c>
      <c r="I108" s="304">
        <f t="shared" si="28"/>
        <v>5.6850108374329848E-2</v>
      </c>
      <c r="J108" s="304">
        <f t="shared" si="28"/>
        <v>5.4945936589529329E-2</v>
      </c>
      <c r="K108" s="304">
        <f t="shared" si="28"/>
        <v>5.6845802361738203E-2</v>
      </c>
      <c r="L108" s="304">
        <f t="shared" si="28"/>
        <v>5.8524238568142407E-2</v>
      </c>
      <c r="M108" s="304">
        <f t="shared" si="28"/>
        <v>6.7159477550150129E-2</v>
      </c>
      <c r="N108" s="304">
        <f t="shared" si="28"/>
        <v>6.3991720666009624E-2</v>
      </c>
      <c r="O108" s="304">
        <f t="shared" si="28"/>
        <v>7.027295810820372E-2</v>
      </c>
      <c r="P108" s="304">
        <f t="shared" si="28"/>
        <v>6.6106317161718123E-2</v>
      </c>
      <c r="Q108" s="304">
        <f t="shared" si="28"/>
        <v>5.7802669545608983E-2</v>
      </c>
      <c r="R108" s="304">
        <f t="shared" si="28"/>
        <v>5.3465265652301308E-2</v>
      </c>
      <c r="S108" s="304">
        <f t="shared" si="28"/>
        <v>4.3751598817693867E-2</v>
      </c>
      <c r="T108" s="304">
        <f t="shared" si="28"/>
        <v>5.5690463101220826E-2</v>
      </c>
      <c r="U108" s="304">
        <f t="shared" si="28"/>
        <v>6.1399101471203123E-2</v>
      </c>
      <c r="V108" s="304">
        <f t="shared" si="28"/>
        <v>6.1350425743911752E-2</v>
      </c>
      <c r="W108" s="304">
        <f t="shared" si="28"/>
        <v>6.4987011935536118E-2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4.6868527980670212E-2</v>
      </c>
      <c r="C109" s="237">
        <f t="shared" si="29"/>
        <v>4.9440185618968908E-2</v>
      </c>
      <c r="D109" s="237">
        <f t="shared" si="29"/>
        <v>4.9938554986509821E-2</v>
      </c>
      <c r="E109" s="237">
        <f t="shared" si="29"/>
        <v>6.4626056929964398E-2</v>
      </c>
      <c r="F109" s="237">
        <f t="shared" si="29"/>
        <v>6.8944141766755007E-2</v>
      </c>
      <c r="G109" s="237">
        <f t="shared" si="29"/>
        <v>6.8624350585095292E-2</v>
      </c>
      <c r="H109" s="237">
        <f t="shared" si="29"/>
        <v>7.0575460867079401E-2</v>
      </c>
      <c r="I109" s="237">
        <f t="shared" si="29"/>
        <v>7.7921006100280577E-2</v>
      </c>
      <c r="J109" s="237">
        <f t="shared" si="29"/>
        <v>7.5311072970822887E-2</v>
      </c>
      <c r="K109" s="237">
        <f t="shared" si="29"/>
        <v>7.7915104109184785E-2</v>
      </c>
      <c r="L109" s="237">
        <f t="shared" si="29"/>
        <v>8.0215635130462634E-2</v>
      </c>
      <c r="M109" s="237">
        <f t="shared" si="29"/>
        <v>9.2051435072371499E-2</v>
      </c>
      <c r="N109" s="237">
        <f t="shared" si="29"/>
        <v>8.7709582250068446E-2</v>
      </c>
      <c r="O109" s="237">
        <f t="shared" si="29"/>
        <v>9.6318894616331557E-2</v>
      </c>
      <c r="P109" s="237">
        <f t="shared" si="29"/>
        <v>9.0607931807413042E-2</v>
      </c>
      <c r="Q109" s="237">
        <f t="shared" si="29"/>
        <v>7.9226624101030901E-2</v>
      </c>
      <c r="R109" s="237">
        <f t="shared" si="29"/>
        <v>7.3281606846104852E-2</v>
      </c>
      <c r="S109" s="237">
        <f t="shared" si="29"/>
        <v>5.9967671053903049E-2</v>
      </c>
      <c r="T109" s="237">
        <f t="shared" si="29"/>
        <v>7.6331550442516327E-2</v>
      </c>
      <c r="U109" s="237">
        <f t="shared" si="29"/>
        <v>8.4156035882768279E-2</v>
      </c>
      <c r="V109" s="237">
        <f t="shared" si="29"/>
        <v>8.4089319006553476E-2</v>
      </c>
      <c r="W109" s="237">
        <f t="shared" si="29"/>
        <v>8.9073767812806015E-2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54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 t="shared" ref="B113:W113" si="30">SUM(B$114:B$124)</f>
        <v>131.72035485426716</v>
      </c>
      <c r="C113" s="322">
        <f t="shared" si="30"/>
        <v>132.34820639613682</v>
      </c>
      <c r="D113" s="322">
        <f t="shared" si="30"/>
        <v>134.73373251597135</v>
      </c>
      <c r="E113" s="322">
        <f t="shared" si="30"/>
        <v>135.57751785122881</v>
      </c>
      <c r="F113" s="322">
        <f t="shared" si="30"/>
        <v>133.02735034434659</v>
      </c>
      <c r="G113" s="322">
        <f t="shared" si="30"/>
        <v>128.34525323083108</v>
      </c>
      <c r="H113" s="322">
        <f t="shared" si="30"/>
        <v>123.50731403339454</v>
      </c>
      <c r="I113" s="322">
        <f t="shared" si="30"/>
        <v>122.96907071933951</v>
      </c>
      <c r="J113" s="322">
        <f t="shared" si="30"/>
        <v>122.42142842531692</v>
      </c>
      <c r="K113" s="322">
        <f t="shared" si="30"/>
        <v>117.7008257477482</v>
      </c>
      <c r="L113" s="322">
        <f t="shared" si="30"/>
        <v>120.69507732794615</v>
      </c>
      <c r="M113" s="322">
        <f t="shared" si="30"/>
        <v>120.2204650256504</v>
      </c>
      <c r="N113" s="322">
        <f t="shared" si="30"/>
        <v>121.12449855869652</v>
      </c>
      <c r="O113" s="322">
        <f t="shared" si="30"/>
        <v>119.04107083791189</v>
      </c>
      <c r="P113" s="322">
        <f t="shared" si="30"/>
        <v>117.45295381773016</v>
      </c>
      <c r="Q113" s="322">
        <f t="shared" si="30"/>
        <v>115.43606639028957</v>
      </c>
      <c r="R113" s="322">
        <f t="shared" si="30"/>
        <v>116.98693683766253</v>
      </c>
      <c r="S113" s="322">
        <f t="shared" si="30"/>
        <v>117.23636786090438</v>
      </c>
      <c r="T113" s="322">
        <f t="shared" si="30"/>
        <v>118.42965025500135</v>
      </c>
      <c r="U113" s="322">
        <f t="shared" si="30"/>
        <v>115.68138546140528</v>
      </c>
      <c r="V113" s="322">
        <f t="shared" si="30"/>
        <v>117.22826197195224</v>
      </c>
      <c r="W113" s="322">
        <f t="shared" si="30"/>
        <v>125.73916970369694</v>
      </c>
      <c r="DA113" s="95"/>
    </row>
    <row r="114" spans="1:105" ht="12" customHeight="1" x14ac:dyDescent="0.25">
      <c r="A114" s="55" t="s">
        <v>92</v>
      </c>
      <c r="B114" s="332">
        <f>IF(B$6=0,0,B$6/FBT!B$5*1000)</f>
        <v>1.0911168499666013</v>
      </c>
      <c r="C114" s="332">
        <f>IF(C$6=0,0,C$6/FBT!C$5*1000)</f>
        <v>1.1564722323369763</v>
      </c>
      <c r="D114" s="332">
        <f>IF(D$6=0,0,D$6/FBT!D$5*1000)</f>
        <v>1.1891848550347366</v>
      </c>
      <c r="E114" s="332">
        <f>IF(E$6=0,0,E$6/FBT!E$5*1000)</f>
        <v>1.5485755367756771</v>
      </c>
      <c r="F114" s="332">
        <f>IF(F$6=0,0,F$6/FBT!F$5*1000)</f>
        <v>1.6209714565211051</v>
      </c>
      <c r="G114" s="332">
        <f>IF(G$6=0,0,G$6/FBT!G$5*1000)</f>
        <v>1.5566648380426633</v>
      </c>
      <c r="H114" s="332">
        <f>IF(H$6=0,0,H$6/FBT!H$5*1000)</f>
        <v>1.5405771665538923</v>
      </c>
      <c r="I114" s="332">
        <f>IF(I$6=0,0,I$6/FBT!I$5*1000)</f>
        <v>1.6935089624721611</v>
      </c>
      <c r="J114" s="332">
        <f>IF(J$6=0,0,J$6/FBT!J$5*1000)</f>
        <v>1.6294961345583969</v>
      </c>
      <c r="K114" s="332">
        <f>IF(K$6=0,0,K$6/FBT!K$5*1000)</f>
        <v>1.6208328193483243</v>
      </c>
      <c r="L114" s="332">
        <f>IF(L$6=0,0,L$6/FBT!L$5*1000)</f>
        <v>1.7111403826407741</v>
      </c>
      <c r="M114" s="332">
        <f>IF(M$6=0,0,M$6/FBT!M$5*1000)</f>
        <v>1.9558971952419522</v>
      </c>
      <c r="N114" s="332">
        <f>IF(N$6=0,0,N$6/FBT!N$5*1000)</f>
        <v>1.8776562687932641</v>
      </c>
      <c r="O114" s="332">
        <f>IF(O$6=0,0,O$6/FBT!O$5*1000)</f>
        <v>2.0264942306560791</v>
      </c>
      <c r="P114" s="332">
        <f>IF(P$6=0,0,P$6/FBT!P$5*1000)</f>
        <v>1.8809065447324365</v>
      </c>
      <c r="Q114" s="332">
        <f>IF(Q$6=0,0,Q$6/FBT!Q$5*1000)</f>
        <v>1.6164032943805442</v>
      </c>
      <c r="R114" s="332">
        <f>IF(R$6=0,0,R$6/FBT!R$5*1000)</f>
        <v>1.5151980755510221</v>
      </c>
      <c r="S114" s="332">
        <f>IF(S$6=0,0,S$6/FBT!S$5*1000)</f>
        <v>1.2425577842766156</v>
      </c>
      <c r="T114" s="332">
        <f>IF(T$6=0,0,T$6/FBT!T$5*1000)</f>
        <v>1.5977233690931778</v>
      </c>
      <c r="U114" s="332">
        <f>IF(U$6=0,0,U$6/FBT!U$5*1000)</f>
        <v>1.7206233343687465</v>
      </c>
      <c r="V114" s="332">
        <f>IF(V$6=0,0,V$6/FBT!V$5*1000)</f>
        <v>1.7422489780034141</v>
      </c>
      <c r="W114" s="332">
        <f>IF(W$6=0,0,W$6/FBT!W$5*1000)</f>
        <v>1.9795089443552698</v>
      </c>
      <c r="DA114" s="67"/>
    </row>
    <row r="115" spans="1:105" ht="12" customHeight="1" x14ac:dyDescent="0.25">
      <c r="A115" s="202" t="s">
        <v>93</v>
      </c>
      <c r="B115" s="333">
        <f>IF(B$7=0,0,B$7/FBT!B$5*1000)</f>
        <v>1.2729696582943688</v>
      </c>
      <c r="C115" s="333">
        <f>IF(C$7=0,0,C$7/FBT!C$5*1000)</f>
        <v>1.3492176043931388</v>
      </c>
      <c r="D115" s="333">
        <f>IF(D$7=0,0,D$7/FBT!D$5*1000)</f>
        <v>1.3873823308738598</v>
      </c>
      <c r="E115" s="333">
        <f>IF(E$7=0,0,E$7/FBT!E$5*1000)</f>
        <v>1.8066714595716231</v>
      </c>
      <c r="F115" s="333">
        <f>IF(F$7=0,0,F$7/FBT!F$5*1000)</f>
        <v>1.8911333659412901</v>
      </c>
      <c r="G115" s="333">
        <f>IF(G$7=0,0,G$7/FBT!G$5*1000)</f>
        <v>1.8161089777164408</v>
      </c>
      <c r="H115" s="333">
        <f>IF(H$7=0,0,H$7/FBT!H$5*1000)</f>
        <v>1.7973400276462079</v>
      </c>
      <c r="I115" s="333">
        <f>IF(I$7=0,0,I$7/FBT!I$5*1000)</f>
        <v>1.9757604562175222</v>
      </c>
      <c r="J115" s="333">
        <f>IF(J$7=0,0,J$7/FBT!J$5*1000)</f>
        <v>1.9010788236514644</v>
      </c>
      <c r="K115" s="333">
        <f>IF(K$7=0,0,K$7/FBT!K$5*1000)</f>
        <v>1.8909716225730453</v>
      </c>
      <c r="L115" s="333">
        <f>IF(L$7=0,0,L$7/FBT!L$5*1000)</f>
        <v>1.9963304464142364</v>
      </c>
      <c r="M115" s="333">
        <f>IF(M$7=0,0,M$7/FBT!M$5*1000)</f>
        <v>2.2818800611156118</v>
      </c>
      <c r="N115" s="333">
        <f>IF(N$7=0,0,N$7/FBT!N$5*1000)</f>
        <v>2.1905989802588079</v>
      </c>
      <c r="O115" s="333">
        <f>IF(O$7=0,0,O$7/FBT!O$5*1000)</f>
        <v>2.3642432690987598</v>
      </c>
      <c r="P115" s="333">
        <f>IF(P$7=0,0,P$7/FBT!P$5*1000)</f>
        <v>2.1943909688545093</v>
      </c>
      <c r="Q115" s="333">
        <f>IF(Q$7=0,0,Q$7/FBT!Q$5*1000)</f>
        <v>1.8858038434439681</v>
      </c>
      <c r="R115" s="333">
        <f>IF(R$7=0,0,R$7/FBT!R$5*1000)</f>
        <v>1.7677310881428601</v>
      </c>
      <c r="S115" s="333">
        <f>IF(S$7=0,0,S$7/FBT!S$5*1000)</f>
        <v>1.4496507483227179</v>
      </c>
      <c r="T115" s="333">
        <f>IF(T$7=0,0,T$7/FBT!T$5*1000)</f>
        <v>1.8640105972753742</v>
      </c>
      <c r="U115" s="333">
        <f>IF(U$7=0,0,U$7/FBT!U$5*1000)</f>
        <v>2.0073938900968713</v>
      </c>
      <c r="V115" s="333">
        <f>IF(V$7=0,0,V$7/FBT!V$5*1000)</f>
        <v>2.03262380767065</v>
      </c>
      <c r="W115" s="333">
        <f>IF(W$7=0,0,W$7/FBT!W$5*1000)</f>
        <v>2.3094271017478154</v>
      </c>
      <c r="DA115" s="174"/>
    </row>
    <row r="116" spans="1:105" ht="12" customHeight="1" x14ac:dyDescent="0.25">
      <c r="A116" s="202" t="s">
        <v>94</v>
      </c>
      <c r="B116" s="333">
        <f>IF(B$8=0,0,B$8/FBT!B$5*1000)</f>
        <v>2.90964493324427</v>
      </c>
      <c r="C116" s="333">
        <f>IF(C$8=0,0,C$8/FBT!C$5*1000)</f>
        <v>3.0839259528986029</v>
      </c>
      <c r="D116" s="333">
        <f>IF(D$8=0,0,D$8/FBT!D$5*1000)</f>
        <v>3.1711596134259641</v>
      </c>
      <c r="E116" s="333">
        <f>IF(E$8=0,0,E$8/FBT!E$5*1000)</f>
        <v>4.1295347647351388</v>
      </c>
      <c r="F116" s="333">
        <f>IF(F$8=0,0,F$8/FBT!F$5*1000)</f>
        <v>4.322590550722949</v>
      </c>
      <c r="G116" s="333">
        <f>IF(G$8=0,0,G$8/FBT!G$5*1000)</f>
        <v>4.1511062347804346</v>
      </c>
      <c r="H116" s="333">
        <f>IF(H$8=0,0,H$8/FBT!H$5*1000)</f>
        <v>4.1082057774770453</v>
      </c>
      <c r="I116" s="333">
        <f>IF(I$8=0,0,I$8/FBT!I$5*1000)</f>
        <v>4.516023899925762</v>
      </c>
      <c r="J116" s="333">
        <f>IF(J$8=0,0,J$8/FBT!J$5*1000)</f>
        <v>4.3453230254890594</v>
      </c>
      <c r="K116" s="333">
        <f>IF(K$8=0,0,K$8/FBT!K$5*1000)</f>
        <v>4.3222208515955316</v>
      </c>
      <c r="L116" s="333">
        <f>IF(L$8=0,0,L$8/FBT!L$5*1000)</f>
        <v>4.5630410203753975</v>
      </c>
      <c r="M116" s="333">
        <f>IF(M$8=0,0,M$8/FBT!M$5*1000)</f>
        <v>5.2157258539785367</v>
      </c>
      <c r="N116" s="333">
        <f>IF(N$8=0,0,N$8/FBT!N$5*1000)</f>
        <v>5.0070833834487045</v>
      </c>
      <c r="O116" s="333">
        <f>IF(O$8=0,0,O$8/FBT!O$5*1000)</f>
        <v>5.4039846150828783</v>
      </c>
      <c r="P116" s="333">
        <f>IF(P$8=0,0,P$8/FBT!P$5*1000)</f>
        <v>5.0157507859531618</v>
      </c>
      <c r="Q116" s="333">
        <f>IF(Q$8=0,0,Q$8/FBT!Q$5*1000)</f>
        <v>4.3104087850147845</v>
      </c>
      <c r="R116" s="333">
        <f>IF(R$8=0,0,R$8/FBT!R$5*1000)</f>
        <v>4.0405282014693933</v>
      </c>
      <c r="S116" s="333">
        <f>IF(S$8=0,0,S$8/FBT!S$5*1000)</f>
        <v>3.3134874247376409</v>
      </c>
      <c r="T116" s="333">
        <f>IF(T$8=0,0,T$8/FBT!T$5*1000)</f>
        <v>4.2605956509151417</v>
      </c>
      <c r="U116" s="333">
        <f>IF(U$8=0,0,U$8/FBT!U$5*1000)</f>
        <v>4.5883288916499909</v>
      </c>
      <c r="V116" s="333">
        <f>IF(V$8=0,0,V$8/FBT!V$5*1000)</f>
        <v>4.6459972746757696</v>
      </c>
      <c r="W116" s="333">
        <f>IF(W$8=0,0,W$8/FBT!W$5*1000)</f>
        <v>5.2786905182807207</v>
      </c>
      <c r="DA116" s="174"/>
    </row>
    <row r="117" spans="1:105" ht="12" customHeight="1" x14ac:dyDescent="0.25">
      <c r="A117" s="202" t="s">
        <v>95</v>
      </c>
      <c r="B117" s="333">
        <f>IF(B$9=0,0,B$9/FBT!B$5*1000)</f>
        <v>2.1822336999332026</v>
      </c>
      <c r="C117" s="333">
        <f>IF(C$9=0,0,C$9/FBT!C$5*1000)</f>
        <v>2.3129444646739521</v>
      </c>
      <c r="D117" s="333">
        <f>IF(D$9=0,0,D$9/FBT!D$5*1000)</f>
        <v>2.3783697100694736</v>
      </c>
      <c r="E117" s="333">
        <f>IF(E$9=0,0,E$9/FBT!E$5*1000)</f>
        <v>3.0971510735513545</v>
      </c>
      <c r="F117" s="333">
        <f>IF(F$9=0,0,F$9/FBT!F$5*1000)</f>
        <v>3.2419429130422115</v>
      </c>
      <c r="G117" s="333">
        <f>IF(G$9=0,0,G$9/FBT!G$5*1000)</f>
        <v>3.1133296760853271</v>
      </c>
      <c r="H117" s="333">
        <f>IF(H$9=0,0,H$9/FBT!H$5*1000)</f>
        <v>3.0811543331077837</v>
      </c>
      <c r="I117" s="333">
        <f>IF(I$9=0,0,I$9/FBT!I$5*1000)</f>
        <v>3.3870179249443222</v>
      </c>
      <c r="J117" s="333">
        <f>IF(J$9=0,0,J$9/FBT!J$5*1000)</f>
        <v>3.2589922691167938</v>
      </c>
      <c r="K117" s="333">
        <f>IF(K$9=0,0,K$9/FBT!K$5*1000)</f>
        <v>3.2416656386966496</v>
      </c>
      <c r="L117" s="333">
        <f>IF(L$9=0,0,L$9/FBT!L$5*1000)</f>
        <v>3.4222807652815481</v>
      </c>
      <c r="M117" s="333">
        <f>IF(M$9=0,0,M$9/FBT!M$5*1000)</f>
        <v>3.9117943904839034</v>
      </c>
      <c r="N117" s="333">
        <f>IF(N$9=0,0,N$9/FBT!N$5*1000)</f>
        <v>3.7553125375865282</v>
      </c>
      <c r="O117" s="333">
        <f>IF(O$9=0,0,O$9/FBT!O$5*1000)</f>
        <v>4.0529884613121583</v>
      </c>
      <c r="P117" s="333">
        <f>IF(P$9=0,0,P$9/FBT!P$5*1000)</f>
        <v>3.7618130894648729</v>
      </c>
      <c r="Q117" s="333">
        <f>IF(Q$9=0,0,Q$9/FBT!Q$5*1000)</f>
        <v>3.2328065887610884</v>
      </c>
      <c r="R117" s="333">
        <f>IF(R$9=0,0,R$9/FBT!R$5*1000)</f>
        <v>3.0303961511020447</v>
      </c>
      <c r="S117" s="333">
        <f>IF(S$9=0,0,S$9/FBT!S$5*1000)</f>
        <v>2.4851155685532311</v>
      </c>
      <c r="T117" s="333">
        <f>IF(T$9=0,0,T$9/FBT!T$5*1000)</f>
        <v>3.1954467381863556</v>
      </c>
      <c r="U117" s="333">
        <f>IF(U$9=0,0,U$9/FBT!U$5*1000)</f>
        <v>3.4412466687374939</v>
      </c>
      <c r="V117" s="333">
        <f>IF(V$9=0,0,V$9/FBT!V$5*1000)</f>
        <v>3.4844979560068281</v>
      </c>
      <c r="W117" s="333">
        <f>IF(W$9=0,0,W$9/FBT!W$5*1000)</f>
        <v>3.9590178887105396</v>
      </c>
      <c r="DA117" s="174"/>
    </row>
    <row r="118" spans="1:105" ht="12" customHeight="1" x14ac:dyDescent="0.25">
      <c r="A118" s="56" t="s">
        <v>96</v>
      </c>
      <c r="B118" s="334">
        <f>IF(B$10=0,0,B$10/FBT!B$5*1000)</f>
        <v>2.2318154679203621</v>
      </c>
      <c r="C118" s="334">
        <f>IF(C$10=0,0,C$10/FBT!C$5*1000)</f>
        <v>2.2153689656996338</v>
      </c>
      <c r="D118" s="334">
        <f>IF(D$10=0,0,D$10/FBT!D$5*1000)</f>
        <v>2.2388703240250685</v>
      </c>
      <c r="E118" s="334">
        <f>IF(E$10=0,0,E$10/FBT!E$5*1000)</f>
        <v>2.3606367669450474</v>
      </c>
      <c r="F118" s="334">
        <f>IF(F$10=0,0,F$10/FBT!F$5*1000)</f>
        <v>2.3299905191594266</v>
      </c>
      <c r="G118" s="334">
        <f>IF(G$10=0,0,G$10/FBT!G$5*1000)</f>
        <v>2.2685275735736812</v>
      </c>
      <c r="H118" s="334">
        <f>IF(H$10=0,0,H$10/FBT!H$5*1000)</f>
        <v>2.2277706062661946</v>
      </c>
      <c r="I118" s="334">
        <f>IF(I$10=0,0,I$10/FBT!I$5*1000)</f>
        <v>2.2558123418577476</v>
      </c>
      <c r="J118" s="334">
        <f>IF(J$10=0,0,J$10/FBT!J$5*1000)</f>
        <v>2.1990903726432194</v>
      </c>
      <c r="K118" s="334">
        <f>IF(K$10=0,0,K$10/FBT!K$5*1000)</f>
        <v>2.1606850175715642</v>
      </c>
      <c r="L118" s="334">
        <f>IF(L$10=0,0,L$10/FBT!L$5*1000)</f>
        <v>2.2390312075048491</v>
      </c>
      <c r="M118" s="334">
        <f>IF(M$10=0,0,M$10/FBT!M$5*1000)</f>
        <v>2.4615209660886315</v>
      </c>
      <c r="N118" s="334">
        <f>IF(N$10=0,0,N$10/FBT!N$5*1000)</f>
        <v>2.3894650891697933</v>
      </c>
      <c r="O118" s="334">
        <f>IF(O$10=0,0,O$10/FBT!O$5*1000)</f>
        <v>2.519795624607033</v>
      </c>
      <c r="P118" s="334">
        <f>IF(P$10=0,0,P$10/FBT!P$5*1000)</f>
        <v>2.3796614660661382</v>
      </c>
      <c r="Q118" s="334">
        <f>IF(Q$10=0,0,Q$10/FBT!Q$5*1000)</f>
        <v>2.1480896967275402</v>
      </c>
      <c r="R118" s="334">
        <f>IF(R$10=0,0,R$10/FBT!R$5*1000)</f>
        <v>2.1237933066548882</v>
      </c>
      <c r="S118" s="334">
        <f>IF(S$10=0,0,S$10/FBT!S$5*1000)</f>
        <v>2.0427000396292492</v>
      </c>
      <c r="T118" s="334">
        <f>IF(T$10=0,0,T$10/FBT!T$5*1000)</f>
        <v>2.173305770313553</v>
      </c>
      <c r="U118" s="334">
        <f>IF(U$10=0,0,U$10/FBT!U$5*1000)</f>
        <v>2.2405670748333719</v>
      </c>
      <c r="V118" s="334">
        <f>IF(V$10=0,0,V$10/FBT!V$5*1000)</f>
        <v>2.26696326847398</v>
      </c>
      <c r="W118" s="334">
        <f>IF(W$10=0,0,W$10/FBT!W$5*1000)</f>
        <v>2.5227156620970113</v>
      </c>
      <c r="DA118" s="68"/>
    </row>
    <row r="119" spans="1:105" ht="12" customHeight="1" x14ac:dyDescent="0.25">
      <c r="A119" s="203" t="s">
        <v>2149</v>
      </c>
      <c r="B119" s="350">
        <f>IF(B$16=0,0,B$16/FBT!B$5*1000)</f>
        <v>8.1034238506543428</v>
      </c>
      <c r="C119" s="350">
        <f>IF(C$16=0,0,C$16/FBT!C$5*1000)</f>
        <v>8.0297900657541863</v>
      </c>
      <c r="D119" s="350">
        <f>IF(D$16=0,0,D$16/FBT!D$5*1000)</f>
        <v>8.1061523254416503</v>
      </c>
      <c r="E119" s="350">
        <f>IF(E$16=0,0,E$16/FBT!E$5*1000)</f>
        <v>8.0247367977743362</v>
      </c>
      <c r="F119" s="350">
        <f>IF(F$16=0,0,F$16/FBT!F$5*1000)</f>
        <v>7.7270181209806053</v>
      </c>
      <c r="G119" s="350">
        <f>IF(G$16=0,0,G$16/FBT!G$5*1000)</f>
        <v>7.3099483359648501</v>
      </c>
      <c r="H119" s="350">
        <f>IF(H$16=0,0,H$16/FBT!H$5*1000)</f>
        <v>7.1476404598487893</v>
      </c>
      <c r="I119" s="350">
        <f>IF(I$16=0,0,I$16/FBT!I$5*1000)</f>
        <v>7.0867055292509145</v>
      </c>
      <c r="J119" s="350">
        <f>IF(J$16=0,0,J$16/FBT!J$5*1000)</f>
        <v>6.936512255844562</v>
      </c>
      <c r="K119" s="350">
        <f>IF(K$16=0,0,K$16/FBT!K$5*1000)</f>
        <v>6.7129369857566701</v>
      </c>
      <c r="L119" s="350">
        <f>IF(L$16=0,0,L$16/FBT!L$5*1000)</f>
        <v>6.8989906650191353</v>
      </c>
      <c r="M119" s="350">
        <f>IF(M$16=0,0,M$16/FBT!M$5*1000)</f>
        <v>7.3699354094836407</v>
      </c>
      <c r="N119" s="350">
        <f>IF(N$16=0,0,N$16/FBT!N$5*1000)</f>
        <v>7.2363445914320748</v>
      </c>
      <c r="O119" s="350">
        <f>IF(O$16=0,0,O$16/FBT!O$5*1000)</f>
        <v>7.4280023066283452</v>
      </c>
      <c r="P119" s="350">
        <f>IF(P$16=0,0,P$16/FBT!P$5*1000)</f>
        <v>7.1466771607866608</v>
      </c>
      <c r="Q119" s="350">
        <f>IF(Q$16=0,0,Q$16/FBT!Q$5*1000)</f>
        <v>6.7402170758297286</v>
      </c>
      <c r="R119" s="350">
        <f>IF(R$16=0,0,R$16/FBT!R$5*1000)</f>
        <v>6.8969075609282111</v>
      </c>
      <c r="S119" s="350">
        <f>IF(S$16=0,0,S$16/FBT!S$5*1000)</f>
        <v>7.0242125158773101</v>
      </c>
      <c r="T119" s="350">
        <f>IF(T$16=0,0,T$16/FBT!T$5*1000)</f>
        <v>6.9769171152785967</v>
      </c>
      <c r="U119" s="350">
        <f>IF(U$16=0,0,U$16/FBT!U$5*1000)</f>
        <v>6.9167673162703904</v>
      </c>
      <c r="V119" s="350">
        <f>IF(V$16=0,0,V$16/FBT!V$5*1000)</f>
        <v>6.9878489214831596</v>
      </c>
      <c r="W119" s="350">
        <f>IF(W$16=0,0,W$16/FBT!W$5*1000)</f>
        <v>7.6474531841674489</v>
      </c>
      <c r="DA119" s="175"/>
    </row>
    <row r="120" spans="1:105" ht="12" customHeight="1" x14ac:dyDescent="0.25">
      <c r="A120" s="203" t="s">
        <v>2161</v>
      </c>
      <c r="B120" s="350">
        <f>IF(B$25=0,0,B$25/FBT!B$5*1000)</f>
        <v>6.7528532088786175</v>
      </c>
      <c r="C120" s="350">
        <f>IF(C$25=0,0,C$25/FBT!C$5*1000)</f>
        <v>6.6914917214618255</v>
      </c>
      <c r="D120" s="350">
        <f>IF(D$25=0,0,D$25/FBT!D$5*1000)</f>
        <v>6.7551269378680425</v>
      </c>
      <c r="E120" s="350">
        <f>IF(E$25=0,0,E$25/FBT!E$5*1000)</f>
        <v>6.6872806648119472</v>
      </c>
      <c r="F120" s="350">
        <f>IF(F$25=0,0,F$25/FBT!F$5*1000)</f>
        <v>6.4391817674838387</v>
      </c>
      <c r="G120" s="350">
        <f>IF(G$25=0,0,G$25/FBT!G$5*1000)</f>
        <v>6.0916236133040433</v>
      </c>
      <c r="H120" s="350">
        <f>IF(H$25=0,0,H$25/FBT!H$5*1000)</f>
        <v>5.9563670498739905</v>
      </c>
      <c r="I120" s="350">
        <f>IF(I$25=0,0,I$25/FBT!I$5*1000)</f>
        <v>5.9055879410424312</v>
      </c>
      <c r="J120" s="350">
        <f>IF(J$25=0,0,J$25/FBT!J$5*1000)</f>
        <v>5.7804268798704683</v>
      </c>
      <c r="K120" s="350">
        <f>IF(K$25=0,0,K$25/FBT!K$5*1000)</f>
        <v>5.5941141547972242</v>
      </c>
      <c r="L120" s="350">
        <f>IF(L$25=0,0,L$25/FBT!L$5*1000)</f>
        <v>5.7491588875159501</v>
      </c>
      <c r="M120" s="350">
        <f>IF(M$25=0,0,M$25/FBT!M$5*1000)</f>
        <v>6.141612841236368</v>
      </c>
      <c r="N120" s="350">
        <f>IF(N$25=0,0,N$25/FBT!N$5*1000)</f>
        <v>6.0302871595267291</v>
      </c>
      <c r="O120" s="350">
        <f>IF(O$25=0,0,O$25/FBT!O$5*1000)</f>
        <v>6.1900019221902909</v>
      </c>
      <c r="P120" s="350">
        <f>IF(P$25=0,0,P$25/FBT!P$5*1000)</f>
        <v>5.9555643006555519</v>
      </c>
      <c r="Q120" s="350">
        <f>IF(Q$25=0,0,Q$25/FBT!Q$5*1000)</f>
        <v>5.6168475631914392</v>
      </c>
      <c r="R120" s="350">
        <f>IF(R$25=0,0,R$25/FBT!R$5*1000)</f>
        <v>5.747422967440178</v>
      </c>
      <c r="S120" s="350">
        <f>IF(S$25=0,0,S$25/FBT!S$5*1000)</f>
        <v>5.8535104298977592</v>
      </c>
      <c r="T120" s="350">
        <f>IF(T$25=0,0,T$25/FBT!T$5*1000)</f>
        <v>5.8140975960654959</v>
      </c>
      <c r="U120" s="350">
        <f>IF(U$25=0,0,U$25/FBT!U$5*1000)</f>
        <v>5.763972763558658</v>
      </c>
      <c r="V120" s="350">
        <f>IF(V$25=0,0,V$25/FBT!V$5*1000)</f>
        <v>5.8232074345693006</v>
      </c>
      <c r="W120" s="350">
        <f>IF(W$25=0,0,W$25/FBT!W$5*1000)</f>
        <v>6.3728776534728722</v>
      </c>
      <c r="DA120" s="175"/>
    </row>
    <row r="121" spans="1:105" ht="12" customHeight="1" x14ac:dyDescent="0.25">
      <c r="A121" s="203" t="s">
        <v>2173</v>
      </c>
      <c r="B121" s="350">
        <f>IF(B$34=0,0,B$34/FBT!B$5*1000)</f>
        <v>79.924526321688589</v>
      </c>
      <c r="C121" s="350">
        <f>IF(C$34=0,0,C$34/FBT!C$5*1000)</f>
        <v>79.65501384748606</v>
      </c>
      <c r="D121" s="350">
        <f>IF(D$34=0,0,D$34/FBT!D$5*1000)</f>
        <v>81.075258220668871</v>
      </c>
      <c r="E121" s="350">
        <f>IF(E$34=0,0,E$34/FBT!E$5*1000)</f>
        <v>76.228602385462693</v>
      </c>
      <c r="F121" s="350">
        <f>IF(F$34=0,0,F$34/FBT!F$5*1000)</f>
        <v>73.549986348562285</v>
      </c>
      <c r="G121" s="350">
        <f>IF(G$34=0,0,G$34/FBT!G$5*1000)</f>
        <v>71.383036081383551</v>
      </c>
      <c r="H121" s="350">
        <f>IF(H$34=0,0,H$34/FBT!H$5*1000)</f>
        <v>67.71203960255842</v>
      </c>
      <c r="I121" s="350">
        <f>IF(I$34=0,0,I$34/FBT!I$5*1000)</f>
        <v>65.198579218154904</v>
      </c>
      <c r="J121" s="350">
        <f>IF(J$34=0,0,J$34/FBT!J$5*1000)</f>
        <v>66.075103318773216</v>
      </c>
      <c r="K121" s="350">
        <f>IF(K$34=0,0,K$34/FBT!K$5*1000)</f>
        <v>62.58005280843831</v>
      </c>
      <c r="L121" s="350">
        <f>IF(L$34=0,0,L$34/FBT!L$5*1000)</f>
        <v>63.482158815236623</v>
      </c>
      <c r="M121" s="350">
        <f>IF(M$34=0,0,M$34/FBT!M$5*1000)</f>
        <v>58.549539347569009</v>
      </c>
      <c r="N121" s="350">
        <f>IF(N$34=0,0,N$34/FBT!N$5*1000)</f>
        <v>60.496033223589301</v>
      </c>
      <c r="O121" s="350">
        <f>IF(O$34=0,0,O$34/FBT!O$5*1000)</f>
        <v>55.912351550981811</v>
      </c>
      <c r="P121" s="350">
        <f>IF(P$34=0,0,P$34/FBT!P$5*1000)</f>
        <v>57.334504204767143</v>
      </c>
      <c r="Q121" s="350">
        <f>IF(Q$34=0,0,Q$34/FBT!Q$5*1000)</f>
        <v>60.532840153310296</v>
      </c>
      <c r="R121" s="350">
        <f>IF(R$34=0,0,R$34/FBT!R$5*1000)</f>
        <v>62.987299928621326</v>
      </c>
      <c r="S121" s="350">
        <f>IF(S$34=0,0,S$34/FBT!S$5*1000)</f>
        <v>67.148486359161609</v>
      </c>
      <c r="T121" s="350">
        <f>IF(T$34=0,0,T$34/FBT!T$5*1000)</f>
        <v>62.827707719221927</v>
      </c>
      <c r="U121" s="350">
        <f>IF(U$34=0,0,U$34/FBT!U$5*1000)</f>
        <v>58.681106232099943</v>
      </c>
      <c r="V121" s="350">
        <f>IF(V$34=0,0,V$34/FBT!V$5*1000)</f>
        <v>59.548480614384282</v>
      </c>
      <c r="W121" s="350">
        <f>IF(W$34=0,0,W$34/FBT!W$5*1000)</f>
        <v>61.753234191012929</v>
      </c>
      <c r="DA121" s="175"/>
    </row>
    <row r="122" spans="1:105" ht="12" customHeight="1" x14ac:dyDescent="0.25">
      <c r="A122" s="203" t="s">
        <v>2185</v>
      </c>
      <c r="B122" s="350">
        <f>IF(B$45=0,0,B$45/FBT!B$5*1000)</f>
        <v>13.229394301030348</v>
      </c>
      <c r="C122" s="350">
        <f>IF(C$45=0,0,C$45/FBT!C$5*1000)</f>
        <v>13.236805504233786</v>
      </c>
      <c r="D122" s="350">
        <f>IF(D$45=0,0,D$45/FBT!D$5*1000)</f>
        <v>13.446769944135935</v>
      </c>
      <c r="E122" s="350">
        <f>IF(E$45=0,0,E$45/FBT!E$5*1000)</f>
        <v>13.273665698520047</v>
      </c>
      <c r="F122" s="350">
        <f>IF(F$45=0,0,F$45/FBT!F$5*1000)</f>
        <v>12.863886861910247</v>
      </c>
      <c r="G122" s="350">
        <f>IF(G$45=0,0,G$45/FBT!G$5*1000)</f>
        <v>12.332812143653134</v>
      </c>
      <c r="H122" s="350">
        <f>IF(H$45=0,0,H$45/FBT!H$5*1000)</f>
        <v>11.878987461173608</v>
      </c>
      <c r="I122" s="350">
        <f>IF(I$45=0,0,I$45/FBT!I$5*1000)</f>
        <v>11.586592295641854</v>
      </c>
      <c r="J122" s="350">
        <f>IF(J$45=0,0,J$45/FBT!J$5*1000)</f>
        <v>11.543413738080607</v>
      </c>
      <c r="K122" s="350">
        <f>IF(K$45=0,0,K$45/FBT!K$5*1000)</f>
        <v>11.020590612487586</v>
      </c>
      <c r="L122" s="350">
        <f>IF(L$45=0,0,L$45/FBT!L$5*1000)</f>
        <v>11.186381133109235</v>
      </c>
      <c r="M122" s="350">
        <f>IF(M$45=0,0,M$45/FBT!M$5*1000)</f>
        <v>10.707356136256511</v>
      </c>
      <c r="N122" s="350">
        <f>IF(N$45=0,0,N$45/FBT!N$5*1000)</f>
        <v>11.119852227153526</v>
      </c>
      <c r="O122" s="350">
        <f>IF(O$45=0,0,O$45/FBT!O$5*1000)</f>
        <v>10.796128869163041</v>
      </c>
      <c r="P122" s="350">
        <f>IF(P$45=0,0,P$45/FBT!P$5*1000)</f>
        <v>10.821857258714749</v>
      </c>
      <c r="Q122" s="350">
        <f>IF(Q$45=0,0,Q$45/FBT!Q$5*1000)</f>
        <v>10.899384659517732</v>
      </c>
      <c r="R122" s="350">
        <f>IF(R$45=0,0,R$45/FBT!R$5*1000)</f>
        <v>11.264301312693389</v>
      </c>
      <c r="S122" s="350">
        <f>IF(S$45=0,0,S$45/FBT!S$5*1000)</f>
        <v>11.570470397761252</v>
      </c>
      <c r="T122" s="350">
        <f>IF(T$45=0,0,T$45/FBT!T$5*1000)</f>
        <v>11.323975351755131</v>
      </c>
      <c r="U122" s="350">
        <f>IF(U$45=0,0,U$45/FBT!U$5*1000)</f>
        <v>10.87301346414861</v>
      </c>
      <c r="V122" s="350">
        <f>IF(V$45=0,0,V$45/FBT!V$5*1000)</f>
        <v>10.997157916847257</v>
      </c>
      <c r="W122" s="350">
        <f>IF(W$45=0,0,W$45/FBT!W$5*1000)</f>
        <v>11.719926157446491</v>
      </c>
      <c r="DA122" s="175"/>
    </row>
    <row r="123" spans="1:105" ht="12" customHeight="1" x14ac:dyDescent="0.25">
      <c r="A123" s="203" t="s">
        <v>2211</v>
      </c>
      <c r="B123" s="350">
        <f>IF(B$66=0,0,B$66/FBT!B$5*1000)</f>
        <v>7.8488374255454056</v>
      </c>
      <c r="C123" s="350">
        <f>IF(C$66=0,0,C$66/FBT!C$5*1000)</f>
        <v>8.0738561466360341</v>
      </c>
      <c r="D123" s="350">
        <f>IF(D$66=0,0,D$66/FBT!D$5*1000)</f>
        <v>8.2570503446412218</v>
      </c>
      <c r="E123" s="350">
        <f>IF(E$66=0,0,E$66/FBT!E$5*1000)</f>
        <v>9.6588223160041569</v>
      </c>
      <c r="F123" s="350">
        <f>IF(F$66=0,0,F$66/FBT!F$5*1000)</f>
        <v>9.8691919390262051</v>
      </c>
      <c r="G123" s="350">
        <f>IF(G$66=0,0,G$66/FBT!G$5*1000)</f>
        <v>9.5144861026815803</v>
      </c>
      <c r="H123" s="350">
        <f>IF(H$66=0,0,H$66/FBT!H$5*1000)</f>
        <v>9.3406459405266844</v>
      </c>
      <c r="I123" s="350">
        <f>IF(I$66=0,0,I$66/FBT!I$5*1000)</f>
        <v>9.7816084401643995</v>
      </c>
      <c r="J123" s="350">
        <f>IF(J$66=0,0,J$66/FBT!J$5*1000)</f>
        <v>9.5323024779577281</v>
      </c>
      <c r="K123" s="350">
        <f>IF(K$66=0,0,K$66/FBT!K$5*1000)</f>
        <v>9.3860831446104811</v>
      </c>
      <c r="L123" s="350">
        <f>IF(L$66=0,0,L$66/FBT!L$5*1000)</f>
        <v>9.7649317198668886</v>
      </c>
      <c r="M123" s="350">
        <f>IF(M$66=0,0,M$66/FBT!M$5*1000)</f>
        <v>10.558736493517271</v>
      </c>
      <c r="N123" s="350">
        <f>IF(N$66=0,0,N$66/FBT!N$5*1000)</f>
        <v>10.398085928905497</v>
      </c>
      <c r="O123" s="350">
        <f>IF(O$66=0,0,O$66/FBT!O$5*1000)</f>
        <v>10.881175631139406</v>
      </c>
      <c r="P123" s="350">
        <f>IF(P$66=0,0,P$66/FBT!P$5*1000)</f>
        <v>10.319658807638799</v>
      </c>
      <c r="Q123" s="350">
        <f>IF(Q$66=0,0,Q$66/FBT!Q$5*1000)</f>
        <v>9.307654890507342</v>
      </c>
      <c r="R123" s="350">
        <f>IF(R$66=0,0,R$66/FBT!R$5*1000)</f>
        <v>9.0403675335915352</v>
      </c>
      <c r="S123" s="350">
        <f>IF(S$66=0,0,S$66/FBT!S$5*1000)</f>
        <v>8.0757846492499059</v>
      </c>
      <c r="T123" s="350">
        <f>IF(T$66=0,0,T$66/FBT!T$5*1000)</f>
        <v>9.3559515245674021</v>
      </c>
      <c r="U123" s="350">
        <f>IF(U$66=0,0,U$66/FBT!U$5*1000)</f>
        <v>9.7130789997828355</v>
      </c>
      <c r="V123" s="350">
        <f>IF(V$66=0,0,V$66/FBT!V$5*1000)</f>
        <v>9.8415910822942827</v>
      </c>
      <c r="W123" s="350">
        <f>IF(W$66=0,0,W$66/FBT!W$5*1000)</f>
        <v>10.99625679524374</v>
      </c>
      <c r="DA123" s="175"/>
    </row>
    <row r="124" spans="1:105" ht="12" customHeight="1" x14ac:dyDescent="0.25">
      <c r="A124" s="41" t="s">
        <v>2228</v>
      </c>
      <c r="B124" s="335">
        <f>IF(B$80=0,0,B$80/FBT!B$5*1000)</f>
        <v>6.17353913711103</v>
      </c>
      <c r="C124" s="335">
        <f>IF(C$80=0,0,C$80/FBT!C$5*1000)</f>
        <v>6.5433198905626133</v>
      </c>
      <c r="D124" s="335">
        <f>IF(D$80=0,0,D$80/FBT!D$5*1000)</f>
        <v>6.7284079097865419</v>
      </c>
      <c r="E124" s="335">
        <f>IF(E$80=0,0,E$80/FBT!E$5*1000)</f>
        <v>8.7618403870767789</v>
      </c>
      <c r="F124" s="335">
        <f>IF(F$80=0,0,F$80/FBT!F$5*1000)</f>
        <v>9.1714565009964151</v>
      </c>
      <c r="G124" s="335">
        <f>IF(G$80=0,0,G$80/FBT!G$5*1000)</f>
        <v>8.8076096536453878</v>
      </c>
      <c r="H124" s="335">
        <f>IF(H$80=0,0,H$80/FBT!H$5*1000)</f>
        <v>8.7165856083619229</v>
      </c>
      <c r="I124" s="335">
        <f>IF(I$80=0,0,I$80/FBT!I$5*1000)</f>
        <v>9.5818737096674873</v>
      </c>
      <c r="J124" s="335">
        <f>IF(J$80=0,0,J$80/FBT!J$5*1000)</f>
        <v>9.219689129331412</v>
      </c>
      <c r="K124" s="335">
        <f>IF(K$80=0,0,K$80/FBT!K$5*1000)</f>
        <v>9.1706720918728202</v>
      </c>
      <c r="L124" s="335">
        <f>IF(L$80=0,0,L$80/FBT!L$5*1000)</f>
        <v>9.6816322849814984</v>
      </c>
      <c r="M124" s="335">
        <f>IF(M$80=0,0,M$80/FBT!M$5*1000)</f>
        <v>11.066466330678965</v>
      </c>
      <c r="N124" s="335">
        <f>IF(N$80=0,0,N$80/FBT!N$5*1000)</f>
        <v>10.623779168832291</v>
      </c>
      <c r="O124" s="335">
        <f>IF(O$80=0,0,O$80/FBT!O$5*1000)</f>
        <v>11.465904357052096</v>
      </c>
      <c r="P124" s="335">
        <f>IF(P$80=0,0,P$80/FBT!P$5*1000)</f>
        <v>10.642169230096126</v>
      </c>
      <c r="Q124" s="335">
        <f>IF(Q$80=0,0,Q$80/FBT!Q$5*1000)</f>
        <v>9.1456098396051164</v>
      </c>
      <c r="R124" s="335">
        <f>IF(R$80=0,0,R$80/FBT!R$5*1000)</f>
        <v>8.5729907114676855</v>
      </c>
      <c r="S124" s="335">
        <f>IF(S$80=0,0,S$80/FBT!S$5*1000)</f>
        <v>7.0303919434370865</v>
      </c>
      <c r="T124" s="335">
        <f>IF(T$80=0,0,T$80/FBT!T$5*1000)</f>
        <v>9.039918822329204</v>
      </c>
      <c r="U124" s="335">
        <f>IF(U$80=0,0,U$80/FBT!U$5*1000)</f>
        <v>9.7352868258583722</v>
      </c>
      <c r="V124" s="335">
        <f>IF(V$80=0,0,V$80/FBT!V$5*1000)</f>
        <v>9.8576447175433142</v>
      </c>
      <c r="W124" s="335">
        <f>IF(W$80=0,0,W$80/FBT!W$5*1000)</f>
        <v>11.200061607162112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useful energy demand"</f>
        <v>EL: Food, beverages and tobacco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298.01653425881852</v>
      </c>
      <c r="C5" s="225">
        <v>285.47363021504788</v>
      </c>
      <c r="D5" s="225">
        <v>293.85496922304651</v>
      </c>
      <c r="E5" s="225">
        <v>325.3007045267899</v>
      </c>
      <c r="F5" s="225">
        <v>303.49089969168023</v>
      </c>
      <c r="G5" s="225">
        <v>304.39734969214942</v>
      </c>
      <c r="H5" s="225">
        <v>315.90147759205178</v>
      </c>
      <c r="I5" s="225">
        <v>305.48327522189697</v>
      </c>
      <c r="J5" s="225">
        <v>313.82945925995841</v>
      </c>
      <c r="K5" s="225">
        <v>297.75803967277909</v>
      </c>
      <c r="L5" s="225">
        <v>279.91312964933758</v>
      </c>
      <c r="M5" s="225">
        <v>292.1472152389581</v>
      </c>
      <c r="N5" s="225">
        <v>265.05488536112108</v>
      </c>
      <c r="O5" s="225">
        <v>234.736299664163</v>
      </c>
      <c r="P5" s="225">
        <v>258.24690588710467</v>
      </c>
      <c r="Q5" s="225">
        <v>253.04443745967521</v>
      </c>
      <c r="R5" s="225">
        <v>214.4396230862593</v>
      </c>
      <c r="S5" s="225">
        <v>200.31551075092341</v>
      </c>
      <c r="T5" s="225">
        <v>221.2656009933448</v>
      </c>
      <c r="U5" s="225">
        <v>223.29366053812689</v>
      </c>
      <c r="V5" s="225">
        <v>234.83918034184339</v>
      </c>
      <c r="W5" s="225">
        <v>230.13779782111439</v>
      </c>
      <c r="DA5" s="89" t="s">
        <v>2230</v>
      </c>
    </row>
    <row r="6" spans="1:105" ht="12" customHeight="1" x14ac:dyDescent="0.25">
      <c r="A6" s="55" t="s">
        <v>92</v>
      </c>
      <c r="B6" s="261">
        <v>2.7048890009450668</v>
      </c>
      <c r="C6" s="261">
        <v>2.7245007656680031</v>
      </c>
      <c r="D6" s="261">
        <v>2.8333023962107999</v>
      </c>
      <c r="E6" s="261">
        <v>3.9598759099459722</v>
      </c>
      <c r="F6" s="261">
        <v>3.9089024034205631</v>
      </c>
      <c r="G6" s="261">
        <v>3.88038259083946</v>
      </c>
      <c r="H6" s="261">
        <v>4.1216770841905319</v>
      </c>
      <c r="I6" s="261">
        <v>4.3847122182452836</v>
      </c>
      <c r="J6" s="261">
        <v>4.3658726647359503</v>
      </c>
      <c r="K6" s="261">
        <v>4.243084271588514</v>
      </c>
      <c r="L6" s="261">
        <v>4.1008513234406179</v>
      </c>
      <c r="M6" s="261">
        <v>4.8270570181198353</v>
      </c>
      <c r="N6" s="261">
        <v>4.1772540123770874</v>
      </c>
      <c r="O6" s="261">
        <v>3.9894714255421402</v>
      </c>
      <c r="P6" s="261">
        <v>4.1715688501710853</v>
      </c>
      <c r="Q6" s="261">
        <v>3.6490890898700772</v>
      </c>
      <c r="R6" s="261">
        <v>2.873082310834032</v>
      </c>
      <c r="S6" s="261">
        <v>2.237002547449225</v>
      </c>
      <c r="T6" s="261">
        <v>3.075521465105445</v>
      </c>
      <c r="U6" s="261">
        <v>3.3783459795502462</v>
      </c>
      <c r="V6" s="261">
        <v>3.546023847543684</v>
      </c>
      <c r="W6" s="261">
        <v>3.6282873175410009</v>
      </c>
      <c r="DA6" s="67" t="s">
        <v>2231</v>
      </c>
    </row>
    <row r="7" spans="1:105" ht="12" customHeight="1" x14ac:dyDescent="0.25">
      <c r="A7" s="202" t="s">
        <v>93</v>
      </c>
      <c r="B7" s="226">
        <v>0.81782061963547747</v>
      </c>
      <c r="C7" s="226">
        <v>0.82375021806715165</v>
      </c>
      <c r="D7" s="226">
        <v>0.85664628769395412</v>
      </c>
      <c r="E7" s="226">
        <v>1.1972647192620911</v>
      </c>
      <c r="F7" s="226">
        <v>1.1818529279918999</v>
      </c>
      <c r="G7" s="226">
        <v>1.173229989753467</v>
      </c>
      <c r="H7" s="226">
        <v>1.246185150574505</v>
      </c>
      <c r="I7" s="226">
        <v>1.3257135734574399</v>
      </c>
      <c r="J7" s="226">
        <v>1.320017452352553</v>
      </c>
      <c r="K7" s="226">
        <v>1.282892498340467</v>
      </c>
      <c r="L7" s="226">
        <v>1.239888501597439</v>
      </c>
      <c r="M7" s="226">
        <v>1.459456103446485</v>
      </c>
      <c r="N7" s="226">
        <v>1.262988782010428</v>
      </c>
      <c r="O7" s="226">
        <v>1.2062128952851501</v>
      </c>
      <c r="P7" s="226">
        <v>1.2612698786186749</v>
      </c>
      <c r="Q7" s="226">
        <v>1.103298619477515</v>
      </c>
      <c r="R7" s="226">
        <v>0.86867370708707958</v>
      </c>
      <c r="S7" s="226">
        <v>0.67635559494007536</v>
      </c>
      <c r="T7" s="226">
        <v>0.92988099305219052</v>
      </c>
      <c r="U7" s="226">
        <v>1.0214396972938551</v>
      </c>
      <c r="V7" s="226">
        <v>1.0721369413780431</v>
      </c>
      <c r="W7" s="226">
        <v>1.0970092233766999</v>
      </c>
      <c r="DA7" s="174" t="s">
        <v>2232</v>
      </c>
    </row>
    <row r="8" spans="1:105" ht="12" customHeight="1" x14ac:dyDescent="0.25">
      <c r="A8" s="202" t="s">
        <v>94</v>
      </c>
      <c r="B8" s="226">
        <v>10.215444280931081</v>
      </c>
      <c r="C8" s="226">
        <v>10.289511235141729</v>
      </c>
      <c r="D8" s="226">
        <v>10.700417928206051</v>
      </c>
      <c r="E8" s="226">
        <v>14.9551022993257</v>
      </c>
      <c r="F8" s="226">
        <v>14.762592730344471</v>
      </c>
      <c r="G8" s="226">
        <v>14.654883114081819</v>
      </c>
      <c r="H8" s="226">
        <v>15.56617021357542</v>
      </c>
      <c r="I8" s="226">
        <v>16.55956430661389</v>
      </c>
      <c r="J8" s="226">
        <v>16.488413731087508</v>
      </c>
      <c r="K8" s="226">
        <v>16.024683800541581</v>
      </c>
      <c r="L8" s="226">
        <v>15.4875184099434</v>
      </c>
      <c r="M8" s="226">
        <v>18.230149921956791</v>
      </c>
      <c r="N8" s="226">
        <v>15.77606533792126</v>
      </c>
      <c r="O8" s="226">
        <v>15.066874479416059</v>
      </c>
      <c r="P8" s="226">
        <v>15.75459441703571</v>
      </c>
      <c r="Q8" s="226">
        <v>13.7813663557717</v>
      </c>
      <c r="R8" s="226">
        <v>10.85065311389827</v>
      </c>
      <c r="S8" s="226">
        <v>8.4483965411461064</v>
      </c>
      <c r="T8" s="226">
        <v>11.615196834552201</v>
      </c>
      <c r="U8" s="226">
        <v>12.758861862259449</v>
      </c>
      <c r="V8" s="226">
        <v>13.39212404678303</v>
      </c>
      <c r="W8" s="226">
        <v>13.70280514823304</v>
      </c>
      <c r="DA8" s="174" t="s">
        <v>2233</v>
      </c>
    </row>
    <row r="9" spans="1:105" ht="12" customHeight="1" x14ac:dyDescent="0.25">
      <c r="A9" s="202" t="s">
        <v>95</v>
      </c>
      <c r="B9" s="226">
        <v>5.4144805117515249</v>
      </c>
      <c r="C9" s="226">
        <v>5.4537381366878126</v>
      </c>
      <c r="D9" s="226">
        <v>5.6715305518349526</v>
      </c>
      <c r="E9" s="226">
        <v>7.9266361524874407</v>
      </c>
      <c r="F9" s="226">
        <v>7.8246005208585512</v>
      </c>
      <c r="G9" s="226">
        <v>7.7675113133660307</v>
      </c>
      <c r="H9" s="226">
        <v>8.2505197959270014</v>
      </c>
      <c r="I9" s="226">
        <v>8.7770473564841271</v>
      </c>
      <c r="J9" s="226">
        <v>8.7393354964814627</v>
      </c>
      <c r="K9" s="226">
        <v>8.4935452398262772</v>
      </c>
      <c r="L9" s="226">
        <v>8.2088320683775855</v>
      </c>
      <c r="M9" s="226">
        <v>9.6625059825344248</v>
      </c>
      <c r="N9" s="226">
        <v>8.3617702740294213</v>
      </c>
      <c r="O9" s="226">
        <v>7.9858786361437764</v>
      </c>
      <c r="P9" s="226">
        <v>8.3503900658361143</v>
      </c>
      <c r="Q9" s="226">
        <v>7.3045222025167673</v>
      </c>
      <c r="R9" s="226">
        <v>5.7511595393502919</v>
      </c>
      <c r="S9" s="226">
        <v>4.4778941737241107</v>
      </c>
      <c r="T9" s="226">
        <v>6.1563897928782758</v>
      </c>
      <c r="U9" s="226">
        <v>6.7625652889408183</v>
      </c>
      <c r="V9" s="226">
        <v>7.0982125366412996</v>
      </c>
      <c r="W9" s="226">
        <v>7.2628824935134331</v>
      </c>
      <c r="DA9" s="174" t="s">
        <v>2234</v>
      </c>
    </row>
    <row r="10" spans="1:105" ht="12" customHeight="1" x14ac:dyDescent="0.25">
      <c r="A10" s="56" t="s">
        <v>96</v>
      </c>
      <c r="B10" s="262">
        <v>7.8684980289165054</v>
      </c>
      <c r="C10" s="262">
        <v>7.4852725559955857</v>
      </c>
      <c r="D10" s="262">
        <v>7.6872916362811274</v>
      </c>
      <c r="E10" s="262">
        <v>9.1810918495999232</v>
      </c>
      <c r="F10" s="262">
        <v>8.8423630354275051</v>
      </c>
      <c r="G10" s="262">
        <v>8.7842553330056852</v>
      </c>
      <c r="H10" s="262">
        <v>9.2564068041567467</v>
      </c>
      <c r="I10" s="262">
        <v>9.5127221765414944</v>
      </c>
      <c r="J10" s="262">
        <v>9.5226858887403676</v>
      </c>
      <c r="K10" s="262">
        <v>9.1192803343990398</v>
      </c>
      <c r="L10" s="262">
        <v>8.7787647023877948</v>
      </c>
      <c r="M10" s="262">
        <v>10.291958449025451</v>
      </c>
      <c r="N10" s="262">
        <v>8.799351456148333</v>
      </c>
      <c r="O10" s="262">
        <v>8.3058673838225907</v>
      </c>
      <c r="P10" s="262">
        <v>8.7337820773179367</v>
      </c>
      <c r="Q10" s="262">
        <v>7.8910682784905859</v>
      </c>
      <c r="R10" s="262">
        <v>6.3696478382226349</v>
      </c>
      <c r="S10" s="262">
        <v>5.5456853294413637</v>
      </c>
      <c r="T10" s="262">
        <v>6.7292522437945594</v>
      </c>
      <c r="U10" s="262">
        <v>7.2601668282107763</v>
      </c>
      <c r="V10" s="262">
        <v>7.5958060263571294</v>
      </c>
      <c r="W10" s="262">
        <v>7.593189002952581</v>
      </c>
      <c r="DA10" s="68" t="s">
        <v>2235</v>
      </c>
    </row>
    <row r="11" spans="1:105" ht="12" customHeight="1" x14ac:dyDescent="0.25">
      <c r="A11" s="37" t="s">
        <v>160</v>
      </c>
      <c r="B11" s="228">
        <v>2.8155976410989512</v>
      </c>
      <c r="C11" s="228">
        <v>2.765594247062789</v>
      </c>
      <c r="D11" s="228">
        <v>2.7112156396621421</v>
      </c>
      <c r="E11" s="228">
        <v>2.0816262810725918</v>
      </c>
      <c r="F11" s="228">
        <v>0.81270931435338889</v>
      </c>
      <c r="G11" s="228">
        <v>0.74660685522944958</v>
      </c>
      <c r="H11" s="228">
        <v>0.70324843645166191</v>
      </c>
      <c r="I11" s="228">
        <v>0.61638264896807948</v>
      </c>
      <c r="J11" s="228">
        <v>0.60167237742225643</v>
      </c>
      <c r="K11" s="228">
        <v>0.44166464273109868</v>
      </c>
      <c r="L11" s="228">
        <v>0.37448863257074139</v>
      </c>
      <c r="M11" s="228">
        <v>0.16453921654327769</v>
      </c>
      <c r="N11" s="228">
        <v>0.33669848096917199</v>
      </c>
      <c r="O11" s="228">
        <v>0.31708980622162769</v>
      </c>
      <c r="P11" s="228">
        <v>0.49350474359742652</v>
      </c>
      <c r="Q11" s="228">
        <v>0.44933323567726918</v>
      </c>
      <c r="R11" s="228">
        <v>0.47814401916671162</v>
      </c>
      <c r="S11" s="228">
        <v>0.61100618320060551</v>
      </c>
      <c r="T11" s="228">
        <v>0.46353628237913741</v>
      </c>
      <c r="U11" s="228">
        <v>0.20020683403114969</v>
      </c>
      <c r="V11" s="228">
        <v>0.1856415550999993</v>
      </c>
      <c r="W11" s="228">
        <v>0.14036041410522621</v>
      </c>
      <c r="DA11" s="69" t="s">
        <v>2236</v>
      </c>
    </row>
    <row r="12" spans="1:105" ht="12" customHeight="1" x14ac:dyDescent="0.25">
      <c r="A12" s="37" t="s">
        <v>162</v>
      </c>
      <c r="B12" s="228">
        <v>3.0987276535867592</v>
      </c>
      <c r="C12" s="228">
        <v>2.4978590403973122</v>
      </c>
      <c r="D12" s="228">
        <v>2.5821796863549902</v>
      </c>
      <c r="E12" s="228">
        <v>2.496424803760569</v>
      </c>
      <c r="F12" s="228">
        <v>2.8661792659083112</v>
      </c>
      <c r="G12" s="228">
        <v>3.463362418805612</v>
      </c>
      <c r="H12" s="228">
        <v>3.789060216573009</v>
      </c>
      <c r="I12" s="228">
        <v>2.0291026340931948</v>
      </c>
      <c r="J12" s="228">
        <v>2.377946010039766</v>
      </c>
      <c r="K12" s="228">
        <v>2.5858217747425081</v>
      </c>
      <c r="L12" s="228">
        <v>2.0035456207025901</v>
      </c>
      <c r="M12" s="228">
        <v>1.235061800412901</v>
      </c>
      <c r="N12" s="228">
        <v>1.6213590792963091</v>
      </c>
      <c r="O12" s="228">
        <v>1.123991614016796</v>
      </c>
      <c r="P12" s="228">
        <v>1.3720890619506949</v>
      </c>
      <c r="Q12" s="228">
        <v>1.8113232499273879</v>
      </c>
      <c r="R12" s="228">
        <v>2.0862446637761249</v>
      </c>
      <c r="S12" s="228">
        <v>2.7359080168115049</v>
      </c>
      <c r="T12" s="228">
        <v>1.7626283569875889</v>
      </c>
      <c r="U12" s="228">
        <v>1.5524749756267131</v>
      </c>
      <c r="V12" s="228">
        <v>1.7424232457981621</v>
      </c>
      <c r="W12" s="228">
        <v>1.8944786114412211</v>
      </c>
      <c r="DA12" s="69" t="s">
        <v>2237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2238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2239</v>
      </c>
    </row>
    <row r="15" spans="1:105" ht="12" customHeight="1" x14ac:dyDescent="0.25">
      <c r="A15" s="37" t="s">
        <v>38</v>
      </c>
      <c r="B15" s="228">
        <v>1.9541727342307951</v>
      </c>
      <c r="C15" s="228">
        <v>2.2218192685354849</v>
      </c>
      <c r="D15" s="228">
        <v>2.3938963102639952</v>
      </c>
      <c r="E15" s="228">
        <v>4.6030407647667611</v>
      </c>
      <c r="F15" s="228">
        <v>5.1634744551658054</v>
      </c>
      <c r="G15" s="228">
        <v>4.5742860589706238</v>
      </c>
      <c r="H15" s="228">
        <v>4.7640981511320746</v>
      </c>
      <c r="I15" s="228">
        <v>6.8672368934802197</v>
      </c>
      <c r="J15" s="228">
        <v>6.5430675012783457</v>
      </c>
      <c r="K15" s="228">
        <v>6.0917939169254316</v>
      </c>
      <c r="L15" s="228">
        <v>6.4007304491144632</v>
      </c>
      <c r="M15" s="228">
        <v>8.8923574320692662</v>
      </c>
      <c r="N15" s="228">
        <v>6.8412938958828526</v>
      </c>
      <c r="O15" s="228">
        <v>6.8647859635841666</v>
      </c>
      <c r="P15" s="228">
        <v>6.8681882717698146</v>
      </c>
      <c r="Q15" s="228">
        <v>5.630411792885929</v>
      </c>
      <c r="R15" s="228">
        <v>3.8052591552797979</v>
      </c>
      <c r="S15" s="228">
        <v>2.198771129429252</v>
      </c>
      <c r="T15" s="228">
        <v>4.5030876044278321</v>
      </c>
      <c r="U15" s="228">
        <v>5.5074850185529138</v>
      </c>
      <c r="V15" s="228">
        <v>5.6677412254589674</v>
      </c>
      <c r="W15" s="228">
        <v>5.5583499774061336</v>
      </c>
      <c r="DA15" s="69" t="s">
        <v>2240</v>
      </c>
    </row>
    <row r="16" spans="1:105" ht="12" customHeight="1" x14ac:dyDescent="0.25">
      <c r="A16" s="57" t="s">
        <v>2149</v>
      </c>
      <c r="B16" s="263">
        <f t="shared" ref="B16:W16" si="0">B17+B23+B24</f>
        <v>20.808790514938007</v>
      </c>
      <c r="C16" s="263">
        <f t="shared" si="0"/>
        <v>19.725890638077189</v>
      </c>
      <c r="D16" s="263">
        <f t="shared" si="0"/>
        <v>20.18028264289083</v>
      </c>
      <c r="E16" s="263">
        <f t="shared" si="0"/>
        <v>22.291612970480003</v>
      </c>
      <c r="F16" s="263">
        <f t="shared" si="0"/>
        <v>20.835105864164021</v>
      </c>
      <c r="G16" s="263">
        <f t="shared" si="0"/>
        <v>20.854726832854233</v>
      </c>
      <c r="H16" s="263">
        <f t="shared" si="0"/>
        <v>21.830487201184457</v>
      </c>
      <c r="I16" s="263">
        <f t="shared" si="0"/>
        <v>21.670383624442461</v>
      </c>
      <c r="J16" s="263">
        <f t="shared" si="0"/>
        <v>22.011999738266901</v>
      </c>
      <c r="K16" s="263">
        <f t="shared" si="0"/>
        <v>21.246379516856798</v>
      </c>
      <c r="L16" s="263">
        <f t="shared" si="0"/>
        <v>20.329063225414483</v>
      </c>
      <c r="M16" s="263">
        <f t="shared" si="0"/>
        <v>23.527455182884623</v>
      </c>
      <c r="N16" s="263">
        <f t="shared" si="0"/>
        <v>20.026119682534823</v>
      </c>
      <c r="O16" s="263">
        <f t="shared" si="0"/>
        <v>18.286382432944468</v>
      </c>
      <c r="P16" s="263">
        <f t="shared" si="0"/>
        <v>19.45145423061571</v>
      </c>
      <c r="Q16" s="263">
        <f t="shared" si="0"/>
        <v>18.063127938935729</v>
      </c>
      <c r="R16" s="263">
        <f t="shared" si="0"/>
        <v>14.981500524746739</v>
      </c>
      <c r="S16" s="263">
        <f t="shared" si="0"/>
        <v>13.896054587433763</v>
      </c>
      <c r="T16" s="263">
        <f t="shared" si="0"/>
        <v>15.583353790183706</v>
      </c>
      <c r="U16" s="263">
        <f t="shared" si="0"/>
        <v>16.184626381696987</v>
      </c>
      <c r="V16" s="263">
        <f t="shared" si="0"/>
        <v>17.065634771295095</v>
      </c>
      <c r="W16" s="263">
        <f t="shared" si="0"/>
        <v>16.912867211305251</v>
      </c>
      <c r="DA16" s="70"/>
    </row>
    <row r="17" spans="1:105" ht="12" customHeight="1" x14ac:dyDescent="0.25">
      <c r="A17" s="60" t="s">
        <v>2150</v>
      </c>
      <c r="B17" s="331">
        <v>18.63679022925897</v>
      </c>
      <c r="C17" s="331">
        <v>17.25131507313251</v>
      </c>
      <c r="D17" s="331">
        <v>17.486006331679011</v>
      </c>
      <c r="E17" s="331">
        <v>16.506920564830569</v>
      </c>
      <c r="F17" s="331">
        <v>13.83270317529313</v>
      </c>
      <c r="G17" s="331">
        <v>13.31416424777581</v>
      </c>
      <c r="H17" s="331">
        <v>14.03612174200792</v>
      </c>
      <c r="I17" s="331">
        <v>10.656120322620801</v>
      </c>
      <c r="J17" s="331">
        <v>10.994765558051061</v>
      </c>
      <c r="K17" s="331">
        <v>9.8823377404269959</v>
      </c>
      <c r="L17" s="331">
        <v>8.1350368376284941</v>
      </c>
      <c r="M17" s="331">
        <v>5.2445854897687889</v>
      </c>
      <c r="N17" s="331">
        <v>7.2623319211880393</v>
      </c>
      <c r="O17" s="331">
        <v>6.1629695729373601</v>
      </c>
      <c r="P17" s="331">
        <v>7.7569040253658033</v>
      </c>
      <c r="Q17" s="331">
        <v>9.3091602048832005</v>
      </c>
      <c r="R17" s="331">
        <v>9.6700430842434368</v>
      </c>
      <c r="S17" s="331">
        <v>11.1470007007429</v>
      </c>
      <c r="T17" s="331">
        <v>9.3227487434024852</v>
      </c>
      <c r="U17" s="331">
        <v>8.1194519897729123</v>
      </c>
      <c r="V17" s="331">
        <v>8.3644344038416314</v>
      </c>
      <c r="W17" s="331">
        <v>8.0794629941396412</v>
      </c>
      <c r="DA17" s="72" t="s">
        <v>2241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2242</v>
      </c>
    </row>
    <row r="19" spans="1:105" ht="12" customHeight="1" x14ac:dyDescent="0.25">
      <c r="A19" s="59" t="s">
        <v>33</v>
      </c>
      <c r="B19" s="232">
        <v>2.1129748448423959</v>
      </c>
      <c r="C19" s="232">
        <v>2.3205962168926901</v>
      </c>
      <c r="D19" s="232">
        <v>2.2210447721688218</v>
      </c>
      <c r="E19" s="232">
        <v>1.9897241538881449</v>
      </c>
      <c r="F19" s="232">
        <v>1.7664790531415671</v>
      </c>
      <c r="G19" s="232">
        <v>1.757492966284022</v>
      </c>
      <c r="H19" s="232">
        <v>1.5183705148360269</v>
      </c>
      <c r="I19" s="232">
        <v>1.3928290050287271</v>
      </c>
      <c r="J19" s="232">
        <v>1.5007911506573339</v>
      </c>
      <c r="K19" s="232">
        <v>1.517016174765206</v>
      </c>
      <c r="L19" s="232">
        <v>1.216386001065336</v>
      </c>
      <c r="M19" s="232">
        <v>0.6103525757205126</v>
      </c>
      <c r="N19" s="232">
        <v>1.694215674988278</v>
      </c>
      <c r="O19" s="232">
        <v>1.8746695309344239</v>
      </c>
      <c r="P19" s="232">
        <v>2.3521214305205009</v>
      </c>
      <c r="Q19" s="232">
        <v>3.0080537049564948</v>
      </c>
      <c r="R19" s="232">
        <v>3.246924288654133</v>
      </c>
      <c r="S19" s="232">
        <v>3.79433584781393</v>
      </c>
      <c r="T19" s="232">
        <v>3.5379435058631539</v>
      </c>
      <c r="U19" s="232">
        <v>3.048092455705826</v>
      </c>
      <c r="V19" s="232">
        <v>3.1908060449249742</v>
      </c>
      <c r="W19" s="232">
        <v>2.8549494450488679</v>
      </c>
      <c r="DA19" s="71" t="s">
        <v>2243</v>
      </c>
    </row>
    <row r="20" spans="1:105" ht="12" customHeight="1" x14ac:dyDescent="0.25">
      <c r="A20" s="59" t="s">
        <v>160</v>
      </c>
      <c r="B20" s="232">
        <v>2.7641144025073232</v>
      </c>
      <c r="C20" s="232">
        <v>2.772429779862061</v>
      </c>
      <c r="D20" s="232">
        <v>2.7640702067471512</v>
      </c>
      <c r="E20" s="232">
        <v>2.481538293141718</v>
      </c>
      <c r="F20" s="232">
        <v>1.0617187934321839</v>
      </c>
      <c r="G20" s="232">
        <v>1.1918645816384379</v>
      </c>
      <c r="H20" s="232">
        <v>1.1122968369321229</v>
      </c>
      <c r="I20" s="232">
        <v>0.97078646000527247</v>
      </c>
      <c r="J20" s="232">
        <v>0.99504969366160645</v>
      </c>
      <c r="K20" s="232">
        <v>0.81143147967290319</v>
      </c>
      <c r="L20" s="232">
        <v>0.7057138998319461</v>
      </c>
      <c r="M20" s="232">
        <v>0.33748232316235299</v>
      </c>
      <c r="N20" s="232">
        <v>0.62203726195152487</v>
      </c>
      <c r="O20" s="232">
        <v>0.55439871692224563</v>
      </c>
      <c r="P20" s="232">
        <v>0.8292009117939424</v>
      </c>
      <c r="Q20" s="232">
        <v>0.68448772964784577</v>
      </c>
      <c r="R20" s="232">
        <v>0.64426605510472978</v>
      </c>
      <c r="S20" s="232">
        <v>0.71315680109994417</v>
      </c>
      <c r="T20" s="232">
        <v>0.62583893841167371</v>
      </c>
      <c r="U20" s="232">
        <v>0.28718832292567509</v>
      </c>
      <c r="V20" s="232">
        <v>0.27954877627384223</v>
      </c>
      <c r="W20" s="232">
        <v>0.21871284664921101</v>
      </c>
      <c r="DA20" s="71" t="s">
        <v>2244</v>
      </c>
    </row>
    <row r="21" spans="1:105" ht="12" customHeight="1" x14ac:dyDescent="0.25">
      <c r="A21" s="59" t="s">
        <v>70</v>
      </c>
      <c r="B21" s="232">
        <v>10.790476231601771</v>
      </c>
      <c r="C21" s="232">
        <v>9.714215580221996</v>
      </c>
      <c r="D21" s="232">
        <v>9.9314085700303902</v>
      </c>
      <c r="E21" s="232">
        <v>9.130893467010015</v>
      </c>
      <c r="F21" s="232">
        <v>7.3498042569266664</v>
      </c>
      <c r="G21" s="232">
        <v>4.9683695431459149</v>
      </c>
      <c r="H21" s="232">
        <v>5.5559687776221631</v>
      </c>
      <c r="I21" s="232">
        <v>5.173244950910374</v>
      </c>
      <c r="J21" s="232">
        <v>4.6604301522387823</v>
      </c>
      <c r="K21" s="232">
        <v>2.91694396065974</v>
      </c>
      <c r="L21" s="232">
        <v>2.5277161623244311</v>
      </c>
      <c r="M21" s="232">
        <v>1.824203695201396</v>
      </c>
      <c r="N21" s="232">
        <v>2.0224066726757388</v>
      </c>
      <c r="O21" s="232">
        <v>1.815774805356974</v>
      </c>
      <c r="P21" s="232">
        <v>2.3253616609274879</v>
      </c>
      <c r="Q21" s="232">
        <v>2.923426689393414</v>
      </c>
      <c r="R21" s="232">
        <v>3.0350934763568782</v>
      </c>
      <c r="S21" s="232">
        <v>3.5226633922900201</v>
      </c>
      <c r="T21" s="232">
        <v>2.8361554657114389</v>
      </c>
      <c r="U21" s="232">
        <v>2.610535648140897</v>
      </c>
      <c r="V21" s="232">
        <v>2.3330753454159212</v>
      </c>
      <c r="W21" s="232">
        <v>2.1244667172727829</v>
      </c>
      <c r="DA21" s="71" t="s">
        <v>2245</v>
      </c>
    </row>
    <row r="22" spans="1:105" ht="12" customHeight="1" x14ac:dyDescent="0.25">
      <c r="A22" s="59" t="s">
        <v>162</v>
      </c>
      <c r="B22" s="232">
        <v>2.9692247503074869</v>
      </c>
      <c r="C22" s="232">
        <v>2.4440734961557609</v>
      </c>
      <c r="D22" s="232">
        <v>2.5694827827326492</v>
      </c>
      <c r="E22" s="232">
        <v>2.9047646507906899</v>
      </c>
      <c r="F22" s="232">
        <v>3.6547010717927111</v>
      </c>
      <c r="G22" s="232">
        <v>5.3964371567074334</v>
      </c>
      <c r="H22" s="232">
        <v>5.8494856126176131</v>
      </c>
      <c r="I22" s="232">
        <v>3.1192599066764251</v>
      </c>
      <c r="J22" s="232">
        <v>3.8384945614933388</v>
      </c>
      <c r="K22" s="232">
        <v>4.6369461253291471</v>
      </c>
      <c r="L22" s="232">
        <v>3.685220774406782</v>
      </c>
      <c r="M22" s="232">
        <v>2.4725468956845278</v>
      </c>
      <c r="N22" s="232">
        <v>2.9236723115724979</v>
      </c>
      <c r="O22" s="232">
        <v>1.9181265197237169</v>
      </c>
      <c r="P22" s="232">
        <v>2.2502200221238722</v>
      </c>
      <c r="Q22" s="232">
        <v>2.6931920808854461</v>
      </c>
      <c r="R22" s="232">
        <v>2.7437592641276951</v>
      </c>
      <c r="S22" s="232">
        <v>3.116844659539002</v>
      </c>
      <c r="T22" s="232">
        <v>2.3228108334162192</v>
      </c>
      <c r="U22" s="232">
        <v>2.1736355630005142</v>
      </c>
      <c r="V22" s="232">
        <v>2.5610042372268951</v>
      </c>
      <c r="W22" s="232">
        <v>2.8813339851687778</v>
      </c>
      <c r="DA22" s="71" t="s">
        <v>2246</v>
      </c>
    </row>
    <row r="23" spans="1:105" ht="12" customHeight="1" x14ac:dyDescent="0.25">
      <c r="A23" s="60" t="s">
        <v>2157</v>
      </c>
      <c r="B23" s="331">
        <v>1.8655413223642341</v>
      </c>
      <c r="C23" s="331">
        <v>2.1658946246527528</v>
      </c>
      <c r="D23" s="331">
        <v>2.3732683457105601</v>
      </c>
      <c r="E23" s="331">
        <v>5.3360457270636159</v>
      </c>
      <c r="F23" s="331">
        <v>6.5595312150941592</v>
      </c>
      <c r="G23" s="331">
        <v>7.1009223537646831</v>
      </c>
      <c r="H23" s="331">
        <v>7.3273870042757654</v>
      </c>
      <c r="I23" s="331">
        <v>10.517483448612261</v>
      </c>
      <c r="J23" s="331">
        <v>10.52258881386922</v>
      </c>
      <c r="K23" s="331">
        <v>10.88330810984532</v>
      </c>
      <c r="L23" s="331">
        <v>11.72940745338585</v>
      </c>
      <c r="M23" s="331">
        <v>17.735972985296179</v>
      </c>
      <c r="N23" s="331">
        <v>12.29051254240493</v>
      </c>
      <c r="O23" s="331">
        <v>11.67141306377942</v>
      </c>
      <c r="P23" s="331">
        <v>11.22191910475998</v>
      </c>
      <c r="Q23" s="331">
        <v>8.3405326322297828</v>
      </c>
      <c r="R23" s="331">
        <v>4.9859424836275608</v>
      </c>
      <c r="S23" s="331">
        <v>2.495605600500804</v>
      </c>
      <c r="T23" s="331">
        <v>5.9121541049794173</v>
      </c>
      <c r="U23" s="331">
        <v>7.682413987985143</v>
      </c>
      <c r="V23" s="331">
        <v>8.2994423685750913</v>
      </c>
      <c r="W23" s="331">
        <v>8.422325917999407</v>
      </c>
      <c r="DA23" s="72" t="s">
        <v>2247</v>
      </c>
    </row>
    <row r="24" spans="1:105" ht="12" customHeight="1" x14ac:dyDescent="0.25">
      <c r="A24" s="60" t="s">
        <v>2159</v>
      </c>
      <c r="B24" s="331">
        <v>0.30645896331480449</v>
      </c>
      <c r="C24" s="331">
        <v>0.3086809402919245</v>
      </c>
      <c r="D24" s="331">
        <v>0.32100796550126071</v>
      </c>
      <c r="E24" s="331">
        <v>0.44864667858581619</v>
      </c>
      <c r="F24" s="331">
        <v>0.44287147377673192</v>
      </c>
      <c r="G24" s="331">
        <v>0.43964023131373842</v>
      </c>
      <c r="H24" s="331">
        <v>0.46697845490077078</v>
      </c>
      <c r="I24" s="331">
        <v>0.4967798532093986</v>
      </c>
      <c r="J24" s="331">
        <v>0.49464536634662259</v>
      </c>
      <c r="K24" s="331">
        <v>0.48073366658448591</v>
      </c>
      <c r="L24" s="331">
        <v>0.46461893440014013</v>
      </c>
      <c r="M24" s="331">
        <v>0.54689670781965638</v>
      </c>
      <c r="N24" s="331">
        <v>0.47327521894185431</v>
      </c>
      <c r="O24" s="331">
        <v>0.45199979622768632</v>
      </c>
      <c r="P24" s="331">
        <v>0.47263110048992552</v>
      </c>
      <c r="Q24" s="331">
        <v>0.41343510182274529</v>
      </c>
      <c r="R24" s="331">
        <v>0.32551495687574139</v>
      </c>
      <c r="S24" s="331">
        <v>0.25344828619005838</v>
      </c>
      <c r="T24" s="331">
        <v>0.34845094180180192</v>
      </c>
      <c r="U24" s="331">
        <v>0.38276040393893118</v>
      </c>
      <c r="V24" s="331">
        <v>0.40175799887837288</v>
      </c>
      <c r="W24" s="331">
        <v>0.41107829916620298</v>
      </c>
      <c r="DA24" s="72" t="s">
        <v>2248</v>
      </c>
    </row>
    <row r="25" spans="1:105" ht="12" customHeight="1" x14ac:dyDescent="0.25">
      <c r="A25" s="57" t="s">
        <v>2161</v>
      </c>
      <c r="B25" s="263">
        <f t="shared" ref="B25:W25" si="1">B26+B32+B33</f>
        <v>9.4585411431536421</v>
      </c>
      <c r="C25" s="263">
        <f t="shared" si="1"/>
        <v>8.9663139263987208</v>
      </c>
      <c r="D25" s="263">
        <f t="shared" si="1"/>
        <v>9.1728557467685601</v>
      </c>
      <c r="E25" s="263">
        <f t="shared" si="1"/>
        <v>10.132551350218183</v>
      </c>
      <c r="F25" s="263">
        <f t="shared" si="1"/>
        <v>9.4705026655291</v>
      </c>
      <c r="G25" s="263">
        <f t="shared" si="1"/>
        <v>9.4794212876610136</v>
      </c>
      <c r="H25" s="263">
        <f t="shared" si="1"/>
        <v>9.9229487278111197</v>
      </c>
      <c r="I25" s="263">
        <f t="shared" si="1"/>
        <v>9.8501743747465706</v>
      </c>
      <c r="J25" s="263">
        <f t="shared" si="1"/>
        <v>10.005454426484956</v>
      </c>
      <c r="K25" s="263">
        <f t="shared" si="1"/>
        <v>9.657445234934908</v>
      </c>
      <c r="L25" s="263">
        <f t="shared" si="1"/>
        <v>9.2404832842793141</v>
      </c>
      <c r="M25" s="263">
        <f t="shared" si="1"/>
        <v>10.694297810402105</v>
      </c>
      <c r="N25" s="263">
        <f t="shared" si="1"/>
        <v>9.1027816738794662</v>
      </c>
      <c r="O25" s="263">
        <f t="shared" si="1"/>
        <v>8.3119920149747575</v>
      </c>
      <c r="P25" s="263">
        <f t="shared" si="1"/>
        <v>8.8415701048253208</v>
      </c>
      <c r="Q25" s="263">
        <f t="shared" si="1"/>
        <v>8.2105126995162401</v>
      </c>
      <c r="R25" s="263">
        <f t="shared" si="1"/>
        <v>6.8097729657939725</v>
      </c>
      <c r="S25" s="263">
        <f t="shared" si="1"/>
        <v>6.3163884488335258</v>
      </c>
      <c r="T25" s="263">
        <f t="shared" si="1"/>
        <v>7.0833426319016839</v>
      </c>
      <c r="U25" s="263">
        <f t="shared" si="1"/>
        <v>7.3566483553168114</v>
      </c>
      <c r="V25" s="263">
        <f t="shared" si="1"/>
        <v>7.7571067142250429</v>
      </c>
      <c r="W25" s="263">
        <f t="shared" si="1"/>
        <v>7.6876669142296601</v>
      </c>
      <c r="DA25" s="70"/>
    </row>
    <row r="26" spans="1:105" ht="12" customHeight="1" x14ac:dyDescent="0.25">
      <c r="A26" s="60" t="s">
        <v>2162</v>
      </c>
      <c r="B26" s="331">
        <v>8.471268286026806</v>
      </c>
      <c r="C26" s="331">
        <v>7.8415068514238673</v>
      </c>
      <c r="D26" s="331">
        <v>7.9481846962177327</v>
      </c>
      <c r="E26" s="331">
        <v>7.5031457112866224</v>
      </c>
      <c r="F26" s="331">
        <v>6.2875923524059667</v>
      </c>
      <c r="G26" s="331">
        <v>6.0518928398980947</v>
      </c>
      <c r="H26" s="331">
        <v>6.38005533727633</v>
      </c>
      <c r="I26" s="331">
        <v>4.8436910557367279</v>
      </c>
      <c r="J26" s="331">
        <v>4.9976207082050266</v>
      </c>
      <c r="K26" s="331">
        <v>4.4919717001940889</v>
      </c>
      <c r="L26" s="331">
        <v>3.697744017103862</v>
      </c>
      <c r="M26" s="331">
        <v>2.383902495349449</v>
      </c>
      <c r="N26" s="331">
        <v>3.3010599641763818</v>
      </c>
      <c r="O26" s="331">
        <v>2.8013498058806192</v>
      </c>
      <c r="P26" s="331">
        <v>3.525865466075365</v>
      </c>
      <c r="Q26" s="331">
        <v>4.2314364567650902</v>
      </c>
      <c r="R26" s="331">
        <v>4.3954741292015624</v>
      </c>
      <c r="S26" s="331">
        <v>5.0668185003376793</v>
      </c>
      <c r="T26" s="331">
        <v>4.2376130651829476</v>
      </c>
      <c r="U26" s="331">
        <v>3.6906599953513242</v>
      </c>
      <c r="V26" s="331">
        <v>3.802015638109832</v>
      </c>
      <c r="W26" s="331">
        <v>3.6724831791543822</v>
      </c>
      <c r="DA26" s="72" t="s">
        <v>2249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2250</v>
      </c>
    </row>
    <row r="28" spans="1:105" ht="12" customHeight="1" x14ac:dyDescent="0.25">
      <c r="A28" s="59" t="s">
        <v>33</v>
      </c>
      <c r="B28" s="232">
        <v>0.96044311129199855</v>
      </c>
      <c r="C28" s="232">
        <v>1.05481646222395</v>
      </c>
      <c r="D28" s="232">
        <v>1.0095658055312831</v>
      </c>
      <c r="E28" s="232">
        <v>0.9044200699491568</v>
      </c>
      <c r="F28" s="232">
        <v>0.80294502415525759</v>
      </c>
      <c r="G28" s="232">
        <v>0.79886043922001027</v>
      </c>
      <c r="H28" s="232">
        <v>0.69016841583455768</v>
      </c>
      <c r="I28" s="232">
        <v>0.63310409319487615</v>
      </c>
      <c r="J28" s="232">
        <v>0.68217779575333348</v>
      </c>
      <c r="K28" s="232">
        <v>0.68955280671145702</v>
      </c>
      <c r="L28" s="232">
        <v>0.55290272775697114</v>
      </c>
      <c r="M28" s="232">
        <v>0.27743298896386942</v>
      </c>
      <c r="N28" s="232">
        <v>0.77009803408558086</v>
      </c>
      <c r="O28" s="232">
        <v>0.85212251406110184</v>
      </c>
      <c r="P28" s="232">
        <v>1.0691461047820461</v>
      </c>
      <c r="Q28" s="232">
        <v>1.367297138616588</v>
      </c>
      <c r="R28" s="232">
        <v>1.4758746766609701</v>
      </c>
      <c r="S28" s="232">
        <v>1.724698112642695</v>
      </c>
      <c r="T28" s="232">
        <v>1.6081561390287069</v>
      </c>
      <c r="U28" s="232">
        <v>1.385496570775375</v>
      </c>
      <c r="V28" s="232">
        <v>1.450366384056806</v>
      </c>
      <c r="W28" s="232">
        <v>1.297704293204031</v>
      </c>
      <c r="DA28" s="71" t="s">
        <v>2251</v>
      </c>
    </row>
    <row r="29" spans="1:105" ht="12" customHeight="1" x14ac:dyDescent="0.25">
      <c r="A29" s="59" t="s">
        <v>160</v>
      </c>
      <c r="B29" s="232">
        <v>1.2564156375033291</v>
      </c>
      <c r="C29" s="232">
        <v>1.2601953544827551</v>
      </c>
      <c r="D29" s="232">
        <v>1.256395548521432</v>
      </c>
      <c r="E29" s="232">
        <v>1.1279719514280531</v>
      </c>
      <c r="F29" s="232">
        <v>0.4825994515600836</v>
      </c>
      <c r="G29" s="232">
        <v>0.54175662801747193</v>
      </c>
      <c r="H29" s="232">
        <v>0.5055894713327832</v>
      </c>
      <c r="I29" s="232">
        <v>0.44126657272966952</v>
      </c>
      <c r="J29" s="232">
        <v>0.45229531530073008</v>
      </c>
      <c r="K29" s="232">
        <v>0.36883249076041053</v>
      </c>
      <c r="L29" s="232">
        <v>0.32077904537815738</v>
      </c>
      <c r="M29" s="232">
        <v>0.1534010559828877</v>
      </c>
      <c r="N29" s="232">
        <v>0.28274420997796579</v>
      </c>
      <c r="O29" s="232">
        <v>0.25199941678283883</v>
      </c>
      <c r="P29" s="232">
        <v>0.37690950536088291</v>
      </c>
      <c r="Q29" s="232">
        <v>0.31113078620356632</v>
      </c>
      <c r="R29" s="232">
        <v>0.29284820686578622</v>
      </c>
      <c r="S29" s="232">
        <v>0.32416218231815641</v>
      </c>
      <c r="T29" s="232">
        <v>0.28447224473257893</v>
      </c>
      <c r="U29" s="232">
        <v>0.13054014678439771</v>
      </c>
      <c r="V29" s="232">
        <v>0.12706762557901921</v>
      </c>
      <c r="W29" s="232">
        <v>9.9414930295095918E-2</v>
      </c>
      <c r="DA29" s="71" t="s">
        <v>2252</v>
      </c>
    </row>
    <row r="30" spans="1:105" ht="12" customHeight="1" x14ac:dyDescent="0.25">
      <c r="A30" s="59" t="s">
        <v>70</v>
      </c>
      <c r="B30" s="232">
        <v>4.9047619234553483</v>
      </c>
      <c r="C30" s="232">
        <v>4.4155525364645438</v>
      </c>
      <c r="D30" s="232">
        <v>4.5142766227410869</v>
      </c>
      <c r="E30" s="232">
        <v>4.1504061213681886</v>
      </c>
      <c r="F30" s="232">
        <v>3.3408201167848479</v>
      </c>
      <c r="G30" s="232">
        <v>2.2583497923390521</v>
      </c>
      <c r="H30" s="232">
        <v>2.525440353464619</v>
      </c>
      <c r="I30" s="232">
        <v>2.351474977686534</v>
      </c>
      <c r="J30" s="232">
        <v>2.1183773419267191</v>
      </c>
      <c r="K30" s="232">
        <v>1.3258836184817</v>
      </c>
      <c r="L30" s="232">
        <v>1.148961891965651</v>
      </c>
      <c r="M30" s="232">
        <v>0.82918349781881595</v>
      </c>
      <c r="N30" s="232">
        <v>0.9192757603071543</v>
      </c>
      <c r="O30" s="232">
        <v>0.82535218425317014</v>
      </c>
      <c r="P30" s="232">
        <v>1.056982573148858</v>
      </c>
      <c r="Q30" s="232">
        <v>1.3288303133606429</v>
      </c>
      <c r="R30" s="232">
        <v>1.379587943798581</v>
      </c>
      <c r="S30" s="232">
        <v>1.6012106328591</v>
      </c>
      <c r="T30" s="232">
        <v>1.289161575323382</v>
      </c>
      <c r="U30" s="232">
        <v>1.1866071127913169</v>
      </c>
      <c r="V30" s="232">
        <v>1.0604887933708731</v>
      </c>
      <c r="W30" s="232">
        <v>0.9656666896694468</v>
      </c>
      <c r="DA30" s="71" t="s">
        <v>2253</v>
      </c>
    </row>
    <row r="31" spans="1:105" ht="12" customHeight="1" x14ac:dyDescent="0.25">
      <c r="A31" s="59" t="s">
        <v>162</v>
      </c>
      <c r="B31" s="232">
        <v>1.34964761377613</v>
      </c>
      <c r="C31" s="232">
        <v>1.110942498252619</v>
      </c>
      <c r="D31" s="232">
        <v>1.167946719423931</v>
      </c>
      <c r="E31" s="232">
        <v>1.3203475685412229</v>
      </c>
      <c r="F31" s="232">
        <v>1.6612277599057781</v>
      </c>
      <c r="G31" s="232">
        <v>2.4529259803215608</v>
      </c>
      <c r="H31" s="232">
        <v>2.6588570966443701</v>
      </c>
      <c r="I31" s="232">
        <v>1.4178454121256481</v>
      </c>
      <c r="J31" s="232">
        <v>1.7447702552242439</v>
      </c>
      <c r="K31" s="232">
        <v>2.1077027842405212</v>
      </c>
      <c r="L31" s="232">
        <v>1.6751003520030829</v>
      </c>
      <c r="M31" s="232">
        <v>1.123884952583877</v>
      </c>
      <c r="N31" s="232">
        <v>1.3289419598056811</v>
      </c>
      <c r="O31" s="232">
        <v>0.8718756907835078</v>
      </c>
      <c r="P31" s="232">
        <v>1.022827282783578</v>
      </c>
      <c r="Q31" s="232">
        <v>1.2241782185842931</v>
      </c>
      <c r="R31" s="232">
        <v>1.2471633018762249</v>
      </c>
      <c r="S31" s="232">
        <v>1.4167475725177281</v>
      </c>
      <c r="T31" s="232">
        <v>1.055823106098281</v>
      </c>
      <c r="U31" s="232">
        <v>0.98801616500023381</v>
      </c>
      <c r="V31" s="232">
        <v>1.1640928351031341</v>
      </c>
      <c r="W31" s="232">
        <v>1.3096972659858079</v>
      </c>
      <c r="DA31" s="71" t="s">
        <v>2254</v>
      </c>
    </row>
    <row r="32" spans="1:105" ht="12" customHeight="1" x14ac:dyDescent="0.25">
      <c r="A32" s="60" t="s">
        <v>2169</v>
      </c>
      <c r="B32" s="331">
        <v>0.84797332834737904</v>
      </c>
      <c r="C32" s="331">
        <v>0.98449755666034244</v>
      </c>
      <c r="D32" s="331">
        <v>1.0787583389593449</v>
      </c>
      <c r="E32" s="331">
        <v>2.425475330483462</v>
      </c>
      <c r="F32" s="331">
        <v>2.981605097770073</v>
      </c>
      <c r="G32" s="331">
        <v>3.2276919789839469</v>
      </c>
      <c r="H32" s="331">
        <v>3.330630456488985</v>
      </c>
      <c r="I32" s="331">
        <v>4.7806742948237542</v>
      </c>
      <c r="J32" s="331">
        <v>4.7829949153951006</v>
      </c>
      <c r="K32" s="331">
        <v>4.946958231747872</v>
      </c>
      <c r="L32" s="331">
        <v>5.3315488424481154</v>
      </c>
      <c r="M32" s="331">
        <v>8.0618059024073574</v>
      </c>
      <c r="N32" s="331">
        <v>5.5865966101840598</v>
      </c>
      <c r="O32" s="331">
        <v>5.3051877562633729</v>
      </c>
      <c r="P32" s="331">
        <v>5.1008723203454442</v>
      </c>
      <c r="Q32" s="331">
        <v>3.7911511964680829</v>
      </c>
      <c r="R32" s="331">
        <v>2.266337492557982</v>
      </c>
      <c r="S32" s="331">
        <v>1.13436618204582</v>
      </c>
      <c r="T32" s="331">
        <v>2.6873427749906438</v>
      </c>
      <c r="U32" s="331">
        <v>3.4920063581750642</v>
      </c>
      <c r="V32" s="331">
        <v>3.772473803897769</v>
      </c>
      <c r="W32" s="331">
        <v>3.828329962727004</v>
      </c>
      <c r="DA32" s="72" t="s">
        <v>2255</v>
      </c>
    </row>
    <row r="33" spans="1:105" ht="12" customHeight="1" x14ac:dyDescent="0.25">
      <c r="A33" s="60" t="s">
        <v>2171</v>
      </c>
      <c r="B33" s="331">
        <v>0.13929952877945659</v>
      </c>
      <c r="C33" s="331">
        <v>0.14030951831451111</v>
      </c>
      <c r="D33" s="331">
        <v>0.14591271159148211</v>
      </c>
      <c r="E33" s="331">
        <v>0.2039303084480982</v>
      </c>
      <c r="F33" s="331">
        <v>0.20130521535306001</v>
      </c>
      <c r="G33" s="331">
        <v>0.19983646877897199</v>
      </c>
      <c r="H33" s="331">
        <v>0.2122629340458049</v>
      </c>
      <c r="I33" s="331">
        <v>0.22580902418609031</v>
      </c>
      <c r="J33" s="331">
        <v>0.22483880288482849</v>
      </c>
      <c r="K33" s="331">
        <v>0.21851530299294811</v>
      </c>
      <c r="L33" s="331">
        <v>0.2111904247273364</v>
      </c>
      <c r="M33" s="331">
        <v>0.24858941264529821</v>
      </c>
      <c r="N33" s="331">
        <v>0.21512509951902459</v>
      </c>
      <c r="O33" s="331">
        <v>0.20545445283076649</v>
      </c>
      <c r="P33" s="331">
        <v>0.2148323184045115</v>
      </c>
      <c r="Q33" s="331">
        <v>0.187925046283066</v>
      </c>
      <c r="R33" s="331">
        <v>0.1479613440344279</v>
      </c>
      <c r="S33" s="331">
        <v>0.1152037664500265</v>
      </c>
      <c r="T33" s="331">
        <v>0.1583867917280917</v>
      </c>
      <c r="U33" s="331">
        <v>0.17398200179042331</v>
      </c>
      <c r="V33" s="331">
        <v>0.1826172722174422</v>
      </c>
      <c r="W33" s="331">
        <v>0.18685377234827399</v>
      </c>
      <c r="DA33" s="72" t="s">
        <v>2256</v>
      </c>
    </row>
    <row r="34" spans="1:105" ht="12" customHeight="1" x14ac:dyDescent="0.25">
      <c r="A34" s="57" t="s">
        <v>2173</v>
      </c>
      <c r="B34" s="263">
        <v>172.88713228634961</v>
      </c>
      <c r="C34" s="263">
        <v>163.6896697765786</v>
      </c>
      <c r="D34" s="263">
        <v>168.2276035852328</v>
      </c>
      <c r="E34" s="263">
        <v>171.01920760412611</v>
      </c>
      <c r="F34" s="263">
        <v>155.56243912475381</v>
      </c>
      <c r="G34" s="263">
        <v>156.9257871557713</v>
      </c>
      <c r="H34" s="263">
        <v>160.6531887456965</v>
      </c>
      <c r="I34" s="263">
        <v>147.56468132217461</v>
      </c>
      <c r="J34" s="263">
        <v>154.65830761098229</v>
      </c>
      <c r="K34" s="263">
        <v>144.32867632542079</v>
      </c>
      <c r="L34" s="263">
        <v>133.25733831043269</v>
      </c>
      <c r="M34" s="263">
        <v>125.83120861973499</v>
      </c>
      <c r="N34" s="263">
        <v>119.4216698052094</v>
      </c>
      <c r="O34" s="263">
        <v>99.452521502945473</v>
      </c>
      <c r="P34" s="263">
        <v>114.37917665866971</v>
      </c>
      <c r="Q34" s="263">
        <v>121.6016985615513</v>
      </c>
      <c r="R34" s="263">
        <v>107.39645378134649</v>
      </c>
      <c r="S34" s="263">
        <v>108.55021364279359</v>
      </c>
      <c r="T34" s="263">
        <v>108.6430651539449</v>
      </c>
      <c r="U34" s="263">
        <v>103.8619344716631</v>
      </c>
      <c r="V34" s="263">
        <v>109.3406778601029</v>
      </c>
      <c r="W34" s="263">
        <v>104.0229854347963</v>
      </c>
      <c r="DA34" s="70" t="s">
        <v>2257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2258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2259</v>
      </c>
    </row>
    <row r="37" spans="1:105" ht="12" customHeight="1" x14ac:dyDescent="0.25">
      <c r="A37" s="64" t="s">
        <v>33</v>
      </c>
      <c r="B37" s="231">
        <v>10.892404933828839</v>
      </c>
      <c r="C37" s="231">
        <v>11.906859698378691</v>
      </c>
      <c r="D37" s="231">
        <v>11.110053059688619</v>
      </c>
      <c r="E37" s="231">
        <v>12.484544355175331</v>
      </c>
      <c r="F37" s="231">
        <v>10.879117981648349</v>
      </c>
      <c r="G37" s="231">
        <v>9.8355756566549335</v>
      </c>
      <c r="H37" s="231">
        <v>9.4266262188056036</v>
      </c>
      <c r="I37" s="231">
        <v>8.9925938977434647</v>
      </c>
      <c r="J37" s="231">
        <v>8.7097677393586928</v>
      </c>
      <c r="K37" s="231">
        <v>9.219339338047229</v>
      </c>
      <c r="L37" s="231">
        <v>7.4167968594255331</v>
      </c>
      <c r="M37" s="231">
        <v>4.8228132015802663</v>
      </c>
      <c r="N37" s="231">
        <v>13.36102137176383</v>
      </c>
      <c r="O37" s="231">
        <v>20.174280893552289</v>
      </c>
      <c r="P37" s="231">
        <v>22.047244460995799</v>
      </c>
      <c r="Q37" s="231">
        <v>21.23012356203748</v>
      </c>
      <c r="R37" s="231">
        <v>23.041071762750281</v>
      </c>
      <c r="S37" s="231">
        <v>23.181378454795819</v>
      </c>
      <c r="T37" s="231">
        <v>25.904336092168531</v>
      </c>
      <c r="U37" s="231">
        <v>25.98731939755632</v>
      </c>
      <c r="V37" s="231">
        <v>26.467787992599931</v>
      </c>
      <c r="W37" s="231">
        <v>28.398930611415359</v>
      </c>
      <c r="DA37" s="73" t="s">
        <v>2260</v>
      </c>
    </row>
    <row r="38" spans="1:105" ht="12" customHeight="1" x14ac:dyDescent="0.25">
      <c r="A38" s="64" t="s">
        <v>160</v>
      </c>
      <c r="B38" s="231">
        <v>14.52000708865679</v>
      </c>
      <c r="C38" s="231">
        <v>14.49571275721485</v>
      </c>
      <c r="D38" s="231">
        <v>14.08929468590277</v>
      </c>
      <c r="E38" s="231">
        <v>15.86653773726089</v>
      </c>
      <c r="F38" s="231">
        <v>6.6630958785357244</v>
      </c>
      <c r="G38" s="231">
        <v>6.7969561014654616</v>
      </c>
      <c r="H38" s="231">
        <v>7.0368872190629412</v>
      </c>
      <c r="I38" s="231">
        <v>6.3869314147676519</v>
      </c>
      <c r="J38" s="231">
        <v>5.8845390222190943</v>
      </c>
      <c r="K38" s="231">
        <v>5.0250779661898903</v>
      </c>
      <c r="L38" s="231">
        <v>4.3848526655919606</v>
      </c>
      <c r="M38" s="231">
        <v>2.717390498322056</v>
      </c>
      <c r="N38" s="231">
        <v>4.9988341405227859</v>
      </c>
      <c r="O38" s="231">
        <v>6.0796268185075677</v>
      </c>
      <c r="P38" s="231">
        <v>7.9201920546101157</v>
      </c>
      <c r="Q38" s="231">
        <v>4.9228201136994043</v>
      </c>
      <c r="R38" s="231">
        <v>4.6588328351983082</v>
      </c>
      <c r="S38" s="231">
        <v>4.439866171803672</v>
      </c>
      <c r="T38" s="231">
        <v>4.669447705693714</v>
      </c>
      <c r="U38" s="231">
        <v>2.4950628435014481</v>
      </c>
      <c r="V38" s="231">
        <v>2.3629590733875121</v>
      </c>
      <c r="W38" s="231">
        <v>2.216966959106712</v>
      </c>
      <c r="DA38" s="73" t="s">
        <v>2261</v>
      </c>
    </row>
    <row r="39" spans="1:105" ht="12" customHeight="1" x14ac:dyDescent="0.25">
      <c r="A39" s="64" t="s">
        <v>70</v>
      </c>
      <c r="B39" s="231">
        <v>54.952672315105922</v>
      </c>
      <c r="C39" s="231">
        <v>49.240691862831731</v>
      </c>
      <c r="D39" s="231">
        <v>49.078176877901427</v>
      </c>
      <c r="E39" s="231">
        <v>56.599403378713561</v>
      </c>
      <c r="F39" s="231">
        <v>44.717727017691558</v>
      </c>
      <c r="G39" s="231">
        <v>27.46874587174398</v>
      </c>
      <c r="H39" s="231">
        <v>34.076664203085627</v>
      </c>
      <c r="I39" s="231">
        <v>32.996583468618503</v>
      </c>
      <c r="J39" s="231">
        <v>26.71966876258448</v>
      </c>
      <c r="K39" s="231">
        <v>17.51283385883632</v>
      </c>
      <c r="L39" s="231">
        <v>15.226217492857771</v>
      </c>
      <c r="M39" s="231">
        <v>14.240057513772079</v>
      </c>
      <c r="N39" s="231">
        <v>15.75644382674265</v>
      </c>
      <c r="O39" s="231">
        <v>19.304301023574808</v>
      </c>
      <c r="P39" s="231">
        <v>21.5329652450175</v>
      </c>
      <c r="Q39" s="231">
        <v>20.383459577656009</v>
      </c>
      <c r="R39" s="231">
        <v>21.277536233165009</v>
      </c>
      <c r="S39" s="231">
        <v>21.261474865320139</v>
      </c>
      <c r="T39" s="231">
        <v>20.514945072689962</v>
      </c>
      <c r="U39" s="231">
        <v>21.987797524004549</v>
      </c>
      <c r="V39" s="231">
        <v>19.118981735807331</v>
      </c>
      <c r="W39" s="231">
        <v>20.87719986325029</v>
      </c>
      <c r="DA39" s="73" t="s">
        <v>2262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9.7761119325096041E-2</v>
      </c>
      <c r="T40" s="231">
        <v>9.7726937115368687E-2</v>
      </c>
      <c r="U40" s="231">
        <v>0.12602980662634891</v>
      </c>
      <c r="V40" s="231">
        <v>0.17121868765696549</v>
      </c>
      <c r="W40" s="231">
        <v>0.1170740677237978</v>
      </c>
      <c r="DA40" s="73" t="s">
        <v>2263</v>
      </c>
    </row>
    <row r="41" spans="1:105" ht="12" customHeight="1" x14ac:dyDescent="0.25">
      <c r="A41" s="64" t="s">
        <v>162</v>
      </c>
      <c r="B41" s="231">
        <v>15.269609511009</v>
      </c>
      <c r="C41" s="231">
        <v>12.51028850949324</v>
      </c>
      <c r="D41" s="231">
        <v>12.82212302078594</v>
      </c>
      <c r="E41" s="231">
        <v>18.182189635781828</v>
      </c>
      <c r="F41" s="231">
        <v>22.45393508763711</v>
      </c>
      <c r="G41" s="231">
        <v>30.127890156517719</v>
      </c>
      <c r="H41" s="231">
        <v>36.228604862631713</v>
      </c>
      <c r="I41" s="231">
        <v>20.090657487223471</v>
      </c>
      <c r="J41" s="231">
        <v>22.222998190259631</v>
      </c>
      <c r="K41" s="231">
        <v>28.112343236167529</v>
      </c>
      <c r="L41" s="231">
        <v>22.41629787741072</v>
      </c>
      <c r="M41" s="231">
        <v>19.490348486752911</v>
      </c>
      <c r="N41" s="231">
        <v>23.001442103646301</v>
      </c>
      <c r="O41" s="231">
        <v>20.592354210245659</v>
      </c>
      <c r="P41" s="231">
        <v>21.041416401358731</v>
      </c>
      <c r="Q41" s="231">
        <v>18.962241457582959</v>
      </c>
      <c r="R41" s="231">
        <v>19.42369840817662</v>
      </c>
      <c r="S41" s="231">
        <v>18.99652020373491</v>
      </c>
      <c r="T41" s="231">
        <v>16.966443796731991</v>
      </c>
      <c r="U41" s="231">
        <v>18.487385050204281</v>
      </c>
      <c r="V41" s="231">
        <v>21.192536787565381</v>
      </c>
      <c r="W41" s="231">
        <v>28.592529222548482</v>
      </c>
      <c r="DA41" s="73" t="s">
        <v>2264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2265</v>
      </c>
    </row>
    <row r="43" spans="1:105" ht="12" customHeight="1" x14ac:dyDescent="0.25">
      <c r="A43" s="64" t="s">
        <v>73</v>
      </c>
      <c r="B43" s="231">
        <v>77.252438437749035</v>
      </c>
      <c r="C43" s="231">
        <v>75.536116948660109</v>
      </c>
      <c r="D43" s="231">
        <v>81.127955940953996</v>
      </c>
      <c r="E43" s="231">
        <v>67.886532497194423</v>
      </c>
      <c r="F43" s="231">
        <v>70.84856315924111</v>
      </c>
      <c r="G43" s="231">
        <v>82.696619369389239</v>
      </c>
      <c r="H43" s="231">
        <v>73.8844062421106</v>
      </c>
      <c r="I43" s="231">
        <v>79.097915053821524</v>
      </c>
      <c r="J43" s="231">
        <v>91.121333896560444</v>
      </c>
      <c r="K43" s="231">
        <v>84.459081926179863</v>
      </c>
      <c r="L43" s="231">
        <v>83.813173415146721</v>
      </c>
      <c r="M43" s="231">
        <v>84.560598919307637</v>
      </c>
      <c r="N43" s="231">
        <v>62.303928362533881</v>
      </c>
      <c r="O43" s="231">
        <v>33.301958557065142</v>
      </c>
      <c r="P43" s="231">
        <v>41.837358496687571</v>
      </c>
      <c r="Q43" s="231">
        <v>56.103053850575463</v>
      </c>
      <c r="R43" s="231">
        <v>38.995314542056228</v>
      </c>
      <c r="S43" s="231">
        <v>40.573212827813897</v>
      </c>
      <c r="T43" s="231">
        <v>40.490165549545367</v>
      </c>
      <c r="U43" s="231">
        <v>34.778339849770113</v>
      </c>
      <c r="V43" s="231">
        <v>40.02719358308584</v>
      </c>
      <c r="W43" s="231">
        <v>23.820284710751618</v>
      </c>
      <c r="DA43" s="73" t="s">
        <v>2266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2267</v>
      </c>
    </row>
    <row r="45" spans="1:105" ht="12" customHeight="1" x14ac:dyDescent="0.25">
      <c r="A45" s="57" t="s">
        <v>2185</v>
      </c>
      <c r="B45" s="263">
        <f t="shared" ref="B45:W45" si="2">B46+B52+B63+B64+B65</f>
        <v>26.416733197434009</v>
      </c>
      <c r="C45" s="263">
        <f t="shared" si="2"/>
        <v>25.129953007607838</v>
      </c>
      <c r="D45" s="263">
        <f t="shared" si="2"/>
        <v>25.799683749751757</v>
      </c>
      <c r="E45" s="263">
        <f t="shared" si="2"/>
        <v>27.481115577162193</v>
      </c>
      <c r="F45" s="263">
        <f t="shared" si="2"/>
        <v>25.220294201499513</v>
      </c>
      <c r="G45" s="263">
        <f t="shared" si="2"/>
        <v>25.305744874408667</v>
      </c>
      <c r="H45" s="263">
        <f t="shared" si="2"/>
        <v>26.197608059263654</v>
      </c>
      <c r="I45" s="263">
        <f t="shared" si="2"/>
        <v>24.436795425085389</v>
      </c>
      <c r="J45" s="263">
        <f t="shared" si="2"/>
        <v>25.284209286930555</v>
      </c>
      <c r="K45" s="263">
        <f t="shared" si="2"/>
        <v>23.868487339120115</v>
      </c>
      <c r="L45" s="263">
        <f t="shared" si="2"/>
        <v>22.105921697414935</v>
      </c>
      <c r="M45" s="263">
        <f t="shared" si="2"/>
        <v>21.727422295625843</v>
      </c>
      <c r="N45" s="263">
        <f t="shared" si="2"/>
        <v>20.525183798944326</v>
      </c>
      <c r="O45" s="263">
        <f t="shared" si="2"/>
        <v>17.716881304773501</v>
      </c>
      <c r="P45" s="263">
        <f t="shared" si="2"/>
        <v>19.955146860546247</v>
      </c>
      <c r="Q45" s="263">
        <f t="shared" si="2"/>
        <v>20.367277154366523</v>
      </c>
      <c r="R45" s="263">
        <f t="shared" si="2"/>
        <v>17.750893083254788</v>
      </c>
      <c r="S45" s="263">
        <f t="shared" si="2"/>
        <v>17.296449235480218</v>
      </c>
      <c r="T45" s="263">
        <f t="shared" si="2"/>
        <v>18.109405157240143</v>
      </c>
      <c r="U45" s="263">
        <f t="shared" si="2"/>
        <v>17.761148713814411</v>
      </c>
      <c r="V45" s="263">
        <f t="shared" si="2"/>
        <v>18.679927627109485</v>
      </c>
      <c r="W45" s="263">
        <f t="shared" si="2"/>
        <v>18.084416378764512</v>
      </c>
      <c r="DA45" s="70"/>
    </row>
    <row r="46" spans="1:105" ht="12" customHeight="1" x14ac:dyDescent="0.25">
      <c r="A46" s="165" t="s">
        <v>2186</v>
      </c>
      <c r="B46" s="348">
        <v>12.0988019161734</v>
      </c>
      <c r="C46" s="348">
        <v>11.426432181436439</v>
      </c>
      <c r="D46" s="348">
        <v>11.68629214800314</v>
      </c>
      <c r="E46" s="348">
        <v>12.161039414231411</v>
      </c>
      <c r="F46" s="348">
        <v>11.00837113482452</v>
      </c>
      <c r="G46" s="348">
        <v>11.025819609494039</v>
      </c>
      <c r="H46" s="348">
        <v>11.44416231520216</v>
      </c>
      <c r="I46" s="348">
        <v>10.34588431205464</v>
      </c>
      <c r="J46" s="348">
        <v>10.722774002213541</v>
      </c>
      <c r="K46" s="348">
        <v>10.12754508948573</v>
      </c>
      <c r="L46" s="348">
        <v>9.253960779753168</v>
      </c>
      <c r="M46" s="348">
        <v>8.7316283367506653</v>
      </c>
      <c r="N46" s="348">
        <v>8.5552264353010905</v>
      </c>
      <c r="O46" s="348">
        <v>7.2884212692613586</v>
      </c>
      <c r="P46" s="348">
        <v>8.3368459711439993</v>
      </c>
      <c r="Q46" s="348">
        <v>8.7232819426075174</v>
      </c>
      <c r="R46" s="348">
        <v>7.7821652247417621</v>
      </c>
      <c r="S46" s="348">
        <v>7.821423373926164</v>
      </c>
      <c r="T46" s="348">
        <v>7.8726456998224297</v>
      </c>
      <c r="U46" s="348">
        <v>7.5801731887375929</v>
      </c>
      <c r="V46" s="348">
        <v>7.9713893355374239</v>
      </c>
      <c r="W46" s="348">
        <v>7.6672214053103884</v>
      </c>
      <c r="DA46" s="167" t="s">
        <v>2268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2269</v>
      </c>
    </row>
    <row r="48" spans="1:105" ht="12" customHeight="1" x14ac:dyDescent="0.25">
      <c r="A48" s="59" t="s">
        <v>33</v>
      </c>
      <c r="B48" s="232">
        <v>1.371720333122076</v>
      </c>
      <c r="C48" s="232">
        <v>1.5370500846117501</v>
      </c>
      <c r="D48" s="232">
        <v>1.4843742812980929</v>
      </c>
      <c r="E48" s="232">
        <v>1.46587691894732</v>
      </c>
      <c r="F48" s="232">
        <v>1.405803100988156</v>
      </c>
      <c r="G48" s="232">
        <v>1.4554274718699951</v>
      </c>
      <c r="H48" s="232">
        <v>1.237982894833084</v>
      </c>
      <c r="I48" s="232">
        <v>1.35227900175937</v>
      </c>
      <c r="J48" s="232">
        <v>1.4636641634651819</v>
      </c>
      <c r="K48" s="232">
        <v>1.5546574216507161</v>
      </c>
      <c r="L48" s="232">
        <v>1.383692363239605</v>
      </c>
      <c r="M48" s="232">
        <v>1.016166455092895</v>
      </c>
      <c r="N48" s="232">
        <v>1.995832590283213</v>
      </c>
      <c r="O48" s="232">
        <v>2.2170126138699251</v>
      </c>
      <c r="P48" s="232">
        <v>2.527976884534362</v>
      </c>
      <c r="Q48" s="232">
        <v>2.818739820706508</v>
      </c>
      <c r="R48" s="232">
        <v>2.6130288217335789</v>
      </c>
      <c r="S48" s="232">
        <v>2.6623401115099941</v>
      </c>
      <c r="T48" s="232">
        <v>2.9876355669629331</v>
      </c>
      <c r="U48" s="232">
        <v>2.845643861018857</v>
      </c>
      <c r="V48" s="232">
        <v>3.0408699560847041</v>
      </c>
      <c r="W48" s="232">
        <v>2.7092802469712471</v>
      </c>
      <c r="DA48" s="71" t="s">
        <v>2270</v>
      </c>
    </row>
    <row r="49" spans="1:105" ht="12" customHeight="1" x14ac:dyDescent="0.25">
      <c r="A49" s="59" t="s">
        <v>160</v>
      </c>
      <c r="B49" s="232">
        <v>1.7944330658975181</v>
      </c>
      <c r="C49" s="232">
        <v>1.8363226642776931</v>
      </c>
      <c r="D49" s="232">
        <v>1.8472904184598351</v>
      </c>
      <c r="E49" s="232">
        <v>1.8282080459706109</v>
      </c>
      <c r="F49" s="232">
        <v>0.84493929861774109</v>
      </c>
      <c r="G49" s="232">
        <v>0.98701530426784523</v>
      </c>
      <c r="H49" s="232">
        <v>0.90689620527017378</v>
      </c>
      <c r="I49" s="232">
        <v>0.94252355480661898</v>
      </c>
      <c r="J49" s="232">
        <v>0.97043387871896925</v>
      </c>
      <c r="K49" s="232">
        <v>0.83156527466145702</v>
      </c>
      <c r="L49" s="232">
        <v>0.8027804767354052</v>
      </c>
      <c r="M49" s="232">
        <v>0.5618690403322526</v>
      </c>
      <c r="N49" s="232">
        <v>0.73277697645075757</v>
      </c>
      <c r="O49" s="232">
        <v>0.65564032926767313</v>
      </c>
      <c r="P49" s="232">
        <v>0.89119579901367341</v>
      </c>
      <c r="Q49" s="232">
        <v>0.64140903374305902</v>
      </c>
      <c r="R49" s="232">
        <v>0.51848630309487953</v>
      </c>
      <c r="S49" s="232">
        <v>0.50039480781819401</v>
      </c>
      <c r="T49" s="232">
        <v>0.52849308319660981</v>
      </c>
      <c r="U49" s="232">
        <v>0.26811381215157631</v>
      </c>
      <c r="V49" s="232">
        <v>0.26641276939518871</v>
      </c>
      <c r="W49" s="232">
        <v>0.20755337584459979</v>
      </c>
      <c r="DA49" s="71" t="s">
        <v>2271</v>
      </c>
    </row>
    <row r="50" spans="1:105" ht="12" customHeight="1" x14ac:dyDescent="0.25">
      <c r="A50" s="59" t="s">
        <v>70</v>
      </c>
      <c r="B50" s="232">
        <v>7.0050600399185727</v>
      </c>
      <c r="C50" s="232">
        <v>6.4342240027910291</v>
      </c>
      <c r="D50" s="232">
        <v>6.6373841910540454</v>
      </c>
      <c r="E50" s="232">
        <v>6.7269455198106254</v>
      </c>
      <c r="F50" s="232">
        <v>5.8491367886123502</v>
      </c>
      <c r="G50" s="232">
        <v>4.1144412309005807</v>
      </c>
      <c r="H50" s="232">
        <v>4.5299841137034411</v>
      </c>
      <c r="I50" s="232">
        <v>5.022634144475969</v>
      </c>
      <c r="J50" s="232">
        <v>4.5451391402306829</v>
      </c>
      <c r="K50" s="232">
        <v>2.9893211769352241</v>
      </c>
      <c r="L50" s="232">
        <v>2.8753878679813658</v>
      </c>
      <c r="M50" s="232">
        <v>3.037088194691242</v>
      </c>
      <c r="N50" s="232">
        <v>2.3824505980682802</v>
      </c>
      <c r="O50" s="232">
        <v>2.1473628183507469</v>
      </c>
      <c r="P50" s="232">
        <v>2.4992164310608218</v>
      </c>
      <c r="Q50" s="232">
        <v>2.7394388633192941</v>
      </c>
      <c r="R50" s="232">
        <v>2.442553637018571</v>
      </c>
      <c r="S50" s="232">
        <v>2.471717956660302</v>
      </c>
      <c r="T50" s="232">
        <v>2.395006853205405</v>
      </c>
      <c r="U50" s="232">
        <v>2.4371487574784938</v>
      </c>
      <c r="V50" s="232">
        <v>2.2234440524648149</v>
      </c>
      <c r="W50" s="232">
        <v>2.0160692240756921</v>
      </c>
      <c r="DA50" s="71" t="s">
        <v>2272</v>
      </c>
    </row>
    <row r="51" spans="1:105" ht="12" customHeight="1" x14ac:dyDescent="0.25">
      <c r="A51" s="59" t="s">
        <v>162</v>
      </c>
      <c r="B51" s="232">
        <v>1.927588477235229</v>
      </c>
      <c r="C51" s="232">
        <v>1.6188354297559679</v>
      </c>
      <c r="D51" s="232">
        <v>1.717243257191166</v>
      </c>
      <c r="E51" s="232">
        <v>2.140008929502855</v>
      </c>
      <c r="F51" s="232">
        <v>2.9084919466062771</v>
      </c>
      <c r="G51" s="232">
        <v>4.4689356024556233</v>
      </c>
      <c r="H51" s="232">
        <v>4.7692991013954629</v>
      </c>
      <c r="I51" s="232">
        <v>3.0284476110126821</v>
      </c>
      <c r="J51" s="232">
        <v>3.7435368197987091</v>
      </c>
      <c r="K51" s="232">
        <v>4.7520012162383347</v>
      </c>
      <c r="L51" s="232">
        <v>4.1921000717967907</v>
      </c>
      <c r="M51" s="232">
        <v>4.1165046466342758</v>
      </c>
      <c r="N51" s="232">
        <v>3.4441662704988389</v>
      </c>
      <c r="O51" s="232">
        <v>2.2684055077730139</v>
      </c>
      <c r="P51" s="232">
        <v>2.4184568565351419</v>
      </c>
      <c r="Q51" s="232">
        <v>2.523694224838656</v>
      </c>
      <c r="R51" s="232">
        <v>2.208096462894733</v>
      </c>
      <c r="S51" s="232">
        <v>2.1869704979376738</v>
      </c>
      <c r="T51" s="232">
        <v>1.9615101964574819</v>
      </c>
      <c r="U51" s="232">
        <v>2.0292667580886659</v>
      </c>
      <c r="V51" s="232">
        <v>2.4406625575927161</v>
      </c>
      <c r="W51" s="232">
        <v>2.734318558418849</v>
      </c>
      <c r="DA51" s="71" t="s">
        <v>2273</v>
      </c>
    </row>
    <row r="52" spans="1:105" ht="12" customHeight="1" x14ac:dyDescent="0.25">
      <c r="A52" s="165" t="s">
        <v>2193</v>
      </c>
      <c r="B52" s="348">
        <v>11.881319779587511</v>
      </c>
      <c r="C52" s="348">
        <v>11.24924270251296</v>
      </c>
      <c r="D52" s="348">
        <v>11.5611030590716</v>
      </c>
      <c r="E52" s="348">
        <v>11.752950419877591</v>
      </c>
      <c r="F52" s="348">
        <v>10.690715153239591</v>
      </c>
      <c r="G52" s="348">
        <v>10.78440849937342</v>
      </c>
      <c r="H52" s="348">
        <v>11.040566662512431</v>
      </c>
      <c r="I52" s="348">
        <v>10.14108536462844</v>
      </c>
      <c r="J52" s="348">
        <v>10.628580536881159</v>
      </c>
      <c r="K52" s="348">
        <v>9.9186974421363594</v>
      </c>
      <c r="L52" s="348">
        <v>9.1578420470332276</v>
      </c>
      <c r="M52" s="348">
        <v>8.6474962485169335</v>
      </c>
      <c r="N52" s="348">
        <v>8.2070136094219475</v>
      </c>
      <c r="O52" s="348">
        <v>6.8346741324027054</v>
      </c>
      <c r="P52" s="348">
        <v>7.8604784291102767</v>
      </c>
      <c r="Q52" s="348">
        <v>8.3568316927012347</v>
      </c>
      <c r="R52" s="348">
        <v>7.3806048703291189</v>
      </c>
      <c r="S52" s="348">
        <v>7.4598946918526883</v>
      </c>
      <c r="T52" s="348">
        <v>7.4662757248504477</v>
      </c>
      <c r="U52" s="348">
        <v>7.1377021532204834</v>
      </c>
      <c r="V52" s="348">
        <v>7.5142177523140026</v>
      </c>
      <c r="W52" s="348">
        <v>7.1487700561262182</v>
      </c>
      <c r="DA52" s="167" t="s">
        <v>2274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2275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2276</v>
      </c>
    </row>
    <row r="55" spans="1:105" ht="12" customHeight="1" x14ac:dyDescent="0.25">
      <c r="A55" s="64" t="s">
        <v>33</v>
      </c>
      <c r="B55" s="231">
        <v>0.74855857967050798</v>
      </c>
      <c r="C55" s="231">
        <v>0.81827493912506644</v>
      </c>
      <c r="D55" s="231">
        <v>0.76351600853505153</v>
      </c>
      <c r="E55" s="231">
        <v>0.85797515306460992</v>
      </c>
      <c r="F55" s="231">
        <v>0.7476454606565901</v>
      </c>
      <c r="G55" s="231">
        <v>0.6759301172252159</v>
      </c>
      <c r="H55" s="231">
        <v>0.6478258911876017</v>
      </c>
      <c r="I55" s="231">
        <v>0.61799789454598597</v>
      </c>
      <c r="J55" s="231">
        <v>0.59856123673714401</v>
      </c>
      <c r="K55" s="231">
        <v>0.63358051801359161</v>
      </c>
      <c r="L55" s="231">
        <v>0.50970441849380344</v>
      </c>
      <c r="M55" s="231">
        <v>0.331438118773838</v>
      </c>
      <c r="N55" s="231">
        <v>0.91820926983102569</v>
      </c>
      <c r="O55" s="231">
        <v>1.3864368009905541</v>
      </c>
      <c r="P55" s="231">
        <v>1.515152447933297</v>
      </c>
      <c r="Q55" s="231">
        <v>1.4589974607418399</v>
      </c>
      <c r="R55" s="231">
        <v>1.5834512265738749</v>
      </c>
      <c r="S55" s="231">
        <v>1.593093521251123</v>
      </c>
      <c r="T55" s="231">
        <v>1.7802232978172039</v>
      </c>
      <c r="U55" s="231">
        <v>1.785926158259395</v>
      </c>
      <c r="V55" s="231">
        <v>1.818945394256132</v>
      </c>
      <c r="W55" s="231">
        <v>1.9516592792671561</v>
      </c>
      <c r="DA55" s="73" t="s">
        <v>2277</v>
      </c>
    </row>
    <row r="56" spans="1:105" ht="12" customHeight="1" x14ac:dyDescent="0.25">
      <c r="A56" s="64" t="s">
        <v>160</v>
      </c>
      <c r="B56" s="231">
        <v>0.9978582277394269</v>
      </c>
      <c r="C56" s="231">
        <v>0.99618864876685886</v>
      </c>
      <c r="D56" s="231">
        <v>0.96825838579353218</v>
      </c>
      <c r="E56" s="231">
        <v>1.0903958331557899</v>
      </c>
      <c r="F56" s="231">
        <v>0.45790783737341872</v>
      </c>
      <c r="G56" s="231">
        <v>0.4671071114510344</v>
      </c>
      <c r="H56" s="231">
        <v>0.48359589402004532</v>
      </c>
      <c r="I56" s="231">
        <v>0.43892899110305439</v>
      </c>
      <c r="J56" s="231">
        <v>0.40440308630167798</v>
      </c>
      <c r="K56" s="231">
        <v>0.34533835713564742</v>
      </c>
      <c r="L56" s="231">
        <v>0.30134016347721088</v>
      </c>
      <c r="M56" s="231">
        <v>0.18674718615322991</v>
      </c>
      <c r="N56" s="231">
        <v>0.34353480310090212</v>
      </c>
      <c r="O56" s="231">
        <v>0.4178101019780055</v>
      </c>
      <c r="P56" s="231">
        <v>0.54429923888558163</v>
      </c>
      <c r="Q56" s="231">
        <v>0.33831089228417971</v>
      </c>
      <c r="R56" s="231">
        <v>0.32016889853290598</v>
      </c>
      <c r="S56" s="231">
        <v>0.30512085583327969</v>
      </c>
      <c r="T56" s="231">
        <v>0.32089838411755878</v>
      </c>
      <c r="U56" s="231">
        <v>0.17146816609062479</v>
      </c>
      <c r="V56" s="231">
        <v>0.16238960069332761</v>
      </c>
      <c r="W56" s="231">
        <v>0.15235658682972031</v>
      </c>
      <c r="DA56" s="73" t="s">
        <v>2278</v>
      </c>
    </row>
    <row r="57" spans="1:105" ht="12" customHeight="1" x14ac:dyDescent="0.25">
      <c r="A57" s="64" t="s">
        <v>70</v>
      </c>
      <c r="B57" s="231">
        <v>3.776511669111708</v>
      </c>
      <c r="C57" s="231">
        <v>3.3839673228047928</v>
      </c>
      <c r="D57" s="231">
        <v>3.3727988079512188</v>
      </c>
      <c r="E57" s="231">
        <v>3.889679943111978</v>
      </c>
      <c r="F57" s="231">
        <v>3.073135678099526</v>
      </c>
      <c r="G57" s="231">
        <v>1.887734207458903</v>
      </c>
      <c r="H57" s="231">
        <v>2.3418500790902992</v>
      </c>
      <c r="I57" s="231">
        <v>2.2676237070968019</v>
      </c>
      <c r="J57" s="231">
        <v>1.8362553926055669</v>
      </c>
      <c r="K57" s="231">
        <v>1.2035342166413541</v>
      </c>
      <c r="L57" s="231">
        <v>1.0463911146756639</v>
      </c>
      <c r="M57" s="231">
        <v>0.978619257334992</v>
      </c>
      <c r="N57" s="231">
        <v>1.082829851006893</v>
      </c>
      <c r="O57" s="231">
        <v>1.326649187532507</v>
      </c>
      <c r="P57" s="231">
        <v>1.4798096451449829</v>
      </c>
      <c r="Q57" s="231">
        <v>1.4008121845372781</v>
      </c>
      <c r="R57" s="231">
        <v>1.462255801023276</v>
      </c>
      <c r="S57" s="231">
        <v>1.46115201588358</v>
      </c>
      <c r="T57" s="231">
        <v>1.409848260225596</v>
      </c>
      <c r="U57" s="231">
        <v>1.511067076980761</v>
      </c>
      <c r="V57" s="231">
        <v>1.313913492919655</v>
      </c>
      <c r="W57" s="231">
        <v>1.43474349072318</v>
      </c>
      <c r="DA57" s="73" t="s">
        <v>2279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6.7184359260934303E-3</v>
      </c>
      <c r="T58" s="231">
        <v>6.7160868226108662E-3</v>
      </c>
      <c r="U58" s="231">
        <v>8.6611444963244182E-3</v>
      </c>
      <c r="V58" s="231">
        <v>1.1766659284534509E-2</v>
      </c>
      <c r="W58" s="231">
        <v>8.0456793870561129E-3</v>
      </c>
      <c r="DA58" s="73" t="s">
        <v>2280</v>
      </c>
    </row>
    <row r="59" spans="1:105" ht="12" customHeight="1" x14ac:dyDescent="0.25">
      <c r="A59" s="64" t="s">
        <v>162</v>
      </c>
      <c r="B59" s="231">
        <v>1.0493731436833671</v>
      </c>
      <c r="C59" s="231">
        <v>0.85974436819277544</v>
      </c>
      <c r="D59" s="231">
        <v>0.88117456660015792</v>
      </c>
      <c r="E59" s="231">
        <v>1.249534343585629</v>
      </c>
      <c r="F59" s="231">
        <v>1.543101441722396</v>
      </c>
      <c r="G59" s="231">
        <v>2.0704785399586201</v>
      </c>
      <c r="H59" s="231">
        <v>2.489737864517938</v>
      </c>
      <c r="I59" s="231">
        <v>1.3806899509010659</v>
      </c>
      <c r="J59" s="231">
        <v>1.5272307688136519</v>
      </c>
      <c r="K59" s="231">
        <v>1.9319641394086711</v>
      </c>
      <c r="L59" s="231">
        <v>1.540514900292751</v>
      </c>
      <c r="M59" s="231">
        <v>1.339434924533101</v>
      </c>
      <c r="N59" s="231">
        <v>1.580727758110124</v>
      </c>
      <c r="O59" s="231">
        <v>1.4151680472160939</v>
      </c>
      <c r="P59" s="231">
        <v>1.4460289413901011</v>
      </c>
      <c r="Q59" s="231">
        <v>1.30314183314777</v>
      </c>
      <c r="R59" s="231">
        <v>1.3348545321902621</v>
      </c>
      <c r="S59" s="231">
        <v>1.305497570901579</v>
      </c>
      <c r="T59" s="231">
        <v>1.165984660659952</v>
      </c>
      <c r="U59" s="231">
        <v>1.270508283439123</v>
      </c>
      <c r="V59" s="231">
        <v>1.456414385407774</v>
      </c>
      <c r="W59" s="231">
        <v>1.9649639536945549</v>
      </c>
      <c r="DA59" s="73" t="s">
        <v>2281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2282</v>
      </c>
    </row>
    <row r="61" spans="1:105" ht="12" customHeight="1" x14ac:dyDescent="0.25">
      <c r="A61" s="64" t="s">
        <v>73</v>
      </c>
      <c r="B61" s="231">
        <v>5.3090181593824957</v>
      </c>
      <c r="C61" s="231">
        <v>5.1910674236234682</v>
      </c>
      <c r="D61" s="231">
        <v>5.575355290191637</v>
      </c>
      <c r="E61" s="231">
        <v>4.6653651469595836</v>
      </c>
      <c r="F61" s="231">
        <v>4.8689247353876608</v>
      </c>
      <c r="G61" s="231">
        <v>5.6831585232796504</v>
      </c>
      <c r="H61" s="231">
        <v>5.0775569336965516</v>
      </c>
      <c r="I61" s="231">
        <v>5.435844820981532</v>
      </c>
      <c r="J61" s="231">
        <v>6.2621300524231209</v>
      </c>
      <c r="K61" s="231">
        <v>5.8042802109370948</v>
      </c>
      <c r="L61" s="231">
        <v>5.7598914500937983</v>
      </c>
      <c r="M61" s="231">
        <v>5.8112567617217721</v>
      </c>
      <c r="N61" s="231">
        <v>4.2817119273730029</v>
      </c>
      <c r="O61" s="231">
        <v>2.2886099946855438</v>
      </c>
      <c r="P61" s="231">
        <v>2.8751881557563141</v>
      </c>
      <c r="Q61" s="231">
        <v>3.855569321990167</v>
      </c>
      <c r="R61" s="231">
        <v>2.6798744120088012</v>
      </c>
      <c r="S61" s="231">
        <v>2.788312292057034</v>
      </c>
      <c r="T61" s="231">
        <v>2.782605035207526</v>
      </c>
      <c r="U61" s="231">
        <v>2.3900713239542548</v>
      </c>
      <c r="V61" s="231">
        <v>2.7507882197525788</v>
      </c>
      <c r="W61" s="231">
        <v>1.6370010662245511</v>
      </c>
      <c r="DA61" s="73" t="s">
        <v>2283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2284</v>
      </c>
    </row>
    <row r="63" spans="1:105" ht="12" customHeight="1" x14ac:dyDescent="0.25">
      <c r="A63" s="166" t="s">
        <v>2205</v>
      </c>
      <c r="B63" s="349">
        <v>0.95367907538124719</v>
      </c>
      <c r="C63" s="349">
        <v>0.96059371388989934</v>
      </c>
      <c r="D63" s="349">
        <v>0.9989545628488673</v>
      </c>
      <c r="E63" s="349">
        <v>1.3961574005817941</v>
      </c>
      <c r="F63" s="349">
        <v>1.3781853630767029</v>
      </c>
      <c r="G63" s="349">
        <v>1.3681299602550381</v>
      </c>
      <c r="H63" s="349">
        <v>1.453204619227453</v>
      </c>
      <c r="I63" s="349">
        <v>1.545944507389398</v>
      </c>
      <c r="J63" s="349">
        <v>1.539302132058987</v>
      </c>
      <c r="K63" s="349">
        <v>1.4960098856106181</v>
      </c>
      <c r="L63" s="349">
        <v>1.445861954796805</v>
      </c>
      <c r="M63" s="349">
        <v>1.701904688970479</v>
      </c>
      <c r="N63" s="349">
        <v>1.4727997129510639</v>
      </c>
      <c r="O63" s="349">
        <v>1.4065920705217889</v>
      </c>
      <c r="P63" s="349">
        <v>1.470795260925817</v>
      </c>
      <c r="Q63" s="349">
        <v>1.286581411656887</v>
      </c>
      <c r="R63" s="349">
        <v>1.012980007953407</v>
      </c>
      <c r="S63" s="349">
        <v>0.78871351849613214</v>
      </c>
      <c r="T63" s="349">
        <v>1.0843552050129051</v>
      </c>
      <c r="U63" s="349">
        <v>1.1911238756820479</v>
      </c>
      <c r="V63" s="349">
        <v>1.2502430757874901</v>
      </c>
      <c r="W63" s="349">
        <v>1.279247204968867</v>
      </c>
      <c r="DA63" s="168" t="s">
        <v>2285</v>
      </c>
    </row>
    <row r="64" spans="1:105" ht="12" customHeight="1" x14ac:dyDescent="0.25">
      <c r="A64" s="60" t="s">
        <v>2207</v>
      </c>
      <c r="B64" s="264">
        <v>1.107984527993813</v>
      </c>
      <c r="C64" s="264">
        <v>1.116017956305317</v>
      </c>
      <c r="D64" s="264">
        <v>1.1605855977944131</v>
      </c>
      <c r="E64" s="264">
        <v>1.622055928898601</v>
      </c>
      <c r="F64" s="264">
        <v>1.601176012366716</v>
      </c>
      <c r="G64" s="264">
        <v>1.589493643489434</v>
      </c>
      <c r="H64" s="264">
        <v>1.688333398181654</v>
      </c>
      <c r="I64" s="264">
        <v>1.796078617578686</v>
      </c>
      <c r="J64" s="264">
        <v>1.788361504678541</v>
      </c>
      <c r="K64" s="264">
        <v>1.738064564664719</v>
      </c>
      <c r="L64" s="264">
        <v>1.679802689273989</v>
      </c>
      <c r="M64" s="264">
        <v>1.977273185684171</v>
      </c>
      <c r="N64" s="264">
        <v>1.711098981731519</v>
      </c>
      <c r="O64" s="264">
        <v>1.6341789303848351</v>
      </c>
      <c r="P64" s="264">
        <v>1.7087702089940111</v>
      </c>
      <c r="Q64" s="264">
        <v>1.4947505244889649</v>
      </c>
      <c r="R64" s="264">
        <v>1.1768803625378299</v>
      </c>
      <c r="S64" s="264">
        <v>0.91632751317724903</v>
      </c>
      <c r="T64" s="264">
        <v>1.259804079819578</v>
      </c>
      <c r="U64" s="264">
        <v>1.3838479413550591</v>
      </c>
      <c r="V64" s="264">
        <v>1.4525326390852831</v>
      </c>
      <c r="W64" s="264">
        <v>1.486229641788265</v>
      </c>
      <c r="DA64" s="72" t="s">
        <v>2286</v>
      </c>
    </row>
    <row r="65" spans="1:105" ht="12" customHeight="1" x14ac:dyDescent="0.25">
      <c r="A65" s="101" t="s">
        <v>2209</v>
      </c>
      <c r="B65" s="280">
        <v>0.37494789829803737</v>
      </c>
      <c r="C65" s="280">
        <v>0.37766645346322569</v>
      </c>
      <c r="D65" s="280">
        <v>0.39274838203373919</v>
      </c>
      <c r="E65" s="280">
        <v>0.54891241357279785</v>
      </c>
      <c r="F65" s="280">
        <v>0.54184653799198623</v>
      </c>
      <c r="G65" s="280">
        <v>0.53789316179673308</v>
      </c>
      <c r="H65" s="280">
        <v>0.57134106413995811</v>
      </c>
      <c r="I65" s="280">
        <v>0.60780262343422631</v>
      </c>
      <c r="J65" s="280">
        <v>0.60519111109833013</v>
      </c>
      <c r="K65" s="280">
        <v>0.58817035722268551</v>
      </c>
      <c r="L65" s="280">
        <v>0.56845422655774702</v>
      </c>
      <c r="M65" s="280">
        <v>0.66911983570359446</v>
      </c>
      <c r="N65" s="280">
        <v>0.57904505953870788</v>
      </c>
      <c r="O65" s="280">
        <v>0.55301490220281313</v>
      </c>
      <c r="P65" s="280">
        <v>0.57825699037214351</v>
      </c>
      <c r="Q65" s="280">
        <v>0.50583158291191943</v>
      </c>
      <c r="R65" s="280">
        <v>0.39826261769266857</v>
      </c>
      <c r="S65" s="280">
        <v>0.31009013802798813</v>
      </c>
      <c r="T65" s="280">
        <v>0.42632444773478029</v>
      </c>
      <c r="U65" s="280">
        <v>0.46830155481922259</v>
      </c>
      <c r="V65" s="280">
        <v>0.49154482438528208</v>
      </c>
      <c r="W65" s="280">
        <v>0.50294807057077107</v>
      </c>
      <c r="DA65" s="102" t="s">
        <v>2287</v>
      </c>
    </row>
    <row r="66" spans="1:105" ht="12" customHeight="1" x14ac:dyDescent="0.25">
      <c r="A66" s="57" t="s">
        <v>2211</v>
      </c>
      <c r="B66" s="263">
        <f t="shared" ref="B66:W66" si="3">B67+B68+B79</f>
        <v>24.798196683906681</v>
      </c>
      <c r="C66" s="263">
        <f t="shared" si="3"/>
        <v>24.438475295737465</v>
      </c>
      <c r="D66" s="263">
        <f t="shared" si="3"/>
        <v>25.310034415732979</v>
      </c>
      <c r="E66" s="263">
        <f t="shared" si="3"/>
        <v>32.816271885051933</v>
      </c>
      <c r="F66" s="263">
        <f t="shared" si="3"/>
        <v>31.855588350383215</v>
      </c>
      <c r="G66" s="263">
        <f t="shared" si="3"/>
        <v>31.720050660328717</v>
      </c>
      <c r="H66" s="263">
        <f t="shared" si="3"/>
        <v>33.521776292445466</v>
      </c>
      <c r="I66" s="263">
        <f t="shared" si="3"/>
        <v>34.450186224369588</v>
      </c>
      <c r="J66" s="263">
        <f t="shared" si="3"/>
        <v>34.597668499759827</v>
      </c>
      <c r="K66" s="263">
        <f t="shared" si="3"/>
        <v>33.41280801574338</v>
      </c>
      <c r="L66" s="263">
        <f t="shared" si="3"/>
        <v>31.957967286636709</v>
      </c>
      <c r="M66" s="263">
        <f t="shared" si="3"/>
        <v>36.225470242113616</v>
      </c>
      <c r="N66" s="263">
        <f t="shared" si="3"/>
        <v>31.92557905383741</v>
      </c>
      <c r="O66" s="263">
        <f t="shared" si="3"/>
        <v>29.892330081218034</v>
      </c>
      <c r="P66" s="263">
        <f t="shared" si="3"/>
        <v>31.706775965744008</v>
      </c>
      <c r="Q66" s="263">
        <f t="shared" si="3"/>
        <v>28.642800388980568</v>
      </c>
      <c r="R66" s="263">
        <f t="shared" si="3"/>
        <v>23.127952697455981</v>
      </c>
      <c r="S66" s="263">
        <f t="shared" si="3"/>
        <v>19.120997276443831</v>
      </c>
      <c r="T66" s="263">
        <f t="shared" si="3"/>
        <v>24.436036628148578</v>
      </c>
      <c r="U66" s="263">
        <f t="shared" si="3"/>
        <v>26.182410129738713</v>
      </c>
      <c r="V66" s="263">
        <f t="shared" si="3"/>
        <v>27.495359848664517</v>
      </c>
      <c r="W66" s="263">
        <f t="shared" si="3"/>
        <v>27.843873755572609</v>
      </c>
      <c r="DA66" s="70"/>
    </row>
    <row r="67" spans="1:105" ht="12" customHeight="1" x14ac:dyDescent="0.25">
      <c r="A67" s="165" t="s">
        <v>2212</v>
      </c>
      <c r="B67" s="348">
        <v>5.4456528393377086</v>
      </c>
      <c r="C67" s="348">
        <v>5.0809045056647664</v>
      </c>
      <c r="D67" s="348">
        <v>5.2053046340534266</v>
      </c>
      <c r="E67" s="348">
        <v>5.5472913948774512</v>
      </c>
      <c r="F67" s="348">
        <v>5.1092186616807993</v>
      </c>
      <c r="G67" s="348">
        <v>5.1364843727243992</v>
      </c>
      <c r="H67" s="348">
        <v>5.3632278104403106</v>
      </c>
      <c r="I67" s="348">
        <v>4.7967798393141461</v>
      </c>
      <c r="J67" s="348">
        <v>4.9716373507479403</v>
      </c>
      <c r="K67" s="348">
        <v>4.6974074265076302</v>
      </c>
      <c r="L67" s="348">
        <v>4.2858292654417092</v>
      </c>
      <c r="M67" s="348">
        <v>4.0545782191911419</v>
      </c>
      <c r="N67" s="348">
        <v>3.9491254694915812</v>
      </c>
      <c r="O67" s="348">
        <v>3.3625256534995991</v>
      </c>
      <c r="P67" s="348">
        <v>3.8315691537888918</v>
      </c>
      <c r="Q67" s="348">
        <v>3.9799581942516862</v>
      </c>
      <c r="R67" s="348">
        <v>3.5589876786935331</v>
      </c>
      <c r="S67" s="348">
        <v>3.561733021080085</v>
      </c>
      <c r="T67" s="348">
        <v>3.570050846216263</v>
      </c>
      <c r="U67" s="348">
        <v>3.4622696471930379</v>
      </c>
      <c r="V67" s="348">
        <v>3.6433568224779602</v>
      </c>
      <c r="W67" s="348">
        <v>3.5402069096907369</v>
      </c>
      <c r="DA67" s="167" t="s">
        <v>2288</v>
      </c>
    </row>
    <row r="68" spans="1:105" ht="12" customHeight="1" x14ac:dyDescent="0.25">
      <c r="A68" s="165" t="s">
        <v>2214</v>
      </c>
      <c r="B68" s="348">
        <v>2.238032534659141</v>
      </c>
      <c r="C68" s="348">
        <v>2.118970924573079</v>
      </c>
      <c r="D68" s="348">
        <v>2.177714703647835</v>
      </c>
      <c r="E68" s="348">
        <v>2.213852156652842</v>
      </c>
      <c r="F68" s="348">
        <v>2.013763519169784</v>
      </c>
      <c r="G68" s="348">
        <v>2.031412127305797</v>
      </c>
      <c r="H68" s="348">
        <v>2.0796635264566361</v>
      </c>
      <c r="I68" s="348">
        <v>1.9102321462458001</v>
      </c>
      <c r="J68" s="348">
        <v>2.002059491711687</v>
      </c>
      <c r="K68" s="348">
        <v>1.8683419004578179</v>
      </c>
      <c r="L68" s="348">
        <v>1.7250228786655391</v>
      </c>
      <c r="M68" s="348">
        <v>1.628891260108452</v>
      </c>
      <c r="N68" s="348">
        <v>1.5459194610545499</v>
      </c>
      <c r="O68" s="348">
        <v>1.2874178421146369</v>
      </c>
      <c r="P68" s="348">
        <v>1.480644136231299</v>
      </c>
      <c r="Q68" s="348">
        <v>1.5741400418384599</v>
      </c>
      <c r="R68" s="348">
        <v>1.390252440948422</v>
      </c>
      <c r="S68" s="348">
        <v>1.4051879197949659</v>
      </c>
      <c r="T68" s="348">
        <v>1.406389887229448</v>
      </c>
      <c r="U68" s="348">
        <v>1.344497912517985</v>
      </c>
      <c r="V68" s="348">
        <v>1.4154205184414179</v>
      </c>
      <c r="W68" s="348">
        <v>1.3465827252536919</v>
      </c>
      <c r="DA68" s="167" t="s">
        <v>2289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2290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2291</v>
      </c>
    </row>
    <row r="71" spans="1:105" ht="12" customHeight="1" x14ac:dyDescent="0.25">
      <c r="A71" s="64" t="s">
        <v>33</v>
      </c>
      <c r="B71" s="231">
        <v>0.14100272414846141</v>
      </c>
      <c r="C71" s="231">
        <v>0.15413489158034491</v>
      </c>
      <c r="D71" s="231">
        <v>0.14382018997336149</v>
      </c>
      <c r="E71" s="231">
        <v>0.16161304822269651</v>
      </c>
      <c r="F71" s="231">
        <v>0.1408307238909921</v>
      </c>
      <c r="G71" s="231">
        <v>0.12732201654103789</v>
      </c>
      <c r="H71" s="231">
        <v>0.1220281457084679</v>
      </c>
      <c r="I71" s="231">
        <v>0.11640957570395299</v>
      </c>
      <c r="J71" s="231">
        <v>0.1127483770031185</v>
      </c>
      <c r="K71" s="231">
        <v>0.11934480671724169</v>
      </c>
      <c r="L71" s="231">
        <v>9.6010804591630583E-2</v>
      </c>
      <c r="M71" s="231">
        <v>6.2431556998950082E-2</v>
      </c>
      <c r="N71" s="231">
        <v>0.1729590868379772</v>
      </c>
      <c r="O71" s="231">
        <v>0.26115707054669712</v>
      </c>
      <c r="P71" s="231">
        <v>0.28540267717303108</v>
      </c>
      <c r="Q71" s="231">
        <v>0.27482500645552671</v>
      </c>
      <c r="R71" s="231">
        <v>0.29826782107208738</v>
      </c>
      <c r="S71" s="231">
        <v>0.30008409818580722</v>
      </c>
      <c r="T71" s="231">
        <v>0.33533292036445961</v>
      </c>
      <c r="U71" s="231">
        <v>0.3364071433840411</v>
      </c>
      <c r="V71" s="231">
        <v>0.3426268332670831</v>
      </c>
      <c r="W71" s="231">
        <v>0.36762557060987983</v>
      </c>
      <c r="DA71" s="73" t="s">
        <v>2292</v>
      </c>
    </row>
    <row r="72" spans="1:105" ht="12" customHeight="1" x14ac:dyDescent="0.25">
      <c r="A72" s="64" t="s">
        <v>160</v>
      </c>
      <c r="B72" s="231">
        <v>0.18796221464343771</v>
      </c>
      <c r="C72" s="231">
        <v>0.187647723313425</v>
      </c>
      <c r="D72" s="231">
        <v>0.18238662114670409</v>
      </c>
      <c r="E72" s="231">
        <v>0.20539312092685219</v>
      </c>
      <c r="F72" s="231">
        <v>8.6254107870893298E-2</v>
      </c>
      <c r="G72" s="231">
        <v>8.7986935120970444E-2</v>
      </c>
      <c r="H72" s="231">
        <v>9.1092855383277174E-2</v>
      </c>
      <c r="I72" s="231">
        <v>8.2679145138525492E-2</v>
      </c>
      <c r="J72" s="231">
        <v>7.6175650605302236E-2</v>
      </c>
      <c r="K72" s="231">
        <v>6.5049884446603923E-2</v>
      </c>
      <c r="L72" s="231">
        <v>5.6762136056649141E-2</v>
      </c>
      <c r="M72" s="231">
        <v>3.5176755286480961E-2</v>
      </c>
      <c r="N72" s="231">
        <v>6.4710156816790418E-2</v>
      </c>
      <c r="O72" s="231">
        <v>7.8701071840732301E-2</v>
      </c>
      <c r="P72" s="231">
        <v>0.1025272804549018</v>
      </c>
      <c r="Q72" s="231">
        <v>6.3726151455191768E-2</v>
      </c>
      <c r="R72" s="231">
        <v>6.0308822992347987E-2</v>
      </c>
      <c r="S72" s="231">
        <v>5.7474288633415568E-2</v>
      </c>
      <c r="T72" s="231">
        <v>6.044623301937397E-2</v>
      </c>
      <c r="U72" s="231">
        <v>3.2298712726211862E-2</v>
      </c>
      <c r="V72" s="231">
        <v>3.0588622845280539E-2</v>
      </c>
      <c r="W72" s="231">
        <v>2.869874765767582E-2</v>
      </c>
      <c r="DA72" s="73" t="s">
        <v>2293</v>
      </c>
    </row>
    <row r="73" spans="1:105" ht="12" customHeight="1" x14ac:dyDescent="0.25">
      <c r="A73" s="64" t="s">
        <v>70</v>
      </c>
      <c r="B73" s="231">
        <v>0.71136507894624934</v>
      </c>
      <c r="C73" s="231">
        <v>0.63742320761973936</v>
      </c>
      <c r="D73" s="231">
        <v>0.63531944304898302</v>
      </c>
      <c r="E73" s="231">
        <v>0.7326820945474084</v>
      </c>
      <c r="F73" s="231">
        <v>0.57887320252290231</v>
      </c>
      <c r="G73" s="231">
        <v>0.35558428284544419</v>
      </c>
      <c r="H73" s="231">
        <v>0.44112411462088708</v>
      </c>
      <c r="I73" s="231">
        <v>0.4271424157412258</v>
      </c>
      <c r="J73" s="231">
        <v>0.34588744237445568</v>
      </c>
      <c r="K73" s="231">
        <v>0.22670450618175081</v>
      </c>
      <c r="L73" s="231">
        <v>0.19710414348461261</v>
      </c>
      <c r="M73" s="231">
        <v>0.18433825345922281</v>
      </c>
      <c r="N73" s="231">
        <v>0.20396794977415161</v>
      </c>
      <c r="O73" s="231">
        <v>0.24989513781775749</v>
      </c>
      <c r="P73" s="231">
        <v>0.27874530711872247</v>
      </c>
      <c r="Q73" s="231">
        <v>0.26386489902641252</v>
      </c>
      <c r="R73" s="231">
        <v>0.27543876584371968</v>
      </c>
      <c r="S73" s="231">
        <v>0.27523085063735009</v>
      </c>
      <c r="T73" s="231">
        <v>0.26556698530565248</v>
      </c>
      <c r="U73" s="231">
        <v>0.28463313361410458</v>
      </c>
      <c r="V73" s="231">
        <v>0.24749617041145849</v>
      </c>
      <c r="W73" s="231">
        <v>0.27025639160436621</v>
      </c>
      <c r="DA73" s="73" t="s">
        <v>2294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1.2655225567156599E-3</v>
      </c>
      <c r="T74" s="231">
        <v>1.265080066308972E-3</v>
      </c>
      <c r="U74" s="231">
        <v>1.6314621211913031E-3</v>
      </c>
      <c r="V74" s="231">
        <v>2.2164344358679951E-3</v>
      </c>
      <c r="W74" s="231">
        <v>1.5155296352349461E-3</v>
      </c>
      <c r="DA74" s="73" t="s">
        <v>2295</v>
      </c>
    </row>
    <row r="75" spans="1:105" ht="12" customHeight="1" x14ac:dyDescent="0.25">
      <c r="A75" s="64" t="s">
        <v>162</v>
      </c>
      <c r="B75" s="231">
        <v>0.1976658553198585</v>
      </c>
      <c r="C75" s="231">
        <v>0.16194630758201869</v>
      </c>
      <c r="D75" s="231">
        <v>0.1659830208554314</v>
      </c>
      <c r="E75" s="231">
        <v>0.23536935003829021</v>
      </c>
      <c r="F75" s="231">
        <v>0.29066730758205811</v>
      </c>
      <c r="G75" s="231">
        <v>0.3900070379977455</v>
      </c>
      <c r="H75" s="231">
        <v>0.46898109359340651</v>
      </c>
      <c r="I75" s="231">
        <v>0.26007456138856638</v>
      </c>
      <c r="J75" s="231">
        <v>0.28767781794827779</v>
      </c>
      <c r="K75" s="231">
        <v>0.3639156827695002</v>
      </c>
      <c r="L75" s="231">
        <v>0.29018009202190331</v>
      </c>
      <c r="M75" s="231">
        <v>0.25230353149099949</v>
      </c>
      <c r="N75" s="231">
        <v>0.2977548131620178</v>
      </c>
      <c r="O75" s="231">
        <v>0.26656905044513668</v>
      </c>
      <c r="P75" s="231">
        <v>0.27238218286572541</v>
      </c>
      <c r="Q75" s="231">
        <v>0.24546715970650521</v>
      </c>
      <c r="R75" s="231">
        <v>0.25144074290564522</v>
      </c>
      <c r="S75" s="231">
        <v>0.24591089978201491</v>
      </c>
      <c r="T75" s="231">
        <v>0.2196314596256973</v>
      </c>
      <c r="U75" s="231">
        <v>0.23932011987218929</v>
      </c>
      <c r="V75" s="231">
        <v>0.27433844378872202</v>
      </c>
      <c r="W75" s="231">
        <v>0.37013171426933439</v>
      </c>
      <c r="DA75" s="73" t="s">
        <v>2296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2297</v>
      </c>
    </row>
    <row r="77" spans="1:105" ht="12" customHeight="1" x14ac:dyDescent="0.25">
      <c r="A77" s="64" t="s">
        <v>73</v>
      </c>
      <c r="B77" s="231">
        <v>1.0000366616011349</v>
      </c>
      <c r="C77" s="231">
        <v>0.97781879447755093</v>
      </c>
      <c r="D77" s="231">
        <v>1.0502054286233551</v>
      </c>
      <c r="E77" s="231">
        <v>0.87879454291759451</v>
      </c>
      <c r="F77" s="231">
        <v>0.9171381773029389</v>
      </c>
      <c r="G77" s="231">
        <v>1.070511854800599</v>
      </c>
      <c r="H77" s="231">
        <v>0.95643731715059677</v>
      </c>
      <c r="I77" s="231">
        <v>1.0239264482735291</v>
      </c>
      <c r="J77" s="231">
        <v>1.179570203780532</v>
      </c>
      <c r="K77" s="231">
        <v>1.093327020342721</v>
      </c>
      <c r="L77" s="231">
        <v>1.084965702510744</v>
      </c>
      <c r="M77" s="231">
        <v>1.094641162872799</v>
      </c>
      <c r="N77" s="231">
        <v>0.80652745446361296</v>
      </c>
      <c r="O77" s="231">
        <v>0.43109551146431307</v>
      </c>
      <c r="P77" s="231">
        <v>0.54158668861891801</v>
      </c>
      <c r="Q77" s="231">
        <v>0.72625682519482393</v>
      </c>
      <c r="R77" s="231">
        <v>0.50479628813462196</v>
      </c>
      <c r="S77" s="231">
        <v>0.52522225999966288</v>
      </c>
      <c r="T77" s="231">
        <v>0.52414720884795518</v>
      </c>
      <c r="U77" s="231">
        <v>0.45020734080024732</v>
      </c>
      <c r="V77" s="231">
        <v>0.51815401369300629</v>
      </c>
      <c r="W77" s="231">
        <v>0.30835477147720047</v>
      </c>
      <c r="DA77" s="73" t="s">
        <v>2298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2299</v>
      </c>
    </row>
    <row r="79" spans="1:105" ht="12" customHeight="1" x14ac:dyDescent="0.25">
      <c r="A79" s="165" t="s">
        <v>2226</v>
      </c>
      <c r="B79" s="348">
        <v>17.11451130990983</v>
      </c>
      <c r="C79" s="348">
        <v>17.238599865499619</v>
      </c>
      <c r="D79" s="348">
        <v>17.927015078031719</v>
      </c>
      <c r="E79" s="348">
        <v>25.05512833352164</v>
      </c>
      <c r="F79" s="348">
        <v>24.73260616953263</v>
      </c>
      <c r="G79" s="348">
        <v>24.552154160298521</v>
      </c>
      <c r="H79" s="348">
        <v>26.078884955548521</v>
      </c>
      <c r="I79" s="348">
        <v>27.74317423880964</v>
      </c>
      <c r="J79" s="348">
        <v>27.623971657300199</v>
      </c>
      <c r="K79" s="348">
        <v>26.847058688777931</v>
      </c>
      <c r="L79" s="348">
        <v>25.947115142529459</v>
      </c>
      <c r="M79" s="348">
        <v>30.54200076281402</v>
      </c>
      <c r="N79" s="348">
        <v>26.430534123291281</v>
      </c>
      <c r="O79" s="348">
        <v>25.2423865856038</v>
      </c>
      <c r="P79" s="348">
        <v>26.394562675723819</v>
      </c>
      <c r="Q79" s="348">
        <v>23.08870215289042</v>
      </c>
      <c r="R79" s="348">
        <v>18.178712577814029</v>
      </c>
      <c r="S79" s="348">
        <v>14.15407633556878</v>
      </c>
      <c r="T79" s="348">
        <v>19.459595894702868</v>
      </c>
      <c r="U79" s="348">
        <v>21.37564257002769</v>
      </c>
      <c r="V79" s="348">
        <v>22.43658250774514</v>
      </c>
      <c r="W79" s="348">
        <v>22.957084120628181</v>
      </c>
      <c r="DA79" s="167" t="s">
        <v>2300</v>
      </c>
    </row>
    <row r="80" spans="1:105" ht="12" customHeight="1" x14ac:dyDescent="0.25">
      <c r="A80" s="132" t="s">
        <v>2228</v>
      </c>
      <c r="B80" s="318">
        <v>16.626007990856941</v>
      </c>
      <c r="C80" s="318">
        <v>16.746554659087849</v>
      </c>
      <c r="D80" s="318">
        <v>17.415320282442739</v>
      </c>
      <c r="E80" s="318">
        <v>24.339974209130471</v>
      </c>
      <c r="F80" s="318">
        <v>24.026657867307449</v>
      </c>
      <c r="G80" s="318">
        <v>23.851356540079049</v>
      </c>
      <c r="H80" s="318">
        <v>25.33450951722638</v>
      </c>
      <c r="I80" s="318">
        <v>26.951294619736121</v>
      </c>
      <c r="J80" s="318">
        <v>26.83549446413604</v>
      </c>
      <c r="K80" s="318">
        <v>26.080757096007261</v>
      </c>
      <c r="L80" s="318">
        <v>25.206500839412691</v>
      </c>
      <c r="M80" s="318">
        <v>29.670233613113911</v>
      </c>
      <c r="N80" s="318">
        <v>25.676121484229121</v>
      </c>
      <c r="O80" s="318">
        <v>24.521887507097048</v>
      </c>
      <c r="P80" s="318">
        <v>25.64117677772424</v>
      </c>
      <c r="Q80" s="318">
        <v>22.429676170198199</v>
      </c>
      <c r="R80" s="318">
        <v>17.659833524269072</v>
      </c>
      <c r="S80" s="318">
        <v>13.75007337323764</v>
      </c>
      <c r="T80" s="318">
        <v>18.90415630254309</v>
      </c>
      <c r="U80" s="318">
        <v>20.765512829641811</v>
      </c>
      <c r="V80" s="318">
        <v>21.796170121743149</v>
      </c>
      <c r="W80" s="318">
        <v>22.30181494082931</v>
      </c>
      <c r="DA80" s="139" t="s">
        <v>2301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102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</v>
      </c>
      <c r="C84" s="234">
        <f t="shared" si="4"/>
        <v>1.0000000000000002</v>
      </c>
      <c r="D84" s="234">
        <f t="shared" si="4"/>
        <v>1.0000000000000002</v>
      </c>
      <c r="E84" s="234">
        <f t="shared" si="4"/>
        <v>1.0000000000000002</v>
      </c>
      <c r="F84" s="234">
        <f t="shared" si="4"/>
        <v>0.99999999999999956</v>
      </c>
      <c r="G84" s="234">
        <f t="shared" si="4"/>
        <v>1.0000000000000002</v>
      </c>
      <c r="H84" s="234">
        <f t="shared" si="4"/>
        <v>1</v>
      </c>
      <c r="I84" s="234">
        <f t="shared" si="4"/>
        <v>0.99999999999999989</v>
      </c>
      <c r="J84" s="234">
        <f t="shared" si="4"/>
        <v>1</v>
      </c>
      <c r="K84" s="234">
        <f t="shared" si="4"/>
        <v>1</v>
      </c>
      <c r="L84" s="234">
        <f t="shared" si="4"/>
        <v>1.0000000000000002</v>
      </c>
      <c r="M84" s="234">
        <f t="shared" si="4"/>
        <v>0.99999999999999978</v>
      </c>
      <c r="N84" s="234">
        <f t="shared" si="4"/>
        <v>1</v>
      </c>
      <c r="O84" s="234">
        <f t="shared" si="4"/>
        <v>1</v>
      </c>
      <c r="P84" s="234">
        <f t="shared" si="4"/>
        <v>1.0000000000000002</v>
      </c>
      <c r="Q84" s="234">
        <f t="shared" si="4"/>
        <v>1</v>
      </c>
      <c r="R84" s="234">
        <f t="shared" si="4"/>
        <v>1.0000000000000002</v>
      </c>
      <c r="S84" s="234">
        <f t="shared" si="4"/>
        <v>1.0000000000000002</v>
      </c>
      <c r="T84" s="234">
        <f t="shared" si="4"/>
        <v>0.99999999999999989</v>
      </c>
      <c r="U84" s="234">
        <f t="shared" si="4"/>
        <v>1.0000000000000004</v>
      </c>
      <c r="V84" s="234">
        <f t="shared" si="4"/>
        <v>0.99999999999999989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9.0763051374725106E-3</v>
      </c>
      <c r="C85" s="301">
        <f t="shared" si="5"/>
        <v>9.5437913603986166E-3</v>
      </c>
      <c r="D85" s="301">
        <f t="shared" si="5"/>
        <v>9.6418393185660964E-3</v>
      </c>
      <c r="E85" s="301">
        <f t="shared" si="5"/>
        <v>1.2172970592567098E-2</v>
      </c>
      <c r="F85" s="301">
        <f t="shared" si="5"/>
        <v>1.2879801033216022E-2</v>
      </c>
      <c r="G85" s="301">
        <f t="shared" si="5"/>
        <v>1.2747754192879351E-2</v>
      </c>
      <c r="H85" s="301">
        <f t="shared" si="5"/>
        <v>1.3047349811744708E-2</v>
      </c>
      <c r="I85" s="301">
        <f t="shared" si="5"/>
        <v>1.4353362602454475E-2</v>
      </c>
      <c r="J85" s="301">
        <f t="shared" si="5"/>
        <v>1.3911608792339379E-2</v>
      </c>
      <c r="K85" s="301">
        <f t="shared" si="5"/>
        <v>1.4250108162491422E-2</v>
      </c>
      <c r="L85" s="301">
        <f t="shared" si="5"/>
        <v>1.4650442901974543E-2</v>
      </c>
      <c r="M85" s="301">
        <f t="shared" si="5"/>
        <v>1.6522687078059619E-2</v>
      </c>
      <c r="N85" s="301">
        <f t="shared" si="5"/>
        <v>1.5759958571168513E-2</v>
      </c>
      <c r="O85" s="301">
        <f t="shared" si="5"/>
        <v>1.6995545347054858E-2</v>
      </c>
      <c r="P85" s="301">
        <f t="shared" si="5"/>
        <v>1.6153412703402262E-2</v>
      </c>
      <c r="Q85" s="301">
        <f t="shared" si="5"/>
        <v>1.4420744144797061E-2</v>
      </c>
      <c r="R85" s="301">
        <f t="shared" si="5"/>
        <v>1.339809438891954E-2</v>
      </c>
      <c r="S85" s="301">
        <f t="shared" si="5"/>
        <v>1.1167395570434693E-2</v>
      </c>
      <c r="T85" s="301">
        <f t="shared" si="5"/>
        <v>1.3899681881405281E-2</v>
      </c>
      <c r="U85" s="301">
        <f t="shared" si="5"/>
        <v>1.5129609911040898E-2</v>
      </c>
      <c r="V85" s="301">
        <f t="shared" si="5"/>
        <v>1.5099796560275498E-2</v>
      </c>
      <c r="W85" s="301">
        <f t="shared" si="5"/>
        <v>1.5765716678844997E-2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2.7442122353024362E-3</v>
      </c>
      <c r="C86" s="235">
        <f t="shared" si="6"/>
        <v>2.8855562506653202E-3</v>
      </c>
      <c r="D86" s="235">
        <f t="shared" si="6"/>
        <v>2.9152009576660543E-3</v>
      </c>
      <c r="E86" s="235">
        <f t="shared" si="6"/>
        <v>3.6804860936398348E-3</v>
      </c>
      <c r="F86" s="235">
        <f t="shared" si="6"/>
        <v>3.8941956058404299E-3</v>
      </c>
      <c r="G86" s="235">
        <f t="shared" si="6"/>
        <v>3.8542713691167374E-3</v>
      </c>
      <c r="H86" s="235">
        <f t="shared" si="6"/>
        <v>3.9448538198475951E-3</v>
      </c>
      <c r="I86" s="235">
        <f t="shared" si="6"/>
        <v>4.3397255463313595E-3</v>
      </c>
      <c r="J86" s="235">
        <f t="shared" si="6"/>
        <v>4.206161701534609E-3</v>
      </c>
      <c r="K86" s="235">
        <f t="shared" si="6"/>
        <v>4.3085066645061889E-3</v>
      </c>
      <c r="L86" s="235">
        <f t="shared" si="6"/>
        <v>4.4295474926478616E-3</v>
      </c>
      <c r="M86" s="235">
        <f t="shared" si="6"/>
        <v>4.9956187405474379E-3</v>
      </c>
      <c r="N86" s="235">
        <f t="shared" si="6"/>
        <v>4.7650085011249005E-3</v>
      </c>
      <c r="O86" s="235">
        <f t="shared" si="6"/>
        <v>5.1385869889355746E-3</v>
      </c>
      <c r="P86" s="235">
        <f t="shared" si="6"/>
        <v>4.8839689842017009E-3</v>
      </c>
      <c r="Q86" s="235">
        <f t="shared" si="6"/>
        <v>4.3600982916422934E-3</v>
      </c>
      <c r="R86" s="235">
        <f t="shared" si="6"/>
        <v>4.050901109528866E-3</v>
      </c>
      <c r="S86" s="235">
        <f t="shared" si="6"/>
        <v>3.3764514410522628E-3</v>
      </c>
      <c r="T86" s="235">
        <f t="shared" si="6"/>
        <v>4.2025556113449341E-3</v>
      </c>
      <c r="U86" s="235">
        <f t="shared" si="6"/>
        <v>4.5744231826028332E-3</v>
      </c>
      <c r="V86" s="235">
        <f t="shared" si="6"/>
        <v>4.5654091443233114E-3</v>
      </c>
      <c r="W86" s="235">
        <f t="shared" si="6"/>
        <v>4.7667494595103532E-3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3.4278112475663078E-2</v>
      </c>
      <c r="C87" s="235">
        <f t="shared" si="7"/>
        <v>3.604364868093287E-2</v>
      </c>
      <c r="D87" s="235">
        <f t="shared" si="7"/>
        <v>3.641394241689358E-2</v>
      </c>
      <c r="E87" s="235">
        <f t="shared" si="7"/>
        <v>4.5973162957272613E-2</v>
      </c>
      <c r="F87" s="235">
        <f t="shared" si="7"/>
        <v>4.8642620735389275E-2</v>
      </c>
      <c r="G87" s="235">
        <f t="shared" si="7"/>
        <v>4.8143924803888585E-2</v>
      </c>
      <c r="H87" s="235">
        <f t="shared" si="7"/>
        <v>4.9275395392981446E-2</v>
      </c>
      <c r="I87" s="235">
        <f t="shared" si="7"/>
        <v>5.4207760783582512E-2</v>
      </c>
      <c r="J87" s="235">
        <f t="shared" si="7"/>
        <v>5.2539407135228332E-2</v>
      </c>
      <c r="K87" s="235">
        <f t="shared" si="7"/>
        <v>5.3817803939574201E-2</v>
      </c>
      <c r="L87" s="235">
        <f t="shared" si="7"/>
        <v>5.5329731868403093E-2</v>
      </c>
      <c r="M87" s="235">
        <f t="shared" si="7"/>
        <v>6.2400560303289804E-2</v>
      </c>
      <c r="N87" s="235">
        <f t="shared" si="7"/>
        <v>5.9519994571793446E-2</v>
      </c>
      <c r="O87" s="235">
        <f t="shared" si="7"/>
        <v>6.4186384896465623E-2</v>
      </c>
      <c r="P87" s="235">
        <f t="shared" si="7"/>
        <v>6.10059367910607E-2</v>
      </c>
      <c r="Q87" s="235">
        <f t="shared" si="7"/>
        <v>5.4462237914112928E-2</v>
      </c>
      <c r="R87" s="235">
        <f t="shared" si="7"/>
        <v>5.0600038172672716E-2</v>
      </c>
      <c r="S87" s="235">
        <f t="shared" si="7"/>
        <v>4.2175448668331145E-2</v>
      </c>
      <c r="T87" s="235">
        <f t="shared" si="7"/>
        <v>5.2494363255775854E-2</v>
      </c>
      <c r="U87" s="235">
        <f t="shared" si="7"/>
        <v>5.7139382423626407E-2</v>
      </c>
      <c r="V87" s="235">
        <f t="shared" si="7"/>
        <v>5.7026787554311849E-2</v>
      </c>
      <c r="W87" s="235">
        <f t="shared" si="7"/>
        <v>5.9541740982870621E-2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1.8168389633875848E-2</v>
      </c>
      <c r="C88" s="235">
        <f t="shared" si="8"/>
        <v>1.9104174814954012E-2</v>
      </c>
      <c r="D88" s="235">
        <f t="shared" si="8"/>
        <v>1.930044118985123E-2</v>
      </c>
      <c r="E88" s="235">
        <f t="shared" si="8"/>
        <v>2.4367104166030627E-2</v>
      </c>
      <c r="F88" s="235">
        <f t="shared" si="8"/>
        <v>2.5781993887815581E-2</v>
      </c>
      <c r="G88" s="235">
        <f t="shared" si="8"/>
        <v>2.5517670640764975E-2</v>
      </c>
      <c r="H88" s="235">
        <f t="shared" si="8"/>
        <v>2.6117382732161642E-2</v>
      </c>
      <c r="I88" s="235">
        <f t="shared" si="8"/>
        <v>2.8731678845948783E-2</v>
      </c>
      <c r="J88" s="235">
        <f t="shared" si="8"/>
        <v>2.7847403226866272E-2</v>
      </c>
      <c r="K88" s="235">
        <f t="shared" si="8"/>
        <v>2.8524990455875684E-2</v>
      </c>
      <c r="L88" s="235">
        <f t="shared" si="8"/>
        <v>2.9326355925716086E-2</v>
      </c>
      <c r="M88" s="235">
        <f t="shared" si="8"/>
        <v>3.3074099216147249E-2</v>
      </c>
      <c r="N88" s="235">
        <f t="shared" si="8"/>
        <v>3.1547316181842942E-2</v>
      </c>
      <c r="O88" s="235">
        <f t="shared" si="8"/>
        <v>3.4020637828785602E-2</v>
      </c>
      <c r="P88" s="235">
        <f t="shared" si="8"/>
        <v>3.2334908475095438E-2</v>
      </c>
      <c r="Q88" s="235">
        <f t="shared" si="8"/>
        <v>2.886655907494827E-2</v>
      </c>
      <c r="R88" s="235">
        <f t="shared" si="8"/>
        <v>2.6819481663782174E-2</v>
      </c>
      <c r="S88" s="235">
        <f t="shared" si="8"/>
        <v>2.2354205907160231E-2</v>
      </c>
      <c r="T88" s="235">
        <f t="shared" si="8"/>
        <v>2.7823528669797374E-2</v>
      </c>
      <c r="U88" s="235">
        <f t="shared" si="8"/>
        <v>3.0285522986381989E-2</v>
      </c>
      <c r="V88" s="235">
        <f t="shared" si="8"/>
        <v>3.0225844453675894E-2</v>
      </c>
      <c r="W88" s="235">
        <f t="shared" si="8"/>
        <v>3.1558842407794552E-2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2.6402890861360558E-2</v>
      </c>
      <c r="C89" s="302">
        <f t="shared" si="9"/>
        <v>2.6220539355445594E-2</v>
      </c>
      <c r="D89" s="302">
        <f t="shared" si="9"/>
        <v>2.6160155319497749E-2</v>
      </c>
      <c r="E89" s="302">
        <f t="shared" si="9"/>
        <v>2.8223399832335197E-2</v>
      </c>
      <c r="F89" s="302">
        <f t="shared" si="9"/>
        <v>2.913551294094999E-2</v>
      </c>
      <c r="G89" s="302">
        <f t="shared" si="9"/>
        <v>2.8857857474414918E-2</v>
      </c>
      <c r="H89" s="302">
        <f t="shared" si="9"/>
        <v>2.9301562229823649E-2</v>
      </c>
      <c r="I89" s="302">
        <f t="shared" si="9"/>
        <v>3.1139911570057778E-2</v>
      </c>
      <c r="J89" s="302">
        <f t="shared" si="9"/>
        <v>3.0343505390462142E-2</v>
      </c>
      <c r="K89" s="302">
        <f t="shared" si="9"/>
        <v>3.0626478950562221E-2</v>
      </c>
      <c r="L89" s="302">
        <f t="shared" si="9"/>
        <v>3.1362461322859102E-2</v>
      </c>
      <c r="M89" s="302">
        <f t="shared" si="9"/>
        <v>3.5228672094674167E-2</v>
      </c>
      <c r="N89" s="302">
        <f t="shared" si="9"/>
        <v>3.3198223998624869E-2</v>
      </c>
      <c r="O89" s="302">
        <f t="shared" si="9"/>
        <v>3.5383821742550205E-2</v>
      </c>
      <c r="P89" s="302">
        <f t="shared" si="9"/>
        <v>3.3819503266908454E-2</v>
      </c>
      <c r="Q89" s="302">
        <f t="shared" si="9"/>
        <v>3.118451588072587E-2</v>
      </c>
      <c r="R89" s="302">
        <f t="shared" si="9"/>
        <v>2.9703688835810049E-2</v>
      </c>
      <c r="S89" s="302">
        <f t="shared" si="9"/>
        <v>2.7684752462014725E-2</v>
      </c>
      <c r="T89" s="302">
        <f t="shared" si="9"/>
        <v>3.0412554927582082E-2</v>
      </c>
      <c r="U89" s="302">
        <f t="shared" si="9"/>
        <v>3.2513985442820574E-2</v>
      </c>
      <c r="V89" s="302">
        <f t="shared" si="9"/>
        <v>3.2344713583569412E-2</v>
      </c>
      <c r="W89" s="302">
        <f t="shared" si="9"/>
        <v>3.2994097774650434E-2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6.9824281953652242E-2</v>
      </c>
      <c r="C90" s="303">
        <f t="shared" si="10"/>
        <v>6.909881877081829E-2</v>
      </c>
      <c r="D90" s="303">
        <f t="shared" si="10"/>
        <v>6.8674294316844672E-2</v>
      </c>
      <c r="E90" s="303">
        <f t="shared" si="10"/>
        <v>6.85261748907285E-2</v>
      </c>
      <c r="F90" s="303">
        <f t="shared" si="10"/>
        <v>6.8651501199313181E-2</v>
      </c>
      <c r="G90" s="303">
        <f t="shared" si="10"/>
        <v>6.8511525655349972E-2</v>
      </c>
      <c r="H90" s="303">
        <f t="shared" si="10"/>
        <v>6.9105365912140074E-2</v>
      </c>
      <c r="I90" s="303">
        <f t="shared" si="10"/>
        <v>7.0938036161559179E-2</v>
      </c>
      <c r="J90" s="303">
        <f t="shared" si="10"/>
        <v>7.0140004670604925E-2</v>
      </c>
      <c r="K90" s="303">
        <f t="shared" si="10"/>
        <v>7.1354511670635279E-2</v>
      </c>
      <c r="L90" s="303">
        <f t="shared" si="10"/>
        <v>7.2626329643349738E-2</v>
      </c>
      <c r="M90" s="303">
        <f t="shared" si="10"/>
        <v>8.0532875056298719E-2</v>
      </c>
      <c r="N90" s="303">
        <f t="shared" si="10"/>
        <v>7.5554614491449415E-2</v>
      </c>
      <c r="O90" s="303">
        <f t="shared" si="10"/>
        <v>7.7901809217861814E-2</v>
      </c>
      <c r="P90" s="303">
        <f t="shared" si="10"/>
        <v>7.5321151143313655E-2</v>
      </c>
      <c r="Q90" s="303">
        <f t="shared" si="10"/>
        <v>7.138322470263446E-2</v>
      </c>
      <c r="R90" s="303">
        <f t="shared" si="10"/>
        <v>6.9863490287521923E-2</v>
      </c>
      <c r="S90" s="303">
        <f t="shared" si="10"/>
        <v>6.9370836713250908E-2</v>
      </c>
      <c r="T90" s="303">
        <f t="shared" si="10"/>
        <v>7.0428271363574588E-2</v>
      </c>
      <c r="U90" s="303">
        <f t="shared" si="10"/>
        <v>7.248135187847618E-2</v>
      </c>
      <c r="V90" s="303">
        <f t="shared" si="10"/>
        <v>7.2669452969702591E-2</v>
      </c>
      <c r="W90" s="303">
        <f t="shared" si="10"/>
        <v>7.3490175761791135E-2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6.253609476940454E-2</v>
      </c>
      <c r="C91" s="304">
        <f t="shared" si="11"/>
        <v>6.0430503021021799E-2</v>
      </c>
      <c r="D91" s="304">
        <f t="shared" si="11"/>
        <v>5.950556622510781E-2</v>
      </c>
      <c r="E91" s="304">
        <f t="shared" si="11"/>
        <v>5.0743574591524294E-2</v>
      </c>
      <c r="F91" s="304">
        <f t="shared" si="11"/>
        <v>4.557864235581998E-2</v>
      </c>
      <c r="G91" s="304">
        <f t="shared" si="11"/>
        <v>4.3739422374212578E-2</v>
      </c>
      <c r="H91" s="304">
        <f t="shared" si="11"/>
        <v>4.4431959764790523E-2</v>
      </c>
      <c r="I91" s="304">
        <f t="shared" si="11"/>
        <v>3.4882827267320629E-2</v>
      </c>
      <c r="J91" s="304">
        <f t="shared" si="11"/>
        <v>3.5034204832069711E-2</v>
      </c>
      <c r="K91" s="304">
        <f t="shared" si="11"/>
        <v>3.3189155031001616E-2</v>
      </c>
      <c r="L91" s="304">
        <f t="shared" si="11"/>
        <v>2.906271973672581E-2</v>
      </c>
      <c r="M91" s="304">
        <f t="shared" si="11"/>
        <v>1.795185857061498E-2</v>
      </c>
      <c r="N91" s="304">
        <f t="shared" si="11"/>
        <v>2.739935131281793E-2</v>
      </c>
      <c r="O91" s="304">
        <f t="shared" si="11"/>
        <v>2.6254863784402817E-2</v>
      </c>
      <c r="P91" s="304">
        <f t="shared" si="11"/>
        <v>3.0036774298302007E-2</v>
      </c>
      <c r="Q91" s="304">
        <f t="shared" si="11"/>
        <v>3.6788637989193872E-2</v>
      </c>
      <c r="R91" s="304">
        <f t="shared" si="11"/>
        <v>4.5094479019642829E-2</v>
      </c>
      <c r="S91" s="304">
        <f t="shared" si="11"/>
        <v>5.564721702755869E-2</v>
      </c>
      <c r="T91" s="304">
        <f t="shared" si="11"/>
        <v>4.213374650894286E-2</v>
      </c>
      <c r="U91" s="304">
        <f t="shared" si="11"/>
        <v>3.636221453938919E-2</v>
      </c>
      <c r="V91" s="304">
        <f t="shared" si="11"/>
        <v>3.5617712477389644E-2</v>
      </c>
      <c r="W91" s="304">
        <f t="shared" si="11"/>
        <v>3.5107066595030989E-2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6.259858457195757E-3</v>
      </c>
      <c r="C92" s="304">
        <f t="shared" si="12"/>
        <v>7.5870216910093585E-3</v>
      </c>
      <c r="D92" s="304">
        <f t="shared" si="12"/>
        <v>8.0763253790993878E-3</v>
      </c>
      <c r="E92" s="304">
        <f t="shared" si="12"/>
        <v>1.6403425055060615E-2</v>
      </c>
      <c r="F92" s="304">
        <f t="shared" si="12"/>
        <v>2.1613601006679476E-2</v>
      </c>
      <c r="G92" s="304">
        <f t="shared" si="12"/>
        <v>2.3327806109173295E-2</v>
      </c>
      <c r="H92" s="304">
        <f t="shared" si="12"/>
        <v>2.3195165341196002E-2</v>
      </c>
      <c r="I92" s="304">
        <f t="shared" si="12"/>
        <v>3.442899923399266E-2</v>
      </c>
      <c r="J92" s="304">
        <f t="shared" si="12"/>
        <v>3.3529640074843665E-2</v>
      </c>
      <c r="K92" s="304">
        <f t="shared" si="12"/>
        <v>3.6550845518077434E-2</v>
      </c>
      <c r="L92" s="304">
        <f t="shared" si="12"/>
        <v>4.1903741593257583E-2</v>
      </c>
      <c r="M92" s="304">
        <f t="shared" si="12"/>
        <v>6.0709026340673024E-2</v>
      </c>
      <c r="N92" s="304">
        <f t="shared" si="12"/>
        <v>4.6369688774684753E-2</v>
      </c>
      <c r="O92" s="304">
        <f t="shared" si="12"/>
        <v>4.9721381313745254E-2</v>
      </c>
      <c r="P92" s="304">
        <f t="shared" si="12"/>
        <v>4.3454224809437829E-2</v>
      </c>
      <c r="Q92" s="304">
        <f t="shared" si="12"/>
        <v>3.2960742848018219E-2</v>
      </c>
      <c r="R92" s="304">
        <f t="shared" si="12"/>
        <v>2.3251031744361644E-2</v>
      </c>
      <c r="S92" s="304">
        <f t="shared" si="12"/>
        <v>1.2458374247433558E-2</v>
      </c>
      <c r="T92" s="304">
        <f t="shared" si="12"/>
        <v>2.6719716388076256E-2</v>
      </c>
      <c r="U92" s="304">
        <f t="shared" si="12"/>
        <v>3.4404980282337162E-2</v>
      </c>
      <c r="V92" s="304">
        <f t="shared" si="12"/>
        <v>3.5340961233530185E-2</v>
      </c>
      <c r="W92" s="304">
        <f t="shared" si="12"/>
        <v>3.6596882379773453E-2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1.0283287270519493E-3</v>
      </c>
      <c r="C93" s="304">
        <f t="shared" si="13"/>
        <v>1.0812940587871269E-3</v>
      </c>
      <c r="D93" s="304">
        <f t="shared" si="13"/>
        <v>1.0924027126374852E-3</v>
      </c>
      <c r="E93" s="304">
        <f t="shared" si="13"/>
        <v>1.3791752441435867E-3</v>
      </c>
      <c r="F93" s="304">
        <f t="shared" si="13"/>
        <v>1.4592578368137232E-3</v>
      </c>
      <c r="G93" s="304">
        <f t="shared" si="13"/>
        <v>1.4442971719640994E-3</v>
      </c>
      <c r="H93" s="304">
        <f t="shared" si="13"/>
        <v>1.4782408061535454E-3</v>
      </c>
      <c r="I93" s="304">
        <f t="shared" si="13"/>
        <v>1.6262096602458764E-3</v>
      </c>
      <c r="J93" s="304">
        <f t="shared" si="13"/>
        <v>1.5761597636915487E-3</v>
      </c>
      <c r="K93" s="304">
        <f t="shared" si="13"/>
        <v>1.6145111215562398E-3</v>
      </c>
      <c r="L93" s="304">
        <f t="shared" si="13"/>
        <v>1.6598683133663419E-3</v>
      </c>
      <c r="M93" s="304">
        <f t="shared" si="13"/>
        <v>1.8719901450107242E-3</v>
      </c>
      <c r="N93" s="304">
        <f t="shared" si="13"/>
        <v>1.7855744039467364E-3</v>
      </c>
      <c r="O93" s="304">
        <f t="shared" si="13"/>
        <v>1.9255641197137468E-3</v>
      </c>
      <c r="P93" s="304">
        <f t="shared" si="13"/>
        <v>1.8301520355738206E-3</v>
      </c>
      <c r="Q93" s="304">
        <f t="shared" si="13"/>
        <v>1.6338438654223716E-3</v>
      </c>
      <c r="R93" s="304">
        <f t="shared" si="13"/>
        <v>1.5179795235174497E-3</v>
      </c>
      <c r="S93" s="304">
        <f t="shared" si="13"/>
        <v>1.265245438258655E-3</v>
      </c>
      <c r="T93" s="304">
        <f t="shared" si="13"/>
        <v>1.5748084665554614E-3</v>
      </c>
      <c r="U93" s="304">
        <f t="shared" si="13"/>
        <v>1.7141570567498297E-3</v>
      </c>
      <c r="V93" s="304">
        <f t="shared" si="13"/>
        <v>1.7107792587827734E-3</v>
      </c>
      <c r="W93" s="304">
        <f t="shared" si="13"/>
        <v>1.7862267869866958E-3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3.1738309978932844E-2</v>
      </c>
      <c r="C94" s="303">
        <f t="shared" si="14"/>
        <v>3.1408553986735581E-2</v>
      </c>
      <c r="D94" s="303">
        <f t="shared" si="14"/>
        <v>3.1215588325838491E-2</v>
      </c>
      <c r="E94" s="303">
        <f t="shared" si="14"/>
        <v>3.1148261313967501E-2</v>
      </c>
      <c r="F94" s="303">
        <f t="shared" si="14"/>
        <v>3.1205227817869625E-2</v>
      </c>
      <c r="G94" s="303">
        <f t="shared" si="14"/>
        <v>3.114160257061362E-2</v>
      </c>
      <c r="H94" s="303">
        <f t="shared" si="14"/>
        <v>3.1411529960063682E-2</v>
      </c>
      <c r="I94" s="303">
        <f t="shared" si="14"/>
        <v>3.2244561891617798E-2</v>
      </c>
      <c r="J94" s="303">
        <f t="shared" si="14"/>
        <v>3.1881820304820424E-2</v>
      </c>
      <c r="K94" s="303">
        <f t="shared" si="14"/>
        <v>3.2433868941197853E-2</v>
      </c>
      <c r="L94" s="303">
        <f t="shared" si="14"/>
        <v>3.3011968019704435E-2</v>
      </c>
      <c r="M94" s="303">
        <f t="shared" si="14"/>
        <v>3.6605852298317615E-2</v>
      </c>
      <c r="N94" s="303">
        <f t="shared" si="14"/>
        <v>3.4343006587022468E-2</v>
      </c>
      <c r="O94" s="303">
        <f t="shared" si="14"/>
        <v>3.5409913280846278E-2</v>
      </c>
      <c r="P94" s="303">
        <f t="shared" si="14"/>
        <v>3.4236886883324387E-2</v>
      </c>
      <c r="Q94" s="303">
        <f t="shared" si="14"/>
        <v>3.2446920319379298E-2</v>
      </c>
      <c r="R94" s="303">
        <f t="shared" si="14"/>
        <v>3.1756131948873605E-2</v>
      </c>
      <c r="S94" s="303">
        <f t="shared" si="14"/>
        <v>3.1532198506023124E-2</v>
      </c>
      <c r="T94" s="303">
        <f t="shared" si="14"/>
        <v>3.2012850619806625E-2</v>
      </c>
      <c r="U94" s="303">
        <f t="shared" si="14"/>
        <v>3.2946069035670988E-2</v>
      </c>
      <c r="V94" s="303">
        <f t="shared" si="14"/>
        <v>3.3031569531683E-2</v>
      </c>
      <c r="W94" s="303">
        <f t="shared" si="14"/>
        <v>3.3404625346268702E-2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2.8425497622456615E-2</v>
      </c>
      <c r="C95" s="304">
        <f t="shared" si="15"/>
        <v>2.7468410464100812E-2</v>
      </c>
      <c r="D95" s="304">
        <f t="shared" si="15"/>
        <v>2.7047984647776278E-2</v>
      </c>
      <c r="E95" s="304">
        <f t="shared" si="15"/>
        <v>2.306526117796559E-2</v>
      </c>
      <c r="F95" s="304">
        <f t="shared" si="15"/>
        <v>2.0717564707190897E-2</v>
      </c>
      <c r="G95" s="304">
        <f t="shared" si="15"/>
        <v>1.9881555624642076E-2</v>
      </c>
      <c r="H95" s="304">
        <f t="shared" si="15"/>
        <v>2.0196345347632066E-2</v>
      </c>
      <c r="I95" s="304">
        <f t="shared" si="15"/>
        <v>1.5855830576054834E-2</v>
      </c>
      <c r="J95" s="304">
        <f t="shared" si="15"/>
        <v>1.5924638560031686E-2</v>
      </c>
      <c r="K95" s="304">
        <f t="shared" si="15"/>
        <v>1.508597955954619E-2</v>
      </c>
      <c r="L95" s="304">
        <f t="shared" si="15"/>
        <v>1.3210327153057191E-2</v>
      </c>
      <c r="M95" s="304">
        <f t="shared" si="15"/>
        <v>8.159935713915897E-3</v>
      </c>
      <c r="N95" s="304">
        <f t="shared" si="15"/>
        <v>1.2454250596735425E-2</v>
      </c>
      <c r="O95" s="304">
        <f t="shared" si="15"/>
        <v>1.1934028992910375E-2</v>
      </c>
      <c r="P95" s="304">
        <f t="shared" si="15"/>
        <v>1.3653079226500912E-2</v>
      </c>
      <c r="Q95" s="304">
        <f t="shared" si="15"/>
        <v>1.6722108176906302E-2</v>
      </c>
      <c r="R95" s="304">
        <f t="shared" si="15"/>
        <v>2.0497490463474016E-2</v>
      </c>
      <c r="S95" s="304">
        <f t="shared" si="15"/>
        <v>2.5294189557981208E-2</v>
      </c>
      <c r="T95" s="304">
        <f t="shared" si="15"/>
        <v>1.9151702958610389E-2</v>
      </c>
      <c r="U95" s="304">
        <f t="shared" si="15"/>
        <v>1.6528279336085999E-2</v>
      </c>
      <c r="V95" s="304">
        <f t="shared" si="15"/>
        <v>1.6189869307904382E-2</v>
      </c>
      <c r="W95" s="304">
        <f t="shared" si="15"/>
        <v>1.5957757543195904E-2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2.8453902078162526E-3</v>
      </c>
      <c r="C96" s="304">
        <f t="shared" si="16"/>
        <v>3.448646223186073E-3</v>
      </c>
      <c r="D96" s="304">
        <f t="shared" si="16"/>
        <v>3.6710569904997198E-3</v>
      </c>
      <c r="E96" s="304">
        <f t="shared" si="16"/>
        <v>7.456102297754826E-3</v>
      </c>
      <c r="F96" s="304">
        <f t="shared" si="16"/>
        <v>9.8243640939452183E-3</v>
      </c>
      <c r="G96" s="304">
        <f t="shared" si="16"/>
        <v>1.0603548231442408E-2</v>
      </c>
      <c r="H96" s="304">
        <f t="shared" si="16"/>
        <v>1.0543256973270913E-2</v>
      </c>
      <c r="I96" s="304">
        <f t="shared" si="16"/>
        <v>1.56495451063603E-2</v>
      </c>
      <c r="J96" s="304">
        <f t="shared" si="16"/>
        <v>1.5240745488565306E-2</v>
      </c>
      <c r="K96" s="304">
        <f t="shared" si="16"/>
        <v>1.6614020690035192E-2</v>
      </c>
      <c r="L96" s="304">
        <f t="shared" si="16"/>
        <v>1.9047155269662545E-2</v>
      </c>
      <c r="M96" s="304">
        <f t="shared" si="16"/>
        <v>2.7595011973033205E-2</v>
      </c>
      <c r="N96" s="304">
        <f t="shared" si="16"/>
        <v>2.1077131261220346E-2</v>
      </c>
      <c r="O96" s="304">
        <f t="shared" si="16"/>
        <v>2.2600627869884208E-2</v>
      </c>
      <c r="P96" s="304">
        <f t="shared" si="16"/>
        <v>1.9751920367926282E-2</v>
      </c>
      <c r="Q96" s="304">
        <f t="shared" si="16"/>
        <v>1.498215584000828E-2</v>
      </c>
      <c r="R96" s="304">
        <f t="shared" si="16"/>
        <v>1.0568650792891656E-2</v>
      </c>
      <c r="S96" s="304">
        <f t="shared" si="16"/>
        <v>5.6628973851970714E-3</v>
      </c>
      <c r="T96" s="304">
        <f t="shared" si="16"/>
        <v>1.2145325630943751E-2</v>
      </c>
      <c r="U96" s="304">
        <f t="shared" si="16"/>
        <v>1.5638627401062342E-2</v>
      </c>
      <c r="V96" s="304">
        <f t="shared" si="16"/>
        <v>1.6064073287968269E-2</v>
      </c>
      <c r="W96" s="304">
        <f t="shared" si="16"/>
        <v>1.6634946536260665E-2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4.6742214865997696E-4</v>
      </c>
      <c r="C97" s="304">
        <f t="shared" si="17"/>
        <v>4.9149729944869395E-4</v>
      </c>
      <c r="D97" s="304">
        <f t="shared" si="17"/>
        <v>4.965466875624931E-4</v>
      </c>
      <c r="E97" s="304">
        <f t="shared" si="17"/>
        <v>6.2689783824708466E-4</v>
      </c>
      <c r="F97" s="304">
        <f t="shared" si="17"/>
        <v>6.6329901673351063E-4</v>
      </c>
      <c r="G97" s="304">
        <f t="shared" si="17"/>
        <v>6.5649871452913599E-4</v>
      </c>
      <c r="H97" s="304">
        <f t="shared" si="17"/>
        <v>6.7192763916070245E-4</v>
      </c>
      <c r="I97" s="304">
        <f t="shared" si="17"/>
        <v>7.391862092026711E-4</v>
      </c>
      <c r="J97" s="304">
        <f t="shared" si="17"/>
        <v>7.1643625622343145E-4</v>
      </c>
      <c r="K97" s="304">
        <f t="shared" si="17"/>
        <v>7.3386869161647247E-4</v>
      </c>
      <c r="L97" s="304">
        <f t="shared" si="17"/>
        <v>7.5448559698470077E-4</v>
      </c>
      <c r="M97" s="304">
        <f t="shared" si="17"/>
        <v>8.5090461136851049E-4</v>
      </c>
      <c r="N97" s="304">
        <f t="shared" si="17"/>
        <v>8.1162472906669801E-4</v>
      </c>
      <c r="O97" s="304">
        <f t="shared" si="17"/>
        <v>8.752564180517031E-4</v>
      </c>
      <c r="P97" s="304">
        <f t="shared" si="17"/>
        <v>8.318872888971908E-4</v>
      </c>
      <c r="Q97" s="304">
        <f t="shared" si="17"/>
        <v>7.4265630246471415E-4</v>
      </c>
      <c r="R97" s="304">
        <f t="shared" si="17"/>
        <v>6.8999069250793167E-4</v>
      </c>
      <c r="S97" s="304">
        <f t="shared" si="17"/>
        <v>5.75111562844843E-4</v>
      </c>
      <c r="T97" s="304">
        <f t="shared" si="17"/>
        <v>7.1582203025248212E-4</v>
      </c>
      <c r="U97" s="304">
        <f t="shared" si="17"/>
        <v>7.7916229852265009E-4</v>
      </c>
      <c r="V97" s="304">
        <f t="shared" si="17"/>
        <v>7.7762693581035142E-4</v>
      </c>
      <c r="W97" s="304">
        <f t="shared" si="17"/>
        <v>8.1192126681213408E-4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0.58012597427296519</v>
      </c>
      <c r="C98" s="303">
        <f t="shared" si="18"/>
        <v>0.57339681305510015</v>
      </c>
      <c r="D98" s="303">
        <f t="shared" si="18"/>
        <v>0.57248514132678152</v>
      </c>
      <c r="E98" s="303">
        <f t="shared" si="18"/>
        <v>0.52572652079836468</v>
      </c>
      <c r="F98" s="303">
        <f t="shared" si="18"/>
        <v>0.51257694804948495</v>
      </c>
      <c r="G98" s="303">
        <f t="shared" si="18"/>
        <v>0.51552941349350556</v>
      </c>
      <c r="H98" s="303">
        <f t="shared" si="18"/>
        <v>0.50855472399265089</v>
      </c>
      <c r="I98" s="303">
        <f t="shared" si="18"/>
        <v>0.48305322513969562</v>
      </c>
      <c r="J98" s="303">
        <f t="shared" si="18"/>
        <v>0.49281003757799607</v>
      </c>
      <c r="K98" s="303">
        <f t="shared" si="18"/>
        <v>0.48471798270847916</v>
      </c>
      <c r="L98" s="303">
        <f t="shared" si="18"/>
        <v>0.47606676570467205</v>
      </c>
      <c r="M98" s="303">
        <f t="shared" si="18"/>
        <v>0.43071164829284087</v>
      </c>
      <c r="N98" s="303">
        <f t="shared" si="18"/>
        <v>0.45055449418525029</v>
      </c>
      <c r="O98" s="303">
        <f t="shared" si="18"/>
        <v>0.42367764016571829</v>
      </c>
      <c r="P98" s="303">
        <f t="shared" si="18"/>
        <v>0.44290628097078444</v>
      </c>
      <c r="Q98" s="303">
        <f t="shared" si="18"/>
        <v>0.48055471909328007</v>
      </c>
      <c r="R98" s="303">
        <f t="shared" si="18"/>
        <v>0.50082373880197406</v>
      </c>
      <c r="S98" s="303">
        <f t="shared" si="18"/>
        <v>0.54189619783246468</v>
      </c>
      <c r="T98" s="303">
        <f t="shared" si="18"/>
        <v>0.49100747999781791</v>
      </c>
      <c r="U98" s="303">
        <f t="shared" si="18"/>
        <v>0.46513606441562594</v>
      </c>
      <c r="V98" s="303">
        <f t="shared" si="18"/>
        <v>0.4655981071852715</v>
      </c>
      <c r="W98" s="303">
        <f t="shared" si="18"/>
        <v>0.45200304521751417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8.8641837484398966E-2</v>
      </c>
      <c r="C99" s="303">
        <f t="shared" si="19"/>
        <v>8.8028981831622735E-2</v>
      </c>
      <c r="D99" s="303">
        <f t="shared" si="19"/>
        <v>8.7797336958317249E-2</v>
      </c>
      <c r="E99" s="303">
        <f t="shared" si="19"/>
        <v>8.4479114845873338E-2</v>
      </c>
      <c r="F99" s="303">
        <f t="shared" si="19"/>
        <v>8.3100660438652663E-2</v>
      </c>
      <c r="G99" s="303">
        <f t="shared" si="19"/>
        <v>8.3133919858374233E-2</v>
      </c>
      <c r="H99" s="303">
        <f t="shared" si="19"/>
        <v>8.2929678768690882E-2</v>
      </c>
      <c r="I99" s="303">
        <f t="shared" si="19"/>
        <v>7.9993889705860285E-2</v>
      </c>
      <c r="J99" s="303">
        <f t="shared" si="19"/>
        <v>8.0566717179939948E-2</v>
      </c>
      <c r="K99" s="303">
        <f t="shared" si="19"/>
        <v>8.0160681355070595E-2</v>
      </c>
      <c r="L99" s="303">
        <f t="shared" si="19"/>
        <v>7.8974222199252417E-2</v>
      </c>
      <c r="M99" s="303">
        <f t="shared" si="19"/>
        <v>7.4371485204314455E-2</v>
      </c>
      <c r="N99" s="303">
        <f t="shared" si="19"/>
        <v>7.7437485338102782E-2</v>
      </c>
      <c r="O99" s="303">
        <f t="shared" si="19"/>
        <v>7.5475677729098675E-2</v>
      </c>
      <c r="P99" s="303">
        <f t="shared" si="19"/>
        <v>7.7271581597457159E-2</v>
      </c>
      <c r="Q99" s="303">
        <f t="shared" si="19"/>
        <v>8.0488934508241156E-2</v>
      </c>
      <c r="R99" s="303">
        <f t="shared" si="19"/>
        <v>8.2778046462590599E-2</v>
      </c>
      <c r="S99" s="303">
        <f t="shared" si="19"/>
        <v>8.6346030672517379E-2</v>
      </c>
      <c r="T99" s="303">
        <f t="shared" si="19"/>
        <v>8.1844647681068305E-2</v>
      </c>
      <c r="U99" s="303">
        <f t="shared" si="19"/>
        <v>7.9541661285908893E-2</v>
      </c>
      <c r="V99" s="303">
        <f t="shared" si="19"/>
        <v>7.9543488441400925E-2</v>
      </c>
      <c r="W99" s="303">
        <f t="shared" si="19"/>
        <v>7.8580817883820583E-2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4.0597753900681058E-2</v>
      </c>
      <c r="C100" s="304">
        <f t="shared" si="20"/>
        <v>4.0026226495346991E-2</v>
      </c>
      <c r="D100" s="304">
        <f t="shared" si="20"/>
        <v>3.9768911102309193E-2</v>
      </c>
      <c r="E100" s="304">
        <f t="shared" si="20"/>
        <v>3.7383993471277271E-2</v>
      </c>
      <c r="F100" s="304">
        <f t="shared" si="20"/>
        <v>3.6272491682643682E-2</v>
      </c>
      <c r="G100" s="304">
        <f t="shared" si="20"/>
        <v>3.6221798976387089E-2</v>
      </c>
      <c r="H100" s="304">
        <f t="shared" si="20"/>
        <v>3.6226998374413746E-2</v>
      </c>
      <c r="I100" s="304">
        <f t="shared" si="20"/>
        <v>3.3867269180414529E-2</v>
      </c>
      <c r="J100" s="304">
        <f t="shared" si="20"/>
        <v>3.4167518968738389E-2</v>
      </c>
      <c r="K100" s="304">
        <f t="shared" si="20"/>
        <v>3.4012667132734306E-2</v>
      </c>
      <c r="L100" s="304">
        <f t="shared" si="20"/>
        <v>3.306011687035227E-2</v>
      </c>
      <c r="M100" s="304">
        <f t="shared" si="20"/>
        <v>2.988776849920935E-2</v>
      </c>
      <c r="N100" s="304">
        <f t="shared" si="20"/>
        <v>3.2277188264781903E-2</v>
      </c>
      <c r="O100" s="304">
        <f t="shared" si="20"/>
        <v>3.1049400027558141E-2</v>
      </c>
      <c r="P100" s="304">
        <f t="shared" si="20"/>
        <v>3.2282462175126848E-2</v>
      </c>
      <c r="Q100" s="304">
        <f t="shared" si="20"/>
        <v>3.4473320299710786E-2</v>
      </c>
      <c r="R100" s="304">
        <f t="shared" si="20"/>
        <v>3.6290705573621303E-2</v>
      </c>
      <c r="S100" s="304">
        <f t="shared" si="20"/>
        <v>3.9045520462224662E-2</v>
      </c>
      <c r="T100" s="304">
        <f t="shared" si="20"/>
        <v>3.5580070577980273E-2</v>
      </c>
      <c r="U100" s="304">
        <f t="shared" si="20"/>
        <v>3.394710432203827E-2</v>
      </c>
      <c r="V100" s="304">
        <f t="shared" si="20"/>
        <v>3.3944034909055128E-2</v>
      </c>
      <c r="W100" s="304">
        <f t="shared" si="20"/>
        <v>3.3315785055308918E-2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3.9867988563577268E-2</v>
      </c>
      <c r="C101" s="304">
        <f t="shared" si="21"/>
        <v>3.9405540518887443E-2</v>
      </c>
      <c r="D101" s="304">
        <f t="shared" si="21"/>
        <v>3.9342887716478619E-2</v>
      </c>
      <c r="E101" s="304">
        <f t="shared" si="21"/>
        <v>3.6129495744481814E-2</v>
      </c>
      <c r="F101" s="304">
        <f t="shared" si="21"/>
        <v>3.5225817855166028E-2</v>
      </c>
      <c r="G101" s="304">
        <f t="shared" si="21"/>
        <v>3.5428720093260244E-2</v>
      </c>
      <c r="H101" s="304">
        <f t="shared" si="21"/>
        <v>3.494939861208872E-2</v>
      </c>
      <c r="I101" s="304">
        <f t="shared" si="21"/>
        <v>3.3196859491774658E-2</v>
      </c>
      <c r="J101" s="304">
        <f t="shared" si="21"/>
        <v>3.3867376765535098E-2</v>
      </c>
      <c r="K101" s="304">
        <f t="shared" si="21"/>
        <v>3.3311266601017735E-2</v>
      </c>
      <c r="L101" s="304">
        <f t="shared" si="21"/>
        <v>3.2716729145595119E-2</v>
      </c>
      <c r="M101" s="304">
        <f t="shared" si="21"/>
        <v>2.9599790097070835E-2</v>
      </c>
      <c r="N101" s="304">
        <f t="shared" si="21"/>
        <v>3.0963449695486249E-2</v>
      </c>
      <c r="O101" s="304">
        <f t="shared" si="21"/>
        <v>2.9116392062842718E-2</v>
      </c>
      <c r="P101" s="304">
        <f t="shared" si="21"/>
        <v>3.0437841654321958E-2</v>
      </c>
      <c r="Q101" s="304">
        <f t="shared" si="21"/>
        <v>3.3025154698502181E-2</v>
      </c>
      <c r="R101" s="304">
        <f t="shared" si="21"/>
        <v>3.4418102233654074E-2</v>
      </c>
      <c r="S101" s="304">
        <f t="shared" si="21"/>
        <v>3.7240724214953481E-2</v>
      </c>
      <c r="T101" s="304">
        <f t="shared" si="21"/>
        <v>3.3743499628191266E-2</v>
      </c>
      <c r="U101" s="304">
        <f t="shared" si="21"/>
        <v>3.1965538726083702E-2</v>
      </c>
      <c r="V101" s="304">
        <f t="shared" si="21"/>
        <v>3.199729168436008E-2</v>
      </c>
      <c r="W101" s="304">
        <f t="shared" si="21"/>
        <v>3.1062998446187189E-2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3.2000877996688775E-3</v>
      </c>
      <c r="C102" s="304">
        <f t="shared" si="22"/>
        <v>3.3649122448412561E-3</v>
      </c>
      <c r="D102" s="304">
        <f t="shared" si="22"/>
        <v>3.3994816064880796E-3</v>
      </c>
      <c r="E102" s="304">
        <f t="shared" si="22"/>
        <v>4.2918978691200912E-3</v>
      </c>
      <c r="F102" s="304">
        <f t="shared" si="22"/>
        <v>4.5411093527905344E-3</v>
      </c>
      <c r="G102" s="304">
        <f t="shared" si="22"/>
        <v>4.494552799617634E-3</v>
      </c>
      <c r="H102" s="304">
        <f t="shared" si="22"/>
        <v>4.6001830390426015E-3</v>
      </c>
      <c r="I102" s="304">
        <f t="shared" si="22"/>
        <v>5.0606518679834588E-3</v>
      </c>
      <c r="J102" s="304">
        <f t="shared" si="22"/>
        <v>4.9049000552364242E-3</v>
      </c>
      <c r="K102" s="304">
        <f t="shared" si="22"/>
        <v>5.0242468255589558E-3</v>
      </c>
      <c r="L102" s="304">
        <f t="shared" si="22"/>
        <v>5.1653952660531324E-3</v>
      </c>
      <c r="M102" s="304">
        <f t="shared" si="22"/>
        <v>5.8255037193437826E-3</v>
      </c>
      <c r="N102" s="304">
        <f t="shared" si="22"/>
        <v>5.5565839163630743E-3</v>
      </c>
      <c r="O102" s="304">
        <f t="shared" si="22"/>
        <v>5.9922222192911739E-3</v>
      </c>
      <c r="P102" s="304">
        <f t="shared" si="22"/>
        <v>5.6953064195425073E-3</v>
      </c>
      <c r="Q102" s="304">
        <f t="shared" si="22"/>
        <v>5.0844089859193795E-3</v>
      </c>
      <c r="R102" s="304">
        <f t="shared" si="22"/>
        <v>4.7238471760693741E-3</v>
      </c>
      <c r="S102" s="304">
        <f t="shared" si="22"/>
        <v>3.9373562014218431E-3</v>
      </c>
      <c r="T102" s="304">
        <f t="shared" si="22"/>
        <v>4.9006949121093617E-3</v>
      </c>
      <c r="U102" s="304">
        <f t="shared" si="22"/>
        <v>5.3343380766453343E-3</v>
      </c>
      <c r="V102" s="304">
        <f t="shared" si="22"/>
        <v>5.3238266032421639E-3</v>
      </c>
      <c r="W102" s="304">
        <f t="shared" si="22"/>
        <v>5.5586140872140571E-3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3.7178626036619877E-3</v>
      </c>
      <c r="C103" s="304">
        <f t="shared" si="23"/>
        <v>3.9093556748643239E-3</v>
      </c>
      <c r="D103" s="304">
        <f t="shared" si="23"/>
        <v>3.9495183656856484E-3</v>
      </c>
      <c r="E103" s="304">
        <f t="shared" si="23"/>
        <v>4.9863277463790979E-3</v>
      </c>
      <c r="F103" s="304">
        <f t="shared" si="23"/>
        <v>5.2758616946780561E-3</v>
      </c>
      <c r="G103" s="304">
        <f t="shared" si="23"/>
        <v>5.22177228250167E-3</v>
      </c>
      <c r="H103" s="304">
        <f t="shared" si="23"/>
        <v>5.3444935144049263E-3</v>
      </c>
      <c r="I103" s="304">
        <f t="shared" si="23"/>
        <v>5.8794662859171266E-3</v>
      </c>
      <c r="J103" s="304">
        <f t="shared" si="23"/>
        <v>5.6985138007619755E-3</v>
      </c>
      <c r="K103" s="304">
        <f t="shared" si="23"/>
        <v>5.837170900825259E-3</v>
      </c>
      <c r="L103" s="304">
        <f t="shared" si="23"/>
        <v>6.0011571853680794E-3</v>
      </c>
      <c r="M103" s="304">
        <f t="shared" si="23"/>
        <v>6.7680713097569168E-3</v>
      </c>
      <c r="N103" s="304">
        <f t="shared" si="23"/>
        <v>6.4556402324003623E-3</v>
      </c>
      <c r="O103" s="304">
        <f t="shared" si="23"/>
        <v>6.961764894150812E-3</v>
      </c>
      <c r="P103" s="304">
        <f t="shared" si="23"/>
        <v>6.6168080625175728E-3</v>
      </c>
      <c r="Q103" s="304">
        <f t="shared" si="23"/>
        <v>5.9070673099746217E-3</v>
      </c>
      <c r="R103" s="304">
        <f t="shared" si="23"/>
        <v>5.4881665319119893E-3</v>
      </c>
      <c r="S103" s="304">
        <f t="shared" si="23"/>
        <v>4.5744211705933758E-3</v>
      </c>
      <c r="T103" s="304">
        <f t="shared" si="23"/>
        <v>5.693628264691131E-3</v>
      </c>
      <c r="U103" s="304">
        <f t="shared" si="23"/>
        <v>6.1974349742847726E-3</v>
      </c>
      <c r="V103" s="304">
        <f t="shared" si="23"/>
        <v>6.1852227425206715E-3</v>
      </c>
      <c r="W103" s="304">
        <f t="shared" si="23"/>
        <v>6.4579988852744132E-3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1.2581446168097715E-3</v>
      </c>
      <c r="C104" s="304">
        <f t="shared" si="24"/>
        <v>1.3229468976827343E-3</v>
      </c>
      <c r="D104" s="304">
        <f t="shared" si="24"/>
        <v>1.3365381673557102E-3</v>
      </c>
      <c r="E104" s="304">
        <f t="shared" si="24"/>
        <v>1.6874000146150699E-3</v>
      </c>
      <c r="F104" s="304">
        <f t="shared" si="24"/>
        <v>1.7853798533743652E-3</v>
      </c>
      <c r="G104" s="304">
        <f t="shared" si="24"/>
        <v>1.7670757066075916E-3</v>
      </c>
      <c r="H104" s="304">
        <f t="shared" si="24"/>
        <v>1.8086052287408906E-3</v>
      </c>
      <c r="I104" s="304">
        <f t="shared" si="24"/>
        <v>1.9896428797705227E-3</v>
      </c>
      <c r="J104" s="304">
        <f t="shared" si="24"/>
        <v>1.9284075896680698E-3</v>
      </c>
      <c r="K104" s="304">
        <f t="shared" si="24"/>
        <v>1.9753298949343394E-3</v>
      </c>
      <c r="L104" s="304">
        <f t="shared" si="24"/>
        <v>2.0308237318838189E-3</v>
      </c>
      <c r="M104" s="304">
        <f t="shared" si="24"/>
        <v>2.2903515789335742E-3</v>
      </c>
      <c r="N104" s="304">
        <f t="shared" si="24"/>
        <v>2.1846232290711957E-3</v>
      </c>
      <c r="O104" s="304">
        <f t="shared" si="24"/>
        <v>2.355898525255834E-3</v>
      </c>
      <c r="P104" s="304">
        <f t="shared" si="24"/>
        <v>2.2391632859482722E-3</v>
      </c>
      <c r="Q104" s="304">
        <f t="shared" si="24"/>
        <v>1.9989832141341893E-3</v>
      </c>
      <c r="R104" s="304">
        <f t="shared" si="24"/>
        <v>1.85722494733385E-3</v>
      </c>
      <c r="S104" s="304">
        <f t="shared" si="24"/>
        <v>1.5480086233240363E-3</v>
      </c>
      <c r="T104" s="304">
        <f t="shared" si="24"/>
        <v>1.9267542980962648E-3</v>
      </c>
      <c r="U104" s="304">
        <f t="shared" si="24"/>
        <v>2.0972451868567989E-3</v>
      </c>
      <c r="V104" s="304">
        <f t="shared" si="24"/>
        <v>2.0931125022228634E-3</v>
      </c>
      <c r="W104" s="304">
        <f t="shared" si="24"/>
        <v>2.1854214098359953E-3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8.3210808237807979E-2</v>
      </c>
      <c r="C105" s="303">
        <f t="shared" si="25"/>
        <v>8.5606769624668705E-2</v>
      </c>
      <c r="D105" s="303">
        <f t="shared" si="25"/>
        <v>8.6131041046039789E-2</v>
      </c>
      <c r="E105" s="303">
        <f t="shared" si="25"/>
        <v>0.10087980575630562</v>
      </c>
      <c r="F105" s="303">
        <f t="shared" si="25"/>
        <v>0.1049638996844573</v>
      </c>
      <c r="G105" s="303">
        <f t="shared" si="25"/>
        <v>0.10420606714351691</v>
      </c>
      <c r="H105" s="303">
        <f t="shared" si="25"/>
        <v>0.10611465494863798</v>
      </c>
      <c r="I105" s="303">
        <f t="shared" si="25"/>
        <v>0.11277274082957785</v>
      </c>
      <c r="J105" s="303">
        <f t="shared" si="25"/>
        <v>0.11024353348262661</v>
      </c>
      <c r="K105" s="303">
        <f t="shared" si="25"/>
        <v>0.11221462920854246</v>
      </c>
      <c r="L105" s="303">
        <f t="shared" si="25"/>
        <v>0.11417101915395035</v>
      </c>
      <c r="M105" s="303">
        <f t="shared" si="25"/>
        <v>0.12399731488963006</v>
      </c>
      <c r="N105" s="303">
        <f t="shared" si="25"/>
        <v>0.12044893649230709</v>
      </c>
      <c r="O105" s="303">
        <f t="shared" si="25"/>
        <v>0.12734430134574398</v>
      </c>
      <c r="P105" s="303">
        <f t="shared" si="25"/>
        <v>0.12277698296840371</v>
      </c>
      <c r="Q105" s="303">
        <f t="shared" si="25"/>
        <v>0.11319276833953341</v>
      </c>
      <c r="R105" s="303">
        <f t="shared" si="25"/>
        <v>0.10785298148072503</v>
      </c>
      <c r="S105" s="303">
        <f t="shared" si="25"/>
        <v>9.545440193205651E-2</v>
      </c>
      <c r="T105" s="303">
        <f t="shared" si="25"/>
        <v>0.11043757601021571</v>
      </c>
      <c r="U105" s="303">
        <f t="shared" si="25"/>
        <v>0.11725550141746244</v>
      </c>
      <c r="V105" s="303">
        <f t="shared" si="25"/>
        <v>0.1170816548100744</v>
      </c>
      <c r="W105" s="303">
        <f t="shared" si="25"/>
        <v>0.12098783432878589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1.8272988956405757E-2</v>
      </c>
      <c r="C106" s="304">
        <f t="shared" si="26"/>
        <v>1.7798157055127335E-2</v>
      </c>
      <c r="D106" s="304">
        <f t="shared" si="26"/>
        <v>1.7713856082870637E-2</v>
      </c>
      <c r="E106" s="304">
        <f t="shared" si="26"/>
        <v>1.7052810884461544E-2</v>
      </c>
      <c r="F106" s="304">
        <f t="shared" si="26"/>
        <v>1.683483315931816E-2</v>
      </c>
      <c r="G106" s="304">
        <f t="shared" si="26"/>
        <v>1.687427429285818E-2</v>
      </c>
      <c r="H106" s="304">
        <f t="shared" si="26"/>
        <v>1.6977533157873561E-2</v>
      </c>
      <c r="I106" s="304">
        <f t="shared" si="26"/>
        <v>1.57022666325345E-2</v>
      </c>
      <c r="J106" s="304">
        <f t="shared" si="26"/>
        <v>1.5841844046354234E-2</v>
      </c>
      <c r="K106" s="304">
        <f t="shared" si="26"/>
        <v>1.5775921387949227E-2</v>
      </c>
      <c r="L106" s="304">
        <f t="shared" si="26"/>
        <v>1.5311283435724509E-2</v>
      </c>
      <c r="M106" s="304">
        <f t="shared" si="26"/>
        <v>1.3878544814725519E-2</v>
      </c>
      <c r="N106" s="304">
        <f t="shared" si="26"/>
        <v>1.4899274405416595E-2</v>
      </c>
      <c r="O106" s="304">
        <f t="shared" si="26"/>
        <v>1.4324693957902384E-2</v>
      </c>
      <c r="P106" s="304">
        <f t="shared" si="26"/>
        <v>1.4836844378162278E-2</v>
      </c>
      <c r="Q106" s="304">
        <f t="shared" si="26"/>
        <v>1.572829750460698E-2</v>
      </c>
      <c r="R106" s="304">
        <f t="shared" si="26"/>
        <v>1.6596688743767816E-2</v>
      </c>
      <c r="S106" s="304">
        <f t="shared" si="26"/>
        <v>1.7780615229086378E-2</v>
      </c>
      <c r="T106" s="304">
        <f t="shared" si="26"/>
        <v>1.6134685329255688E-2</v>
      </c>
      <c r="U106" s="304">
        <f t="shared" si="26"/>
        <v>1.5505454292115308E-2</v>
      </c>
      <c r="V106" s="304">
        <f t="shared" si="26"/>
        <v>1.5514263067919552E-2</v>
      </c>
      <c r="W106" s="304">
        <f t="shared" si="26"/>
        <v>1.53829876848067E-2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7.5097596186239658E-3</v>
      </c>
      <c r="C107" s="304">
        <f t="shared" si="27"/>
        <v>7.4226502916463905E-3</v>
      </c>
      <c r="D107" s="304">
        <f t="shared" si="27"/>
        <v>7.4108486557355815E-3</v>
      </c>
      <c r="E107" s="304">
        <f t="shared" si="27"/>
        <v>6.805555985110145E-3</v>
      </c>
      <c r="F107" s="304">
        <f t="shared" si="27"/>
        <v>6.6353341112224077E-3</v>
      </c>
      <c r="G107" s="304">
        <f t="shared" si="27"/>
        <v>6.6735539233842029E-3</v>
      </c>
      <c r="H107" s="304">
        <f t="shared" si="27"/>
        <v>6.5832662205596512E-3</v>
      </c>
      <c r="I107" s="304">
        <f t="shared" si="27"/>
        <v>6.2531480483121226E-3</v>
      </c>
      <c r="J107" s="304">
        <f t="shared" si="27"/>
        <v>6.3794504710703243E-3</v>
      </c>
      <c r="K107" s="304">
        <f t="shared" si="27"/>
        <v>6.2746984179202362E-3</v>
      </c>
      <c r="L107" s="304">
        <f t="shared" si="27"/>
        <v>6.162707983103791E-3</v>
      </c>
      <c r="M107" s="304">
        <f t="shared" si="27"/>
        <v>5.5755837301961651E-3</v>
      </c>
      <c r="N107" s="304">
        <f t="shared" si="27"/>
        <v>5.8324503581525357E-3</v>
      </c>
      <c r="O107" s="304">
        <f t="shared" si="27"/>
        <v>5.4845281448013981E-3</v>
      </c>
      <c r="P107" s="304">
        <f t="shared" si="27"/>
        <v>5.7334438573238044E-3</v>
      </c>
      <c r="Q107" s="304">
        <f t="shared" si="27"/>
        <v>6.2208047631527666E-3</v>
      </c>
      <c r="R107" s="304">
        <f t="shared" si="27"/>
        <v>6.483188232378056E-3</v>
      </c>
      <c r="S107" s="304">
        <f t="shared" si="27"/>
        <v>7.0148732593264167E-3</v>
      </c>
      <c r="T107" s="304">
        <f t="shared" si="27"/>
        <v>6.3561162734543141E-3</v>
      </c>
      <c r="U107" s="304">
        <f t="shared" si="27"/>
        <v>6.0212095107304445E-3</v>
      </c>
      <c r="V107" s="304">
        <f t="shared" si="27"/>
        <v>6.0271906773863822E-3</v>
      </c>
      <c r="W107" s="304">
        <f t="shared" si="27"/>
        <v>5.85120192338152E-3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5.7428059662778252E-2</v>
      </c>
      <c r="C108" s="304">
        <f t="shared" si="28"/>
        <v>6.0385962277894972E-2</v>
      </c>
      <c r="D108" s="304">
        <f t="shared" si="28"/>
        <v>6.100633630743358E-2</v>
      </c>
      <c r="E108" s="304">
        <f t="shared" si="28"/>
        <v>7.7021438886733934E-2</v>
      </c>
      <c r="F108" s="304">
        <f t="shared" si="28"/>
        <v>8.149373241391672E-2</v>
      </c>
      <c r="G108" s="304">
        <f t="shared" si="28"/>
        <v>8.0658238927274514E-2</v>
      </c>
      <c r="H108" s="304">
        <f t="shared" si="28"/>
        <v>8.2553855570204768E-2</v>
      </c>
      <c r="I108" s="304">
        <f t="shared" si="28"/>
        <v>9.0817326148731226E-2</v>
      </c>
      <c r="J108" s="304">
        <f t="shared" si="28"/>
        <v>8.8022238965202046E-2</v>
      </c>
      <c r="K108" s="304">
        <f t="shared" si="28"/>
        <v>9.0164009402672995E-2</v>
      </c>
      <c r="L108" s="304">
        <f t="shared" si="28"/>
        <v>9.2697027735122048E-2</v>
      </c>
      <c r="M108" s="304">
        <f t="shared" si="28"/>
        <v>0.10454318634470837</v>
      </c>
      <c r="N108" s="304">
        <f t="shared" si="28"/>
        <v>9.9717211728737973E-2</v>
      </c>
      <c r="O108" s="304">
        <f t="shared" si="28"/>
        <v>0.1075350792430402</v>
      </c>
      <c r="P108" s="304">
        <f t="shared" si="28"/>
        <v>0.10220669473291764</v>
      </c>
      <c r="Q108" s="304">
        <f t="shared" si="28"/>
        <v>9.1243666071773671E-2</v>
      </c>
      <c r="R108" s="304">
        <f t="shared" si="28"/>
        <v>8.4773104504579172E-2</v>
      </c>
      <c r="S108" s="304">
        <f t="shared" si="28"/>
        <v>7.0658913443643723E-2</v>
      </c>
      <c r="T108" s="304">
        <f t="shared" si="28"/>
        <v>8.7946774407505715E-2</v>
      </c>
      <c r="U108" s="304">
        <f t="shared" si="28"/>
        <v>9.5728837614616688E-2</v>
      </c>
      <c r="V108" s="304">
        <f t="shared" si="28"/>
        <v>9.5540201064768474E-2</v>
      </c>
      <c r="W108" s="304">
        <f t="shared" si="28"/>
        <v>9.9753644720597667E-2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5.5788877728568394E-2</v>
      </c>
      <c r="C109" s="237">
        <f t="shared" si="29"/>
        <v>5.8662352268658353E-2</v>
      </c>
      <c r="D109" s="237">
        <f t="shared" si="29"/>
        <v>5.9265018823703754E-2</v>
      </c>
      <c r="E109" s="237">
        <f t="shared" si="29"/>
        <v>7.4822998752915301E-2</v>
      </c>
      <c r="F109" s="237">
        <f t="shared" si="29"/>
        <v>7.9167638607010607E-2</v>
      </c>
      <c r="G109" s="237">
        <f t="shared" si="29"/>
        <v>7.8355992797575227E-2</v>
      </c>
      <c r="H109" s="237">
        <f t="shared" si="29"/>
        <v>8.0197502431257409E-2</v>
      </c>
      <c r="I109" s="237">
        <f t="shared" si="29"/>
        <v>8.8225106923314339E-2</v>
      </c>
      <c r="J109" s="237">
        <f t="shared" si="29"/>
        <v>8.5509800537581296E-2</v>
      </c>
      <c r="K109" s="237">
        <f t="shared" si="29"/>
        <v>8.7590437943065064E-2</v>
      </c>
      <c r="L109" s="237">
        <f t="shared" si="29"/>
        <v>9.0051155767470595E-2</v>
      </c>
      <c r="M109" s="237">
        <f t="shared" si="29"/>
        <v>0.10155918682587996</v>
      </c>
      <c r="N109" s="237">
        <f t="shared" si="29"/>
        <v>9.6870961081313309E-2</v>
      </c>
      <c r="O109" s="237">
        <f t="shared" si="29"/>
        <v>0.10446568145693909</v>
      </c>
      <c r="P109" s="237">
        <f t="shared" si="29"/>
        <v>9.9289386216048409E-2</v>
      </c>
      <c r="Q109" s="237">
        <f t="shared" si="29"/>
        <v>8.8639277730705138E-2</v>
      </c>
      <c r="R109" s="237">
        <f t="shared" si="29"/>
        <v>8.2353406847601687E-2</v>
      </c>
      <c r="S109" s="237">
        <f t="shared" si="29"/>
        <v>6.8642080294694582E-2</v>
      </c>
      <c r="T109" s="237">
        <f t="shared" si="29"/>
        <v>8.5436489981611227E-2</v>
      </c>
      <c r="U109" s="237">
        <f t="shared" si="29"/>
        <v>9.2996428020383257E-2</v>
      </c>
      <c r="V109" s="237">
        <f t="shared" si="29"/>
        <v>9.2813175765711575E-2</v>
      </c>
      <c r="W109" s="237">
        <f t="shared" si="29"/>
        <v>9.6906354158148592E-2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343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4">
        <f>IF(B$5=0,0,B$5/FBT_fec!B$5)</f>
        <v>0.45477991337625701</v>
      </c>
      <c r="C113" s="324">
        <f>IF(C$5=0,0,C$5/FBT_fec!C$5)</f>
        <v>0.4562345861243095</v>
      </c>
      <c r="D113" s="324">
        <f>IF(D$5=0,0,D$5/FBT_fec!D$5)</f>
        <v>0.4561473234141819</v>
      </c>
      <c r="E113" s="324">
        <f>IF(E$5=0,0,E$5/FBT_fec!E$5)</f>
        <v>0.46756299837798088</v>
      </c>
      <c r="F113" s="324">
        <f>IF(F$5=0,0,F$5/FBT_fec!F$5)</f>
        <v>0.47143005292693696</v>
      </c>
      <c r="G113" s="324">
        <f>IF(G$5=0,0,G$5/FBT_fec!G$5)</f>
        <v>0.47410399617835192</v>
      </c>
      <c r="H113" s="324">
        <f>IF(H$5=0,0,H$5/FBT_fec!H$5)</f>
        <v>0.47638761847119904</v>
      </c>
      <c r="I113" s="324">
        <f>IF(I$5=0,0,I$5/FBT_fec!I$5)</f>
        <v>0.47811233025857447</v>
      </c>
      <c r="J113" s="324">
        <f>IF(J$5=0,0,J$5/FBT_fec!J$5)</f>
        <v>0.47677176465091398</v>
      </c>
      <c r="K113" s="324">
        <f>IF(K$5=0,0,K$5/FBT_fec!K$5)</f>
        <v>0.48154019415459465</v>
      </c>
      <c r="L113" s="324">
        <f>IF(L$5=0,0,L$5/FBT_fec!L$5)</f>
        <v>0.48221123120257475</v>
      </c>
      <c r="M113" s="324">
        <f>IF(M$5=0,0,M$5/FBT_fec!M$5)</f>
        <v>0.49065805692342762</v>
      </c>
      <c r="N113" s="324">
        <f>IF(N$5=0,0,N$5/FBT_fec!N$5)</f>
        <v>0.49014098590959965</v>
      </c>
      <c r="O113" s="324">
        <f>IF(O$5=0,0,O$5/FBT_fec!O$5)</f>
        <v>0.49912053050700456</v>
      </c>
      <c r="P113" s="324">
        <f>IF(P$5=0,0,P$5/FBT_fec!P$5)</f>
        <v>0.49400458235719708</v>
      </c>
      <c r="Q113" s="324">
        <f>IF(Q$5=0,0,Q$5/FBT_fec!Q$5)</f>
        <v>0.48385198619983844</v>
      </c>
      <c r="R113" s="324">
        <f>IF(R$5=0,0,R$5/FBT_fec!R$5)</f>
        <v>0.4817048283794747</v>
      </c>
      <c r="S113" s="324">
        <f>IF(S$5=0,0,S$5/FBT_fec!S$5)</f>
        <v>0.47292724230957645</v>
      </c>
      <c r="T113" s="324">
        <f>IF(T$5=0,0,T$5/FBT_fec!T$5)</f>
        <v>0.48364674811886055</v>
      </c>
      <c r="U113" s="324">
        <f>IF(U$5=0,0,U$5/FBT_fec!U$5)</f>
        <v>0.4898764798569698</v>
      </c>
      <c r="V113" s="324">
        <f>IF(V$5=0,0,V$5/FBT_fec!V$5)</f>
        <v>0.49045457306244367</v>
      </c>
      <c r="W113" s="324">
        <f>IF(W$5=0,0,W$5/FBT_fec!W$5)</f>
        <v>0.49758256509923388</v>
      </c>
      <c r="DA113" s="95"/>
    </row>
    <row r="114" spans="1:105" ht="12" customHeight="1" x14ac:dyDescent="0.25">
      <c r="A114" s="55" t="s">
        <v>92</v>
      </c>
      <c r="B114" s="336">
        <f>IF(B$6=0,0,B$6/FBT_fec!B$6)</f>
        <v>0.4983012678028696</v>
      </c>
      <c r="C114" s="336">
        <f>IF(C$6=0,0,C$6/FBT_fec!C$6)</f>
        <v>0.49830126780286971</v>
      </c>
      <c r="D114" s="336">
        <f>IF(D$6=0,0,D$6/FBT_fec!D$6)</f>
        <v>0.49830126780286965</v>
      </c>
      <c r="E114" s="336">
        <f>IF(E$6=0,0,E$6/FBT_fec!E$6)</f>
        <v>0.4983012678028696</v>
      </c>
      <c r="F114" s="336">
        <f>IF(F$6=0,0,F$6/FBT_fec!F$6)</f>
        <v>0.49830126780286965</v>
      </c>
      <c r="G114" s="336">
        <f>IF(G$6=0,0,G$6/FBT_fec!G$6)</f>
        <v>0.4983012678028696</v>
      </c>
      <c r="H114" s="336">
        <f>IF(H$6=0,0,H$6/FBT_fec!H$6)</f>
        <v>0.4983012678028696</v>
      </c>
      <c r="I114" s="336">
        <f>IF(I$6=0,0,I$6/FBT_fec!I$6)</f>
        <v>0.49830126780286949</v>
      </c>
      <c r="J114" s="336">
        <f>IF(J$6=0,0,J$6/FBT_fec!J$6)</f>
        <v>0.4983012678028696</v>
      </c>
      <c r="K114" s="336">
        <f>IF(K$6=0,0,K$6/FBT_fec!K$6)</f>
        <v>0.49830126780286954</v>
      </c>
      <c r="L114" s="336">
        <f>IF(L$6=0,0,L$6/FBT_fec!L$6)</f>
        <v>0.4983012678028696</v>
      </c>
      <c r="M114" s="336">
        <f>IF(M$6=0,0,M$6/FBT_fec!M$6)</f>
        <v>0.4983012678028696</v>
      </c>
      <c r="N114" s="336">
        <f>IF(N$6=0,0,N$6/FBT_fec!N$6)</f>
        <v>0.49830126780286971</v>
      </c>
      <c r="O114" s="336">
        <f>IF(O$6=0,0,O$6/FBT_fec!O$6)</f>
        <v>0.4983012678028696</v>
      </c>
      <c r="P114" s="336">
        <f>IF(P$6=0,0,P$6/FBT_fec!P$6)</f>
        <v>0.4983012678028696</v>
      </c>
      <c r="Q114" s="336">
        <f>IF(Q$6=0,0,Q$6/FBT_fec!Q$6)</f>
        <v>0.49830126780286965</v>
      </c>
      <c r="R114" s="336">
        <f>IF(R$6=0,0,R$6/FBT_fec!R$6)</f>
        <v>0.4983012678028696</v>
      </c>
      <c r="S114" s="336">
        <f>IF(S$6=0,0,S$6/FBT_fec!S$6)</f>
        <v>0.4983012678028696</v>
      </c>
      <c r="T114" s="336">
        <f>IF(T$6=0,0,T$6/FBT_fec!T$6)</f>
        <v>0.49830126780286971</v>
      </c>
      <c r="U114" s="336">
        <f>IF(U$6=0,0,U$6/FBT_fec!U$6)</f>
        <v>0.49830126780286971</v>
      </c>
      <c r="V114" s="336">
        <f>IF(V$6=0,0,V$6/FBT_fec!V$6)</f>
        <v>0.49830126780286971</v>
      </c>
      <c r="W114" s="336">
        <f>IF(W$6=0,0,W$6/FBT_fec!W$6)</f>
        <v>0.4983012678028696</v>
      </c>
      <c r="DA114" s="67"/>
    </row>
    <row r="115" spans="1:105" ht="12" customHeight="1" x14ac:dyDescent="0.25">
      <c r="A115" s="202" t="s">
        <v>93</v>
      </c>
      <c r="B115" s="337">
        <f>IF(B$7=0,0,B$7/FBT_fec!B$7)</f>
        <v>0.12913792706169205</v>
      </c>
      <c r="C115" s="337">
        <f>IF(C$7=0,0,C$7/FBT_fec!C$7)</f>
        <v>0.12913792706169211</v>
      </c>
      <c r="D115" s="337">
        <f>IF(D$7=0,0,D$7/FBT_fec!D$7)</f>
        <v>0.12913792706169211</v>
      </c>
      <c r="E115" s="337">
        <f>IF(E$7=0,0,E$7/FBT_fec!E$7)</f>
        <v>0.12913792706169205</v>
      </c>
      <c r="F115" s="337">
        <f>IF(F$7=0,0,F$7/FBT_fec!F$7)</f>
        <v>0.12913792706169208</v>
      </c>
      <c r="G115" s="337">
        <f>IF(G$7=0,0,G$7/FBT_fec!G$7)</f>
        <v>0.12913792706169208</v>
      </c>
      <c r="H115" s="337">
        <f>IF(H$7=0,0,H$7/FBT_fec!H$7)</f>
        <v>0.12913792706169214</v>
      </c>
      <c r="I115" s="337">
        <f>IF(I$7=0,0,I$7/FBT_fec!I$7)</f>
        <v>0.12913792706169208</v>
      </c>
      <c r="J115" s="337">
        <f>IF(J$7=0,0,J$7/FBT_fec!J$7)</f>
        <v>0.12913792706169208</v>
      </c>
      <c r="K115" s="337">
        <f>IF(K$7=0,0,K$7/FBT_fec!K$7)</f>
        <v>0.12913792706169205</v>
      </c>
      <c r="L115" s="337">
        <f>IF(L$7=0,0,L$7/FBT_fec!L$7)</f>
        <v>0.12913792706169205</v>
      </c>
      <c r="M115" s="337">
        <f>IF(M$7=0,0,M$7/FBT_fec!M$7)</f>
        <v>0.12913792706169203</v>
      </c>
      <c r="N115" s="337">
        <f>IF(N$7=0,0,N$7/FBT_fec!N$7)</f>
        <v>0.12913792706169211</v>
      </c>
      <c r="O115" s="337">
        <f>IF(O$7=0,0,O$7/FBT_fec!O$7)</f>
        <v>0.12913792706169211</v>
      </c>
      <c r="P115" s="337">
        <f>IF(P$7=0,0,P$7/FBT_fec!P$7)</f>
        <v>0.12913792706169211</v>
      </c>
      <c r="Q115" s="337">
        <f>IF(Q$7=0,0,Q$7/FBT_fec!Q$7)</f>
        <v>0.12913792706169211</v>
      </c>
      <c r="R115" s="337">
        <f>IF(R$7=0,0,R$7/FBT_fec!R$7)</f>
        <v>0.12913792706169208</v>
      </c>
      <c r="S115" s="337">
        <f>IF(S$7=0,0,S$7/FBT_fec!S$7)</f>
        <v>0.12913792706169211</v>
      </c>
      <c r="T115" s="337">
        <f>IF(T$7=0,0,T$7/FBT_fec!T$7)</f>
        <v>0.12913792706169211</v>
      </c>
      <c r="U115" s="337">
        <f>IF(U$7=0,0,U$7/FBT_fec!U$7)</f>
        <v>0.12913792706169216</v>
      </c>
      <c r="V115" s="337">
        <f>IF(V$7=0,0,V$7/FBT_fec!V$7)</f>
        <v>0.12913792706169208</v>
      </c>
      <c r="W115" s="337">
        <f>IF(W$7=0,0,W$7/FBT_fec!W$7)</f>
        <v>0.12913792706169208</v>
      </c>
      <c r="DA115" s="174"/>
    </row>
    <row r="116" spans="1:105" ht="12" customHeight="1" x14ac:dyDescent="0.25">
      <c r="A116" s="202" t="s">
        <v>94</v>
      </c>
      <c r="B116" s="337">
        <f>IF(B$8=0,0,B$8/FBT_fec!B$8)</f>
        <v>0.70571779949828761</v>
      </c>
      <c r="C116" s="337">
        <f>IF(C$8=0,0,C$8/FBT_fec!C$8)</f>
        <v>0.70571779949828783</v>
      </c>
      <c r="D116" s="337">
        <f>IF(D$8=0,0,D$8/FBT_fec!D$8)</f>
        <v>0.70571779949828783</v>
      </c>
      <c r="E116" s="337">
        <f>IF(E$8=0,0,E$8/FBT_fec!E$8)</f>
        <v>0.70571779949828806</v>
      </c>
      <c r="F116" s="337">
        <f>IF(F$8=0,0,F$8/FBT_fec!F$8)</f>
        <v>0.70571779949828772</v>
      </c>
      <c r="G116" s="337">
        <f>IF(G$8=0,0,G$8/FBT_fec!G$8)</f>
        <v>0.70571779949828806</v>
      </c>
      <c r="H116" s="337">
        <f>IF(H$8=0,0,H$8/FBT_fec!H$8)</f>
        <v>0.70571779949828795</v>
      </c>
      <c r="I116" s="337">
        <f>IF(I$8=0,0,I$8/FBT_fec!I$8)</f>
        <v>0.70571779949828772</v>
      </c>
      <c r="J116" s="337">
        <f>IF(J$8=0,0,J$8/FBT_fec!J$8)</f>
        <v>0.70571779949828761</v>
      </c>
      <c r="K116" s="337">
        <f>IF(K$8=0,0,K$8/FBT_fec!K$8)</f>
        <v>0.70571779949828761</v>
      </c>
      <c r="L116" s="337">
        <f>IF(L$8=0,0,L$8/FBT_fec!L$8)</f>
        <v>0.70571779949828783</v>
      </c>
      <c r="M116" s="337">
        <f>IF(M$8=0,0,M$8/FBT_fec!M$8)</f>
        <v>0.70571779949828783</v>
      </c>
      <c r="N116" s="337">
        <f>IF(N$8=0,0,N$8/FBT_fec!N$8)</f>
        <v>0.70571779949828772</v>
      </c>
      <c r="O116" s="337">
        <f>IF(O$8=0,0,O$8/FBT_fec!O$8)</f>
        <v>0.70571779949828772</v>
      </c>
      <c r="P116" s="337">
        <f>IF(P$8=0,0,P$8/FBT_fec!P$8)</f>
        <v>0.70571779949828772</v>
      </c>
      <c r="Q116" s="337">
        <f>IF(Q$8=0,0,Q$8/FBT_fec!Q$8)</f>
        <v>0.7057177994982875</v>
      </c>
      <c r="R116" s="337">
        <f>IF(R$8=0,0,R$8/FBT_fec!R$8)</f>
        <v>0.70571779949828761</v>
      </c>
      <c r="S116" s="337">
        <f>IF(S$8=0,0,S$8/FBT_fec!S$8)</f>
        <v>0.70571779949828783</v>
      </c>
      <c r="T116" s="337">
        <f>IF(T$8=0,0,T$8/FBT_fec!T$8)</f>
        <v>0.70571779949828783</v>
      </c>
      <c r="U116" s="337">
        <f>IF(U$8=0,0,U$8/FBT_fec!U$8)</f>
        <v>0.70571779949828795</v>
      </c>
      <c r="V116" s="337">
        <f>IF(V$8=0,0,V$8/FBT_fec!V$8)</f>
        <v>0.70571779949828783</v>
      </c>
      <c r="W116" s="337">
        <f>IF(W$8=0,0,W$8/FBT_fec!W$8)</f>
        <v>0.7057177994982875</v>
      </c>
      <c r="DA116" s="174"/>
    </row>
    <row r="117" spans="1:105" ht="12" customHeight="1" x14ac:dyDescent="0.25">
      <c r="A117" s="202" t="s">
        <v>95</v>
      </c>
      <c r="B117" s="337">
        <f>IF(B$9=0,0,B$9/FBT_fec!B$9)</f>
        <v>0.49873442173727656</v>
      </c>
      <c r="C117" s="337">
        <f>IF(C$9=0,0,C$9/FBT_fec!C$9)</f>
        <v>0.49873442173727661</v>
      </c>
      <c r="D117" s="337">
        <f>IF(D$9=0,0,D$9/FBT_fec!D$9)</f>
        <v>0.49873442173727628</v>
      </c>
      <c r="E117" s="337">
        <f>IF(E$9=0,0,E$9/FBT_fec!E$9)</f>
        <v>0.49873442173727645</v>
      </c>
      <c r="F117" s="337">
        <f>IF(F$9=0,0,F$9/FBT_fec!F$9)</f>
        <v>0.49873442173727645</v>
      </c>
      <c r="G117" s="337">
        <f>IF(G$9=0,0,G$9/FBT_fec!G$9)</f>
        <v>0.49873442173727639</v>
      </c>
      <c r="H117" s="337">
        <f>IF(H$9=0,0,H$9/FBT_fec!H$9)</f>
        <v>0.49873442173727661</v>
      </c>
      <c r="I117" s="337">
        <f>IF(I$9=0,0,I$9/FBT_fec!I$9)</f>
        <v>0.4987344217372765</v>
      </c>
      <c r="J117" s="337">
        <f>IF(J$9=0,0,J$9/FBT_fec!J$9)</f>
        <v>0.49873442173727656</v>
      </c>
      <c r="K117" s="337">
        <f>IF(K$9=0,0,K$9/FBT_fec!K$9)</f>
        <v>0.49873442173727645</v>
      </c>
      <c r="L117" s="337">
        <f>IF(L$9=0,0,L$9/FBT_fec!L$9)</f>
        <v>0.4987344217372765</v>
      </c>
      <c r="M117" s="337">
        <f>IF(M$9=0,0,M$9/FBT_fec!M$9)</f>
        <v>0.49873442173727656</v>
      </c>
      <c r="N117" s="337">
        <f>IF(N$9=0,0,N$9/FBT_fec!N$9)</f>
        <v>0.4987344217372765</v>
      </c>
      <c r="O117" s="337">
        <f>IF(O$9=0,0,O$9/FBT_fec!O$9)</f>
        <v>0.4987344217372765</v>
      </c>
      <c r="P117" s="337">
        <f>IF(P$9=0,0,P$9/FBT_fec!P$9)</f>
        <v>0.49873442173727656</v>
      </c>
      <c r="Q117" s="337">
        <f>IF(Q$9=0,0,Q$9/FBT_fec!Q$9)</f>
        <v>0.4987344217372765</v>
      </c>
      <c r="R117" s="337">
        <f>IF(R$9=0,0,R$9/FBT_fec!R$9)</f>
        <v>0.49873442173727639</v>
      </c>
      <c r="S117" s="337">
        <f>IF(S$9=0,0,S$9/FBT_fec!S$9)</f>
        <v>0.49873442173727656</v>
      </c>
      <c r="T117" s="337">
        <f>IF(T$9=0,0,T$9/FBT_fec!T$9)</f>
        <v>0.49873442173727656</v>
      </c>
      <c r="U117" s="337">
        <f>IF(U$9=0,0,U$9/FBT_fec!U$9)</f>
        <v>0.49873442173727639</v>
      </c>
      <c r="V117" s="337">
        <f>IF(V$9=0,0,V$9/FBT_fec!V$9)</f>
        <v>0.4987344217372765</v>
      </c>
      <c r="W117" s="337">
        <f>IF(W$9=0,0,W$9/FBT_fec!W$9)</f>
        <v>0.49873442173727656</v>
      </c>
      <c r="DA117" s="174"/>
    </row>
    <row r="118" spans="1:105" ht="12" customHeight="1" x14ac:dyDescent="0.25">
      <c r="A118" s="56" t="s">
        <v>96</v>
      </c>
      <c r="B118" s="338">
        <f>IF(B$10=0,0,B$10/FBT_fec!B$10)</f>
        <v>0.70867541053200434</v>
      </c>
      <c r="C118" s="338">
        <f>IF(C$10=0,0,C$10/FBT_fec!C$10)</f>
        <v>0.71466385627145002</v>
      </c>
      <c r="D118" s="338">
        <f>IF(D$10=0,0,D$10/FBT_fec!D$10)</f>
        <v>0.71811310170738418</v>
      </c>
      <c r="E118" s="338">
        <f>IF(E$10=0,0,E$10/FBT_fec!E$10)</f>
        <v>0.7578931379667927</v>
      </c>
      <c r="F118" s="338">
        <f>IF(F$10=0,0,F$10/FBT_fec!F$10)</f>
        <v>0.78419978705526527</v>
      </c>
      <c r="G118" s="338">
        <f>IF(G$10=0,0,G$10/FBT_fec!G$10)</f>
        <v>0.77405790268963615</v>
      </c>
      <c r="H118" s="338">
        <f>IF(H$10=0,0,H$10/FBT_fec!H$10)</f>
        <v>0.7738796893489619</v>
      </c>
      <c r="I118" s="338">
        <f>IF(I$10=0,0,I$10/FBT_fec!I$10)</f>
        <v>0.81159664237553342</v>
      </c>
      <c r="J118" s="338">
        <f>IF(J$10=0,0,J$10/FBT_fec!J$10)</f>
        <v>0.80536109049397875</v>
      </c>
      <c r="K118" s="338">
        <f>IF(K$10=0,0,K$10/FBT_fec!K$10)</f>
        <v>0.80337379715295432</v>
      </c>
      <c r="L118" s="338">
        <f>IF(L$10=0,0,L$10/FBT_fec!L$10)</f>
        <v>0.81522383833189516</v>
      </c>
      <c r="M118" s="338">
        <f>IF(M$10=0,0,M$10/FBT_fec!M$10)</f>
        <v>0.84420918345033369</v>
      </c>
      <c r="N118" s="338">
        <f>IF(N$10=0,0,N$10/FBT_fec!N$10)</f>
        <v>0.82483517546781526</v>
      </c>
      <c r="O118" s="338">
        <f>IF(O$10=0,0,O$10/FBT_fec!O$10)</f>
        <v>0.83433733936650989</v>
      </c>
      <c r="P118" s="338">
        <f>IF(P$10=0,0,P$10/FBT_fec!P$10)</f>
        <v>0.82460690495904776</v>
      </c>
      <c r="Q118" s="338">
        <f>IF(Q$10=0,0,Q$10/FBT_fec!Q$10)</f>
        <v>0.81085022528789896</v>
      </c>
      <c r="R118" s="338">
        <f>IF(R$10=0,0,R$10/FBT_fec!R$10)</f>
        <v>0.78816384373006443</v>
      </c>
      <c r="S118" s="338">
        <f>IF(S$10=0,0,S$10/FBT_fec!S$10)</f>
        <v>0.75143727427127061</v>
      </c>
      <c r="T118" s="338">
        <f>IF(T$10=0,0,T$10/FBT_fec!T$10)</f>
        <v>0.80153186416498701</v>
      </c>
      <c r="U118" s="338">
        <f>IF(U$10=0,0,U$10/FBT_fec!U$10)</f>
        <v>0.82236066109625738</v>
      </c>
      <c r="V118" s="338">
        <f>IF(V$10=0,0,V$10/FBT_fec!V$10)</f>
        <v>0.82033254366203279</v>
      </c>
      <c r="W118" s="338">
        <f>IF(W$10=0,0,W$10/FBT_fec!W$10)</f>
        <v>0.81828331597474291</v>
      </c>
      <c r="DA118" s="68"/>
    </row>
    <row r="119" spans="1:105" ht="12" customHeight="1" x14ac:dyDescent="0.25">
      <c r="A119" s="203" t="s">
        <v>2149</v>
      </c>
      <c r="B119" s="351">
        <f>IF(B$16=0,0,B$16/FBT_fec!B$16)</f>
        <v>0.5161692036988732</v>
      </c>
      <c r="C119" s="351">
        <f>IF(C$16=0,0,C$16/FBT_fec!C$16)</f>
        <v>0.51960425324488246</v>
      </c>
      <c r="D119" s="351">
        <f>IF(D$16=0,0,D$16/FBT_fec!D$16)</f>
        <v>0.52066803594861988</v>
      </c>
      <c r="E119" s="351">
        <f>IF(E$16=0,0,E$16/FBT_fec!E$16)</f>
        <v>0.54131929429895698</v>
      </c>
      <c r="F119" s="351">
        <f>IF(F$16=0,0,F$16/FBT_fec!F$16)</f>
        <v>0.55718101883443649</v>
      </c>
      <c r="G119" s="351">
        <f>IF(G$16=0,0,G$16/FBT_fec!G$16)</f>
        <v>0.57029919475620949</v>
      </c>
      <c r="H119" s="351">
        <f>IF(H$16=0,0,H$16/FBT_fec!H$16)</f>
        <v>0.56885583193115141</v>
      </c>
      <c r="I119" s="351">
        <f>IF(I$16=0,0,I$16/FBT_fec!I$16)</f>
        <v>0.58851916402961602</v>
      </c>
      <c r="J119" s="351">
        <f>IF(J$16=0,0,J$16/FBT_fec!J$16)</f>
        <v>0.59019102759091036</v>
      </c>
      <c r="K119" s="351">
        <f>IF(K$16=0,0,K$16/FBT_fec!K$16)</f>
        <v>0.60244987839765751</v>
      </c>
      <c r="L119" s="351">
        <f>IF(L$16=0,0,L$16/FBT_fec!L$16)</f>
        <v>0.61268241829673609</v>
      </c>
      <c r="M119" s="351">
        <f>IF(M$16=0,0,M$16/FBT_fec!M$16)</f>
        <v>0.64456520895249059</v>
      </c>
      <c r="N119" s="351">
        <f>IF(N$16=0,0,N$16/FBT_fec!N$16)</f>
        <v>0.61986164797125332</v>
      </c>
      <c r="O119" s="351">
        <f>IF(O$16=0,0,O$16/FBT_fec!O$16)</f>
        <v>0.62312872698921606</v>
      </c>
      <c r="P119" s="351">
        <f>IF(P$16=0,0,P$16/FBT_fec!P$16)</f>
        <v>0.61151583227061668</v>
      </c>
      <c r="Q119" s="351">
        <f>IF(Q$16=0,0,Q$16/FBT_fec!Q$16)</f>
        <v>0.59152938938526334</v>
      </c>
      <c r="R119" s="351">
        <f>IF(R$16=0,0,R$16/FBT_fec!R$16)</f>
        <v>0.57083979640285842</v>
      </c>
      <c r="S119" s="351">
        <f>IF(S$16=0,0,S$16/FBT_fec!S$16)</f>
        <v>0.54756537353727497</v>
      </c>
      <c r="T119" s="351">
        <f>IF(T$16=0,0,T$16/FBT_fec!T$16)</f>
        <v>0.57819214070138913</v>
      </c>
      <c r="U119" s="351">
        <f>IF(U$16=0,0,U$16/FBT_fec!U$16)</f>
        <v>0.59384511552276786</v>
      </c>
      <c r="V119" s="351">
        <f>IF(V$16=0,0,V$16/FBT_fec!V$16)</f>
        <v>0.5979150685663901</v>
      </c>
      <c r="W119" s="351">
        <f>IF(W$16=0,0,W$16/FBT_fec!W$16)</f>
        <v>0.6012404648233084</v>
      </c>
      <c r="DA119" s="175"/>
    </row>
    <row r="120" spans="1:105" ht="12" customHeight="1" x14ac:dyDescent="0.25">
      <c r="A120" s="203" t="s">
        <v>2161</v>
      </c>
      <c r="B120" s="351">
        <f>IF(B$25=0,0,B$25/FBT_fec!B$25)</f>
        <v>0.28154683838120365</v>
      </c>
      <c r="C120" s="351">
        <f>IF(C$25=0,0,C$25/FBT_fec!C$25)</f>
        <v>0.28342050176993572</v>
      </c>
      <c r="D120" s="351">
        <f>IF(D$25=0,0,D$25/FBT_fec!D$25)</f>
        <v>0.2840007468810653</v>
      </c>
      <c r="E120" s="351">
        <f>IF(E$25=0,0,E$25/FBT_fec!E$25)</f>
        <v>0.2952650696176129</v>
      </c>
      <c r="F120" s="351">
        <f>IF(F$25=0,0,F$25/FBT_fec!F$25)</f>
        <v>0.30391691936423804</v>
      </c>
      <c r="G120" s="351">
        <f>IF(G$25=0,0,G$25/FBT_fec!G$25)</f>
        <v>0.31107228804884146</v>
      </c>
      <c r="H120" s="351">
        <f>IF(H$25=0,0,H$25/FBT_fec!H$25)</f>
        <v>0.31028499923517361</v>
      </c>
      <c r="I120" s="351">
        <f>IF(I$25=0,0,I$25/FBT_fec!I$25)</f>
        <v>0.32101045310706311</v>
      </c>
      <c r="J120" s="351">
        <f>IF(J$25=0,0,J$25/FBT_fec!J$25)</f>
        <v>0.32192237868595114</v>
      </c>
      <c r="K120" s="351">
        <f>IF(K$25=0,0,K$25/FBT_fec!K$25)</f>
        <v>0.32860902458054048</v>
      </c>
      <c r="L120" s="351">
        <f>IF(L$25=0,0,L$25/FBT_fec!L$25)</f>
        <v>0.33419040998003774</v>
      </c>
      <c r="M120" s="351">
        <f>IF(M$25=0,0,M$25/FBT_fec!M$25)</f>
        <v>0.35158102306499495</v>
      </c>
      <c r="N120" s="351">
        <f>IF(N$25=0,0,N$25/FBT_fec!N$25)</f>
        <v>0.33810635343886547</v>
      </c>
      <c r="O120" s="351">
        <f>IF(O$25=0,0,O$25/FBT_fec!O$25)</f>
        <v>0.33988839653957226</v>
      </c>
      <c r="P120" s="351">
        <f>IF(P$25=0,0,P$25/FBT_fec!P$25)</f>
        <v>0.33355409032942718</v>
      </c>
      <c r="Q120" s="351">
        <f>IF(Q$25=0,0,Q$25/FBT_fec!Q$25)</f>
        <v>0.32265239421014363</v>
      </c>
      <c r="R120" s="351">
        <f>IF(R$25=0,0,R$25/FBT_fec!R$25)</f>
        <v>0.3113671616742863</v>
      </c>
      <c r="S120" s="351">
        <f>IF(S$25=0,0,S$25/FBT_fec!S$25)</f>
        <v>0.29867202192942255</v>
      </c>
      <c r="T120" s="351">
        <f>IF(T$25=0,0,T$25/FBT_fec!T$25)</f>
        <v>0.31537753129166679</v>
      </c>
      <c r="U120" s="351">
        <f>IF(U$25=0,0,U$25/FBT_fec!U$25)</f>
        <v>0.3239155175578734</v>
      </c>
      <c r="V120" s="351">
        <f>IF(V$25=0,0,V$25/FBT_fec!V$25)</f>
        <v>0.32613549194530356</v>
      </c>
      <c r="W120" s="351">
        <f>IF(W$25=0,0,W$25/FBT_fec!W$25)</f>
        <v>0.32794934444907742</v>
      </c>
      <c r="DA120" s="175"/>
    </row>
    <row r="121" spans="1:105" ht="12" customHeight="1" x14ac:dyDescent="0.25">
      <c r="A121" s="203" t="s">
        <v>2173</v>
      </c>
      <c r="B121" s="351">
        <f>IF(B$34=0,0,B$34/FBT_fec!B$34)</f>
        <v>0.43480687899352521</v>
      </c>
      <c r="C121" s="351">
        <f>IF(C$34=0,0,C$34/FBT_fec!C$34)</f>
        <v>0.43465874575684216</v>
      </c>
      <c r="D121" s="351">
        <f>IF(D$34=0,0,D$34/FBT_fec!D$34)</f>
        <v>0.43396764429382234</v>
      </c>
      <c r="E121" s="351">
        <f>IF(E$34=0,0,E$34/FBT_fec!E$34)</f>
        <v>0.43718951952336166</v>
      </c>
      <c r="F121" s="351">
        <f>IF(F$34=0,0,F$34/FBT_fec!F$34)</f>
        <v>0.43705357795210442</v>
      </c>
      <c r="G121" s="351">
        <f>IF(G$34=0,0,G$34/FBT_fec!G$34)</f>
        <v>0.43945242017850478</v>
      </c>
      <c r="H121" s="351">
        <f>IF(H$34=0,0,H$34/FBT_fec!H$34)</f>
        <v>0.44190095451063127</v>
      </c>
      <c r="I121" s="351">
        <f>IF(I$34=0,0,I$34/FBT_fec!I$34)</f>
        <v>0.43559480269740725</v>
      </c>
      <c r="J121" s="351">
        <f>IF(J$34=0,0,J$34/FBT_fec!J$34)</f>
        <v>0.43532104636664043</v>
      </c>
      <c r="K121" s="351">
        <f>IF(K$34=0,0,K$34/FBT_fec!K$34)</f>
        <v>0.43900074777569825</v>
      </c>
      <c r="L121" s="351">
        <f>IF(L$34=0,0,L$34/FBT_fec!L$34)</f>
        <v>0.43645860051124363</v>
      </c>
      <c r="M121" s="351">
        <f>IF(M$34=0,0,M$34/FBT_fec!M$34)</f>
        <v>0.43393079573899723</v>
      </c>
      <c r="N121" s="351">
        <f>IF(N$34=0,0,N$34/FBT_fec!N$34)</f>
        <v>0.44215387925578375</v>
      </c>
      <c r="O121" s="351">
        <f>IF(O$34=0,0,O$34/FBT_fec!O$34)</f>
        <v>0.45022545484808713</v>
      </c>
      <c r="P121" s="351">
        <f>IF(P$34=0,0,P$34/FBT_fec!P$34)</f>
        <v>0.44821945022597798</v>
      </c>
      <c r="Q121" s="351">
        <f>IF(Q$34=0,0,Q$34/FBT_fec!Q$34)</f>
        <v>0.44341036694452951</v>
      </c>
      <c r="R121" s="351">
        <f>IF(R$34=0,0,R$34/FBT_fec!R$34)</f>
        <v>0.44807455618292136</v>
      </c>
      <c r="S121" s="351">
        <f>IF(S$34=0,0,S$34/FBT_fec!S$34)</f>
        <v>0.44744180992300159</v>
      </c>
      <c r="T121" s="351">
        <f>IF(T$34=0,0,T$34/FBT_fec!T$34)</f>
        <v>0.44763662462692388</v>
      </c>
      <c r="U121" s="351">
        <f>IF(U$34=0,0,U$34/FBT_fec!U$34)</f>
        <v>0.4491917707117225</v>
      </c>
      <c r="V121" s="351">
        <f>IF(V$34=0,0,V$34/FBT_fec!V$34)</f>
        <v>0.44954341009969134</v>
      </c>
      <c r="W121" s="351">
        <f>IF(W$34=0,0,W$34/FBT_fec!W$34)</f>
        <v>0.45794929611635476</v>
      </c>
      <c r="DA121" s="175"/>
    </row>
    <row r="122" spans="1:105" ht="12" customHeight="1" x14ac:dyDescent="0.25">
      <c r="A122" s="203" t="s">
        <v>2185</v>
      </c>
      <c r="B122" s="351">
        <f>IF(B$45=0,0,B$45/FBT_fec!B$45)</f>
        <v>0.40137743750236954</v>
      </c>
      <c r="C122" s="351">
        <f>IF(C$45=0,0,C$45/FBT_fec!C$45)</f>
        <v>0.40155843803977725</v>
      </c>
      <c r="D122" s="351">
        <f>IF(D$45=0,0,D$45/FBT_fec!D$45)</f>
        <v>0.40127752897589669</v>
      </c>
      <c r="E122" s="351">
        <f>IF(E$45=0,0,E$45/FBT_fec!E$45)</f>
        <v>0.40344681637558893</v>
      </c>
      <c r="F122" s="351">
        <f>IF(F$45=0,0,F$45/FBT_fec!F$45)</f>
        <v>0.40512632928914</v>
      </c>
      <c r="G122" s="351">
        <f>IF(G$45=0,0,G$45/FBT_fec!G$45)</f>
        <v>0.41017536133040194</v>
      </c>
      <c r="H122" s="351">
        <f>IF(H$45=0,0,H$45/FBT_fec!H$45)</f>
        <v>0.41075579732394668</v>
      </c>
      <c r="I122" s="351">
        <f>IF(I$45=0,0,I$45/FBT_fec!I$45)</f>
        <v>0.4059073585576265</v>
      </c>
      <c r="J122" s="351">
        <f>IF(J$45=0,0,J$45/FBT_fec!J$45)</f>
        <v>0.40737031270406854</v>
      </c>
      <c r="K122" s="351">
        <f>IF(K$45=0,0,K$45/FBT_fec!K$45)</f>
        <v>0.4122575172741561</v>
      </c>
      <c r="L122" s="351">
        <f>IF(L$45=0,0,L$45/FBT_fec!L$45)</f>
        <v>0.41088721089378882</v>
      </c>
      <c r="M122" s="351">
        <f>IF(M$45=0,0,M$45/FBT_fec!M$45)</f>
        <v>0.40971469865815824</v>
      </c>
      <c r="N122" s="351">
        <f>IF(N$45=0,0,N$45/FBT_fec!N$45)</f>
        <v>0.4134330941655513</v>
      </c>
      <c r="O122" s="351">
        <f>IF(O$45=0,0,O$45/FBT_fec!O$45)</f>
        <v>0.41537582864201006</v>
      </c>
      <c r="P122" s="351">
        <f>IF(P$45=0,0,P$45/FBT_fec!P$45)</f>
        <v>0.41429808032262816</v>
      </c>
      <c r="Q122" s="351">
        <f>IF(Q$45=0,0,Q$45/FBT_fec!Q$45)</f>
        <v>0.41246608629355624</v>
      </c>
      <c r="R122" s="351">
        <f>IF(R$45=0,0,R$45/FBT_fec!R$45)</f>
        <v>0.41412293475834627</v>
      </c>
      <c r="S122" s="351">
        <f>IF(S$45=0,0,S$45/FBT_fec!S$45)</f>
        <v>0.41375956717186507</v>
      </c>
      <c r="T122" s="351">
        <f>IF(T$45=0,0,T$45/FBT_fec!T$45)</f>
        <v>0.41398069272882243</v>
      </c>
      <c r="U122" s="351">
        <f>IF(U$45=0,0,U$45/FBT_fec!U$45)</f>
        <v>0.41456706914667085</v>
      </c>
      <c r="V122" s="351">
        <f>IF(V$45=0,0,V$45/FBT_fec!V$45)</f>
        <v>0.41586779184229367</v>
      </c>
      <c r="W122" s="351">
        <f>IF(W$45=0,0,W$45/FBT_fec!W$45)</f>
        <v>0.41949560215002929</v>
      </c>
      <c r="DA122" s="175"/>
    </row>
    <row r="123" spans="1:105" ht="12" customHeight="1" x14ac:dyDescent="0.25">
      <c r="A123" s="203" t="s">
        <v>2211</v>
      </c>
      <c r="B123" s="351">
        <f>IF(B$66=0,0,B$66/FBT_fec!B$66)</f>
        <v>0.63508020087816663</v>
      </c>
      <c r="C123" s="351">
        <f>IF(C$66=0,0,C$66/FBT_fec!C$66)</f>
        <v>0.64022608841968554</v>
      </c>
      <c r="D123" s="351">
        <f>IF(D$66=0,0,D$66/FBT_fec!D$66)</f>
        <v>0.6410859158933927</v>
      </c>
      <c r="E123" s="351">
        <f>IF(E$66=0,0,E$66/FBT_fec!E$66)</f>
        <v>0.66207604410328247</v>
      </c>
      <c r="F123" s="351">
        <f>IF(F$66=0,0,F$66/FBT_fec!F$66)</f>
        <v>0.66698576881734606</v>
      </c>
      <c r="G123" s="351">
        <f>IF(G$66=0,0,G$66/FBT_fec!G$66)</f>
        <v>0.66644006257129362</v>
      </c>
      <c r="H123" s="351">
        <f>IF(H$66=0,0,H$66/FBT_fec!H$66)</f>
        <v>0.66842332794568504</v>
      </c>
      <c r="I123" s="351">
        <f>IF(I$66=0,0,I$66/FBT_fec!I$66)</f>
        <v>0.67782829961711022</v>
      </c>
      <c r="J123" s="351">
        <f>IF(J$66=0,0,J$66/FBT_fec!J$66)</f>
        <v>0.67503031969572391</v>
      </c>
      <c r="K123" s="351">
        <f>IF(K$66=0,0,K$66/FBT_fec!K$66)</f>
        <v>0.67760583167134436</v>
      </c>
      <c r="L123" s="351">
        <f>IF(L$66=0,0,L$66/FBT_fec!L$66)</f>
        <v>0.68047714865868225</v>
      </c>
      <c r="M123" s="351">
        <f>IF(M$66=0,0,M$66/FBT_fec!M$66)</f>
        <v>0.69271990538145045</v>
      </c>
      <c r="N123" s="351">
        <f>IF(N$66=0,0,N$66/FBT_fec!N$66)</f>
        <v>0.68770563005139085</v>
      </c>
      <c r="O123" s="351">
        <f>IF(O$66=0,0,O$66/FBT_fec!O$66)</f>
        <v>0.69535399477459592</v>
      </c>
      <c r="P123" s="351">
        <f>IF(P$66=0,0,P$66/FBT_fec!P$66)</f>
        <v>0.69031377414033801</v>
      </c>
      <c r="Q123" s="351">
        <f>IF(Q$66=0,0,Q$66/FBT_fec!Q$66)</f>
        <v>0.67925439454484582</v>
      </c>
      <c r="R123" s="351">
        <f>IF(R$66=0,0,R$66/FBT_fec!R$66)</f>
        <v>0.67230205291129175</v>
      </c>
      <c r="S123" s="351">
        <f>IF(S$66=0,0,S$66/FBT_fec!S$66)</f>
        <v>0.65534187309080805</v>
      </c>
      <c r="T123" s="351">
        <f>IF(T$66=0,0,T$66/FBT_fec!T$66)</f>
        <v>0.67611040816732371</v>
      </c>
      <c r="U123" s="351">
        <f>IF(U$66=0,0,U$66/FBT_fec!U$66)</f>
        <v>0.68411069017214077</v>
      </c>
      <c r="V123" s="351">
        <f>IF(V$66=0,0,V$66/FBT_fec!V$66)</f>
        <v>0.68399771417497934</v>
      </c>
      <c r="W123" s="351">
        <f>IF(W$66=0,0,W$66/FBT_fec!W$66)</f>
        <v>0.68838686092500478</v>
      </c>
      <c r="DA123" s="175"/>
    </row>
    <row r="124" spans="1:105" ht="12" customHeight="1" x14ac:dyDescent="0.25">
      <c r="A124" s="41" t="s">
        <v>2228</v>
      </c>
      <c r="B124" s="339">
        <f>IF(B$80=0,0,B$80/FBT_fec!B$80)</f>
        <v>0.54133684316308917</v>
      </c>
      <c r="C124" s="339">
        <f>IF(C$80=0,0,C$80/FBT_fec!C$80)</f>
        <v>0.54133684316308928</v>
      </c>
      <c r="D124" s="339">
        <f>IF(D$80=0,0,D$80/FBT_fec!D$80)</f>
        <v>0.54133684316308928</v>
      </c>
      <c r="E124" s="339">
        <f>IF(E$80=0,0,E$80/FBT_fec!E$80)</f>
        <v>0.54133684316308905</v>
      </c>
      <c r="F124" s="339">
        <f>IF(F$80=0,0,F$80/FBT_fec!F$80)</f>
        <v>0.54133684316308905</v>
      </c>
      <c r="G124" s="339">
        <f>IF(G$80=0,0,G$80/FBT_fec!G$80)</f>
        <v>0.54133684316308917</v>
      </c>
      <c r="H124" s="339">
        <f>IF(H$80=0,0,H$80/FBT_fec!H$80)</f>
        <v>0.54133684316308939</v>
      </c>
      <c r="I124" s="339">
        <f>IF(I$80=0,0,I$80/FBT_fec!I$80)</f>
        <v>0.54133684316308928</v>
      </c>
      <c r="J124" s="339">
        <f>IF(J$80=0,0,J$80/FBT_fec!J$80)</f>
        <v>0.54133684316308917</v>
      </c>
      <c r="K124" s="339">
        <f>IF(K$80=0,0,K$80/FBT_fec!K$80)</f>
        <v>0.54133684316308905</v>
      </c>
      <c r="L124" s="339">
        <f>IF(L$80=0,0,L$80/FBT_fec!L$80)</f>
        <v>0.54133684316308917</v>
      </c>
      <c r="M124" s="339">
        <f>IF(M$80=0,0,M$80/FBT_fec!M$80)</f>
        <v>0.54133684316308894</v>
      </c>
      <c r="N124" s="339">
        <f>IF(N$80=0,0,N$80/FBT_fec!N$80)</f>
        <v>0.54133684316308905</v>
      </c>
      <c r="O124" s="339">
        <f>IF(O$80=0,0,O$80/FBT_fec!O$80)</f>
        <v>0.54133684316308905</v>
      </c>
      <c r="P124" s="339">
        <f>IF(P$80=0,0,P$80/FBT_fec!P$80)</f>
        <v>0.54133684316308917</v>
      </c>
      <c r="Q124" s="339">
        <f>IF(Q$80=0,0,Q$80/FBT_fec!Q$80)</f>
        <v>0.54133684316308917</v>
      </c>
      <c r="R124" s="339">
        <f>IF(R$80=0,0,R$80/FBT_fec!R$80)</f>
        <v>0.54133684316308917</v>
      </c>
      <c r="S124" s="339">
        <f>IF(S$80=0,0,S$80/FBT_fec!S$80)</f>
        <v>0.54133684316308905</v>
      </c>
      <c r="T124" s="339">
        <f>IF(T$80=0,0,T$80/FBT_fec!T$80)</f>
        <v>0.54133684316308894</v>
      </c>
      <c r="U124" s="339">
        <f>IF(U$80=0,0,U$80/FBT_fec!U$80)</f>
        <v>0.54133684316308894</v>
      </c>
      <c r="V124" s="339">
        <f>IF(V$80=0,0,V$80/FBT_fec!V$80)</f>
        <v>0.54133684316308917</v>
      </c>
      <c r="W124" s="339">
        <f>IF(W$80=0,0,W$80/FBT_fec!W$80)</f>
        <v>0.54133684316308917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Y18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Summary"</f>
        <v>EL: Industry Summary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2" customHeight="1" x14ac:dyDescent="0.25">
      <c r="A3" s="30" t="s">
        <v>55</v>
      </c>
      <c r="B3" s="205">
        <f>ISI!B$3+NFM!B$3+CHI!B$3+NMM!B$3+PPA!B$3+FBT!B$3+TRE!B$3+MAE!B$3+TEL!B$3+WWP!B$3+OIS!B$3</f>
        <v>27061.793314570685</v>
      </c>
      <c r="C3" s="205">
        <f>ISI!C$3+NFM!C$3+CHI!C$3+NMM!C$3+PPA!C$3+FBT!C$3+TRE!C$3+MAE!C$3+TEL!C$3+WWP!C$3+OIS!C$3</f>
        <v>29241.915490245636</v>
      </c>
      <c r="D3" s="205">
        <f>ISI!D$3+NFM!D$3+CHI!D$3+NMM!D$3+PPA!D$3+FBT!D$3+TRE!D$3+MAE!D$3+TEL!D$3+WWP!D$3+OIS!D$3</f>
        <v>30088.399972120904</v>
      </c>
      <c r="E3" s="205">
        <f>ISI!E$3+NFM!E$3+CHI!E$3+NMM!E$3+PPA!E$3+FBT!E$3+TRE!E$3+MAE!E$3+TEL!E$3+WWP!E$3+OIS!E$3</f>
        <v>34503.136200716843</v>
      </c>
      <c r="F3" s="205">
        <f>ISI!F$3+NFM!F$3+CHI!F$3+NMM!F$3+PPA!F$3+FBT!F$3+TRE!F$3+MAE!F$3+TEL!F$3+WWP!F$3+OIS!F$3</f>
        <v>35966.468891187207</v>
      </c>
      <c r="G3" s="205">
        <f>ISI!G$3+NFM!G$3+CHI!G$3+NMM!G$3+PPA!G$3+FBT!G$3+TRE!G$3+MAE!G$3+TEL!G$3+WWP!G$3+OIS!G$3</f>
        <v>30544.671850965642</v>
      </c>
      <c r="H3" s="205">
        <f>ISI!H$3+NFM!H$3+CHI!H$3+NMM!H$3+PPA!H$3+FBT!H$3+TRE!H$3+MAE!H$3+TEL!H$3+WWP!H$3+OIS!H$3</f>
        <v>37464.886189945057</v>
      </c>
      <c r="I3" s="205">
        <f>ISI!I$3+NFM!I$3+CHI!I$3+NMM!I$3+PPA!I$3+FBT!I$3+TRE!I$3+MAE!I$3+TEL!I$3+WWP!I$3+OIS!I$3</f>
        <v>34138.27155567969</v>
      </c>
      <c r="J3" s="205">
        <f>ISI!J$3+NFM!J$3+CHI!J$3+NMM!J$3+PPA!J$3+FBT!J$3+TRE!J$3+MAE!J$3+TEL!J$3+WWP!J$3+OIS!J$3</f>
        <v>28561.97967942039</v>
      </c>
      <c r="K3" s="205">
        <f>ISI!K$3+NFM!K$3+CHI!K$3+NMM!K$3+PPA!K$3+FBT!K$3+TRE!K$3+MAE!K$3+TEL!K$3+WWP!K$3+OIS!K$3</f>
        <v>25776.761309756235</v>
      </c>
      <c r="L3" s="205">
        <f>ISI!L$3+NFM!L$3+CHI!L$3+NMM!L$3+PPA!L$3+FBT!L$3+TRE!L$3+MAE!L$3+TEL!L$3+WWP!L$3+OIS!L$3</f>
        <v>24697.992898382825</v>
      </c>
      <c r="M3" s="205">
        <f>ISI!M$3+NFM!M$3+CHI!M$3+NMM!M$3+PPA!M$3+FBT!M$3+TRE!M$3+MAE!M$3+TEL!M$3+WWP!M$3+OIS!M$3</f>
        <v>20838.982246273612</v>
      </c>
      <c r="N3" s="205">
        <f>ISI!N$3+NFM!N$3+CHI!N$3+NMM!N$3+PPA!N$3+FBT!N$3+TRE!N$3+MAE!N$3+TEL!N$3+WWP!N$3+OIS!N$3</f>
        <v>18449.938645601655</v>
      </c>
      <c r="O3" s="205">
        <f>ISI!O$3+NFM!O$3+CHI!O$3+NMM!O$3+PPA!O$3+FBT!O$3+TRE!O$3+MAE!O$3+TEL!O$3+WWP!O$3+OIS!O$3</f>
        <v>18100.166291695197</v>
      </c>
      <c r="P3" s="205">
        <f>ISI!P$3+NFM!P$3+CHI!P$3+NMM!P$3+PPA!P$3+FBT!P$3+TRE!P$3+MAE!P$3+TEL!P$3+WWP!P$3+OIS!P$3</f>
        <v>16769.85690688001</v>
      </c>
      <c r="Q3" s="205">
        <f>ISI!Q$3+NFM!Q$3+CHI!Q$3+NMM!Q$3+PPA!Q$3+FBT!Q$3+TRE!Q$3+MAE!Q$3+TEL!Q$3+WWP!Q$3+OIS!Q$3</f>
        <v>17160</v>
      </c>
      <c r="R3" s="205">
        <f>ISI!R$3+NFM!R$3+CHI!R$3+NMM!R$3+PPA!R$3+FBT!R$3+TRE!R$3+MAE!R$3+TEL!R$3+WWP!R$3+OIS!R$3</f>
        <v>17100.180743689205</v>
      </c>
      <c r="S3" s="205">
        <f>ISI!S$3+NFM!S$3+CHI!S$3+NMM!S$3+PPA!S$3+FBT!S$3+TRE!S$3+MAE!S$3+TEL!S$3+WWP!S$3+OIS!S$3</f>
        <v>16191.4852433297</v>
      </c>
      <c r="T3" s="205">
        <f>ISI!T$3+NFM!T$3+CHI!T$3+NMM!T$3+PPA!T$3+FBT!T$3+TRE!T$3+MAE!T$3+TEL!T$3+WWP!T$3+OIS!T$3</f>
        <v>16997.359911587737</v>
      </c>
      <c r="U3" s="205">
        <f>ISI!U$3+NFM!U$3+CHI!U$3+NMM!U$3+PPA!U$3+FBT!U$3+TRE!U$3+MAE!U$3+TEL!U$3+WWP!U$3+OIS!U$3</f>
        <v>16939.160988291209</v>
      </c>
      <c r="V3" s="205">
        <f>ISI!V$3+NFM!V$3+CHI!V$3+NMM!V$3+PPA!V$3+FBT!V$3+TRE!V$3+MAE!V$3+TEL!V$3+WWP!V$3+OIS!V$3</f>
        <v>16760.392557180541</v>
      </c>
      <c r="W3" s="205">
        <f>ISI!W$3+NFM!W$3+CHI!W$3+NMM!W$3+PPA!W$3+FBT!W$3+TRE!W$3+MAE!W$3+TEL!W$3+WWP!W$3+OIS!W$3</f>
        <v>18160.107601873067</v>
      </c>
    </row>
    <row r="4" spans="1:23" ht="12" customHeight="1" x14ac:dyDescent="0.25">
      <c r="A4" s="12" t="s">
        <v>16</v>
      </c>
      <c r="B4" s="206">
        <f>ISI!B$3</f>
        <v>272.02655158222012</v>
      </c>
      <c r="C4" s="206">
        <f>ISI!C$3</f>
        <v>285.40202295740261</v>
      </c>
      <c r="D4" s="206">
        <f>ISI!D$3</f>
        <v>355.66657567373539</v>
      </c>
      <c r="E4" s="206">
        <f>ISI!E$3</f>
        <v>353.12376685730419</v>
      </c>
      <c r="F4" s="206">
        <f>ISI!F$3</f>
        <v>394.20325961847288</v>
      </c>
      <c r="G4" s="206">
        <f>ISI!G$3</f>
        <v>480.66435705099508</v>
      </c>
      <c r="H4" s="206">
        <f>ISI!H$3</f>
        <v>604.00163294801359</v>
      </c>
      <c r="I4" s="206">
        <f>ISI!I$3</f>
        <v>672.95894346247474</v>
      </c>
      <c r="J4" s="206">
        <f>ISI!J$3</f>
        <v>672.70103132198471</v>
      </c>
      <c r="K4" s="206">
        <f>ISI!K$3</f>
        <v>434.1310128112159</v>
      </c>
      <c r="L4" s="206">
        <f>ISI!L$3</f>
        <v>522.69409360195152</v>
      </c>
      <c r="M4" s="206">
        <f>ISI!M$3</f>
        <v>577.0815532137093</v>
      </c>
      <c r="N4" s="206">
        <f>ISI!N$3</f>
        <v>276.66012789437201</v>
      </c>
      <c r="O4" s="206">
        <f>ISI!O$3</f>
        <v>127.8637377107913</v>
      </c>
      <c r="P4" s="206">
        <f>ISI!P$3</f>
        <v>275.0239006954825</v>
      </c>
      <c r="Q4" s="206">
        <f>ISI!Q$3</f>
        <v>327.01337049481327</v>
      </c>
      <c r="R4" s="206">
        <f>ISI!R$3</f>
        <v>178.18760894206059</v>
      </c>
      <c r="S4" s="206">
        <f>ISI!S$3</f>
        <v>558.13987713612141</v>
      </c>
      <c r="T4" s="206">
        <f>ISI!T$3</f>
        <v>680.76423323174038</v>
      </c>
      <c r="U4" s="206">
        <f>ISI!U$3</f>
        <v>744.31481772065433</v>
      </c>
      <c r="V4" s="206">
        <f>ISI!V$3</f>
        <v>446.22089886089759</v>
      </c>
      <c r="W4" s="206">
        <f>ISI!W$3</f>
        <v>471.55091141084341</v>
      </c>
    </row>
    <row r="5" spans="1:23" ht="12" customHeight="1" x14ac:dyDescent="0.25">
      <c r="A5" s="13" t="s">
        <v>20</v>
      </c>
      <c r="B5" s="207">
        <f>NFM!B$3</f>
        <v>983.21958479263776</v>
      </c>
      <c r="C5" s="207">
        <f>NFM!C$3</f>
        <v>862.73676463692186</v>
      </c>
      <c r="D5" s="207">
        <f>NFM!D$3</f>
        <v>777.38641784437425</v>
      </c>
      <c r="E5" s="207">
        <f>NFM!E$3</f>
        <v>838.85651988104712</v>
      </c>
      <c r="F5" s="207">
        <f>NFM!F$3</f>
        <v>801.05012887426028</v>
      </c>
      <c r="G5" s="207">
        <f>NFM!G$3</f>
        <v>836.41819294045933</v>
      </c>
      <c r="H5" s="207">
        <f>NFM!H$3</f>
        <v>953.81222254833051</v>
      </c>
      <c r="I5" s="207">
        <f>NFM!I$3</f>
        <v>1034.4384151937118</v>
      </c>
      <c r="J5" s="207">
        <f>NFM!J$3</f>
        <v>1009.0515469829768</v>
      </c>
      <c r="K5" s="207">
        <f>NFM!K$3</f>
        <v>651.19651921682384</v>
      </c>
      <c r="L5" s="207">
        <f>NFM!L$3</f>
        <v>784.04114040292711</v>
      </c>
      <c r="M5" s="207">
        <f>NFM!M$3</f>
        <v>865.62232982056389</v>
      </c>
      <c r="N5" s="207">
        <f>NFM!N$3</f>
        <v>782.66190600393293</v>
      </c>
      <c r="O5" s="207">
        <f>NFM!O$3</f>
        <v>724.03883491955207</v>
      </c>
      <c r="P5" s="207">
        <f>NFM!P$3</f>
        <v>634.28411769367517</v>
      </c>
      <c r="Q5" s="207">
        <f>NFM!Q$3</f>
        <v>611.68662950518683</v>
      </c>
      <c r="R5" s="207">
        <f>NFM!R$3</f>
        <v>711.31504128843812</v>
      </c>
      <c r="S5" s="207">
        <f>NFM!S$3</f>
        <v>467.23731700807321</v>
      </c>
      <c r="T5" s="207">
        <f>NFM!T$3</f>
        <v>568.05898317364642</v>
      </c>
      <c r="U5" s="207">
        <f>NFM!U$3</f>
        <v>537.55940160850196</v>
      </c>
      <c r="V5" s="207">
        <f>NFM!V$3</f>
        <v>684.9582887357509</v>
      </c>
      <c r="W5" s="207">
        <f>NFM!W$3</f>
        <v>794.96298716442823</v>
      </c>
    </row>
    <row r="6" spans="1:23" ht="12" customHeight="1" x14ac:dyDescent="0.25">
      <c r="A6" s="14" t="s">
        <v>43</v>
      </c>
      <c r="B6" s="206">
        <f>NFM!B$4</f>
        <v>187.8182613460265</v>
      </c>
      <c r="C6" s="206">
        <f>NFM!C$4</f>
        <v>177.96509885414841</v>
      </c>
      <c r="D6" s="206">
        <f>NFM!D$4</f>
        <v>173.87510665590139</v>
      </c>
      <c r="E6" s="206">
        <f>NFM!E$4</f>
        <v>187.6238940059722</v>
      </c>
      <c r="F6" s="206">
        <f>NFM!F$4</f>
        <v>179.1678802170926</v>
      </c>
      <c r="G6" s="206">
        <f>NFM!G$4</f>
        <v>187.07852255732729</v>
      </c>
      <c r="H6" s="206">
        <f>NFM!H$4</f>
        <v>213.33560520026191</v>
      </c>
      <c r="I6" s="206">
        <f>NFM!I$4</f>
        <v>231.36896354519939</v>
      </c>
      <c r="J6" s="206">
        <f>NFM!J$4</f>
        <v>235.44536096269459</v>
      </c>
      <c r="K6" s="206">
        <f>NFM!K$4</f>
        <v>151.94585448392559</v>
      </c>
      <c r="L6" s="206">
        <f>NFM!L$4</f>
        <v>182.94293276068299</v>
      </c>
      <c r="M6" s="206">
        <f>NFM!M$4</f>
        <v>201.97854362479819</v>
      </c>
      <c r="N6" s="206">
        <f>NFM!N$4</f>
        <v>148.30508474576271</v>
      </c>
      <c r="O6" s="206">
        <f>NFM!O$4</f>
        <v>119.2663601682481</v>
      </c>
      <c r="P6" s="206">
        <f>NFM!P$4</f>
        <v>109.2278221874695</v>
      </c>
      <c r="Q6" s="206">
        <f>NFM!Q$4</f>
        <v>131.41800000000001</v>
      </c>
      <c r="R6" s="206">
        <f>NFM!R$4</f>
        <v>124.5303710322698</v>
      </c>
      <c r="S6" s="206">
        <f>NFM!S$4</f>
        <v>143.55280718018719</v>
      </c>
      <c r="T6" s="206">
        <f>NFM!T$4</f>
        <v>174.83525029675411</v>
      </c>
      <c r="U6" s="206">
        <f>NFM!U$4</f>
        <v>179.46239070608189</v>
      </c>
      <c r="V6" s="206">
        <f>NFM!V$4</f>
        <v>158.3650862635308</v>
      </c>
      <c r="W6" s="206">
        <f>NFM!W$4</f>
        <v>177.31194580053801</v>
      </c>
    </row>
    <row r="7" spans="1:23" ht="12" customHeight="1" x14ac:dyDescent="0.25">
      <c r="A7" s="14" t="s">
        <v>56</v>
      </c>
      <c r="B7" s="206">
        <f>NFM!B$5</f>
        <v>389.71582065449184</v>
      </c>
      <c r="C7" s="206">
        <f>NFM!C$5</f>
        <v>320.02388071807684</v>
      </c>
      <c r="D7" s="206">
        <f>NFM!D$5</f>
        <v>270.34258821385578</v>
      </c>
      <c r="E7" s="206">
        <f>NFM!E$5</f>
        <v>291.71932711861331</v>
      </c>
      <c r="F7" s="206">
        <f>NFM!F$5</f>
        <v>278.57184041034179</v>
      </c>
      <c r="G7" s="206">
        <f>NFM!G$5</f>
        <v>280.42985742528066</v>
      </c>
      <c r="H7" s="206">
        <f>NFM!H$5</f>
        <v>334.61369783090038</v>
      </c>
      <c r="I7" s="206">
        <f>NFM!I$5</f>
        <v>352.05344531779917</v>
      </c>
      <c r="J7" s="206">
        <f>NFM!J$5</f>
        <v>353.16804144404188</v>
      </c>
      <c r="K7" s="206">
        <f>NFM!K$5</f>
        <v>227.91878172588841</v>
      </c>
      <c r="L7" s="206">
        <f>NFM!L$5</f>
        <v>274.41439914102449</v>
      </c>
      <c r="M7" s="206">
        <f>NFM!M$5</f>
        <v>302.96781543719737</v>
      </c>
      <c r="N7" s="206">
        <f>NFM!N$5</f>
        <v>222.45762711864401</v>
      </c>
      <c r="O7" s="206">
        <f>NFM!O$5</f>
        <v>178.89954025237211</v>
      </c>
      <c r="P7" s="206">
        <f>NFM!P$5</f>
        <v>163.84173328120431</v>
      </c>
      <c r="Q7" s="206">
        <f>NFM!Q$5</f>
        <v>197.12700000000001</v>
      </c>
      <c r="R7" s="206">
        <f>NFM!R$5</f>
        <v>186.7955565484047</v>
      </c>
      <c r="S7" s="206">
        <f>NFM!S$5</f>
        <v>215.32921077028089</v>
      </c>
      <c r="T7" s="206">
        <f>NFM!T$5</f>
        <v>262.25287544513122</v>
      </c>
      <c r="U7" s="206">
        <f>NFM!U$5</f>
        <v>269.19358605912282</v>
      </c>
      <c r="V7" s="206">
        <f>NFM!V$5</f>
        <v>237.54762939529621</v>
      </c>
      <c r="W7" s="206">
        <f>NFM!W$5</f>
        <v>265.96791870080699</v>
      </c>
    </row>
    <row r="8" spans="1:23" ht="12" customHeight="1" x14ac:dyDescent="0.25">
      <c r="A8" s="14" t="s">
        <v>45</v>
      </c>
      <c r="B8" s="206">
        <f>NFM!B$8</f>
        <v>405.68550279211951</v>
      </c>
      <c r="C8" s="206">
        <f>NFM!C$8</f>
        <v>364.74778506469659</v>
      </c>
      <c r="D8" s="206">
        <f>NFM!D$8</f>
        <v>333.16872297461708</v>
      </c>
      <c r="E8" s="206">
        <f>NFM!E$8</f>
        <v>359.51329875646161</v>
      </c>
      <c r="F8" s="206">
        <f>NFM!F$8</f>
        <v>343.31040824682589</v>
      </c>
      <c r="G8" s="206">
        <f>NFM!G$8</f>
        <v>368.90981295785139</v>
      </c>
      <c r="H8" s="206">
        <f>NFM!H$8</f>
        <v>405.86291951716811</v>
      </c>
      <c r="I8" s="206">
        <f>NFM!I$8</f>
        <v>451.0160063307132</v>
      </c>
      <c r="J8" s="206">
        <f>NFM!J$8</f>
        <v>420.43814457624029</v>
      </c>
      <c r="K8" s="206">
        <f>NFM!K$8</f>
        <v>271.33188300700988</v>
      </c>
      <c r="L8" s="206">
        <f>NFM!L$8</f>
        <v>326.68380850121969</v>
      </c>
      <c r="M8" s="206">
        <f>NFM!M$8</f>
        <v>360.67597075856838</v>
      </c>
      <c r="N8" s="206">
        <f>NFM!N$8</f>
        <v>411.89919413952629</v>
      </c>
      <c r="O8" s="206">
        <f>NFM!O$8</f>
        <v>425.8729344989319</v>
      </c>
      <c r="P8" s="206">
        <f>NFM!P$8</f>
        <v>361.21456222500137</v>
      </c>
      <c r="Q8" s="206">
        <f>NFM!Q$8</f>
        <v>283.14162950518681</v>
      </c>
      <c r="R8" s="206">
        <f>NFM!R$8</f>
        <v>399.98911370776369</v>
      </c>
      <c r="S8" s="206">
        <f>NFM!S$8</f>
        <v>108.35529905760509</v>
      </c>
      <c r="T8" s="206">
        <f>NFM!T$8</f>
        <v>130.97085743176109</v>
      </c>
      <c r="U8" s="206">
        <f>NFM!U$8</f>
        <v>88.903424843297216</v>
      </c>
      <c r="V8" s="206">
        <f>NFM!V$8</f>
        <v>289.04557307692392</v>
      </c>
      <c r="W8" s="206">
        <f>NFM!W$8</f>
        <v>351.68312266308322</v>
      </c>
    </row>
    <row r="9" spans="1:23" ht="12" customHeight="1" x14ac:dyDescent="0.25">
      <c r="A9" s="13" t="s">
        <v>21</v>
      </c>
      <c r="B9" s="207">
        <f>CHI!B$3</f>
        <v>1187.7252752678617</v>
      </c>
      <c r="C9" s="207">
        <f>CHI!C$3</f>
        <v>1535.3046659686368</v>
      </c>
      <c r="D9" s="207">
        <f>CHI!D$3</f>
        <v>1399.066050228841</v>
      </c>
      <c r="E9" s="207">
        <f>CHI!E$3</f>
        <v>1520.7213261648744</v>
      </c>
      <c r="F9" s="207">
        <f>CHI!F$3</f>
        <v>1368.0256926677916</v>
      </c>
      <c r="G9" s="207">
        <f>CHI!G$3</f>
        <v>1472.7183387455136</v>
      </c>
      <c r="H9" s="207">
        <f>CHI!H$3</f>
        <v>1488.6189945057215</v>
      </c>
      <c r="I9" s="207">
        <f>CHI!I$3</f>
        <v>1342.7163547859395</v>
      </c>
      <c r="J9" s="207">
        <f>CHI!J$3</f>
        <v>1245.615208892882</v>
      </c>
      <c r="K9" s="207">
        <f>CHI!K$3</f>
        <v>1143.8984027816516</v>
      </c>
      <c r="L9" s="207">
        <f>CHI!L$3</f>
        <v>1686.869543104179</v>
      </c>
      <c r="M9" s="207">
        <f>CHI!M$3</f>
        <v>1466.8185702079179</v>
      </c>
      <c r="N9" s="207">
        <f>CHI!N$3</f>
        <v>1339.4432088350334</v>
      </c>
      <c r="O9" s="207">
        <f>CHI!O$3</f>
        <v>1597.0850044018389</v>
      </c>
      <c r="P9" s="207">
        <f>CHI!P$3</f>
        <v>1488.6460883236809</v>
      </c>
      <c r="Q9" s="207">
        <f>CHI!Q$3</f>
        <v>1632.4</v>
      </c>
      <c r="R9" s="207">
        <f>CHI!R$3</f>
        <v>1592.4737515485062</v>
      </c>
      <c r="S9" s="207">
        <f>CHI!S$3</f>
        <v>1616.1533837956783</v>
      </c>
      <c r="T9" s="207">
        <f>CHI!T$3</f>
        <v>1639.8223568417175</v>
      </c>
      <c r="U9" s="207">
        <f>CHI!U$3</f>
        <v>1726.6661927634987</v>
      </c>
      <c r="V9" s="207">
        <f>CHI!V$3</f>
        <v>1877.5836104345012</v>
      </c>
      <c r="W9" s="207">
        <f>CHI!W$3</f>
        <v>1935.2396134303076</v>
      </c>
    </row>
    <row r="10" spans="1:23" ht="12" customHeight="1" x14ac:dyDescent="0.25">
      <c r="A10" s="14" t="s">
        <v>57</v>
      </c>
      <c r="B10" s="206">
        <f>CHI!B$5</f>
        <v>189.23878630329199</v>
      </c>
      <c r="C10" s="206">
        <f>CHI!C$5</f>
        <v>125.5912707795995</v>
      </c>
      <c r="D10" s="206">
        <f>CHI!D$5</f>
        <v>119.65907168844539</v>
      </c>
      <c r="E10" s="206">
        <f>CHI!E$5</f>
        <v>128.74590738722929</v>
      </c>
      <c r="F10" s="206">
        <f>CHI!F$5</f>
        <v>156.3024993153324</v>
      </c>
      <c r="G10" s="206">
        <f>CHI!G$5</f>
        <v>142.00684474479931</v>
      </c>
      <c r="H10" s="206">
        <f>CHI!H$5</f>
        <v>151.5946490580919</v>
      </c>
      <c r="I10" s="206">
        <f>CHI!I$5</f>
        <v>122.2292330657659</v>
      </c>
      <c r="J10" s="206">
        <f>CHI!J$5</f>
        <v>154.15784233974321</v>
      </c>
      <c r="K10" s="206">
        <f>CHI!K$5</f>
        <v>125.6485888597033</v>
      </c>
      <c r="L10" s="206">
        <f>CHI!L$5</f>
        <v>148.34053108545581</v>
      </c>
      <c r="M10" s="206">
        <f>CHI!M$5</f>
        <v>163.21749194948109</v>
      </c>
      <c r="N10" s="206">
        <f>CHI!N$5</f>
        <v>149.97084895505409</v>
      </c>
      <c r="O10" s="206">
        <f>CHI!O$5</f>
        <v>144.06082790878321</v>
      </c>
      <c r="P10" s="206">
        <f>CHI!P$5</f>
        <v>158.89959786984579</v>
      </c>
      <c r="Q10" s="206">
        <f>CHI!Q$5</f>
        <v>191.6358888888889</v>
      </c>
      <c r="R10" s="206">
        <f>CHI!R$5</f>
        <v>135.7043543052672</v>
      </c>
      <c r="S10" s="206">
        <f>CHI!S$5</f>
        <v>179.46292546191759</v>
      </c>
      <c r="T10" s="206">
        <f>CHI!T$5</f>
        <v>213.90861265562091</v>
      </c>
      <c r="U10" s="206">
        <f>CHI!U$5</f>
        <v>158.89501838701841</v>
      </c>
      <c r="V10" s="206">
        <f>CHI!V$5</f>
        <v>197.43241101184799</v>
      </c>
      <c r="W10" s="206">
        <f>CHI!W$5</f>
        <v>176.01718265822569</v>
      </c>
    </row>
    <row r="11" spans="1:23" ht="12" customHeight="1" x14ac:dyDescent="0.25">
      <c r="A11" s="14" t="s">
        <v>47</v>
      </c>
      <c r="B11" s="206">
        <f>CHI!B$6</f>
        <v>381.04709726951211</v>
      </c>
      <c r="C11" s="206">
        <f>CHI!C$6</f>
        <v>517.43866025986313</v>
      </c>
      <c r="D11" s="206">
        <f>CHI!D$6</f>
        <v>464.05953528597553</v>
      </c>
      <c r="E11" s="206">
        <f>CHI!E$6</f>
        <v>546.99333992459856</v>
      </c>
      <c r="F11" s="206">
        <f>CHI!F$6</f>
        <v>481.11516983713608</v>
      </c>
      <c r="G11" s="206">
        <f>CHI!G$6</f>
        <v>494.63646409129711</v>
      </c>
      <c r="H11" s="206">
        <f>CHI!H$6</f>
        <v>573.91863222418181</v>
      </c>
      <c r="I11" s="206">
        <f>CHI!I$6</f>
        <v>556.95921205253603</v>
      </c>
      <c r="J11" s="206">
        <f>CHI!J$6</f>
        <v>537.27711937995514</v>
      </c>
      <c r="K11" s="206">
        <f>CHI!K$6</f>
        <v>448.34594452569308</v>
      </c>
      <c r="L11" s="206">
        <f>CHI!L$6</f>
        <v>578.11534752775094</v>
      </c>
      <c r="M11" s="206">
        <f>CHI!M$6</f>
        <v>532.21590784165141</v>
      </c>
      <c r="N11" s="206">
        <f>CHI!N$6</f>
        <v>441.14043258494132</v>
      </c>
      <c r="O11" s="206">
        <f>CHI!O$6</f>
        <v>534.80056307233781</v>
      </c>
      <c r="P11" s="206">
        <f>CHI!P$6</f>
        <v>566.8153701879487</v>
      </c>
      <c r="Q11" s="206">
        <f>CHI!Q$6</f>
        <v>669.86411111111113</v>
      </c>
      <c r="R11" s="206">
        <f>CHI!R$6</f>
        <v>714.2986919366856</v>
      </c>
      <c r="S11" s="206">
        <f>CHI!S$6</f>
        <v>711.74419767503355</v>
      </c>
      <c r="T11" s="206">
        <f>CHI!T$6</f>
        <v>657.62755041588662</v>
      </c>
      <c r="U11" s="206">
        <f>CHI!U$6</f>
        <v>724.49433707082278</v>
      </c>
      <c r="V11" s="206">
        <f>CHI!V$6</f>
        <v>764.04968437833395</v>
      </c>
      <c r="W11" s="206">
        <f>CHI!W$6</f>
        <v>780.04538583833687</v>
      </c>
    </row>
    <row r="12" spans="1:23" ht="12" customHeight="1" x14ac:dyDescent="0.25">
      <c r="A12" s="14" t="s">
        <v>48</v>
      </c>
      <c r="B12" s="206">
        <f>CHI!B$7</f>
        <v>617.43939169505757</v>
      </c>
      <c r="C12" s="206">
        <f>CHI!C$7</f>
        <v>892.27473492917409</v>
      </c>
      <c r="D12" s="206">
        <f>CHI!D$7</f>
        <v>815.34744325442</v>
      </c>
      <c r="E12" s="206">
        <f>CHI!E$7</f>
        <v>844.98207885304657</v>
      </c>
      <c r="F12" s="206">
        <f>CHI!F$7</f>
        <v>730.608023515323</v>
      </c>
      <c r="G12" s="206">
        <f>CHI!G$7</f>
        <v>836.07502990941725</v>
      </c>
      <c r="H12" s="206">
        <f>CHI!H$7</f>
        <v>763.10571322344776</v>
      </c>
      <c r="I12" s="206">
        <f>CHI!I$7</f>
        <v>663.52790966763757</v>
      </c>
      <c r="J12" s="206">
        <f>CHI!J$7</f>
        <v>554.1802471731836</v>
      </c>
      <c r="K12" s="206">
        <f>CHI!K$7</f>
        <v>569.90386939625523</v>
      </c>
      <c r="L12" s="206">
        <f>CHI!L$7</f>
        <v>960.41366449097222</v>
      </c>
      <c r="M12" s="206">
        <f>CHI!M$7</f>
        <v>771.3851704167854</v>
      </c>
      <c r="N12" s="206">
        <f>CHI!N$7</f>
        <v>748.33192729503799</v>
      </c>
      <c r="O12" s="206">
        <f>CHI!O$7</f>
        <v>918.22361342071792</v>
      </c>
      <c r="P12" s="206">
        <f>CHI!P$7</f>
        <v>762.93112026588653</v>
      </c>
      <c r="Q12" s="206">
        <f>CHI!Q$7</f>
        <v>770.9</v>
      </c>
      <c r="R12" s="206">
        <f>CHI!R$7</f>
        <v>742.47070530655344</v>
      </c>
      <c r="S12" s="206">
        <f>CHI!S$7</f>
        <v>724.94626065872717</v>
      </c>
      <c r="T12" s="206">
        <f>CHI!T$7</f>
        <v>768.28619377020993</v>
      </c>
      <c r="U12" s="206">
        <f>CHI!U$7</f>
        <v>843.27683730565741</v>
      </c>
      <c r="V12" s="206">
        <f>CHI!V$7</f>
        <v>916.10151504431929</v>
      </c>
      <c r="W12" s="206">
        <f>CHI!W$7</f>
        <v>979.17704493374515</v>
      </c>
    </row>
    <row r="13" spans="1:23" ht="12" customHeight="1" x14ac:dyDescent="0.25">
      <c r="A13" s="13" t="s">
        <v>22</v>
      </c>
      <c r="B13" s="207">
        <f>NMM!B$3</f>
        <v>1508.1716288944847</v>
      </c>
      <c r="C13" s="207">
        <f>NMM!C$3</f>
        <v>1696.5736361338777</v>
      </c>
      <c r="D13" s="207">
        <f>NMM!D$3</f>
        <v>1672.6296958855096</v>
      </c>
      <c r="E13" s="207">
        <f>NMM!E$3</f>
        <v>1837.1415770609324</v>
      </c>
      <c r="F13" s="207">
        <f>NMM!F$3</f>
        <v>1615.4809210168203</v>
      </c>
      <c r="G13" s="207">
        <f>NMM!G$3</f>
        <v>1468.5523842078276</v>
      </c>
      <c r="H13" s="207">
        <f>NMM!H$3</f>
        <v>1671.6239104391293</v>
      </c>
      <c r="I13" s="207">
        <f>NMM!I$3</f>
        <v>1690.2405937038668</v>
      </c>
      <c r="J13" s="207">
        <f>NMM!J$3</f>
        <v>1617.0440534108179</v>
      </c>
      <c r="K13" s="207">
        <f>NMM!K$3</f>
        <v>1418.80961677916</v>
      </c>
      <c r="L13" s="207">
        <f>NMM!L$3</f>
        <v>1270.0027313912199</v>
      </c>
      <c r="M13" s="207">
        <f>NMM!M$3</f>
        <v>840.69116111269352</v>
      </c>
      <c r="N13" s="207">
        <f>NMM!N$3</f>
        <v>690.90804509548263</v>
      </c>
      <c r="O13" s="207">
        <f>NMM!O$3</f>
        <v>697.64257067397034</v>
      </c>
      <c r="P13" s="207">
        <f>NMM!P$3</f>
        <v>774.275081099369</v>
      </c>
      <c r="Q13" s="207">
        <f>NMM!Q$3</f>
        <v>774.20000000000016</v>
      </c>
      <c r="R13" s="207">
        <f>NMM!R$3</f>
        <v>763.59131617960645</v>
      </c>
      <c r="S13" s="207">
        <f>NMM!S$3</f>
        <v>792.59161156898494</v>
      </c>
      <c r="T13" s="207">
        <f>NMM!T$3</f>
        <v>823.23687118824432</v>
      </c>
      <c r="U13" s="207">
        <f>NMM!U$3</f>
        <v>822.45894813806831</v>
      </c>
      <c r="V13" s="207">
        <f>NMM!V$3</f>
        <v>735.89310801386682</v>
      </c>
      <c r="W13" s="207">
        <f>NMM!W$3</f>
        <v>811.69672212812566</v>
      </c>
    </row>
    <row r="14" spans="1:23" ht="12" customHeight="1" x14ac:dyDescent="0.25">
      <c r="A14" s="14" t="s">
        <v>49</v>
      </c>
      <c r="B14" s="206">
        <f>NMM!B$4</f>
        <v>1210.879183595948</v>
      </c>
      <c r="C14" s="206">
        <f>NMM!C$4</f>
        <v>1115.6948757934631</v>
      </c>
      <c r="D14" s="206">
        <f>NMM!D$4</f>
        <v>1156.6732186395191</v>
      </c>
      <c r="E14" s="206">
        <f>NMM!E$4</f>
        <v>1457.052664805376</v>
      </c>
      <c r="F14" s="206">
        <f>NMM!F$4</f>
        <v>1179.7949890488289</v>
      </c>
      <c r="G14" s="206">
        <f>NMM!G$4</f>
        <v>1149.0272131235649</v>
      </c>
      <c r="H14" s="206">
        <f>NMM!H$4</f>
        <v>1373.2296294649041</v>
      </c>
      <c r="I14" s="206">
        <f>NMM!I$4</f>
        <v>1088.4127046032361</v>
      </c>
      <c r="J14" s="206">
        <f>NMM!J$4</f>
        <v>1058.522026705409</v>
      </c>
      <c r="K14" s="206">
        <f>NMM!K$4</f>
        <v>907.13838529138764</v>
      </c>
      <c r="L14" s="206">
        <f>NMM!L$4</f>
        <v>735.00136569560993</v>
      </c>
      <c r="M14" s="206">
        <f>NMM!M$4</f>
        <v>420.34558055634682</v>
      </c>
      <c r="N14" s="206">
        <f>NMM!N$4</f>
        <v>429.55347362816718</v>
      </c>
      <c r="O14" s="206">
        <f>NMM!O$4</f>
        <v>419.69593295253009</v>
      </c>
      <c r="P14" s="206">
        <f>NMM!P$4</f>
        <v>495.91575921334538</v>
      </c>
      <c r="Q14" s="206">
        <f>NMM!Q$4</f>
        <v>357.82003827956129</v>
      </c>
      <c r="R14" s="206">
        <f>NMM!R$4</f>
        <v>428.02437667907049</v>
      </c>
      <c r="S14" s="206">
        <f>NMM!S$4</f>
        <v>354.58925135812711</v>
      </c>
      <c r="T14" s="206">
        <f>NMM!T$4</f>
        <v>369.27366276817901</v>
      </c>
      <c r="U14" s="206">
        <f>NMM!U$4</f>
        <v>425.8815095734592</v>
      </c>
      <c r="V14" s="206">
        <f>NMM!V$4</f>
        <v>418.90334413389661</v>
      </c>
      <c r="W14" s="206">
        <f>NMM!W$4</f>
        <v>485.87052694968588</v>
      </c>
    </row>
    <row r="15" spans="1:23" ht="12" customHeight="1" x14ac:dyDescent="0.25">
      <c r="A15" s="14" t="s">
        <v>50</v>
      </c>
      <c r="B15" s="206">
        <f>NMM!B$5</f>
        <v>134.58122503396649</v>
      </c>
      <c r="C15" s="206">
        <f>NMM!C$5</f>
        <v>415.98812188029888</v>
      </c>
      <c r="D15" s="206">
        <f>NMM!D$5</f>
        <v>337.70824660077409</v>
      </c>
      <c r="E15" s="206">
        <f>NMM!E$5</f>
        <v>191.1348862546561</v>
      </c>
      <c r="F15" s="206">
        <f>NMM!F$5</f>
        <v>295.98363982165341</v>
      </c>
      <c r="G15" s="206">
        <f>NMM!G$5</f>
        <v>193.0235619805035</v>
      </c>
      <c r="H15" s="206">
        <f>NMM!H$5</f>
        <v>181.97693499099881</v>
      </c>
      <c r="I15" s="206">
        <f>NMM!I$5</f>
        <v>504.25651444445208</v>
      </c>
      <c r="J15" s="206">
        <f>NMM!J$5</f>
        <v>445.32894296665171</v>
      </c>
      <c r="K15" s="206">
        <f>NMM!K$5</f>
        <v>402.35455831323122</v>
      </c>
      <c r="L15" s="206">
        <f>NMM!L$5</f>
        <v>441.10117449822468</v>
      </c>
      <c r="M15" s="206">
        <f>NMM!M$5</f>
        <v>341.4971992784582</v>
      </c>
      <c r="N15" s="206">
        <f>NMM!N$5</f>
        <v>206.32813822466869</v>
      </c>
      <c r="O15" s="206">
        <f>NMM!O$5</f>
        <v>229.19019641559501</v>
      </c>
      <c r="P15" s="206">
        <f>NMM!P$5</f>
        <v>197.0476793884074</v>
      </c>
      <c r="Q15" s="206">
        <f>NMM!Q$5</f>
        <v>366.25710858814011</v>
      </c>
      <c r="R15" s="206">
        <f>NMM!R$5</f>
        <v>277.10733036866958</v>
      </c>
      <c r="S15" s="206">
        <f>NMM!S$5</f>
        <v>377.59654629202367</v>
      </c>
      <c r="T15" s="206">
        <f>NMM!T$5</f>
        <v>401.81760774473889</v>
      </c>
      <c r="U15" s="206">
        <f>NMM!U$5</f>
        <v>357.48698008999759</v>
      </c>
      <c r="V15" s="206">
        <f>NMM!V$5</f>
        <v>281.73409577725943</v>
      </c>
      <c r="W15" s="206">
        <f>NMM!W$5</f>
        <v>284.90618993154959</v>
      </c>
    </row>
    <row r="16" spans="1:23" ht="12" customHeight="1" x14ac:dyDescent="0.25">
      <c r="A16" s="14" t="s">
        <v>58</v>
      </c>
      <c r="B16" s="206">
        <f>NMM!B$6</f>
        <v>162.71122026457019</v>
      </c>
      <c r="C16" s="206">
        <f>NMM!C$6</f>
        <v>164.8906384601157</v>
      </c>
      <c r="D16" s="206">
        <f>NMM!D$6</f>
        <v>178.24823064521641</v>
      </c>
      <c r="E16" s="206">
        <f>NMM!E$6</f>
        <v>188.95402600090031</v>
      </c>
      <c r="F16" s="206">
        <f>NMM!F$6</f>
        <v>139.70229214633781</v>
      </c>
      <c r="G16" s="206">
        <f>NMM!G$6</f>
        <v>126.50160910375909</v>
      </c>
      <c r="H16" s="206">
        <f>NMM!H$6</f>
        <v>116.4173459832264</v>
      </c>
      <c r="I16" s="206">
        <f>NMM!I$6</f>
        <v>97.571374656178662</v>
      </c>
      <c r="J16" s="206">
        <f>NMM!J$6</f>
        <v>113.1930837387573</v>
      </c>
      <c r="K16" s="206">
        <f>NMM!K$6</f>
        <v>109.31667317454119</v>
      </c>
      <c r="L16" s="206">
        <f>NMM!L$6</f>
        <v>93.900191197385411</v>
      </c>
      <c r="M16" s="206">
        <f>NMM!M$6</f>
        <v>78.848381277888549</v>
      </c>
      <c r="N16" s="206">
        <f>NMM!N$6</f>
        <v>55.026433242646753</v>
      </c>
      <c r="O16" s="206">
        <f>NMM!O$6</f>
        <v>48.756441305845208</v>
      </c>
      <c r="P16" s="206">
        <f>NMM!P$6</f>
        <v>81.311642497616191</v>
      </c>
      <c r="Q16" s="206">
        <f>NMM!Q$6</f>
        <v>50.122853132298722</v>
      </c>
      <c r="R16" s="206">
        <f>NMM!R$6</f>
        <v>58.45960913186638</v>
      </c>
      <c r="S16" s="206">
        <f>NMM!S$6</f>
        <v>60.405813918834198</v>
      </c>
      <c r="T16" s="206">
        <f>NMM!T$6</f>
        <v>52.145600675326499</v>
      </c>
      <c r="U16" s="206">
        <f>NMM!U$6</f>
        <v>39.090458474611523</v>
      </c>
      <c r="V16" s="206">
        <f>NMM!V$6</f>
        <v>35.255668102710807</v>
      </c>
      <c r="W16" s="206">
        <f>NMM!W$6</f>
        <v>40.920005246890248</v>
      </c>
    </row>
    <row r="17" spans="1:23" ht="12" customHeight="1" x14ac:dyDescent="0.25">
      <c r="A17" s="13" t="s">
        <v>23</v>
      </c>
      <c r="B17" s="207">
        <f>PPA!B$3</f>
        <v>1279.6869599565498</v>
      </c>
      <c r="C17" s="207">
        <f>PPA!C$3</f>
        <v>1538.794815322959</v>
      </c>
      <c r="D17" s="207">
        <f>PPA!D$3</f>
        <v>1702.3674000418184</v>
      </c>
      <c r="E17" s="207">
        <f>PPA!E$3</f>
        <v>1569.5564516129032</v>
      </c>
      <c r="F17" s="207">
        <f>PPA!F$3</f>
        <v>1617.0050623264929</v>
      </c>
      <c r="G17" s="207">
        <f>PPA!G$3</f>
        <v>1579.6445052127838</v>
      </c>
      <c r="H17" s="207">
        <f>PPA!H$3</f>
        <v>1637.7494113273015</v>
      </c>
      <c r="I17" s="207">
        <f>PPA!I$3</f>
        <v>1778.9171288353348</v>
      </c>
      <c r="J17" s="207">
        <f>PPA!J$3</f>
        <v>1115.5290901618191</v>
      </c>
      <c r="K17" s="207">
        <f>PPA!K$3</f>
        <v>921.70097246239379</v>
      </c>
      <c r="L17" s="207">
        <f>PPA!L$3</f>
        <v>819.41736599700494</v>
      </c>
      <c r="M17" s="207">
        <f>PPA!M$3</f>
        <v>705.97170796544196</v>
      </c>
      <c r="N17" s="207">
        <f>PPA!N$3</f>
        <v>641.44106143109138</v>
      </c>
      <c r="O17" s="207">
        <f>PPA!O$3</f>
        <v>607.7472366233003</v>
      </c>
      <c r="P17" s="207">
        <f>PPA!P$3</f>
        <v>690.09095070352464</v>
      </c>
      <c r="Q17" s="207">
        <f>PPA!Q$3</f>
        <v>654.40000000000009</v>
      </c>
      <c r="R17" s="207">
        <f>PPA!R$3</f>
        <v>653.92660587721616</v>
      </c>
      <c r="S17" s="207">
        <f>PPA!S$3</f>
        <v>660.76467771676562</v>
      </c>
      <c r="T17" s="207">
        <f>PPA!T$3</f>
        <v>685.29736809790847</v>
      </c>
      <c r="U17" s="207">
        <f>PPA!U$3</f>
        <v>672.36704477369426</v>
      </c>
      <c r="V17" s="207">
        <f>PPA!V$3</f>
        <v>680.5065645182483</v>
      </c>
      <c r="W17" s="207">
        <f>PPA!W$3</f>
        <v>683.0726312643219</v>
      </c>
    </row>
    <row r="18" spans="1:23" ht="12" customHeight="1" x14ac:dyDescent="0.25">
      <c r="A18" s="14" t="s">
        <v>52</v>
      </c>
      <c r="B18" s="206">
        <f>PPA!B$5</f>
        <v>0</v>
      </c>
      <c r="C18" s="206">
        <f>PPA!C$5</f>
        <v>0</v>
      </c>
      <c r="D18" s="206">
        <f>PPA!D$5</f>
        <v>0</v>
      </c>
      <c r="E18" s="206">
        <f>PPA!E$5</f>
        <v>0</v>
      </c>
      <c r="F18" s="206">
        <f>PPA!F$5</f>
        <v>0</v>
      </c>
      <c r="G18" s="206">
        <f>PPA!G$5</f>
        <v>0</v>
      </c>
      <c r="H18" s="206">
        <f>PPA!H$5</f>
        <v>0</v>
      </c>
      <c r="I18" s="206">
        <f>PPA!I$5</f>
        <v>0</v>
      </c>
      <c r="J18" s="206">
        <f>PPA!J$5</f>
        <v>0</v>
      </c>
      <c r="K18" s="206">
        <f>PPA!K$5</f>
        <v>0</v>
      </c>
      <c r="L18" s="206">
        <f>PPA!L$5</f>
        <v>0</v>
      </c>
      <c r="M18" s="206">
        <f>PPA!M$5</f>
        <v>0</v>
      </c>
      <c r="N18" s="206">
        <f>PPA!N$5</f>
        <v>0</v>
      </c>
      <c r="O18" s="206">
        <f>PPA!O$5</f>
        <v>0</v>
      </c>
      <c r="P18" s="206">
        <f>PPA!P$5</f>
        <v>0</v>
      </c>
      <c r="Q18" s="206">
        <f>PPA!Q$5</f>
        <v>0</v>
      </c>
      <c r="R18" s="206">
        <f>PPA!R$5</f>
        <v>0</v>
      </c>
      <c r="S18" s="206">
        <f>PPA!S$5</f>
        <v>0</v>
      </c>
      <c r="T18" s="206">
        <f>PPA!T$5</f>
        <v>0</v>
      </c>
      <c r="U18" s="206">
        <f>PPA!U$5</f>
        <v>0</v>
      </c>
      <c r="V18" s="206">
        <f>PPA!V$5</f>
        <v>0</v>
      </c>
      <c r="W18" s="206">
        <f>PPA!W$5</f>
        <v>0</v>
      </c>
    </row>
    <row r="19" spans="1:23" ht="12" customHeight="1" x14ac:dyDescent="0.25">
      <c r="A19" s="14" t="s">
        <v>59</v>
      </c>
      <c r="B19" s="206">
        <f>PPA!B$6</f>
        <v>375.12961042808467</v>
      </c>
      <c r="C19" s="206">
        <f>PPA!C$6</f>
        <v>353.70858456391181</v>
      </c>
      <c r="D19" s="206">
        <f>PPA!D$6</f>
        <v>443.50997839369933</v>
      </c>
      <c r="E19" s="206">
        <f>PPA!E$6</f>
        <v>396.39336917562719</v>
      </c>
      <c r="F19" s="206">
        <f>PPA!F$6</f>
        <v>382.34173425507589</v>
      </c>
      <c r="G19" s="206">
        <f>PPA!G$6</f>
        <v>362.0107673901897</v>
      </c>
      <c r="H19" s="206">
        <f>PPA!H$6</f>
        <v>350.72499690172259</v>
      </c>
      <c r="I19" s="206">
        <f>PPA!I$6</f>
        <v>423.63244623548661</v>
      </c>
      <c r="J19" s="206">
        <f>PPA!J$6</f>
        <v>395.41974518031412</v>
      </c>
      <c r="K19" s="206">
        <f>PPA!K$6</f>
        <v>294.71374649039632</v>
      </c>
      <c r="L19" s="206">
        <f>PPA!L$6</f>
        <v>317.02975332711708</v>
      </c>
      <c r="M19" s="206">
        <f>PPA!M$6</f>
        <v>296.87648343301998</v>
      </c>
      <c r="N19" s="206">
        <f>PPA!N$6</f>
        <v>276.86172252473352</v>
      </c>
      <c r="O19" s="206">
        <f>PPA!O$6</f>
        <v>290.61919201799873</v>
      </c>
      <c r="P19" s="206">
        <f>PPA!P$6</f>
        <v>356.93673254124627</v>
      </c>
      <c r="Q19" s="206">
        <f>PPA!Q$6</f>
        <v>356</v>
      </c>
      <c r="R19" s="206">
        <f>PPA!R$6</f>
        <v>352.45019394407097</v>
      </c>
      <c r="S19" s="206">
        <f>PPA!S$6</f>
        <v>358.7037357756293</v>
      </c>
      <c r="T19" s="206">
        <f>PPA!T$6</f>
        <v>376.87773730097013</v>
      </c>
      <c r="U19" s="206">
        <f>PPA!U$6</f>
        <v>365.379342560905</v>
      </c>
      <c r="V19" s="206">
        <f>PPA!V$6</f>
        <v>397.91390828877809</v>
      </c>
      <c r="W19" s="206">
        <f>PPA!W$6</f>
        <v>396.83172262628273</v>
      </c>
    </row>
    <row r="20" spans="1:23" ht="12" customHeight="1" x14ac:dyDescent="0.25">
      <c r="A20" s="14" t="s">
        <v>60</v>
      </c>
      <c r="B20" s="206">
        <f>PPA!B$7</f>
        <v>904.55734952846512</v>
      </c>
      <c r="C20" s="206">
        <f>PPA!C$7</f>
        <v>1185.0862307590471</v>
      </c>
      <c r="D20" s="206">
        <f>PPA!D$7</f>
        <v>1258.857421648119</v>
      </c>
      <c r="E20" s="206">
        <f>PPA!E$7</f>
        <v>1173.163082437276</v>
      </c>
      <c r="F20" s="206">
        <f>PPA!F$7</f>
        <v>1234.663328071417</v>
      </c>
      <c r="G20" s="206">
        <f>PPA!G$7</f>
        <v>1217.633737822594</v>
      </c>
      <c r="H20" s="206">
        <f>PPA!H$7</f>
        <v>1287.0244144255789</v>
      </c>
      <c r="I20" s="206">
        <f>PPA!I$7</f>
        <v>1355.2846825998481</v>
      </c>
      <c r="J20" s="206">
        <f>PPA!J$7</f>
        <v>720.10934498150505</v>
      </c>
      <c r="K20" s="206">
        <f>PPA!K$7</f>
        <v>626.98722597199742</v>
      </c>
      <c r="L20" s="206">
        <f>PPA!L$7</f>
        <v>502.38761266988791</v>
      </c>
      <c r="M20" s="206">
        <f>PPA!M$7</f>
        <v>409.09522453242192</v>
      </c>
      <c r="N20" s="206">
        <f>PPA!N$7</f>
        <v>364.57933890635792</v>
      </c>
      <c r="O20" s="206">
        <f>PPA!O$7</f>
        <v>317.12804460530162</v>
      </c>
      <c r="P20" s="206">
        <f>PPA!P$7</f>
        <v>333.15421816227831</v>
      </c>
      <c r="Q20" s="206">
        <f>PPA!Q$7</f>
        <v>298.40000000000009</v>
      </c>
      <c r="R20" s="206">
        <f>PPA!R$7</f>
        <v>301.47641193314519</v>
      </c>
      <c r="S20" s="206">
        <f>PPA!S$7</f>
        <v>302.06094194113632</v>
      </c>
      <c r="T20" s="206">
        <f>PPA!T$7</f>
        <v>308.41963079693829</v>
      </c>
      <c r="U20" s="206">
        <f>PPA!U$7</f>
        <v>306.98770221278932</v>
      </c>
      <c r="V20" s="206">
        <f>PPA!V$7</f>
        <v>282.59265622947021</v>
      </c>
      <c r="W20" s="206">
        <f>PPA!W$7</f>
        <v>286.24090863803917</v>
      </c>
    </row>
    <row r="21" spans="1:23" ht="12" customHeight="1" x14ac:dyDescent="0.25">
      <c r="A21" s="15" t="s">
        <v>61</v>
      </c>
      <c r="B21" s="208">
        <f>FBT!B$3</f>
        <v>3645.5093072631221</v>
      </c>
      <c r="C21" s="208">
        <f>FBT!C$3</f>
        <v>4243.5402149450601</v>
      </c>
      <c r="D21" s="208">
        <f>FBT!D$3</f>
        <v>4688.7995725205028</v>
      </c>
      <c r="E21" s="208">
        <f>FBT!E$3</f>
        <v>4548.6111111111113</v>
      </c>
      <c r="F21" s="208">
        <f>FBT!F$3</f>
        <v>4611.8338685972458</v>
      </c>
      <c r="G21" s="208">
        <f>FBT!G$3</f>
        <v>4220.2187660229019</v>
      </c>
      <c r="H21" s="208">
        <f>FBT!H$3</f>
        <v>4077.229726938489</v>
      </c>
      <c r="I21" s="208">
        <f>FBT!I$3</f>
        <v>4514.8226469297369</v>
      </c>
      <c r="J21" s="208">
        <f>FBT!J$3</f>
        <v>4584.8427210078089</v>
      </c>
      <c r="K21" s="208">
        <f>FBT!K$3</f>
        <v>4379.5206485561821</v>
      </c>
      <c r="L21" s="208">
        <f>FBT!L$3</f>
        <v>4869.2228721049614</v>
      </c>
      <c r="M21" s="208">
        <f>FBT!M$3</f>
        <v>4881.0405392575713</v>
      </c>
      <c r="N21" s="208">
        <f>FBT!N$3</f>
        <v>4967.3096096326408</v>
      </c>
      <c r="O21" s="208">
        <f>FBT!O$3</f>
        <v>4724.5426978382065</v>
      </c>
      <c r="P21" s="208">
        <f>FBT!P$3</f>
        <v>4789.2411487252966</v>
      </c>
      <c r="Q21" s="208">
        <f>FBT!Q$3</f>
        <v>4926.8</v>
      </c>
      <c r="R21" s="208">
        <f>FBT!R$3</f>
        <v>5206.7382871996924</v>
      </c>
      <c r="S21" s="208">
        <f>FBT!S$3</f>
        <v>5180.5743742295663</v>
      </c>
      <c r="T21" s="208">
        <f>FBT!T$3</f>
        <v>5258.2784167655846</v>
      </c>
      <c r="U21" s="208">
        <f>FBT!U$3</f>
        <v>5106.4758867913033</v>
      </c>
      <c r="V21" s="208">
        <f>FBT!V$3</f>
        <v>5497.5187232795297</v>
      </c>
      <c r="W21" s="208">
        <f>FBT!W$3</f>
        <v>5805.5195775630164</v>
      </c>
    </row>
    <row r="22" spans="1:23" ht="12" customHeight="1" x14ac:dyDescent="0.25">
      <c r="A22" s="12" t="s">
        <v>62</v>
      </c>
      <c r="B22" s="206">
        <f>TRE!B$3</f>
        <v>483.3851775045672</v>
      </c>
      <c r="C22" s="206">
        <f>TRE!C$3</f>
        <v>472.61436256634289</v>
      </c>
      <c r="D22" s="206">
        <f>TRE!D$3</f>
        <v>520.29365982854358</v>
      </c>
      <c r="E22" s="206">
        <f>TRE!E$3</f>
        <v>620.18369175627242</v>
      </c>
      <c r="F22" s="206">
        <f>TRE!F$3</f>
        <v>629.36149365848348</v>
      </c>
      <c r="G22" s="206">
        <f>TRE!G$3</f>
        <v>627.24320628952319</v>
      </c>
      <c r="H22" s="206">
        <f>TRE!H$3</f>
        <v>682.96360556863715</v>
      </c>
      <c r="I22" s="206">
        <f>TRE!I$3</f>
        <v>659.53796432988872</v>
      </c>
      <c r="J22" s="206">
        <f>TRE!J$3</f>
        <v>555.90071016889215</v>
      </c>
      <c r="K22" s="206">
        <f>TRE!K$3</f>
        <v>584.31416299436603</v>
      </c>
      <c r="L22" s="206">
        <f>TRE!L$3</f>
        <v>297.43908526649898</v>
      </c>
      <c r="M22" s="206">
        <f>TRE!M$3</f>
        <v>374.63210861103198</v>
      </c>
      <c r="N22" s="206">
        <f>TRE!N$3</f>
        <v>150.3182759414066</v>
      </c>
      <c r="O22" s="206">
        <f>TRE!O$3</f>
        <v>312.53056832632302</v>
      </c>
      <c r="P22" s="206">
        <f>TRE!P$3</f>
        <v>232.94923079984869</v>
      </c>
      <c r="Q22" s="206">
        <f>TRE!Q$3</f>
        <v>396.3</v>
      </c>
      <c r="R22" s="206">
        <f>TRE!R$3</f>
        <v>340.56985032797871</v>
      </c>
      <c r="S22" s="206">
        <f>TRE!S$3</f>
        <v>401.49145773693698</v>
      </c>
      <c r="T22" s="206">
        <f>TRE!T$3</f>
        <v>457.30833776759027</v>
      </c>
      <c r="U22" s="206">
        <f>TRE!U$3</f>
        <v>455.55634539416889</v>
      </c>
      <c r="V22" s="206">
        <f>TRE!V$3</f>
        <v>363.6510647759776</v>
      </c>
      <c r="W22" s="206">
        <f>TRE!W$3</f>
        <v>406.79485902162003</v>
      </c>
    </row>
    <row r="23" spans="1:23" ht="12" customHeight="1" x14ac:dyDescent="0.25">
      <c r="A23" s="12" t="s">
        <v>63</v>
      </c>
      <c r="B23" s="206">
        <f>MAE!B$3</f>
        <v>2553.3254332691449</v>
      </c>
      <c r="C23" s="206">
        <f>MAE!C$3</f>
        <v>2984.559097856566</v>
      </c>
      <c r="D23" s="206">
        <f>MAE!D$3</f>
        <v>2786.8642984922049</v>
      </c>
      <c r="E23" s="206">
        <f>MAE!E$3</f>
        <v>2921.81899641577</v>
      </c>
      <c r="F23" s="206">
        <f>MAE!F$3</f>
        <v>2998.4214250721252</v>
      </c>
      <c r="G23" s="206">
        <f>MAE!G$3</f>
        <v>3591.693727567937</v>
      </c>
      <c r="H23" s="206">
        <f>MAE!H$3</f>
        <v>3451.27442475317</v>
      </c>
      <c r="I23" s="206">
        <f>MAE!I$3</f>
        <v>3443.422575110721</v>
      </c>
      <c r="J23" s="206">
        <f>MAE!J$3</f>
        <v>3412.3471894325339</v>
      </c>
      <c r="K23" s="206">
        <f>MAE!K$3</f>
        <v>2823.9526970491429</v>
      </c>
      <c r="L23" s="206">
        <f>MAE!L$3</f>
        <v>2674.785491603327</v>
      </c>
      <c r="M23" s="206">
        <f>MAE!M$3</f>
        <v>2212.0953194721351</v>
      </c>
      <c r="N23" s="206">
        <f>MAE!N$3</f>
        <v>1995.072474883043</v>
      </c>
      <c r="O23" s="206">
        <f>MAE!O$3</f>
        <v>1937.982979555904</v>
      </c>
      <c r="P23" s="206">
        <f>MAE!P$3</f>
        <v>1868.5692678169839</v>
      </c>
      <c r="Q23" s="206">
        <f>MAE!Q$3</f>
        <v>1954</v>
      </c>
      <c r="R23" s="206">
        <f>MAE!R$3</f>
        <v>1820.129566824394</v>
      </c>
      <c r="S23" s="206">
        <f>MAE!S$3</f>
        <v>1885.4104055664791</v>
      </c>
      <c r="T23" s="206">
        <f>MAE!T$3</f>
        <v>1995.927305472555</v>
      </c>
      <c r="U23" s="206">
        <f>MAE!U$3</f>
        <v>2018.5228438252111</v>
      </c>
      <c r="V23" s="206">
        <f>MAE!V$3</f>
        <v>1988.4577677605839</v>
      </c>
      <c r="W23" s="206">
        <f>MAE!W$3</f>
        <v>2313.1413769054502</v>
      </c>
    </row>
    <row r="24" spans="1:23" ht="12" customHeight="1" x14ac:dyDescent="0.25">
      <c r="A24" s="12" t="s">
        <v>64</v>
      </c>
      <c r="B24" s="206">
        <f>TEL!B$3</f>
        <v>1929.837554930134</v>
      </c>
      <c r="C24" s="206">
        <f>TEL!C$3</f>
        <v>1724.7355309239269</v>
      </c>
      <c r="D24" s="206">
        <f>TEL!D$3</f>
        <v>1894.9654996166621</v>
      </c>
      <c r="E24" s="206">
        <f>TEL!E$3</f>
        <v>1903.337813620072</v>
      </c>
      <c r="F24" s="206">
        <f>TEL!F$3</f>
        <v>1919.8737140057699</v>
      </c>
      <c r="G24" s="206">
        <f>TEL!G$3</f>
        <v>1536.4894889762429</v>
      </c>
      <c r="H24" s="206">
        <f>TEL!H$3</f>
        <v>1316.148221588797</v>
      </c>
      <c r="I24" s="206">
        <f>TEL!I$3</f>
        <v>1420.6200375054859</v>
      </c>
      <c r="J24" s="206">
        <f>TEL!J$3</f>
        <v>1335.174865947258</v>
      </c>
      <c r="K24" s="206">
        <f>TEL!K$3</f>
        <v>1062.7359104516461</v>
      </c>
      <c r="L24" s="206">
        <f>TEL!L$3</f>
        <v>859.63474706375439</v>
      </c>
      <c r="M24" s="206">
        <f>TEL!M$3</f>
        <v>736.25747650242101</v>
      </c>
      <c r="N24" s="206">
        <f>TEL!N$3</f>
        <v>657.83418973847688</v>
      </c>
      <c r="O24" s="206">
        <f>TEL!O$3</f>
        <v>614.39890443118452</v>
      </c>
      <c r="P24" s="206">
        <f>TEL!P$3</f>
        <v>560.13294326029416</v>
      </c>
      <c r="Q24" s="206">
        <f>TEL!Q$3</f>
        <v>569</v>
      </c>
      <c r="R24" s="206">
        <f>TEL!R$3</f>
        <v>535.52933531000588</v>
      </c>
      <c r="S24" s="206">
        <f>TEL!S$3</f>
        <v>539.83842541183174</v>
      </c>
      <c r="T24" s="206">
        <f>TEL!T$3</f>
        <v>531.08755269943924</v>
      </c>
      <c r="U24" s="206">
        <f>TEL!U$3</f>
        <v>479.3192042488804</v>
      </c>
      <c r="V24" s="206">
        <f>TEL!V$3</f>
        <v>380.93409203464688</v>
      </c>
      <c r="W24" s="206">
        <f>TEL!W$3</f>
        <v>430.50712364252257</v>
      </c>
    </row>
    <row r="25" spans="1:23" ht="12" customHeight="1" x14ac:dyDescent="0.25">
      <c r="A25" s="12" t="s">
        <v>65</v>
      </c>
      <c r="B25" s="206">
        <f>WWP!B$3</f>
        <v>374.88273342220913</v>
      </c>
      <c r="C25" s="206">
        <f>WWP!C$3</f>
        <v>362.85518287179121</v>
      </c>
      <c r="D25" s="206">
        <f>WWP!D$3</f>
        <v>363.93838719420108</v>
      </c>
      <c r="E25" s="206">
        <f>WWP!E$3</f>
        <v>389.11290322580652</v>
      </c>
      <c r="F25" s="206">
        <f>WWP!F$3</f>
        <v>409.44967611997168</v>
      </c>
      <c r="G25" s="206">
        <f>WWP!G$3</f>
        <v>395.55204238591688</v>
      </c>
      <c r="H25" s="206">
        <f>WWP!H$3</f>
        <v>559.65216672863221</v>
      </c>
      <c r="I25" s="206">
        <f>WWP!I$3</f>
        <v>433.7070582133025</v>
      </c>
      <c r="J25" s="206">
        <f>WWP!J$3</f>
        <v>494.25078615600768</v>
      </c>
      <c r="K25" s="206">
        <f>WWP!K$3</f>
        <v>449.78709953329252</v>
      </c>
      <c r="L25" s="206">
        <f>WWP!L$3</f>
        <v>307.79953472163362</v>
      </c>
      <c r="M25" s="206">
        <f>WWP!M$3</f>
        <v>225.57675875818859</v>
      </c>
      <c r="N25" s="206">
        <f>WWP!N$3</f>
        <v>147.82575350870471</v>
      </c>
      <c r="O25" s="206">
        <f>WWP!O$3</f>
        <v>105.6441357722782</v>
      </c>
      <c r="P25" s="206">
        <f>WWP!P$3</f>
        <v>95.329074372599365</v>
      </c>
      <c r="Q25" s="206">
        <f>WWP!Q$3</f>
        <v>88.8</v>
      </c>
      <c r="R25" s="206">
        <f>WWP!R$3</f>
        <v>88.645640827765476</v>
      </c>
      <c r="S25" s="206">
        <f>WWP!S$3</f>
        <v>96.883627583818082</v>
      </c>
      <c r="T25" s="206">
        <f>WWP!T$3</f>
        <v>98.235847898162163</v>
      </c>
      <c r="U25" s="206">
        <f>WWP!U$3</f>
        <v>100.8398241142242</v>
      </c>
      <c r="V25" s="206">
        <f>WWP!V$3</f>
        <v>116.5340960774603</v>
      </c>
      <c r="W25" s="206">
        <f>WWP!W$3</f>
        <v>122.2476835707881</v>
      </c>
    </row>
    <row r="26" spans="1:23" ht="12" customHeight="1" x14ac:dyDescent="0.25">
      <c r="A26" s="16" t="s">
        <v>66</v>
      </c>
      <c r="B26" s="209">
        <f>OIS!B$3</f>
        <v>12844.02310768775</v>
      </c>
      <c r="C26" s="209">
        <f>OIS!C$3</f>
        <v>13534.799196062149</v>
      </c>
      <c r="D26" s="209">
        <f>OIS!D$3</f>
        <v>13926.42241479451</v>
      </c>
      <c r="E26" s="209">
        <f>OIS!E$3</f>
        <v>18000.672043010749</v>
      </c>
      <c r="F26" s="209">
        <f>OIS!F$3</f>
        <v>19601.763649229772</v>
      </c>
      <c r="G26" s="209">
        <f>OIS!G$3</f>
        <v>14335.47684156554</v>
      </c>
      <c r="H26" s="209">
        <f>OIS!H$3</f>
        <v>21021.811872598839</v>
      </c>
      <c r="I26" s="209">
        <f>OIS!I$3</f>
        <v>17146.889837609229</v>
      </c>
      <c r="J26" s="209">
        <f>OIS!J$3</f>
        <v>12519.52247593741</v>
      </c>
      <c r="K26" s="209">
        <f>OIS!K$3</f>
        <v>11906.71426712036</v>
      </c>
      <c r="L26" s="209">
        <f>OIS!L$3</f>
        <v>10606.086293125371</v>
      </c>
      <c r="M26" s="209">
        <f>OIS!M$3</f>
        <v>7953.1947213519416</v>
      </c>
      <c r="N26" s="209">
        <f>OIS!N$3</f>
        <v>6800.4639926374721</v>
      </c>
      <c r="O26" s="209">
        <f>OIS!O$3</f>
        <v>6650.6896214418466</v>
      </c>
      <c r="P26" s="209">
        <f>OIS!P$3</f>
        <v>5361.3151033892573</v>
      </c>
      <c r="Q26" s="209">
        <f>OIS!Q$3</f>
        <v>5225.3999999999996</v>
      </c>
      <c r="R26" s="209">
        <f>OIS!R$3</f>
        <v>5209.0737393635391</v>
      </c>
      <c r="S26" s="209">
        <f>OIS!S$3</f>
        <v>3992.4000855754439</v>
      </c>
      <c r="T26" s="209">
        <f>OIS!T$3</f>
        <v>4259.3426384511476</v>
      </c>
      <c r="U26" s="209">
        <f>OIS!U$3</f>
        <v>4275.0804789130016</v>
      </c>
      <c r="V26" s="209">
        <f>OIS!V$3</f>
        <v>3988.1343426890771</v>
      </c>
      <c r="W26" s="209">
        <f>OIS!W$3</f>
        <v>4385.3741157716449</v>
      </c>
    </row>
    <row r="28" spans="1:23" ht="12" customHeight="1" x14ac:dyDescent="0.25">
      <c r="A28" s="30" t="s">
        <v>67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</row>
    <row r="29" spans="1:23" ht="12" customHeight="1" x14ac:dyDescent="0.25">
      <c r="A29" s="29" t="s">
        <v>68</v>
      </c>
      <c r="B29" s="210">
        <f>ISI!B25+NFM!B43+CHI!B32+NMM!B31+PPA!B32+FBT!B12+TRE!B12+MAE!B12+TEL!B12+WWP!B12+OIS!B12</f>
        <v>4465.1298366294068</v>
      </c>
      <c r="C29" s="210">
        <f>ISI!C25+NFM!C43+CHI!C32+NMM!C31+PPA!C32+FBT!C12+TRE!C12+MAE!C12+TEL!C12+WWP!C12+OIS!C12</f>
        <v>4522.3811693895095</v>
      </c>
      <c r="D29" s="210">
        <f>ISI!D25+NFM!D43+CHI!D32+NMM!D31+PPA!D32+FBT!D12+TRE!D12+MAE!D12+TEL!D12+WWP!D12+OIS!D12</f>
        <v>4458.1489251934654</v>
      </c>
      <c r="E29" s="210">
        <f>ISI!E25+NFM!E43+CHI!E32+NMM!E31+PPA!E32+FBT!E12+TRE!E12+MAE!E12+TEL!E12+WWP!E12+OIS!E12</f>
        <v>4342.6228718830607</v>
      </c>
      <c r="F29" s="210">
        <f>ISI!F25+NFM!F43+CHI!F32+NMM!F31+PPA!F32+FBT!F12+TRE!F12+MAE!F12+TEL!F12+WWP!F12+OIS!F12</f>
        <v>4079.7414445399818</v>
      </c>
      <c r="G29" s="210">
        <f>ISI!G25+NFM!G43+CHI!G32+NMM!G31+PPA!G32+FBT!G12+TRE!G12+MAE!G12+TEL!G12+WWP!G12+OIS!G12</f>
        <v>4168.7603611349959</v>
      </c>
      <c r="H29" s="210">
        <f>ISI!H25+NFM!H43+CHI!H32+NMM!H31+PPA!H32+FBT!H12+TRE!H12+MAE!H12+TEL!H12+WWP!H12+OIS!H12</f>
        <v>4241.8979363714543</v>
      </c>
      <c r="I29" s="210">
        <f>ISI!I25+NFM!I43+CHI!I32+NMM!I31+PPA!I32+FBT!I12+TRE!I12+MAE!I12+TEL!I12+WWP!I12+OIS!I12</f>
        <v>4617.9900257953586</v>
      </c>
      <c r="J29" s="210">
        <f>ISI!J25+NFM!J43+CHI!J32+NMM!J31+PPA!J32+FBT!J12+TRE!J12+MAE!J12+TEL!J12+WWP!J12+OIS!J12</f>
        <v>4231.4800515907136</v>
      </c>
      <c r="K29" s="210">
        <f>ISI!K25+NFM!K43+CHI!K32+NMM!K31+PPA!K32+FBT!K12+TRE!K12+MAE!K12+TEL!K12+WWP!K12+OIS!K12</f>
        <v>3462.364316423043</v>
      </c>
      <c r="L29" s="210">
        <f>ISI!L25+NFM!L43+CHI!L32+NMM!L31+PPA!L32+FBT!L12+TRE!L12+MAE!L12+TEL!L12+WWP!L12+OIS!L12</f>
        <v>3472.810490111779</v>
      </c>
      <c r="M29" s="210">
        <f>ISI!M25+NFM!M43+CHI!M32+NMM!M31+PPA!M32+FBT!M12+TRE!M12+MAE!M12+TEL!M12+WWP!M12+OIS!M12</f>
        <v>3322.8229578675837</v>
      </c>
      <c r="N29" s="210">
        <f>ISI!N25+NFM!N43+CHI!N32+NMM!N31+PPA!N32+FBT!N12+TRE!N12+MAE!N12+TEL!N12+WWP!N12+OIS!N12</f>
        <v>2995.4910576096304</v>
      </c>
      <c r="O29" s="210">
        <f>ISI!O25+NFM!O43+CHI!O32+NMM!O31+PPA!O32+FBT!O12+TRE!O12+MAE!O12+TEL!O12+WWP!O12+OIS!O12</f>
        <v>2835.5312123817712</v>
      </c>
      <c r="P29" s="210">
        <f>ISI!P25+NFM!P43+CHI!P32+NMM!P31+PPA!P32+FBT!P12+TRE!P12+MAE!P12+TEL!P12+WWP!P12+OIS!P12</f>
        <v>3088.2998280309539</v>
      </c>
      <c r="Q29" s="210">
        <f>ISI!Q25+NFM!Q43+CHI!Q32+NMM!Q31+PPA!Q32+FBT!Q12+TRE!Q12+MAE!Q12+TEL!Q12+WWP!Q12+OIS!Q12</f>
        <v>3128.445915735168</v>
      </c>
      <c r="R29" s="210">
        <f>ISI!R25+NFM!R43+CHI!R32+NMM!R31+PPA!R32+FBT!R12+TRE!R12+MAE!R12+TEL!R12+WWP!R12+OIS!R12</f>
        <v>3073.1223559759237</v>
      </c>
      <c r="S29" s="210">
        <f>ISI!S25+NFM!S43+CHI!S32+NMM!S31+PPA!S32+FBT!S12+TRE!S12+MAE!S12+TEL!S12+WWP!S12+OIS!S12</f>
        <v>2762.8165950128978</v>
      </c>
      <c r="T29" s="210">
        <f>ISI!T25+NFM!T43+CHI!T32+NMM!T31+PPA!T32+FBT!T12+TRE!T12+MAE!T12+TEL!T12+WWP!T12+OIS!T12</f>
        <v>2738.8539122957864</v>
      </c>
      <c r="U29" s="210">
        <f>ISI!U25+NFM!U43+CHI!U32+NMM!U31+PPA!U32+FBT!U12+TRE!U12+MAE!U12+TEL!U12+WWP!U12+OIS!U12</f>
        <v>2587.6063628546854</v>
      </c>
      <c r="V29" s="210">
        <f>ISI!V25+NFM!V43+CHI!V32+NMM!V31+PPA!V32+FBT!V12+TRE!V12+MAE!V12+TEL!V12+WWP!V12+OIS!V12</f>
        <v>2523.497764402407</v>
      </c>
      <c r="W29" s="210">
        <f>ISI!W25+NFM!W43+CHI!W32+NMM!W31+PPA!W32+FBT!W12+TRE!W12+MAE!W12+TEL!W12+WWP!W12+OIS!W12</f>
        <v>2565.4008598452283</v>
      </c>
    </row>
    <row r="30" spans="1:23" ht="12" customHeight="1" x14ac:dyDescent="0.25">
      <c r="A30" s="17" t="s">
        <v>30</v>
      </c>
      <c r="B30" s="211">
        <f t="shared" ref="B30:W30" si="0">B31+B32</f>
        <v>853.16311263972477</v>
      </c>
      <c r="C30" s="211">
        <f t="shared" si="0"/>
        <v>869.64307824591572</v>
      </c>
      <c r="D30" s="211">
        <f t="shared" si="0"/>
        <v>691.4231298366293</v>
      </c>
      <c r="E30" s="211">
        <f t="shared" si="0"/>
        <v>597.13465176268255</v>
      </c>
      <c r="F30" s="211">
        <f t="shared" si="0"/>
        <v>553.4760963026655</v>
      </c>
      <c r="G30" s="211">
        <f t="shared" si="0"/>
        <v>435.36732588134134</v>
      </c>
      <c r="H30" s="211">
        <f t="shared" si="0"/>
        <v>395.80412725709368</v>
      </c>
      <c r="I30" s="211">
        <f t="shared" si="0"/>
        <v>531.79535683576955</v>
      </c>
      <c r="J30" s="211">
        <f t="shared" si="0"/>
        <v>390.25717970765265</v>
      </c>
      <c r="K30" s="211">
        <f t="shared" si="0"/>
        <v>167.95571797076525</v>
      </c>
      <c r="L30" s="211">
        <f t="shared" si="0"/>
        <v>298.16827171109202</v>
      </c>
      <c r="M30" s="211">
        <f t="shared" si="0"/>
        <v>210.94350816852963</v>
      </c>
      <c r="N30" s="211">
        <f t="shared" si="0"/>
        <v>226.86500429922614</v>
      </c>
      <c r="O30" s="211">
        <f t="shared" si="0"/>
        <v>210.49475494411007</v>
      </c>
      <c r="P30" s="211">
        <f t="shared" si="0"/>
        <v>226.71478933791923</v>
      </c>
      <c r="Q30" s="211">
        <f t="shared" si="0"/>
        <v>218.17798796216681</v>
      </c>
      <c r="R30" s="211">
        <f t="shared" si="0"/>
        <v>193.74196044711948</v>
      </c>
      <c r="S30" s="211">
        <f t="shared" si="0"/>
        <v>190.41229578675831</v>
      </c>
      <c r="T30" s="211">
        <f t="shared" si="0"/>
        <v>277.43955288048141</v>
      </c>
      <c r="U30" s="211">
        <f t="shared" si="0"/>
        <v>194.24110060189167</v>
      </c>
      <c r="V30" s="211">
        <f t="shared" si="0"/>
        <v>162.92846087704214</v>
      </c>
      <c r="W30" s="211">
        <f t="shared" si="0"/>
        <v>179.01857265692172</v>
      </c>
    </row>
    <row r="31" spans="1:23" ht="12" customHeight="1" x14ac:dyDescent="0.25">
      <c r="A31" s="18" t="s">
        <v>39</v>
      </c>
      <c r="B31" s="206">
        <f>ISI!B27+NFM!B44+CHI!B33+NMM!B32+PPA!B33+FBT!B13+TRE!B13+MAE!B13+TEL!B13+WWP!B13+OIS!B13</f>
        <v>853.16311263972477</v>
      </c>
      <c r="C31" s="206">
        <f>ISI!C27+NFM!C44+CHI!C33+NMM!C32+PPA!C33+FBT!C13+TRE!C13+MAE!C13+TEL!C13+WWP!C13+OIS!C13</f>
        <v>869.64307824591572</v>
      </c>
      <c r="D31" s="206">
        <f>ISI!D27+NFM!D44+CHI!D33+NMM!D32+PPA!D33+FBT!D13+TRE!D13+MAE!D13+TEL!D13+WWP!D13+OIS!D13</f>
        <v>691.4231298366293</v>
      </c>
      <c r="E31" s="206">
        <f>ISI!E27+NFM!E44+CHI!E33+NMM!E32+PPA!E33+FBT!E13+TRE!E13+MAE!E13+TEL!E13+WWP!E13+OIS!E13</f>
        <v>597.13465176268255</v>
      </c>
      <c r="F31" s="206">
        <f>ISI!F27+NFM!F44+CHI!F33+NMM!F32+PPA!F33+FBT!F13+TRE!F13+MAE!F13+TEL!F13+WWP!F13+OIS!F13</f>
        <v>553.4760963026655</v>
      </c>
      <c r="G31" s="206">
        <f>ISI!G27+NFM!G44+CHI!G33+NMM!G32+PPA!G33+FBT!G13+TRE!G13+MAE!G13+TEL!G13+WWP!G13+OIS!G13</f>
        <v>435.36732588134134</v>
      </c>
      <c r="H31" s="206">
        <f>ISI!H27+NFM!H44+CHI!H33+NMM!H32+PPA!H33+FBT!H13+TRE!H13+MAE!H13+TEL!H13+WWP!H13+OIS!H13</f>
        <v>395.80412725709368</v>
      </c>
      <c r="I31" s="206">
        <f>ISI!I27+NFM!I44+CHI!I33+NMM!I32+PPA!I33+FBT!I13+TRE!I13+MAE!I13+TEL!I13+WWP!I13+OIS!I13</f>
        <v>531.79535683576955</v>
      </c>
      <c r="J31" s="206">
        <f>ISI!J27+NFM!J44+CHI!J33+NMM!J32+PPA!J33+FBT!J13+TRE!J13+MAE!J13+TEL!J13+WWP!J13+OIS!J13</f>
        <v>390.25717970765265</v>
      </c>
      <c r="K31" s="206">
        <f>ISI!K27+NFM!K44+CHI!K33+NMM!K32+PPA!K33+FBT!K13+TRE!K13+MAE!K13+TEL!K13+WWP!K13+OIS!K13</f>
        <v>167.95571797076525</v>
      </c>
      <c r="L31" s="206">
        <f>ISI!L27+NFM!L44+CHI!L33+NMM!L32+PPA!L33+FBT!L13+TRE!L13+MAE!L13+TEL!L13+WWP!L13+OIS!L13</f>
        <v>298.16827171109202</v>
      </c>
      <c r="M31" s="206">
        <f>ISI!M27+NFM!M44+CHI!M33+NMM!M32+PPA!M33+FBT!M13+TRE!M13+MAE!M13+TEL!M13+WWP!M13+OIS!M13</f>
        <v>210.94350816852963</v>
      </c>
      <c r="N31" s="206">
        <f>ISI!N27+NFM!N44+CHI!N33+NMM!N32+PPA!N33+FBT!N13+TRE!N13+MAE!N13+TEL!N13+WWP!N13+OIS!N13</f>
        <v>226.86500429922614</v>
      </c>
      <c r="O31" s="206">
        <f>ISI!O27+NFM!O44+CHI!O33+NMM!O32+PPA!O33+FBT!O13+TRE!O13+MAE!O13+TEL!O13+WWP!O13+OIS!O13</f>
        <v>210.49475494411007</v>
      </c>
      <c r="P31" s="206">
        <f>ISI!P27+NFM!P44+CHI!P33+NMM!P32+PPA!P33+FBT!P13+TRE!P13+MAE!P13+TEL!P13+WWP!P13+OIS!P13</f>
        <v>226.71478933791923</v>
      </c>
      <c r="Q31" s="206">
        <f>ISI!Q27+NFM!Q44+CHI!Q33+NMM!Q32+PPA!Q33+FBT!Q13+TRE!Q13+MAE!Q13+TEL!Q13+WWP!Q13+OIS!Q13</f>
        <v>218.17798796216681</v>
      </c>
      <c r="R31" s="206">
        <f>ISI!R27+NFM!R44+CHI!R33+NMM!R32+PPA!R33+FBT!R13+TRE!R13+MAE!R13+TEL!R13+WWP!R13+OIS!R13</f>
        <v>193.74196044711948</v>
      </c>
      <c r="S31" s="206">
        <f>ISI!S27+NFM!S44+CHI!S33+NMM!S32+PPA!S33+FBT!S13+TRE!S13+MAE!S13+TEL!S13+WWP!S13+OIS!S13</f>
        <v>190.41229578675831</v>
      </c>
      <c r="T31" s="206">
        <f>ISI!T27+NFM!T44+CHI!T33+NMM!T32+PPA!T33+FBT!T13+TRE!T13+MAE!T13+TEL!T13+WWP!T13+OIS!T13</f>
        <v>277.43955288048141</v>
      </c>
      <c r="U31" s="206">
        <f>ISI!U27+NFM!U44+CHI!U33+NMM!U32+PPA!U33+FBT!U13+TRE!U13+MAE!U13+TEL!U13+WWP!U13+OIS!U13</f>
        <v>194.24110060189167</v>
      </c>
      <c r="V31" s="206">
        <f>ISI!V27+NFM!V44+CHI!V33+NMM!V32+PPA!V33+FBT!V13+TRE!V13+MAE!V13+TEL!V13+WWP!V13+OIS!V13</f>
        <v>162.92846087704214</v>
      </c>
      <c r="W31" s="206">
        <f>ISI!W27+NFM!W44+CHI!W33+NMM!W32+PPA!W33+FBT!W13+TRE!W13+MAE!W13+TEL!W13+WWP!W13+OIS!W13</f>
        <v>179.01857265692172</v>
      </c>
    </row>
    <row r="32" spans="1:23" ht="12" customHeight="1" x14ac:dyDescent="0.25">
      <c r="A32" s="18" t="s">
        <v>40</v>
      </c>
      <c r="B32" s="206">
        <f>ISI!B28</f>
        <v>0</v>
      </c>
      <c r="C32" s="206">
        <f>ISI!C28</f>
        <v>0</v>
      </c>
      <c r="D32" s="206">
        <f>ISI!D28</f>
        <v>0</v>
      </c>
      <c r="E32" s="206">
        <f>ISI!E28</f>
        <v>0</v>
      </c>
      <c r="F32" s="206">
        <f>ISI!F28</f>
        <v>0</v>
      </c>
      <c r="G32" s="206">
        <f>ISI!G28</f>
        <v>0</v>
      </c>
      <c r="H32" s="206">
        <f>ISI!H28</f>
        <v>0</v>
      </c>
      <c r="I32" s="206">
        <f>ISI!I28</f>
        <v>0</v>
      </c>
      <c r="J32" s="206">
        <f>ISI!J28</f>
        <v>0</v>
      </c>
      <c r="K32" s="206">
        <f>ISI!K28</f>
        <v>0</v>
      </c>
      <c r="L32" s="206">
        <f>ISI!L28</f>
        <v>0</v>
      </c>
      <c r="M32" s="206">
        <f>ISI!M28</f>
        <v>0</v>
      </c>
      <c r="N32" s="206">
        <f>ISI!N28</f>
        <v>0</v>
      </c>
      <c r="O32" s="206">
        <f>ISI!O28</f>
        <v>0</v>
      </c>
      <c r="P32" s="206">
        <f>ISI!P28</f>
        <v>0</v>
      </c>
      <c r="Q32" s="206">
        <f>ISI!Q28</f>
        <v>0</v>
      </c>
      <c r="R32" s="206">
        <f>ISI!R28</f>
        <v>0</v>
      </c>
      <c r="S32" s="206">
        <f>ISI!S28</f>
        <v>0</v>
      </c>
      <c r="T32" s="206">
        <f>ISI!T28</f>
        <v>0</v>
      </c>
      <c r="U32" s="206">
        <f>ISI!U28</f>
        <v>0</v>
      </c>
      <c r="V32" s="206">
        <f>ISI!V28</f>
        <v>0</v>
      </c>
      <c r="W32" s="206">
        <f>ISI!W28</f>
        <v>0</v>
      </c>
    </row>
    <row r="33" spans="1:23" ht="12" customHeight="1" x14ac:dyDescent="0.25">
      <c r="A33" s="19" t="s">
        <v>31</v>
      </c>
      <c r="B33" s="207">
        <f t="shared" ref="B33:W33" si="1">SUM(B34:B38)</f>
        <v>1969.5138435081687</v>
      </c>
      <c r="C33" s="207">
        <f t="shared" si="1"/>
        <v>1948.7151332760104</v>
      </c>
      <c r="D33" s="207">
        <f t="shared" si="1"/>
        <v>2003.3628546861564</v>
      </c>
      <c r="E33" s="207">
        <f t="shared" si="1"/>
        <v>1997.004815133276</v>
      </c>
      <c r="F33" s="207">
        <f t="shared" si="1"/>
        <v>1743.2643164230437</v>
      </c>
      <c r="G33" s="207">
        <f t="shared" si="1"/>
        <v>1823.4258813413585</v>
      </c>
      <c r="H33" s="207">
        <f t="shared" si="1"/>
        <v>1964.3043852106621</v>
      </c>
      <c r="I33" s="207">
        <f t="shared" si="1"/>
        <v>2123.036543422184</v>
      </c>
      <c r="J33" s="207">
        <f t="shared" si="1"/>
        <v>1791.3730008598454</v>
      </c>
      <c r="K33" s="207">
        <f t="shared" si="1"/>
        <v>1433.1469475494407</v>
      </c>
      <c r="L33" s="207">
        <f t="shared" si="1"/>
        <v>1338.3632846087703</v>
      </c>
      <c r="M33" s="207">
        <f t="shared" si="1"/>
        <v>1035.3157351676696</v>
      </c>
      <c r="N33" s="207">
        <f t="shared" si="1"/>
        <v>1059.8356835769562</v>
      </c>
      <c r="O33" s="207">
        <f t="shared" si="1"/>
        <v>981.63267411865866</v>
      </c>
      <c r="P33" s="207">
        <f t="shared" si="1"/>
        <v>1127.5196904557179</v>
      </c>
      <c r="Q33" s="207">
        <f t="shared" si="1"/>
        <v>1128.2649183147032</v>
      </c>
      <c r="R33" s="207">
        <f t="shared" si="1"/>
        <v>1183.8158211521923</v>
      </c>
      <c r="S33" s="207">
        <f t="shared" si="1"/>
        <v>1058.7098022355976</v>
      </c>
      <c r="T33" s="207">
        <f t="shared" si="1"/>
        <v>930.54514187446262</v>
      </c>
      <c r="U33" s="207">
        <f t="shared" si="1"/>
        <v>859.93533963886489</v>
      </c>
      <c r="V33" s="207">
        <f t="shared" si="1"/>
        <v>687.93456577815982</v>
      </c>
      <c r="W33" s="207">
        <f t="shared" si="1"/>
        <v>700.4524505588995</v>
      </c>
    </row>
    <row r="34" spans="1:23" ht="12" customHeight="1" x14ac:dyDescent="0.25">
      <c r="A34" s="18" t="s">
        <v>32</v>
      </c>
      <c r="B34" s="206">
        <f>ISI!B30+NFM!B46+CHI!B35+NMM!B34+PPA!B35+FBT!B15+TRE!B15+MAE!B15+TEL!B15+WWP!B15+OIS!B15</f>
        <v>13.005159071367149</v>
      </c>
      <c r="C34" s="206">
        <f>ISI!C30+NFM!C46+CHI!C35+NMM!C34+PPA!C35+FBT!C15+TRE!C15+MAE!C15+TEL!C15+WWP!C15+OIS!C15</f>
        <v>5.9114359415305238</v>
      </c>
      <c r="D34" s="206">
        <f>ISI!D30+NFM!D46+CHI!D35+NMM!D34+PPA!D35+FBT!D15+TRE!D15+MAE!D15+TEL!D15+WWP!D15+OIS!D15</f>
        <v>0</v>
      </c>
      <c r="E34" s="206">
        <f>ISI!E30+NFM!E46+CHI!E35+NMM!E34+PPA!E35+FBT!E15+TRE!E15+MAE!E15+TEL!E15+WWP!E15+OIS!E15</f>
        <v>0</v>
      </c>
      <c r="F34" s="206">
        <f>ISI!F30+NFM!F46+CHI!F35+NMM!F34+PPA!F35+FBT!F15+TRE!F15+MAE!F15+TEL!F15+WWP!F15+OIS!F15</f>
        <v>0</v>
      </c>
      <c r="G34" s="206">
        <f>ISI!G30+NFM!G46+CHI!G35+NMM!G34+PPA!G35+FBT!G15+TRE!G15+MAE!G15+TEL!G15+WWP!G15+OIS!G15</f>
        <v>0</v>
      </c>
      <c r="H34" s="206">
        <f>ISI!H30+NFM!H46+CHI!H35+NMM!H34+PPA!H35+FBT!H15+TRE!H15+MAE!H15+TEL!H15+WWP!H15+OIS!H15</f>
        <v>0</v>
      </c>
      <c r="I34" s="206">
        <f>ISI!I30+NFM!I46+CHI!I35+NMM!I34+PPA!I35+FBT!I15+TRE!I15+MAE!I15+TEL!I15+WWP!I15+OIS!I15</f>
        <v>0</v>
      </c>
      <c r="J34" s="206">
        <f>ISI!J30+NFM!J46+CHI!J35+NMM!J34+PPA!J35+FBT!J15+TRE!J15+MAE!J15+TEL!J15+WWP!J15+OIS!J15</f>
        <v>0</v>
      </c>
      <c r="K34" s="206">
        <f>ISI!K30+NFM!K46+CHI!K35+NMM!K34+PPA!K35+FBT!K15+TRE!K15+MAE!K15+TEL!K15+WWP!K15+OIS!K15</f>
        <v>0</v>
      </c>
      <c r="L34" s="206">
        <f>ISI!L30+NFM!L46+CHI!L35+NMM!L34+PPA!L35+FBT!L15+TRE!L15+MAE!L15+TEL!L15+WWP!L15+OIS!L15</f>
        <v>0</v>
      </c>
      <c r="M34" s="206">
        <f>ISI!M30+NFM!M46+CHI!M35+NMM!M34+PPA!M35+FBT!M15+TRE!M15+MAE!M15+TEL!M15+WWP!M15+OIS!M15</f>
        <v>0</v>
      </c>
      <c r="N34" s="206">
        <f>ISI!N30+NFM!N46+CHI!N35+NMM!N34+PPA!N35+FBT!N15+TRE!N15+MAE!N15+TEL!N15+WWP!N15+OIS!N15</f>
        <v>0</v>
      </c>
      <c r="O34" s="206">
        <f>ISI!O30+NFM!O46+CHI!O35+NMM!O34+PPA!O35+FBT!O15+TRE!O15+MAE!O15+TEL!O15+WWP!O15+OIS!O15</f>
        <v>0</v>
      </c>
      <c r="P34" s="206">
        <f>ISI!P30+NFM!P46+CHI!P35+NMM!P34+PPA!P35+FBT!P15+TRE!P15+MAE!P15+TEL!P15+WWP!P15+OIS!P15</f>
        <v>0</v>
      </c>
      <c r="Q34" s="206">
        <f>ISI!Q30+NFM!Q46+CHI!Q35+NMM!Q34+PPA!Q35+FBT!Q15+TRE!Q15+MAE!Q15+TEL!Q15+WWP!Q15+OIS!Q15</f>
        <v>0</v>
      </c>
      <c r="R34" s="206">
        <f>ISI!R30+NFM!R46+CHI!R35+NMM!R34+PPA!R35+FBT!R15+TRE!R15+MAE!R15+TEL!R15+WWP!R15+OIS!R15</f>
        <v>0</v>
      </c>
      <c r="S34" s="206">
        <f>ISI!S30+NFM!S46+CHI!S35+NMM!S34+PPA!S35+FBT!S15+TRE!S15+MAE!S15+TEL!S15+WWP!S15+OIS!S15</f>
        <v>0</v>
      </c>
      <c r="T34" s="206">
        <f>ISI!T30+NFM!T46+CHI!T35+NMM!T34+PPA!T35+FBT!T15+TRE!T15+MAE!T15+TEL!T15+WWP!T15+OIS!T15</f>
        <v>0</v>
      </c>
      <c r="U34" s="206">
        <f>ISI!U30+NFM!U46+CHI!U35+NMM!U34+PPA!U35+FBT!U15+TRE!U15+MAE!U15+TEL!U15+WWP!U15+OIS!U15</f>
        <v>0</v>
      </c>
      <c r="V34" s="206">
        <f>ISI!V30+NFM!V46+CHI!V35+NMM!V34+PPA!V35+FBT!V15+TRE!V15+MAE!V15+TEL!V15+WWP!V15+OIS!V15</f>
        <v>0</v>
      </c>
      <c r="W34" s="206">
        <f>ISI!W30+NFM!W46+CHI!W35+NMM!W34+PPA!W35+FBT!W15+TRE!W15+MAE!W15+TEL!W15+WWP!W15+OIS!W15</f>
        <v>0</v>
      </c>
    </row>
    <row r="35" spans="1:23" ht="12" customHeight="1" x14ac:dyDescent="0.25">
      <c r="A35" s="18" t="s">
        <v>33</v>
      </c>
      <c r="B35" s="206">
        <f>ISI!B31+NFM!B47+CHI!B36+NMM!B35+PPA!B36+FBT!B16+TRE!B16+MAE!B16+TEL!B16+WWP!B16+OIS!B16</f>
        <v>344.57110920034393</v>
      </c>
      <c r="C35" s="206">
        <f>ISI!C31+NFM!C47+CHI!C36+NMM!C35+PPA!C36+FBT!C16+TRE!C16+MAE!C16+TEL!C16+WWP!C16+OIS!C16</f>
        <v>350.21977644024076</v>
      </c>
      <c r="D35" s="206">
        <f>ISI!D31+NFM!D47+CHI!D36+NMM!D35+PPA!D36+FBT!D16+TRE!D16+MAE!D16+TEL!D16+WWP!D16+OIS!D16</f>
        <v>336.66294067067935</v>
      </c>
      <c r="E35" s="206">
        <f>ISI!E31+NFM!E47+CHI!E36+NMM!E35+PPA!E36+FBT!E16+TRE!E16+MAE!E16+TEL!E16+WWP!E16+OIS!E16</f>
        <v>343.44127257093726</v>
      </c>
      <c r="F35" s="206">
        <f>ISI!F31+NFM!F47+CHI!F36+NMM!F35+PPA!F36+FBT!F16+TRE!F16+MAE!F16+TEL!F16+WWP!F16+OIS!F16</f>
        <v>308.41926053310397</v>
      </c>
      <c r="G35" s="206">
        <f>ISI!G31+NFM!G47+CHI!G36+NMM!G35+PPA!G36+FBT!G16+TRE!G16+MAE!G16+TEL!G16+WWP!G16+OIS!G16</f>
        <v>286.95417024935506</v>
      </c>
      <c r="H35" s="206">
        <f>ISI!H31+NFM!H47+CHI!H36+NMM!H35+PPA!H36+FBT!H16+TRE!H16+MAE!H16+TEL!H16+WWP!H16+OIS!H16</f>
        <v>279.04608770421316</v>
      </c>
      <c r="I35" s="206">
        <f>ISI!I31+NFM!I47+CHI!I36+NMM!I35+PPA!I36+FBT!I16+TRE!I16+MAE!I16+TEL!I16+WWP!I16+OIS!I16</f>
        <v>263.22975064488389</v>
      </c>
      <c r="J35" s="206">
        <f>ISI!J31+NFM!J47+CHI!J36+NMM!J35+PPA!J36+FBT!J16+TRE!J16+MAE!J16+TEL!J16+WWP!J16+OIS!J16</f>
        <v>258.71074806534824</v>
      </c>
      <c r="K35" s="206">
        <f>ISI!K31+NFM!K47+CHI!K36+NMM!K35+PPA!K36+FBT!K16+TRE!K16+MAE!K16+TEL!K16+WWP!K16+OIS!K16</f>
        <v>236.21865864144451</v>
      </c>
      <c r="L35" s="206">
        <f>ISI!L31+NFM!L47+CHI!L36+NMM!L35+PPA!L36+FBT!L16+TRE!L16+MAE!L16+TEL!L16+WWP!L16+OIS!L16</f>
        <v>181.28400687876183</v>
      </c>
      <c r="M35" s="206">
        <f>ISI!M31+NFM!M47+CHI!M36+NMM!M35+PPA!M36+FBT!M16+TRE!M16+MAE!M16+TEL!M16+WWP!M16+OIS!M16</f>
        <v>95.58615649183146</v>
      </c>
      <c r="N35" s="206">
        <f>ISI!N31+NFM!N47+CHI!N36+NMM!N35+PPA!N36+FBT!N16+TRE!N16+MAE!N16+TEL!N16+WWP!N16+OIS!N16</f>
        <v>123.05348237317284</v>
      </c>
      <c r="O35" s="206">
        <f>ISI!O31+NFM!O47+CHI!O36+NMM!O35+PPA!O36+FBT!O16+TRE!O16+MAE!O16+TEL!O16+WWP!O16+OIS!O16</f>
        <v>105.474290627687</v>
      </c>
      <c r="P35" s="206">
        <f>ISI!P31+NFM!P47+CHI!P36+NMM!P35+PPA!P36+FBT!P16+TRE!P16+MAE!P16+TEL!P16+WWP!P16+OIS!P16</f>
        <v>119.75735167669819</v>
      </c>
      <c r="Q35" s="206">
        <f>ISI!Q31+NFM!Q47+CHI!Q36+NMM!Q35+PPA!Q36+FBT!Q16+TRE!Q16+MAE!Q16+TEL!Q16+WWP!Q16+OIS!Q16</f>
        <v>120.85597592433361</v>
      </c>
      <c r="R35" s="206">
        <f>ISI!R31+NFM!R47+CHI!R36+NMM!R35+PPA!R36+FBT!R16+TRE!R16+MAE!R16+TEL!R16+WWP!R16+OIS!R16</f>
        <v>132.94161650902836</v>
      </c>
      <c r="S35" s="206">
        <f>ISI!S31+NFM!S47+CHI!S36+NMM!S35+PPA!S36+FBT!S16+TRE!S16+MAE!S16+TEL!S16+WWP!S16+OIS!S16</f>
        <v>144.66680997420463</v>
      </c>
      <c r="T35" s="206">
        <f>ISI!T31+NFM!T47+CHI!T36+NMM!T35+PPA!T36+FBT!T16+TRE!T16+MAE!T16+TEL!T16+WWP!T16+OIS!T16</f>
        <v>158.85210662080826</v>
      </c>
      <c r="U35" s="206">
        <f>ISI!U31+NFM!U47+CHI!U36+NMM!U35+PPA!U36+FBT!U16+TRE!U16+MAE!U16+TEL!U16+WWP!U16+OIS!U16</f>
        <v>165.30902837489251</v>
      </c>
      <c r="V35" s="206">
        <f>ISI!V31+NFM!V47+CHI!V36+NMM!V35+PPA!V36+FBT!V16+TRE!V16+MAE!V16+TEL!V16+WWP!V16+OIS!V16</f>
        <v>154.85838349097162</v>
      </c>
      <c r="W35" s="206">
        <f>ISI!W31+NFM!W47+CHI!W36+NMM!W35+PPA!W36+FBT!W16+TRE!W16+MAE!W16+TEL!W16+WWP!W16+OIS!W16</f>
        <v>146.46552020636287</v>
      </c>
    </row>
    <row r="36" spans="1:23" ht="12" customHeight="1" x14ac:dyDescent="0.25">
      <c r="A36" s="18" t="s">
        <v>69</v>
      </c>
      <c r="B36" s="206">
        <f>ISI!B32+NFM!B48+CHI!B37+NMM!B36+PPA!B37+FBT!B17+TRE!B17+MAE!B17+TEL!B17+WWP!B17+OIS!B17</f>
        <v>517.6268271711092</v>
      </c>
      <c r="C36" s="206">
        <f>ISI!C32+NFM!C48+CHI!C37+NMM!C36+PPA!C37+FBT!C17+TRE!C17+MAE!C17+TEL!C17+WWP!C17+OIS!C17</f>
        <v>513.5186586414444</v>
      </c>
      <c r="D36" s="206">
        <f>ISI!D32+NFM!D48+CHI!D37+NMM!D36+PPA!D37+FBT!D17+TRE!D17+MAE!D17+TEL!D17+WWP!D17+OIS!D17</f>
        <v>513.51865864144452</v>
      </c>
      <c r="E36" s="206">
        <f>ISI!E32+NFM!E48+CHI!E37+NMM!E36+PPA!E37+FBT!E17+TRE!E17+MAE!E17+TEL!E17+WWP!E17+OIS!E17</f>
        <v>564.87050730868441</v>
      </c>
      <c r="F36" s="206">
        <f>ISI!F32+NFM!F48+CHI!F37+NMM!F36+PPA!F37+FBT!F17+TRE!F17+MAE!F17+TEL!F17+WWP!F17+OIS!F17</f>
        <v>233.13740326741183</v>
      </c>
      <c r="G36" s="206">
        <f>ISI!G32+NFM!G48+CHI!G37+NMM!G36+PPA!G37+FBT!G17+TRE!G17+MAE!G17+TEL!G17+WWP!G17+OIS!G17</f>
        <v>450.86930352536547</v>
      </c>
      <c r="H36" s="206">
        <f>ISI!H32+NFM!H48+CHI!H37+NMM!H36+PPA!H37+FBT!H17+TRE!H17+MAE!H17+TEL!H17+WWP!H17+OIS!H17</f>
        <v>499.14006878761808</v>
      </c>
      <c r="I36" s="206">
        <f>ISI!I32+NFM!I48+CHI!I37+NMM!I36+PPA!I37+FBT!I17+TRE!I17+MAE!I17+TEL!I17+WWP!I17+OIS!I17</f>
        <v>446.76104901117799</v>
      </c>
      <c r="J36" s="206">
        <f>ISI!J32+NFM!J48+CHI!J37+NMM!J36+PPA!J37+FBT!J17+TRE!J17+MAE!J17+TEL!J17+WWP!J17+OIS!J17</f>
        <v>430.32863284608766</v>
      </c>
      <c r="K36" s="206">
        <f>ISI!K32+NFM!K48+CHI!K37+NMM!K36+PPA!K37+FBT!K17+TRE!K17+MAE!K17+TEL!K17+WWP!K17+OIS!K17</f>
        <v>351.0318142734306</v>
      </c>
      <c r="L36" s="206">
        <f>ISI!L32+NFM!L48+CHI!L37+NMM!L36+PPA!L37+FBT!L17+TRE!L17+MAE!L17+TEL!L17+WWP!L17+OIS!L17</f>
        <v>296.08779019776432</v>
      </c>
      <c r="M36" s="206">
        <f>ISI!M32+NFM!M48+CHI!M37+NMM!M36+PPA!M37+FBT!M17+TRE!M17+MAE!M17+TEL!M17+WWP!M17+OIS!M17</f>
        <v>194.33929492691308</v>
      </c>
      <c r="N36" s="206">
        <f>ISI!N32+NFM!N48+CHI!N37+NMM!N36+PPA!N37+FBT!N17+TRE!N17+MAE!N17+TEL!N17+WWP!N17+OIS!N17</f>
        <v>246.23086844368015</v>
      </c>
      <c r="O36" s="206">
        <f>ISI!O32+NFM!O48+CHI!O37+NMM!O36+PPA!O37+FBT!O17+TRE!O17+MAE!O17+TEL!O17+WWP!O17+OIS!O17</f>
        <v>178.05958727429061</v>
      </c>
      <c r="P36" s="206">
        <f>ISI!P32+NFM!P48+CHI!P37+NMM!P36+PPA!P37+FBT!P17+TRE!P17+MAE!P17+TEL!P17+WWP!P17+OIS!P17</f>
        <v>228.93379191745478</v>
      </c>
      <c r="Q36" s="206">
        <f>ISI!Q32+NFM!Q48+CHI!Q37+NMM!Q36+PPA!Q37+FBT!Q17+TRE!Q17+MAE!Q17+TEL!Q17+WWP!Q17+OIS!Q17</f>
        <v>210.61900257953565</v>
      </c>
      <c r="R36" s="206">
        <f>ISI!R32+NFM!R48+CHI!R37+NMM!R36+PPA!R37+FBT!R17+TRE!R17+MAE!R17+TEL!R17+WWP!R17+OIS!R17</f>
        <v>201.46182287188299</v>
      </c>
      <c r="S36" s="206">
        <f>ISI!S32+NFM!S48+CHI!S37+NMM!S36+PPA!S37+FBT!S17+TRE!S17+MAE!S17+TEL!S17+WWP!S17+OIS!S17</f>
        <v>198.66371453138436</v>
      </c>
      <c r="T36" s="206">
        <f>ISI!T32+NFM!T48+CHI!T37+NMM!T36+PPA!T37+FBT!T17+TRE!T17+MAE!T17+TEL!T17+WWP!T17+OIS!T17</f>
        <v>199.6159931212382</v>
      </c>
      <c r="U36" s="206">
        <f>ISI!U32+NFM!U48+CHI!U37+NMM!U36+PPA!U37+FBT!U17+TRE!U17+MAE!U17+TEL!U17+WWP!U17+OIS!U17</f>
        <v>85.806362854686157</v>
      </c>
      <c r="V36" s="206">
        <f>ISI!V32+NFM!V48+CHI!V37+NMM!V36+PPA!V37+FBT!V17+TRE!V17+MAE!V17+TEL!V17+WWP!V17+OIS!V17</f>
        <v>71.160791057609629</v>
      </c>
      <c r="W36" s="206">
        <f>ISI!W32+NFM!W48+CHI!W37+NMM!W36+PPA!W37+FBT!W17+TRE!W17+MAE!W17+TEL!W17+WWP!W17+OIS!W17</f>
        <v>70.817884780739462</v>
      </c>
    </row>
    <row r="37" spans="1:23" ht="12" customHeight="1" x14ac:dyDescent="0.25">
      <c r="A37" s="18" t="s">
        <v>70</v>
      </c>
      <c r="B37" s="206">
        <f>ISI!B33+NFM!B49+CHI!B38+NMM!B37+PPA!B38+FBT!B18+TRE!B18+MAE!B18+TEL!B18+WWP!B18+OIS!B18</f>
        <v>851.07480653482389</v>
      </c>
      <c r="C37" s="206">
        <f>ISI!C33+NFM!C49+CHI!C38+NMM!C37+PPA!C38+FBT!C18+TRE!C18+MAE!C18+TEL!C18+WWP!C18+OIS!C18</f>
        <v>800.89810834049888</v>
      </c>
      <c r="D37" s="206">
        <f>ISI!D33+NFM!D49+CHI!D38+NMM!D37+PPA!D38+FBT!D18+TRE!D18+MAE!D18+TEL!D18+WWP!D18+OIS!D18</f>
        <v>817.30189165950128</v>
      </c>
      <c r="E37" s="206">
        <f>ISI!E33+NFM!E49+CHI!E38+NMM!E37+PPA!E38+FBT!E18+TRE!E18+MAE!E18+TEL!E18+WWP!E18+OIS!E18</f>
        <v>750.72132416165073</v>
      </c>
      <c r="F37" s="206">
        <f>ISI!F33+NFM!F49+CHI!F38+NMM!F37+PPA!F38+FBT!F18+TRE!F18+MAE!F18+TEL!F18+WWP!F18+OIS!F18</f>
        <v>772.91478933791916</v>
      </c>
      <c r="G37" s="206">
        <f>ISI!G33+NFM!G49+CHI!G38+NMM!G37+PPA!G38+FBT!G18+TRE!G18+MAE!G18+TEL!G18+WWP!G18+OIS!G18</f>
        <v>643.61324161650907</v>
      </c>
      <c r="H37" s="206">
        <f>ISI!H33+NFM!H49+CHI!H38+NMM!H37+PPA!H38+FBT!H18+TRE!H18+MAE!H18+TEL!H18+WWP!H18+OIS!H18</f>
        <v>763.26552020636291</v>
      </c>
      <c r="I37" s="206">
        <f>ISI!I33+NFM!I49+CHI!I38+NMM!I37+PPA!I38+FBT!I18+TRE!I18+MAE!I18+TEL!I18+WWP!I18+OIS!I18</f>
        <v>744.93172828890795</v>
      </c>
      <c r="J37" s="206">
        <f>ISI!J33+NFM!J49+CHI!J38+NMM!J37+PPA!J38+FBT!J18+TRE!J18+MAE!J18+TEL!J18+WWP!J18+OIS!J18</f>
        <v>630.10421324161655</v>
      </c>
      <c r="K37" s="206">
        <f>ISI!K33+NFM!K49+CHI!K38+NMM!K37+PPA!K38+FBT!K18+TRE!K18+MAE!K18+TEL!K18+WWP!K18+OIS!K18</f>
        <v>407.94866723989679</v>
      </c>
      <c r="L37" s="206">
        <f>ISI!L33+NFM!L49+CHI!L38+NMM!L37+PPA!L38+FBT!L18+TRE!L18+MAE!L18+TEL!L18+WWP!L18+OIS!L18</f>
        <v>361.13482373172826</v>
      </c>
      <c r="M37" s="206">
        <f>ISI!M33+NFM!M49+CHI!M38+NMM!M37+PPA!M38+FBT!M18+TRE!M18+MAE!M18+TEL!M18+WWP!M18+OIS!M18</f>
        <v>325.7858125537403</v>
      </c>
      <c r="N37" s="206">
        <f>ISI!N33+NFM!N49+CHI!N38+NMM!N37+PPA!N38+FBT!N18+TRE!N18+MAE!N18+TEL!N18+WWP!N18+OIS!N18</f>
        <v>197.76440240756665</v>
      </c>
      <c r="O37" s="206">
        <f>ISI!O33+NFM!O49+CHI!O38+NMM!O37+PPA!O38+FBT!O18+TRE!O18+MAE!O18+TEL!O18+WWP!O18+OIS!O18</f>
        <v>169.10292347377469</v>
      </c>
      <c r="P37" s="206">
        <f>ISI!P33+NFM!P49+CHI!P38+NMM!P37+PPA!P38+FBT!P18+TRE!P18+MAE!P18+TEL!P18+WWP!P18+OIS!P18</f>
        <v>192.98744625967322</v>
      </c>
      <c r="Q37" s="206">
        <f>ISI!Q33+NFM!Q49+CHI!Q38+NMM!Q37+PPA!Q38+FBT!Q18+TRE!Q18+MAE!Q18+TEL!Q18+WWP!Q18+OIS!Q18</f>
        <v>184.38907996560616</v>
      </c>
      <c r="R37" s="206">
        <f>ISI!R33+NFM!R49+CHI!R38+NMM!R37+PPA!R38+FBT!R18+TRE!R18+MAE!R18+TEL!R18+WWP!R18+OIS!R18</f>
        <v>189.16595012897676</v>
      </c>
      <c r="S37" s="206">
        <f>ISI!S33+NFM!S49+CHI!S38+NMM!S37+PPA!S38+FBT!S18+TRE!S18+MAE!S18+TEL!S18+WWP!S18+OIS!S18</f>
        <v>185.74471195184864</v>
      </c>
      <c r="T37" s="206">
        <f>ISI!T33+NFM!T49+CHI!T38+NMM!T37+PPA!T38+FBT!T18+TRE!T18+MAE!T18+TEL!T18+WWP!T18+OIS!T18</f>
        <v>165.54780739466895</v>
      </c>
      <c r="U37" s="206">
        <f>ISI!U33+NFM!U49+CHI!U38+NMM!U37+PPA!U38+FBT!U18+TRE!U18+MAE!U18+TEL!U18+WWP!U18+OIS!U18</f>
        <v>165.96354256233877</v>
      </c>
      <c r="V37" s="206">
        <f>ISI!V33+NFM!V49+CHI!V38+NMM!V37+PPA!V38+FBT!V18+TRE!V18+MAE!V18+TEL!V18+WWP!V18+OIS!V18</f>
        <v>144.81994840928633</v>
      </c>
      <c r="W37" s="206">
        <f>ISI!W33+NFM!W49+CHI!W38+NMM!W37+PPA!W38+FBT!W18+TRE!W18+MAE!W18+TEL!W18+WWP!W18+OIS!W18</f>
        <v>141.68142734307824</v>
      </c>
    </row>
    <row r="38" spans="1:23" ht="12" customHeight="1" x14ac:dyDescent="0.25">
      <c r="A38" s="18" t="s">
        <v>34</v>
      </c>
      <c r="B38" s="206">
        <f>ISI!B34+NFM!B50+CHI!B39+NMM!B38+PPA!B39+FBT!B19+TRE!B19+MAE!B19+TEL!B19+WWP!B19+OIS!B19</f>
        <v>243.23594153052451</v>
      </c>
      <c r="C38" s="206">
        <f>ISI!C34+NFM!C50+CHI!C39+NMM!C38+PPA!C39+FBT!C19+TRE!C19+MAE!C19+TEL!C19+WWP!C19+OIS!C19</f>
        <v>278.1671539122957</v>
      </c>
      <c r="D38" s="206">
        <f>ISI!D34+NFM!D50+CHI!D39+NMM!D38+PPA!D39+FBT!D19+TRE!D19+MAE!D19+TEL!D19+WWP!D19+OIS!D19</f>
        <v>335.87936371453139</v>
      </c>
      <c r="E38" s="206">
        <f>ISI!E34+NFM!E50+CHI!E39+NMM!E38+PPA!E39+FBT!E19+TRE!E19+MAE!E19+TEL!E19+WWP!E19+OIS!E19</f>
        <v>337.97171109200343</v>
      </c>
      <c r="F38" s="206">
        <f>ISI!F34+NFM!F50+CHI!F39+NMM!F38+PPA!F39+FBT!F19+TRE!F19+MAE!F19+TEL!F19+WWP!F19+OIS!F19</f>
        <v>428.79286328460881</v>
      </c>
      <c r="G38" s="206">
        <f>ISI!G34+NFM!G50+CHI!G39+NMM!G38+PPA!G39+FBT!G19+TRE!G19+MAE!G19+TEL!G19+WWP!G19+OIS!G19</f>
        <v>441.98916595012901</v>
      </c>
      <c r="H38" s="206">
        <f>ISI!H34+NFM!H50+CHI!H39+NMM!H38+PPA!H39+FBT!H19+TRE!H19+MAE!H19+TEL!H19+WWP!H19+OIS!H19</f>
        <v>422.85270851246776</v>
      </c>
      <c r="I38" s="206">
        <f>ISI!I34+NFM!I50+CHI!I39+NMM!I38+PPA!I39+FBT!I19+TRE!I19+MAE!I19+TEL!I19+WWP!I19+OIS!I19</f>
        <v>668.11401547721402</v>
      </c>
      <c r="J38" s="206">
        <f>ISI!J34+NFM!J50+CHI!J39+NMM!J38+PPA!J39+FBT!J19+TRE!J19+MAE!J19+TEL!J19+WWP!J19+OIS!J19</f>
        <v>472.2294067067927</v>
      </c>
      <c r="K38" s="206">
        <f>ISI!K34+NFM!K50+CHI!K39+NMM!K38+PPA!K39+FBT!K19+TRE!K19+MAE!K19+TEL!K19+WWP!K19+OIS!K19</f>
        <v>437.94780739466893</v>
      </c>
      <c r="L38" s="206">
        <f>ISI!L34+NFM!L50+CHI!L39+NMM!L38+PPA!L39+FBT!L19+TRE!L19+MAE!L19+TEL!L19+WWP!L19+OIS!L19</f>
        <v>499.85666380051578</v>
      </c>
      <c r="M38" s="206">
        <f>ISI!M34+NFM!M50+CHI!M39+NMM!M38+PPA!M39+FBT!M19+TRE!M19+MAE!M19+TEL!M19+WWP!M19+OIS!M19</f>
        <v>419.60447119518477</v>
      </c>
      <c r="N38" s="206">
        <f>ISI!N34+NFM!N50+CHI!N39+NMM!N38+PPA!N39+FBT!N19+TRE!N19+MAE!N19+TEL!N19+WWP!N19+OIS!N19</f>
        <v>492.7869303525365</v>
      </c>
      <c r="O38" s="206">
        <f>ISI!O34+NFM!O50+CHI!O39+NMM!O38+PPA!O39+FBT!O19+TRE!O19+MAE!O19+TEL!O19+WWP!O19+OIS!O19</f>
        <v>528.99587274290639</v>
      </c>
      <c r="P38" s="206">
        <f>ISI!P34+NFM!P50+CHI!P39+NMM!P38+PPA!P39+FBT!P19+TRE!P19+MAE!P19+TEL!P19+WWP!P19+OIS!P19</f>
        <v>585.84110060189164</v>
      </c>
      <c r="Q38" s="206">
        <f>ISI!Q34+NFM!Q50+CHI!Q39+NMM!Q38+PPA!Q39+FBT!Q19+TRE!Q19+MAE!Q19+TEL!Q19+WWP!Q19+OIS!Q19</f>
        <v>612.40085984522784</v>
      </c>
      <c r="R38" s="206">
        <f>ISI!R34+NFM!R50+CHI!R39+NMM!R38+PPA!R39+FBT!R19+TRE!R19+MAE!R19+TEL!R19+WWP!R19+OIS!R19</f>
        <v>660.24643164230429</v>
      </c>
      <c r="S38" s="206">
        <f>ISI!S34+NFM!S50+CHI!S39+NMM!S38+PPA!S39+FBT!S19+TRE!S19+MAE!S19+TEL!S19+WWP!S19+OIS!S19</f>
        <v>529.63456577815998</v>
      </c>
      <c r="T38" s="206">
        <f>ISI!T34+NFM!T50+CHI!T39+NMM!T38+PPA!T39+FBT!T19+TRE!T19+MAE!T19+TEL!T19+WWP!T19+OIS!T19</f>
        <v>406.52923473774717</v>
      </c>
      <c r="U38" s="206">
        <f>ISI!U34+NFM!U50+CHI!U39+NMM!U38+PPA!U39+FBT!U19+TRE!U19+MAE!U19+TEL!U19+WWP!U19+OIS!U19</f>
        <v>442.8564058469475</v>
      </c>
      <c r="V38" s="206">
        <f>ISI!V34+NFM!V50+CHI!V39+NMM!V38+PPA!V39+FBT!V19+TRE!V19+MAE!V19+TEL!V19+WWP!V19+OIS!V19</f>
        <v>317.09544282029231</v>
      </c>
      <c r="W38" s="206">
        <f>ISI!W34+NFM!W50+CHI!W39+NMM!W38+PPA!W39+FBT!W19+TRE!W19+MAE!W19+TEL!W19+WWP!W19+OIS!W19</f>
        <v>341.48761822871887</v>
      </c>
    </row>
    <row r="39" spans="1:23" ht="12" customHeight="1" x14ac:dyDescent="0.25">
      <c r="A39" s="19" t="s">
        <v>71</v>
      </c>
      <c r="B39" s="207">
        <f t="shared" ref="B39:W39" si="2">B40+B41</f>
        <v>243.79036973344799</v>
      </c>
      <c r="C39" s="207">
        <f t="shared" si="2"/>
        <v>293.89595872742905</v>
      </c>
      <c r="D39" s="207">
        <f t="shared" si="2"/>
        <v>309.03026655202058</v>
      </c>
      <c r="E39" s="207">
        <f t="shared" si="2"/>
        <v>328.48237317282883</v>
      </c>
      <c r="F39" s="207">
        <f t="shared" si="2"/>
        <v>372.65898538263122</v>
      </c>
      <c r="G39" s="207">
        <f t="shared" si="2"/>
        <v>425.6497850386931</v>
      </c>
      <c r="H39" s="207">
        <f t="shared" si="2"/>
        <v>444.75872742906273</v>
      </c>
      <c r="I39" s="207">
        <f t="shared" si="2"/>
        <v>408.68211521926048</v>
      </c>
      <c r="J39" s="207">
        <f t="shared" si="2"/>
        <v>453.57102321582113</v>
      </c>
      <c r="K39" s="207">
        <f t="shared" si="2"/>
        <v>408.1662080825451</v>
      </c>
      <c r="L39" s="207">
        <f t="shared" si="2"/>
        <v>373.53404987102311</v>
      </c>
      <c r="M39" s="207">
        <f t="shared" si="2"/>
        <v>555.13912295786736</v>
      </c>
      <c r="N39" s="207">
        <f t="shared" si="2"/>
        <v>508.37936371453139</v>
      </c>
      <c r="O39" s="207">
        <f t="shared" si="2"/>
        <v>537.04101461736877</v>
      </c>
      <c r="P39" s="207">
        <f t="shared" si="2"/>
        <v>463.75872742906273</v>
      </c>
      <c r="Q39" s="207">
        <f t="shared" si="2"/>
        <v>431.38194325021504</v>
      </c>
      <c r="R39" s="207">
        <f t="shared" si="2"/>
        <v>551.18228718830608</v>
      </c>
      <c r="S39" s="207">
        <f t="shared" si="2"/>
        <v>322.08013757523639</v>
      </c>
      <c r="T39" s="207">
        <f t="shared" si="2"/>
        <v>320.54316423043855</v>
      </c>
      <c r="U39" s="207">
        <f t="shared" si="2"/>
        <v>334.43000859845222</v>
      </c>
      <c r="V39" s="207">
        <f t="shared" si="2"/>
        <v>495.99991401547715</v>
      </c>
      <c r="W39" s="207">
        <f t="shared" si="2"/>
        <v>507.41547721410137</v>
      </c>
    </row>
    <row r="40" spans="1:23" ht="12" customHeight="1" x14ac:dyDescent="0.25">
      <c r="A40" s="18" t="s">
        <v>72</v>
      </c>
      <c r="B40" s="206">
        <f>ISI!B36+NFM!B52+CHI!B41+NMM!B40+PPA!B41+FBT!B21+TRE!B21+MAE!B21+TEL!B21+WWP!B21+OIS!B21</f>
        <v>243.79036973344799</v>
      </c>
      <c r="C40" s="206">
        <f>ISI!C36+NFM!C52+CHI!C41+NMM!C40+PPA!C41+FBT!C21+TRE!C21+MAE!C21+TEL!C21+WWP!C21+OIS!C21</f>
        <v>293.89595872742905</v>
      </c>
      <c r="D40" s="206">
        <f>ISI!D36+NFM!D52+CHI!D41+NMM!D40+PPA!D41+FBT!D21+TRE!D21+MAE!D21+TEL!D21+WWP!D21+OIS!D21</f>
        <v>309.03026655202058</v>
      </c>
      <c r="E40" s="206">
        <f>ISI!E36+NFM!E52+CHI!E41+NMM!E40+PPA!E41+FBT!E21+TRE!E21+MAE!E21+TEL!E21+WWP!E21+OIS!E21</f>
        <v>328.48237317282883</v>
      </c>
      <c r="F40" s="206">
        <f>ISI!F36+NFM!F52+CHI!F41+NMM!F40+PPA!F41+FBT!F21+TRE!F21+MAE!F21+TEL!F21+WWP!F21+OIS!F21</f>
        <v>372.65898538263122</v>
      </c>
      <c r="G40" s="206">
        <f>ISI!G36+NFM!G52+CHI!G41+NMM!G40+PPA!G41+FBT!G21+TRE!G21+MAE!G21+TEL!G21+WWP!G21+OIS!G21</f>
        <v>425.6497850386931</v>
      </c>
      <c r="H40" s="206">
        <f>ISI!H36+NFM!H52+CHI!H41+NMM!H40+PPA!H41+FBT!H21+TRE!H21+MAE!H21+TEL!H21+WWP!H21+OIS!H21</f>
        <v>444.75872742906273</v>
      </c>
      <c r="I40" s="206">
        <f>ISI!I36+NFM!I52+CHI!I41+NMM!I40+PPA!I41+FBT!I21+TRE!I21+MAE!I21+TEL!I21+WWP!I21+OIS!I21</f>
        <v>408.68211521926048</v>
      </c>
      <c r="J40" s="206">
        <f>ISI!J36+NFM!J52+CHI!J41+NMM!J40+PPA!J41+FBT!J21+TRE!J21+MAE!J21+TEL!J21+WWP!J21+OIS!J21</f>
        <v>453.57102321582113</v>
      </c>
      <c r="K40" s="206">
        <f>ISI!K36+NFM!K52+CHI!K41+NMM!K40+PPA!K41+FBT!K21+TRE!K21+MAE!K21+TEL!K21+WWP!K21+OIS!K21</f>
        <v>408.1662080825451</v>
      </c>
      <c r="L40" s="206">
        <f>ISI!L36+NFM!L52+CHI!L41+NMM!L40+PPA!L41+FBT!L21+TRE!L21+MAE!L21+TEL!L21+WWP!L21+OIS!L21</f>
        <v>373.53404987102311</v>
      </c>
      <c r="M40" s="206">
        <f>ISI!M36+NFM!M52+CHI!M41+NMM!M40+PPA!M41+FBT!M21+TRE!M21+MAE!M21+TEL!M21+WWP!M21+OIS!M21</f>
        <v>555.13912295786736</v>
      </c>
      <c r="N40" s="206">
        <f>ISI!N36+NFM!N52+CHI!N41+NMM!N40+PPA!N41+FBT!N21+TRE!N21+MAE!N21+TEL!N21+WWP!N21+OIS!N21</f>
        <v>508.37936371453139</v>
      </c>
      <c r="O40" s="206">
        <f>ISI!O36+NFM!O52+CHI!O41+NMM!O40+PPA!O41+FBT!O21+TRE!O21+MAE!O21+TEL!O21+WWP!O21+OIS!O21</f>
        <v>537.04101461736877</v>
      </c>
      <c r="P40" s="206">
        <f>ISI!P36+NFM!P52+CHI!P41+NMM!P40+PPA!P41+FBT!P21+TRE!P21+MAE!P21+TEL!P21+WWP!P21+OIS!P21</f>
        <v>463.75872742906273</v>
      </c>
      <c r="Q40" s="206">
        <f>ISI!Q36+NFM!Q52+CHI!Q41+NMM!Q40+PPA!Q41+FBT!Q21+TRE!Q21+MAE!Q21+TEL!Q21+WWP!Q21+OIS!Q21</f>
        <v>431.38194325021504</v>
      </c>
      <c r="R40" s="206">
        <f>ISI!R36+NFM!R52+CHI!R41+NMM!R40+PPA!R41+FBT!R21+TRE!R21+MAE!R21+TEL!R21+WWP!R21+OIS!R21</f>
        <v>551.18228718830608</v>
      </c>
      <c r="S40" s="206">
        <f>ISI!S36+NFM!S52+CHI!S41+NMM!S40+PPA!S41+FBT!S21+TRE!S21+MAE!S21+TEL!S21+WWP!S21+OIS!S21</f>
        <v>322.08013757523639</v>
      </c>
      <c r="T40" s="206">
        <f>ISI!T36+NFM!T52+CHI!T41+NMM!T40+PPA!T41+FBT!T21+TRE!T21+MAE!T21+TEL!T21+WWP!T21+OIS!T21</f>
        <v>320.54316423043855</v>
      </c>
      <c r="U40" s="206">
        <f>ISI!U36+NFM!U52+CHI!U41+NMM!U40+PPA!U41+FBT!U21+TRE!U21+MAE!U21+TEL!U21+WWP!U21+OIS!U21</f>
        <v>334.43000859845222</v>
      </c>
      <c r="V40" s="206">
        <f>ISI!V36+NFM!V52+CHI!V41+NMM!V40+PPA!V41+FBT!V21+TRE!V21+MAE!V21+TEL!V21+WWP!V21+OIS!V21</f>
        <v>495.99991401547715</v>
      </c>
      <c r="W40" s="206">
        <f>ISI!W36+NFM!W52+CHI!W41+NMM!W40+PPA!W41+FBT!W21+TRE!W21+MAE!W21+TEL!W21+WWP!W21+OIS!W21</f>
        <v>507.41547721410137</v>
      </c>
    </row>
    <row r="41" spans="1:23" ht="12" customHeight="1" x14ac:dyDescent="0.25">
      <c r="A41" s="18" t="s">
        <v>36</v>
      </c>
      <c r="B41" s="206">
        <f>ISI!B37+NFM!B53+CHI!B42+NMM!B41+PPA!B42+FBT!B22+TRE!B22+MAE!B22+TEL!B22+WWP!B22+OIS!B22</f>
        <v>0</v>
      </c>
      <c r="C41" s="206">
        <f>ISI!C37+NFM!C53+CHI!C42+NMM!C41+PPA!C42+FBT!C22+TRE!C22+MAE!C22+TEL!C22+WWP!C22+OIS!C22</f>
        <v>0</v>
      </c>
      <c r="D41" s="206">
        <f>ISI!D37+NFM!D53+CHI!D42+NMM!D41+PPA!D42+FBT!D22+TRE!D22+MAE!D22+TEL!D22+WWP!D22+OIS!D22</f>
        <v>0</v>
      </c>
      <c r="E41" s="206">
        <f>ISI!E37+NFM!E53+CHI!E42+NMM!E41+PPA!E42+FBT!E22+TRE!E22+MAE!E22+TEL!E22+WWP!E22+OIS!E22</f>
        <v>0</v>
      </c>
      <c r="F41" s="206">
        <f>ISI!F37+NFM!F53+CHI!F42+NMM!F41+PPA!F42+FBT!F22+TRE!F22+MAE!F22+TEL!F22+WWP!F22+OIS!F22</f>
        <v>0</v>
      </c>
      <c r="G41" s="206">
        <f>ISI!G37+NFM!G53+CHI!G42+NMM!G41+PPA!G42+FBT!G22+TRE!G22+MAE!G22+TEL!G22+WWP!G22+OIS!G22</f>
        <v>0</v>
      </c>
      <c r="H41" s="206">
        <f>ISI!H37+NFM!H53+CHI!H42+NMM!H41+PPA!H42+FBT!H22+TRE!H22+MAE!H22+TEL!H22+WWP!H22+OIS!H22</f>
        <v>0</v>
      </c>
      <c r="I41" s="206">
        <f>ISI!I37+NFM!I53+CHI!I42+NMM!I41+PPA!I42+FBT!I22+TRE!I22+MAE!I22+TEL!I22+WWP!I22+OIS!I22</f>
        <v>0</v>
      </c>
      <c r="J41" s="206">
        <f>ISI!J37+NFM!J53+CHI!J42+NMM!J41+PPA!J42+FBT!J22+TRE!J22+MAE!J22+TEL!J22+WWP!J22+OIS!J22</f>
        <v>0</v>
      </c>
      <c r="K41" s="206">
        <f>ISI!K37+NFM!K53+CHI!K42+NMM!K41+PPA!K42+FBT!K22+TRE!K22+MAE!K22+TEL!K22+WWP!K22+OIS!K22</f>
        <v>0</v>
      </c>
      <c r="L41" s="206">
        <f>ISI!L37+NFM!L53+CHI!L42+NMM!L41+PPA!L42+FBT!L22+TRE!L22+MAE!L22+TEL!L22+WWP!L22+OIS!L22</f>
        <v>0</v>
      </c>
      <c r="M41" s="206">
        <f>ISI!M37+NFM!M53+CHI!M42+NMM!M41+PPA!M42+FBT!M22+TRE!M22+MAE!M22+TEL!M22+WWP!M22+OIS!M22</f>
        <v>0</v>
      </c>
      <c r="N41" s="206">
        <f>ISI!N37+NFM!N53+CHI!N42+NMM!N41+PPA!N42+FBT!N22+TRE!N22+MAE!N22+TEL!N22+WWP!N22+OIS!N22</f>
        <v>0</v>
      </c>
      <c r="O41" s="206">
        <f>ISI!O37+NFM!O53+CHI!O42+NMM!O41+PPA!O42+FBT!O22+TRE!O22+MAE!O22+TEL!O22+WWP!O22+OIS!O22</f>
        <v>0</v>
      </c>
      <c r="P41" s="206">
        <f>ISI!P37+NFM!P53+CHI!P42+NMM!P41+PPA!P42+FBT!P22+TRE!P22+MAE!P22+TEL!P22+WWP!P22+OIS!P22</f>
        <v>0</v>
      </c>
      <c r="Q41" s="206">
        <f>ISI!Q37+NFM!Q53+CHI!Q42+NMM!Q41+PPA!Q42+FBT!Q22+TRE!Q22+MAE!Q22+TEL!Q22+WWP!Q22+OIS!Q22</f>
        <v>0</v>
      </c>
      <c r="R41" s="206">
        <f>ISI!R37+NFM!R53+CHI!R42+NMM!R41+PPA!R42+FBT!R22+TRE!R22+MAE!R22+TEL!R22+WWP!R22+OIS!R22</f>
        <v>0</v>
      </c>
      <c r="S41" s="206">
        <f>ISI!S37+NFM!S53+CHI!S42+NMM!S41+PPA!S42+FBT!S22+TRE!S22+MAE!S22+TEL!S22+WWP!S22+OIS!S22</f>
        <v>0</v>
      </c>
      <c r="T41" s="206">
        <f>ISI!T37+NFM!T53+CHI!T42+NMM!T41+PPA!T42+FBT!T22+TRE!T22+MAE!T22+TEL!T22+WWP!T22+OIS!T22</f>
        <v>0</v>
      </c>
      <c r="U41" s="206">
        <f>ISI!U37+NFM!U53+CHI!U42+NMM!U41+PPA!U42+FBT!U22+TRE!U22+MAE!U22+TEL!U22+WWP!U22+OIS!U22</f>
        <v>0</v>
      </c>
      <c r="V41" s="206">
        <f>ISI!V37+NFM!V53+CHI!V42+NMM!V41+PPA!V42+FBT!V22+TRE!V22+MAE!V22+TEL!V22+WWP!V22+OIS!V22</f>
        <v>0</v>
      </c>
      <c r="W41" s="206">
        <f>ISI!W37+NFM!W53+CHI!W42+NMM!W41+PPA!W42+FBT!W22+TRE!W22+MAE!W22+TEL!W22+WWP!W22+OIS!W22</f>
        <v>0</v>
      </c>
    </row>
    <row r="42" spans="1:23" ht="12" customHeight="1" x14ac:dyDescent="0.25">
      <c r="A42" s="19" t="s">
        <v>37</v>
      </c>
      <c r="B42" s="207">
        <f t="shared" ref="B42:W42" si="3">SUM(B43:B48)</f>
        <v>233.83018056749776</v>
      </c>
      <c r="C42" s="207">
        <f t="shared" si="3"/>
        <v>226.80799656061905</v>
      </c>
      <c r="D42" s="207">
        <f t="shared" si="3"/>
        <v>239.3713671539123</v>
      </c>
      <c r="E42" s="207">
        <f t="shared" si="3"/>
        <v>202.80412725709371</v>
      </c>
      <c r="F42" s="207">
        <f t="shared" si="3"/>
        <v>207.67652622527942</v>
      </c>
      <c r="G42" s="207">
        <f t="shared" si="3"/>
        <v>244.50653482373173</v>
      </c>
      <c r="H42" s="207">
        <f t="shared" si="3"/>
        <v>219.83379191745485</v>
      </c>
      <c r="I42" s="207">
        <f t="shared" si="3"/>
        <v>236.50524505588987</v>
      </c>
      <c r="J42" s="207">
        <f t="shared" si="3"/>
        <v>264.8085124677558</v>
      </c>
      <c r="K42" s="207">
        <f t="shared" si="3"/>
        <v>243.55116079105758</v>
      </c>
      <c r="L42" s="207">
        <f t="shared" si="3"/>
        <v>246.7517626827171</v>
      </c>
      <c r="M42" s="207">
        <f t="shared" si="3"/>
        <v>262.61117798796209</v>
      </c>
      <c r="N42" s="207">
        <f t="shared" si="3"/>
        <v>205.3121238177128</v>
      </c>
      <c r="O42" s="207">
        <f t="shared" si="3"/>
        <v>129.0626827171109</v>
      </c>
      <c r="P42" s="207">
        <f t="shared" si="3"/>
        <v>163.77179707652621</v>
      </c>
      <c r="Q42" s="207">
        <f t="shared" si="3"/>
        <v>261.36913155631981</v>
      </c>
      <c r="R42" s="207">
        <f t="shared" si="3"/>
        <v>174.04694754944103</v>
      </c>
      <c r="S42" s="207">
        <f t="shared" si="3"/>
        <v>135.3802235597592</v>
      </c>
      <c r="T42" s="207">
        <f t="shared" si="3"/>
        <v>142.95717970765264</v>
      </c>
      <c r="U42" s="207">
        <f t="shared" si="3"/>
        <v>140.71616509028374</v>
      </c>
      <c r="V42" s="207">
        <f t="shared" si="3"/>
        <v>157.11203783319002</v>
      </c>
      <c r="W42" s="207">
        <f t="shared" si="3"/>
        <v>132.04196044711949</v>
      </c>
    </row>
    <row r="43" spans="1:23" ht="12" customHeight="1" x14ac:dyDescent="0.25">
      <c r="A43" s="18" t="s">
        <v>73</v>
      </c>
      <c r="B43" s="206">
        <f>ISI!B39+NFM!B55+CHI!B44+NMM!B43+PPA!B44+FBT!B24+TRE!B24+MAE!B24+TEL!B24+WWP!B24+OIS!B24</f>
        <v>232.65984522785891</v>
      </c>
      <c r="C43" s="206">
        <f>ISI!C39+NFM!C55+CHI!C44+NMM!C43+PPA!C44+FBT!C24+TRE!C24+MAE!C24+TEL!C24+WWP!C24+OIS!C24</f>
        <v>225.27936371453134</v>
      </c>
      <c r="D43" s="206">
        <f>ISI!D39+NFM!D55+CHI!D44+NMM!D43+PPA!D44+FBT!D24+TRE!D24+MAE!D24+TEL!D24+WWP!D24+OIS!D24</f>
        <v>237.8427343078246</v>
      </c>
      <c r="E43" s="206">
        <f>ISI!E39+NFM!E55+CHI!E44+NMM!E43+PPA!E44+FBT!E24+TRE!E24+MAE!E24+TEL!E24+WWP!E24+OIS!E24</f>
        <v>201.32321582115219</v>
      </c>
      <c r="F43" s="206">
        <f>ISI!F39+NFM!F55+CHI!F44+NMM!F43+PPA!F44+FBT!F24+TRE!F24+MAE!F24+TEL!F24+WWP!F24+OIS!F24</f>
        <v>206.43456577815991</v>
      </c>
      <c r="G43" s="206">
        <f>ISI!G39+NFM!G55+CHI!G44+NMM!G43+PPA!G44+FBT!G24+TRE!G24+MAE!G24+TEL!G24+WWP!G24+OIS!G24</f>
        <v>243.33619948409287</v>
      </c>
      <c r="H43" s="206">
        <f>ISI!H39+NFM!H55+CHI!H44+NMM!H43+PPA!H44+FBT!H24+TRE!H24+MAE!H24+TEL!H24+WWP!H24+OIS!H24</f>
        <v>218.63955288048152</v>
      </c>
      <c r="I43" s="206">
        <f>ISI!I39+NFM!I55+CHI!I44+NMM!I43+PPA!I44+FBT!I24+TRE!I24+MAE!I24+TEL!I24+WWP!I24+OIS!I24</f>
        <v>235.19157351676691</v>
      </c>
      <c r="J43" s="206">
        <f>ISI!J39+NFM!J55+CHI!J44+NMM!J43+PPA!J44+FBT!J24+TRE!J24+MAE!J24+TEL!J24+WWP!J24+OIS!J24</f>
        <v>263.39931212381771</v>
      </c>
      <c r="K43" s="206">
        <f>ISI!K39+NFM!K55+CHI!K44+NMM!K43+PPA!K44+FBT!K24+TRE!K24+MAE!K24+TEL!K24+WWP!K24+OIS!K24</f>
        <v>242.02252794496988</v>
      </c>
      <c r="L43" s="206">
        <f>ISI!L39+NFM!L55+CHI!L44+NMM!L43+PPA!L44+FBT!L24+TRE!L24+MAE!L24+TEL!L24+WWP!L24+OIS!L24</f>
        <v>244.76930352536542</v>
      </c>
      <c r="M43" s="206">
        <f>ISI!M39+NFM!M55+CHI!M44+NMM!M43+PPA!M44+FBT!M24+TRE!M24+MAE!M24+TEL!M24+WWP!M24+OIS!M24</f>
        <v>260.3898538263112</v>
      </c>
      <c r="N43" s="206">
        <f>ISI!N39+NFM!N55+CHI!N44+NMM!N43+PPA!N44+FBT!N24+TRE!N24+MAE!N24+TEL!N24+WWP!N24+OIS!N24</f>
        <v>188.87944969905416</v>
      </c>
      <c r="O43" s="206">
        <f>ISI!O39+NFM!O55+CHI!O44+NMM!O43+PPA!O44+FBT!O24+TRE!O24+MAE!O24+TEL!O24+WWP!O24+OIS!O24</f>
        <v>114.64600171969045</v>
      </c>
      <c r="P43" s="206">
        <f>ISI!P39+NFM!P55+CHI!P44+NMM!P43+PPA!P44+FBT!P24+TRE!P24+MAE!P24+TEL!P24+WWP!P24+OIS!P24</f>
        <v>146.65133276010317</v>
      </c>
      <c r="Q43" s="206">
        <f>ISI!Q39+NFM!Q55+CHI!Q44+NMM!Q43+PPA!Q44+FBT!Q24+TRE!Q24+MAE!Q24+TEL!Q24+WWP!Q24+OIS!Q24</f>
        <v>244.88873602751505</v>
      </c>
      <c r="R43" s="206">
        <f>ISI!R39+NFM!R55+CHI!R44+NMM!R43+PPA!R44+FBT!R24+TRE!R24+MAE!R24+TEL!R24+WWP!R24+OIS!R24</f>
        <v>156.63516766981937</v>
      </c>
      <c r="S43" s="206">
        <f>ISI!S39+NFM!S55+CHI!S44+NMM!S43+PPA!S44+FBT!S24+TRE!S24+MAE!S24+TEL!S24+WWP!S24+OIS!S24</f>
        <v>126.03895098882198</v>
      </c>
      <c r="T43" s="206">
        <f>ISI!T39+NFM!T55+CHI!T44+NMM!T43+PPA!T44+FBT!T24+TRE!T24+MAE!T24+TEL!T24+WWP!T24+OIS!T24</f>
        <v>126.60275150472917</v>
      </c>
      <c r="U43" s="206">
        <f>ISI!U39+NFM!U55+CHI!U44+NMM!U43+PPA!U44+FBT!U24+TRE!U24+MAE!U24+TEL!U24+WWP!U24+OIS!U24</f>
        <v>118.32665520206362</v>
      </c>
      <c r="V43" s="206">
        <f>ISI!V39+NFM!V55+CHI!V44+NMM!V43+PPA!V44+FBT!V24+TRE!V24+MAE!V24+TEL!V24+WWP!V24+OIS!V24</f>
        <v>129.19303525365433</v>
      </c>
      <c r="W43" s="206">
        <f>ISI!W39+NFM!W55+CHI!W44+NMM!W43+PPA!W44+FBT!W24+TRE!W24+MAE!W24+TEL!W24+WWP!W24+OIS!W24</f>
        <v>104.36130696474635</v>
      </c>
    </row>
    <row r="44" spans="1:23" ht="12" customHeight="1" x14ac:dyDescent="0.25">
      <c r="A44" s="18" t="s">
        <v>74</v>
      </c>
      <c r="B44" s="206">
        <f>ISI!B40+NFM!B56+CHI!B45+NMM!B44+PPA!B45+FBT!B25+TRE!B25+MAE!B25+TEL!B25+WWP!B25+OIS!B25</f>
        <v>0.31049011177987962</v>
      </c>
      <c r="C44" s="206">
        <f>ISI!C40+NFM!C56+CHI!C45+NMM!C44+PPA!C45+FBT!C25+TRE!C25+MAE!C25+TEL!C25+WWP!C25+OIS!C25</f>
        <v>0.64488392089423896</v>
      </c>
      <c r="D44" s="206">
        <f>ISI!D40+NFM!D56+CHI!D45+NMM!D44+PPA!D45+FBT!D25+TRE!D25+MAE!D25+TEL!D25+WWP!D25+OIS!D25</f>
        <v>0.64488392089423896</v>
      </c>
      <c r="E44" s="206">
        <f>ISI!E40+NFM!E56+CHI!E45+NMM!E44+PPA!E45+FBT!E25+TRE!E25+MAE!E25+TEL!E25+WWP!E25+OIS!E25</f>
        <v>0.57325881341358553</v>
      </c>
      <c r="F44" s="206">
        <f>ISI!F40+NFM!F56+CHI!F45+NMM!F44+PPA!F45+FBT!F25+TRE!F25+MAE!F25+TEL!F25+WWP!F25+OIS!F25</f>
        <v>0.28658641444539978</v>
      </c>
      <c r="G44" s="206">
        <f>ISI!G40+NFM!G56+CHI!G45+NMM!G44+PPA!G45+FBT!G25+TRE!G25+MAE!G25+TEL!G25+WWP!G25+OIS!G25</f>
        <v>0.28658641444539978</v>
      </c>
      <c r="H44" s="206">
        <f>ISI!H40+NFM!H56+CHI!H45+NMM!H44+PPA!H45+FBT!H25+TRE!H25+MAE!H25+TEL!H25+WWP!H25+OIS!H25</f>
        <v>0.23886500429922611</v>
      </c>
      <c r="I44" s="206">
        <f>ISI!I40+NFM!I56+CHI!I45+NMM!I44+PPA!I45+FBT!I25+TRE!I25+MAE!I25+TEL!I25+WWP!I25+OIS!I25</f>
        <v>0.26276870163370591</v>
      </c>
      <c r="J44" s="206">
        <f>ISI!J40+NFM!J56+CHI!J45+NMM!J44+PPA!J45+FBT!J25+TRE!J25+MAE!J25+TEL!J25+WWP!J25+OIS!J25</f>
        <v>0.19105760963026661</v>
      </c>
      <c r="K44" s="206">
        <f>ISI!K40+NFM!K56+CHI!K45+NMM!K44+PPA!K45+FBT!K25+TRE!K25+MAE!K25+TEL!K25+WWP!K25+OIS!K25</f>
        <v>0.2149613069647463</v>
      </c>
      <c r="L44" s="206">
        <f>ISI!L40+NFM!L56+CHI!L45+NMM!L44+PPA!L45+FBT!L25+TRE!L25+MAE!L25+TEL!L25+WWP!L25+OIS!L25</f>
        <v>0.64488392089423896</v>
      </c>
      <c r="M44" s="206">
        <f>ISI!M40+NFM!M56+CHI!M45+NMM!M44+PPA!M45+FBT!M25+TRE!M25+MAE!M25+TEL!M25+WWP!M25+OIS!M25</f>
        <v>0.88374892519346515</v>
      </c>
      <c r="N44" s="206">
        <f>ISI!N40+NFM!N56+CHI!N45+NMM!N44+PPA!N45+FBT!N25+TRE!N25+MAE!N25+TEL!N25+WWP!N25+OIS!N25</f>
        <v>1.7196904557179711</v>
      </c>
      <c r="O44" s="206">
        <f>ISI!O40+NFM!O56+CHI!O45+NMM!O44+PPA!O45+FBT!O25+TRE!O25+MAE!O25+TEL!O25+WWP!O25+OIS!O25</f>
        <v>2.3884780739466889</v>
      </c>
      <c r="P44" s="206">
        <f>ISI!P40+NFM!P56+CHI!P45+NMM!P44+PPA!P45+FBT!P25+TRE!P25+MAE!P25+TEL!P25+WWP!P25+OIS!P25</f>
        <v>1.5525365434221841</v>
      </c>
      <c r="Q44" s="206">
        <f>ISI!Q40+NFM!Q56+CHI!Q45+NMM!Q44+PPA!Q45+FBT!Q25+TRE!Q25+MAE!Q25+TEL!Q25+WWP!Q25+OIS!Q25</f>
        <v>1.7435941530524499</v>
      </c>
      <c r="R44" s="206">
        <f>ISI!R40+NFM!R56+CHI!R45+NMM!R44+PPA!R45+FBT!R25+TRE!R25+MAE!R25+TEL!R25+WWP!R25+OIS!R25</f>
        <v>2.6511607910576092</v>
      </c>
      <c r="S44" s="206">
        <f>ISI!S40+NFM!S56+CHI!S45+NMM!S44+PPA!S45+FBT!S25+TRE!S25+MAE!S25+TEL!S25+WWP!S25+OIS!S25</f>
        <v>7.7410146173688732</v>
      </c>
      <c r="T44" s="206">
        <f>ISI!T40+NFM!T56+CHI!T45+NMM!T44+PPA!T45+FBT!T25+TRE!T25+MAE!T25+TEL!T25+WWP!T25+OIS!T25</f>
        <v>8.9280309544282019</v>
      </c>
      <c r="U44" s="206">
        <f>ISI!U40+NFM!U56+CHI!U45+NMM!U44+PPA!U45+FBT!U25+TRE!U25+MAE!U25+TEL!U25+WWP!U25+OIS!U25</f>
        <v>15.71126397248495</v>
      </c>
      <c r="V44" s="206">
        <f>ISI!V40+NFM!V56+CHI!V45+NMM!V44+PPA!V45+FBT!V25+TRE!V25+MAE!V25+TEL!V25+WWP!V25+OIS!V25</f>
        <v>22.222184006878759</v>
      </c>
      <c r="W44" s="206">
        <f>ISI!W40+NFM!W56+CHI!W45+NMM!W44+PPA!W45+FBT!W25+TRE!W25+MAE!W25+TEL!W25+WWP!W25+OIS!W25</f>
        <v>21.92441960447119</v>
      </c>
    </row>
    <row r="45" spans="1:23" ht="12" customHeight="1" x14ac:dyDescent="0.25">
      <c r="A45" s="18" t="s">
        <v>75</v>
      </c>
      <c r="B45" s="206">
        <f>ISI!B41+NFM!B57+CHI!B46+NMM!B45+PPA!B46+FBT!B26+TRE!B26+MAE!B26+TEL!B26+WWP!B26+OIS!B26</f>
        <v>0</v>
      </c>
      <c r="C45" s="206">
        <f>ISI!C41+NFM!C57+CHI!C46+NMM!C45+PPA!C46+FBT!C26+TRE!C26+MAE!C26+TEL!C26+WWP!C26+OIS!C26</f>
        <v>0</v>
      </c>
      <c r="D45" s="206">
        <f>ISI!D41+NFM!D57+CHI!D46+NMM!D45+PPA!D46+FBT!D26+TRE!D26+MAE!D26+TEL!D26+WWP!D26+OIS!D26</f>
        <v>0</v>
      </c>
      <c r="E45" s="206">
        <f>ISI!E41+NFM!E57+CHI!E46+NMM!E45+PPA!E46+FBT!E26+TRE!E26+MAE!E26+TEL!E26+WWP!E26+OIS!E26</f>
        <v>0</v>
      </c>
      <c r="F45" s="206">
        <f>ISI!F41+NFM!F57+CHI!F46+NMM!F45+PPA!F46+FBT!F26+TRE!F26+MAE!F26+TEL!F26+WWP!F26+OIS!F26</f>
        <v>0</v>
      </c>
      <c r="G45" s="206">
        <f>ISI!G41+NFM!G57+CHI!G46+NMM!G45+PPA!G46+FBT!G26+TRE!G26+MAE!G26+TEL!G26+WWP!G26+OIS!G26</f>
        <v>0</v>
      </c>
      <c r="H45" s="206">
        <f>ISI!H41+NFM!H57+CHI!H46+NMM!H45+PPA!H46+FBT!H26+TRE!H26+MAE!H26+TEL!H26+WWP!H26+OIS!H26</f>
        <v>0</v>
      </c>
      <c r="I45" s="206">
        <f>ISI!I41+NFM!I57+CHI!I46+NMM!I45+PPA!I46+FBT!I26+TRE!I26+MAE!I26+TEL!I26+WWP!I26+OIS!I26</f>
        <v>0</v>
      </c>
      <c r="J45" s="206">
        <f>ISI!J41+NFM!J57+CHI!J46+NMM!J45+PPA!J46+FBT!J26+TRE!J26+MAE!J26+TEL!J26+WWP!J26+OIS!J26</f>
        <v>0</v>
      </c>
      <c r="K45" s="206">
        <f>ISI!K41+NFM!K57+CHI!K46+NMM!K45+PPA!K46+FBT!K26+TRE!K26+MAE!K26+TEL!K26+WWP!K26+OIS!K26</f>
        <v>0</v>
      </c>
      <c r="L45" s="206">
        <f>ISI!L41+NFM!L57+CHI!L46+NMM!L45+PPA!L46+FBT!L26+TRE!L26+MAE!L26+TEL!L26+WWP!L26+OIS!L26</f>
        <v>0</v>
      </c>
      <c r="M45" s="206">
        <f>ISI!M41+NFM!M57+CHI!M46+NMM!M45+PPA!M46+FBT!M26+TRE!M26+MAE!M26+TEL!M26+WWP!M26+OIS!M26</f>
        <v>0</v>
      </c>
      <c r="N45" s="206">
        <f>ISI!N41+NFM!N57+CHI!N46+NMM!N45+PPA!N46+FBT!N26+TRE!N26+MAE!N26+TEL!N26+WWP!N26+OIS!N26</f>
        <v>13.255975924333619</v>
      </c>
      <c r="O45" s="206">
        <f>ISI!O41+NFM!O57+CHI!O46+NMM!O45+PPA!O46+FBT!O26+TRE!O26+MAE!O26+TEL!O26+WWP!O26+OIS!O26</f>
        <v>10.547377472055031</v>
      </c>
      <c r="P45" s="206">
        <f>ISI!P41+NFM!P57+CHI!P46+NMM!P45+PPA!P46+FBT!P26+TRE!P26+MAE!P26+TEL!P26+WWP!P26+OIS!P26</f>
        <v>14.063198624247638</v>
      </c>
      <c r="Q45" s="206">
        <f>ISI!Q41+NFM!Q57+CHI!Q46+NMM!Q45+PPA!Q46+FBT!Q26+TRE!Q26+MAE!Q26+TEL!Q26+WWP!Q26+OIS!Q26</f>
        <v>13.184264832330179</v>
      </c>
      <c r="R45" s="206">
        <f>ISI!R41+NFM!R57+CHI!R46+NMM!R45+PPA!R46+FBT!R26+TRE!R26+MAE!R26+TEL!R26+WWP!R26+OIS!R26</f>
        <v>13.184264832330184</v>
      </c>
      <c r="S45" s="206">
        <f>ISI!S41+NFM!S57+CHI!S46+NMM!S45+PPA!S46+FBT!S26+TRE!S26+MAE!S26+TEL!S26+WWP!S26+OIS!S26</f>
        <v>0</v>
      </c>
      <c r="T45" s="206">
        <f>ISI!T41+NFM!T57+CHI!T46+NMM!T45+PPA!T46+FBT!T26+TRE!T26+MAE!T26+TEL!T26+WWP!T26+OIS!T26</f>
        <v>5.7783319002579532</v>
      </c>
      <c r="U45" s="206">
        <f>ISI!U41+NFM!U57+CHI!U46+NMM!U45+PPA!U46+FBT!U26+TRE!U26+MAE!U26+TEL!U26+WWP!U26+OIS!U26</f>
        <v>4.9824591573516761</v>
      </c>
      <c r="V45" s="206">
        <f>ISI!V41+NFM!V57+CHI!V46+NMM!V45+PPA!V46+FBT!V26+TRE!V26+MAE!V26+TEL!V26+WWP!V26+OIS!V26</f>
        <v>3.9651762682717093</v>
      </c>
      <c r="W45" s="206">
        <f>ISI!W41+NFM!W57+CHI!W46+NMM!W45+PPA!W46+FBT!W26+TRE!W26+MAE!W26+TEL!W26+WWP!W26+OIS!W26</f>
        <v>3.9649183147033531</v>
      </c>
    </row>
    <row r="46" spans="1:23" ht="12" customHeight="1" x14ac:dyDescent="0.25">
      <c r="A46" s="18" t="s">
        <v>76</v>
      </c>
      <c r="B46" s="206">
        <f>ISI!B42+NFM!B58+CHI!B47+NMM!B46+PPA!B47+FBT!B27+TRE!B27+MAE!B27+TEL!B27+WWP!B27+OIS!B27</f>
        <v>0.85984522785898532</v>
      </c>
      <c r="C46" s="206">
        <f>ISI!C42+NFM!C58+CHI!C47+NMM!C46+PPA!C47+FBT!C27+TRE!C27+MAE!C27+TEL!C27+WWP!C27+OIS!C27</f>
        <v>0.88374892519346515</v>
      </c>
      <c r="D46" s="206">
        <f>ISI!D42+NFM!D58+CHI!D47+NMM!D46+PPA!D47+FBT!D27+TRE!D27+MAE!D27+TEL!D27+WWP!D27+OIS!D27</f>
        <v>0.88374892519346515</v>
      </c>
      <c r="E46" s="206">
        <f>ISI!E42+NFM!E58+CHI!E47+NMM!E46+PPA!E47+FBT!E27+TRE!E27+MAE!E27+TEL!E27+WWP!E27+OIS!E27</f>
        <v>0.90765262252794487</v>
      </c>
      <c r="F46" s="206">
        <f>ISI!F42+NFM!F58+CHI!F47+NMM!F46+PPA!F47+FBT!F27+TRE!F27+MAE!F27+TEL!F27+WWP!F27+OIS!F27</f>
        <v>0.95537403267411869</v>
      </c>
      <c r="G46" s="206">
        <f>ISI!G42+NFM!G58+CHI!G47+NMM!G46+PPA!G47+FBT!G27+TRE!G27+MAE!G27+TEL!G27+WWP!G27+OIS!G27</f>
        <v>0.88374892519346515</v>
      </c>
      <c r="H46" s="206">
        <f>ISI!H42+NFM!H58+CHI!H47+NMM!H46+PPA!H47+FBT!H27+TRE!H27+MAE!H27+TEL!H27+WWP!H27+OIS!H27</f>
        <v>0.95537403267411869</v>
      </c>
      <c r="I46" s="206">
        <f>ISI!I42+NFM!I58+CHI!I47+NMM!I46+PPA!I47+FBT!I27+TRE!I27+MAE!I27+TEL!I27+WWP!I27+OIS!I27</f>
        <v>1.050902837489252</v>
      </c>
      <c r="J46" s="206">
        <f>ISI!J42+NFM!J58+CHI!J47+NMM!J46+PPA!J47+FBT!J27+TRE!J27+MAE!J27+TEL!J27+WWP!J27+OIS!J27</f>
        <v>1.218142734307825</v>
      </c>
      <c r="K46" s="206">
        <f>ISI!K42+NFM!K58+CHI!K47+NMM!K46+PPA!K47+FBT!K27+TRE!K27+MAE!K27+TEL!K27+WWP!K27+OIS!K27</f>
        <v>1.3136715391229581</v>
      </c>
      <c r="L46" s="206">
        <f>ISI!L42+NFM!L58+CHI!L47+NMM!L46+PPA!L47+FBT!L27+TRE!L27+MAE!L27+TEL!L27+WWP!L27+OIS!L27</f>
        <v>1.337575236457438</v>
      </c>
      <c r="M46" s="206">
        <f>ISI!M42+NFM!M58+CHI!M47+NMM!M46+PPA!M47+FBT!M27+TRE!M27+MAE!M27+TEL!M27+WWP!M27+OIS!M27</f>
        <v>1.337575236457438</v>
      </c>
      <c r="N46" s="206">
        <f>ISI!N42+NFM!N58+CHI!N47+NMM!N46+PPA!N47+FBT!N27+TRE!N27+MAE!N27+TEL!N27+WWP!N27+OIS!N27</f>
        <v>1.337575236457438</v>
      </c>
      <c r="O46" s="206">
        <f>ISI!O42+NFM!O58+CHI!O47+NMM!O46+PPA!O47+FBT!O27+TRE!O27+MAE!O27+TEL!O27+WWP!O27+OIS!O27</f>
        <v>1.361392949269131</v>
      </c>
      <c r="P46" s="206">
        <f>ISI!P42+NFM!P58+CHI!P47+NMM!P46+PPA!P47+FBT!P27+TRE!P27+MAE!P27+TEL!P27+WWP!P27+OIS!P27</f>
        <v>1.385296646603611</v>
      </c>
      <c r="Q46" s="206">
        <f>ISI!Q42+NFM!Q58+CHI!Q47+NMM!Q46+PPA!Q47+FBT!Q27+TRE!Q27+MAE!Q27+TEL!Q27+WWP!Q27+OIS!Q27</f>
        <v>1.4331040412725711</v>
      </c>
      <c r="R46" s="206">
        <f>ISI!R42+NFM!R58+CHI!R47+NMM!R46+PPA!R47+FBT!R27+TRE!R27+MAE!R27+TEL!R27+WWP!R27+OIS!R27</f>
        <v>1.4569217540842649</v>
      </c>
      <c r="S46" s="206">
        <f>ISI!S42+NFM!S58+CHI!S47+NMM!S46+PPA!S47+FBT!S27+TRE!S27+MAE!S27+TEL!S27+WWP!S27+OIS!S27</f>
        <v>1.4808254514187451</v>
      </c>
      <c r="T46" s="206">
        <f>ISI!T42+NFM!T58+CHI!T47+NMM!T46+PPA!T47+FBT!T27+TRE!T27+MAE!T27+TEL!T27+WWP!T27+OIS!T27</f>
        <v>1.5286328460877039</v>
      </c>
      <c r="U46" s="206">
        <f>ISI!U42+NFM!U58+CHI!U47+NMM!U46+PPA!U47+FBT!U27+TRE!U27+MAE!U27+TEL!U27+WWP!U27+OIS!U27</f>
        <v>1.5763542562338779</v>
      </c>
      <c r="V46" s="206">
        <f>ISI!V42+NFM!V58+CHI!V47+NMM!V46+PPA!V47+FBT!V27+TRE!V27+MAE!V27+TEL!V27+WWP!V27+OIS!V27</f>
        <v>1.612209802235598</v>
      </c>
      <c r="W46" s="206">
        <f>ISI!W42+NFM!W58+CHI!W47+NMM!W46+PPA!W47+FBT!W27+TRE!W27+MAE!W27+TEL!W27+WWP!W27+OIS!W27</f>
        <v>1.671883061049011</v>
      </c>
    </row>
    <row r="47" spans="1:23" ht="12" customHeight="1" x14ac:dyDescent="0.25">
      <c r="A47" s="18" t="s">
        <v>77</v>
      </c>
      <c r="B47" s="206">
        <f>ISI!B43+NFM!B59+CHI!B48+NMM!B47+PPA!B48+FBT!B28+TRE!B28+MAE!B28+TEL!B28+WWP!B28+OIS!B28</f>
        <v>0</v>
      </c>
      <c r="C47" s="206">
        <f>ISI!C43+NFM!C59+CHI!C48+NMM!C47+PPA!C48+FBT!C28+TRE!C28+MAE!C28+TEL!C28+WWP!C28+OIS!C28</f>
        <v>0</v>
      </c>
      <c r="D47" s="206">
        <f>ISI!D43+NFM!D59+CHI!D48+NMM!D47+PPA!D48+FBT!D28+TRE!D28+MAE!D28+TEL!D28+WWP!D28+OIS!D28</f>
        <v>0</v>
      </c>
      <c r="E47" s="206">
        <f>ISI!E43+NFM!E59+CHI!E48+NMM!E47+PPA!E48+FBT!E28+TRE!E28+MAE!E28+TEL!E28+WWP!E28+OIS!E28</f>
        <v>0</v>
      </c>
      <c r="F47" s="206">
        <f>ISI!F43+NFM!F59+CHI!F48+NMM!F47+PPA!F48+FBT!F28+TRE!F28+MAE!F28+TEL!F28+WWP!F28+OIS!F28</f>
        <v>0</v>
      </c>
      <c r="G47" s="206">
        <f>ISI!G43+NFM!G59+CHI!G48+NMM!G47+PPA!G48+FBT!G28+TRE!G28+MAE!G28+TEL!G28+WWP!G28+OIS!G28</f>
        <v>0</v>
      </c>
      <c r="H47" s="206">
        <f>ISI!H43+NFM!H59+CHI!H48+NMM!H47+PPA!H48+FBT!H28+TRE!H28+MAE!H28+TEL!H28+WWP!H28+OIS!H28</f>
        <v>0</v>
      </c>
      <c r="I47" s="206">
        <f>ISI!I43+NFM!I59+CHI!I48+NMM!I47+PPA!I48+FBT!I28+TRE!I28+MAE!I28+TEL!I28+WWP!I28+OIS!I28</f>
        <v>0</v>
      </c>
      <c r="J47" s="206">
        <f>ISI!J43+NFM!J59+CHI!J48+NMM!J47+PPA!J48+FBT!J28+TRE!J28+MAE!J28+TEL!J28+WWP!J28+OIS!J28</f>
        <v>0</v>
      </c>
      <c r="K47" s="206">
        <f>ISI!K43+NFM!K59+CHI!K48+NMM!K47+PPA!K48+FBT!K28+TRE!K28+MAE!K28+TEL!K28+WWP!K28+OIS!K28</f>
        <v>0</v>
      </c>
      <c r="L47" s="206">
        <f>ISI!L43+NFM!L59+CHI!L48+NMM!L47+PPA!L48+FBT!L28+TRE!L28+MAE!L28+TEL!L28+WWP!L28+OIS!L28</f>
        <v>0</v>
      </c>
      <c r="M47" s="206">
        <f>ISI!M43+NFM!M59+CHI!M48+NMM!M47+PPA!M48+FBT!M28+TRE!M28+MAE!M28+TEL!M28+WWP!M28+OIS!M28</f>
        <v>0</v>
      </c>
      <c r="N47" s="206">
        <f>ISI!N43+NFM!N59+CHI!N48+NMM!N47+PPA!N48+FBT!N28+TRE!N28+MAE!N28+TEL!N28+WWP!N28+OIS!N28</f>
        <v>0.1194325021496131</v>
      </c>
      <c r="O47" s="206">
        <f>ISI!O43+NFM!O59+CHI!O48+NMM!O47+PPA!O48+FBT!O28+TRE!O28+MAE!O28+TEL!O28+WWP!O28+OIS!O28</f>
        <v>0.1194325021496131</v>
      </c>
      <c r="P47" s="206">
        <f>ISI!P43+NFM!P59+CHI!P48+NMM!P47+PPA!P48+FBT!P28+TRE!P28+MAE!P28+TEL!P28+WWP!P28+OIS!P28</f>
        <v>0.1194325021496131</v>
      </c>
      <c r="Q47" s="206">
        <f>ISI!Q43+NFM!Q59+CHI!Q48+NMM!Q47+PPA!Q48+FBT!Q28+TRE!Q28+MAE!Q28+TEL!Q28+WWP!Q28+OIS!Q28</f>
        <v>0.1194325021496131</v>
      </c>
      <c r="R47" s="206">
        <f>ISI!R43+NFM!R59+CHI!R48+NMM!R47+PPA!R48+FBT!R28+TRE!R28+MAE!R28+TEL!R28+WWP!R28+OIS!R28</f>
        <v>0.1194325021496131</v>
      </c>
      <c r="S47" s="206">
        <f>ISI!S43+NFM!S59+CHI!S48+NMM!S47+PPA!S48+FBT!S28+TRE!S28+MAE!S28+TEL!S28+WWP!S28+OIS!S28</f>
        <v>0.1194325021496131</v>
      </c>
      <c r="T47" s="206">
        <f>ISI!T43+NFM!T59+CHI!T48+NMM!T47+PPA!T48+FBT!T28+TRE!T28+MAE!T28+TEL!T28+WWP!T28+OIS!T28</f>
        <v>0.1194325021496131</v>
      </c>
      <c r="U47" s="206">
        <f>ISI!U43+NFM!U59+CHI!U48+NMM!U47+PPA!U48+FBT!U28+TRE!U28+MAE!U28+TEL!U28+WWP!U28+OIS!U28</f>
        <v>0.1194325021496131</v>
      </c>
      <c r="V47" s="206">
        <f>ISI!V43+NFM!V59+CHI!V48+NMM!V47+PPA!V48+FBT!V28+TRE!V28+MAE!V28+TEL!V28+WWP!V28+OIS!V28</f>
        <v>0.1194325021496131</v>
      </c>
      <c r="W47" s="206">
        <f>ISI!W43+NFM!W59+CHI!W48+NMM!W47+PPA!W48+FBT!W28+TRE!W28+MAE!W28+TEL!W28+WWP!W28+OIS!W28</f>
        <v>0.1194325021496131</v>
      </c>
    </row>
    <row r="48" spans="1:23" ht="12" customHeight="1" x14ac:dyDescent="0.25">
      <c r="A48" s="18" t="s">
        <v>78</v>
      </c>
      <c r="B48" s="206">
        <f>ISI!B44+NFM!B60+CHI!B49+NMM!B48+PPA!B49+FBT!B29+TRE!B29+MAE!B29+TEL!B29+WWP!B29+OIS!B29</f>
        <v>0</v>
      </c>
      <c r="C48" s="206">
        <f>ISI!C44+NFM!C60+CHI!C49+NMM!C48+PPA!C49+FBT!C29+TRE!C29+MAE!C29+TEL!C29+WWP!C29+OIS!C29</f>
        <v>0</v>
      </c>
      <c r="D48" s="206">
        <f>ISI!D44+NFM!D60+CHI!D49+NMM!D48+PPA!D49+FBT!D29+TRE!D29+MAE!D29+TEL!D29+WWP!D29+OIS!D29</f>
        <v>0</v>
      </c>
      <c r="E48" s="206">
        <f>ISI!E44+NFM!E60+CHI!E49+NMM!E48+PPA!E49+FBT!E29+TRE!E29+MAE!E29+TEL!E29+WWP!E29+OIS!E29</f>
        <v>0</v>
      </c>
      <c r="F48" s="206">
        <f>ISI!F44+NFM!F60+CHI!F49+NMM!F48+PPA!F49+FBT!F29+TRE!F29+MAE!F29+TEL!F29+WWP!F29+OIS!F29</f>
        <v>0</v>
      </c>
      <c r="G48" s="206">
        <f>ISI!G44+NFM!G60+CHI!G49+NMM!G48+PPA!G49+FBT!G29+TRE!G29+MAE!G29+TEL!G29+WWP!G29+OIS!G29</f>
        <v>0</v>
      </c>
      <c r="H48" s="206">
        <f>ISI!H44+NFM!H60+CHI!H49+NMM!H48+PPA!H49+FBT!H29+TRE!H29+MAE!H29+TEL!H29+WWP!H29+OIS!H29</f>
        <v>0</v>
      </c>
      <c r="I48" s="206">
        <f>ISI!I44+NFM!I60+CHI!I49+NMM!I48+PPA!I49+FBT!I29+TRE!I29+MAE!I29+TEL!I29+WWP!I29+OIS!I29</f>
        <v>0</v>
      </c>
      <c r="J48" s="206">
        <f>ISI!J44+NFM!J60+CHI!J49+NMM!J48+PPA!J49+FBT!J29+TRE!J29+MAE!J29+TEL!J29+WWP!J29+OIS!J29</f>
        <v>0</v>
      </c>
      <c r="K48" s="206">
        <f>ISI!K44+NFM!K60+CHI!K49+NMM!K48+PPA!K49+FBT!K29+TRE!K29+MAE!K29+TEL!K29+WWP!K29+OIS!K29</f>
        <v>0</v>
      </c>
      <c r="L48" s="206">
        <f>ISI!L44+NFM!L60+CHI!L49+NMM!L48+PPA!L49+FBT!L29+TRE!L29+MAE!L29+TEL!L29+WWP!L29+OIS!L29</f>
        <v>0</v>
      </c>
      <c r="M48" s="206">
        <f>ISI!M44+NFM!M60+CHI!M49+NMM!M48+PPA!M49+FBT!M29+TRE!M29+MAE!M29+TEL!M29+WWP!M29+OIS!M29</f>
        <v>0</v>
      </c>
      <c r="N48" s="206">
        <f>ISI!N44+NFM!N60+CHI!N49+NMM!N48+PPA!N49+FBT!N29+TRE!N29+MAE!N29+TEL!N29+WWP!N29+OIS!N29</f>
        <v>0</v>
      </c>
      <c r="O48" s="206">
        <f>ISI!O44+NFM!O60+CHI!O49+NMM!O48+PPA!O49+FBT!O29+TRE!O29+MAE!O29+TEL!O29+WWP!O29+OIS!O29</f>
        <v>0</v>
      </c>
      <c r="P48" s="206">
        <f>ISI!P44+NFM!P60+CHI!P49+NMM!P48+PPA!P49+FBT!P29+TRE!P29+MAE!P29+TEL!P29+WWP!P29+OIS!P29</f>
        <v>0</v>
      </c>
      <c r="Q48" s="206">
        <f>ISI!Q44+NFM!Q60+CHI!Q49+NMM!Q48+PPA!Q49+FBT!Q29+TRE!Q29+MAE!Q29+TEL!Q29+WWP!Q29+OIS!Q29</f>
        <v>0</v>
      </c>
      <c r="R48" s="206">
        <f>ISI!R44+NFM!R60+CHI!R49+NMM!R48+PPA!R49+FBT!R29+TRE!R29+MAE!R29+TEL!R29+WWP!R29+OIS!R29</f>
        <v>0</v>
      </c>
      <c r="S48" s="206">
        <f>ISI!S44+NFM!S60+CHI!S49+NMM!S48+PPA!S49+FBT!S29+TRE!S29+MAE!S29+TEL!S29+WWP!S29+OIS!S29</f>
        <v>0</v>
      </c>
      <c r="T48" s="206">
        <f>ISI!T44+NFM!T60+CHI!T49+NMM!T48+PPA!T49+FBT!T29+TRE!T29+MAE!T29+TEL!T29+WWP!T29+OIS!T29</f>
        <v>0</v>
      </c>
      <c r="U48" s="206">
        <f>ISI!U44+NFM!U60+CHI!U49+NMM!U48+PPA!U49+FBT!U29+TRE!U29+MAE!U29+TEL!U29+WWP!U29+OIS!U29</f>
        <v>0</v>
      </c>
      <c r="V48" s="206">
        <f>ISI!V44+NFM!V60+CHI!V49+NMM!V48+PPA!V49+FBT!V29+TRE!V29+MAE!V29+TEL!V29+WWP!V29+OIS!V29</f>
        <v>0</v>
      </c>
      <c r="W48" s="206">
        <f>ISI!W44+NFM!W60+CHI!W49+NMM!W48+PPA!W49+FBT!W29+TRE!W29+MAE!W29+TEL!W29+WWP!W29+OIS!W29</f>
        <v>0</v>
      </c>
    </row>
    <row r="49" spans="1:23" ht="12" customHeight="1" x14ac:dyDescent="0.25">
      <c r="A49" s="20" t="s">
        <v>79</v>
      </c>
      <c r="B49" s="208">
        <f>ISI!B45+NFM!B61+CHI!B50+NMM!B49+PPA!B50+FBT!B30+TRE!B30+MAE!B30+TEL!B30+WWP!B30+OIS!B30</f>
        <v>0</v>
      </c>
      <c r="C49" s="208">
        <f>ISI!C45+NFM!C61+CHI!C50+NMM!C49+PPA!C50+FBT!C30+TRE!C30+MAE!C30+TEL!C30+WWP!C30+OIS!C30</f>
        <v>0</v>
      </c>
      <c r="D49" s="208">
        <f>ISI!D45+NFM!D61+CHI!D50+NMM!D49+PPA!D50+FBT!D30+TRE!D30+MAE!D30+TEL!D30+WWP!D30+OIS!D30</f>
        <v>0</v>
      </c>
      <c r="E49" s="208">
        <f>ISI!E45+NFM!E61+CHI!E50+NMM!E49+PPA!E50+FBT!E30+TRE!E30+MAE!E30+TEL!E30+WWP!E30+OIS!E30</f>
        <v>0</v>
      </c>
      <c r="F49" s="208">
        <f>ISI!F45+NFM!F61+CHI!F50+NMM!F49+PPA!F50+FBT!F30+TRE!F30+MAE!F30+TEL!F30+WWP!F30+OIS!F30</f>
        <v>0</v>
      </c>
      <c r="G49" s="208">
        <f>ISI!G45+NFM!G61+CHI!G50+NMM!G49+PPA!G50+FBT!G30+TRE!G30+MAE!G30+TEL!G30+WWP!G30+OIS!G30</f>
        <v>0</v>
      </c>
      <c r="H49" s="208">
        <f>ISI!H45+NFM!H61+CHI!H50+NMM!H49+PPA!H50+FBT!H30+TRE!H30+MAE!H30+TEL!H30+WWP!H30+OIS!H30</f>
        <v>0</v>
      </c>
      <c r="I49" s="208">
        <f>ISI!I45+NFM!I61+CHI!I50+NMM!I49+PPA!I50+FBT!I30+TRE!I30+MAE!I30+TEL!I30+WWP!I30+OIS!I30</f>
        <v>0</v>
      </c>
      <c r="J49" s="208">
        <f>ISI!J45+NFM!J61+CHI!J50+NMM!J49+PPA!J50+FBT!J30+TRE!J30+MAE!J30+TEL!J30+WWP!J30+OIS!J30</f>
        <v>0</v>
      </c>
      <c r="K49" s="208">
        <f>ISI!K45+NFM!K61+CHI!K50+NMM!K49+PPA!K50+FBT!K30+TRE!K30+MAE!K30+TEL!K30+WWP!K30+OIS!K30</f>
        <v>0</v>
      </c>
      <c r="L49" s="208">
        <f>ISI!L45+NFM!L61+CHI!L50+NMM!L49+PPA!L50+FBT!L30+TRE!L30+MAE!L30+TEL!L30+WWP!L30+OIS!L30</f>
        <v>0</v>
      </c>
      <c r="M49" s="208">
        <f>ISI!M45+NFM!M61+CHI!M50+NMM!M49+PPA!M50+FBT!M30+TRE!M30+MAE!M30+TEL!M30+WWP!M30+OIS!M30</f>
        <v>0</v>
      </c>
      <c r="N49" s="208">
        <f>ISI!N45+NFM!N61+CHI!N50+NMM!N49+PPA!N50+FBT!N30+TRE!N30+MAE!N30+TEL!N30+WWP!N30+OIS!N30</f>
        <v>0</v>
      </c>
      <c r="O49" s="208">
        <f>ISI!O45+NFM!O61+CHI!O50+NMM!O49+PPA!O50+FBT!O30+TRE!O30+MAE!O30+TEL!O30+WWP!O30+OIS!O30</f>
        <v>0</v>
      </c>
      <c r="P49" s="208">
        <f>ISI!P45+NFM!P61+CHI!P50+NMM!P49+PPA!P50+FBT!P30+TRE!P30+MAE!P30+TEL!P30+WWP!P30+OIS!P30</f>
        <v>0</v>
      </c>
      <c r="Q49" s="208">
        <f>ISI!Q45+NFM!Q61+CHI!Q50+NMM!Q49+PPA!Q50+FBT!Q30+TRE!Q30+MAE!Q30+TEL!Q30+WWP!Q30+OIS!Q30</f>
        <v>0</v>
      </c>
      <c r="R49" s="208">
        <f>ISI!R45+NFM!R61+CHI!R50+NMM!R49+PPA!R50+FBT!R30+TRE!R30+MAE!R30+TEL!R30+WWP!R30+OIS!R30</f>
        <v>0</v>
      </c>
      <c r="S49" s="208">
        <f>ISI!S45+NFM!S61+CHI!S50+NMM!S49+PPA!S50+FBT!S30+TRE!S30+MAE!S30+TEL!S30+WWP!S30+OIS!S30</f>
        <v>0</v>
      </c>
      <c r="T49" s="208">
        <f>ISI!T45+NFM!T61+CHI!T50+NMM!T49+PPA!T50+FBT!T30+TRE!T30+MAE!T30+TEL!T30+WWP!T30+OIS!T30</f>
        <v>0</v>
      </c>
      <c r="U49" s="208">
        <f>ISI!U45+NFM!U61+CHI!U50+NMM!U49+PPA!U50+FBT!U30+TRE!U30+MAE!U30+TEL!U30+WWP!U30+OIS!U30</f>
        <v>0</v>
      </c>
      <c r="V49" s="208">
        <f>ISI!V45+NFM!V61+CHI!V50+NMM!V49+PPA!V50+FBT!V30+TRE!V30+MAE!V30+TEL!V30+WWP!V30+OIS!V30</f>
        <v>0</v>
      </c>
      <c r="W49" s="208">
        <f>ISI!W45+NFM!W61+CHI!W50+NMM!W49+PPA!W50+FBT!W30+TRE!W30+MAE!W30+TEL!W30+WWP!W30+OIS!W30</f>
        <v>0</v>
      </c>
    </row>
    <row r="50" spans="1:23" ht="12" customHeight="1" x14ac:dyDescent="0.25">
      <c r="A50" s="21" t="s">
        <v>38</v>
      </c>
      <c r="B50" s="209">
        <f>ISI!B46+NFM!B62+CHI!B51+NMM!B50+PPA!B51+FBT!B31+TRE!B31+MAE!B31+TEL!B31+WWP!B31+OIS!B31</f>
        <v>1164.8323301805674</v>
      </c>
      <c r="C50" s="209">
        <f>ISI!C46+NFM!C62+CHI!C51+NMM!C50+PPA!C51+FBT!C31+TRE!C31+MAE!C31+TEL!C31+WWP!C31+OIS!C31</f>
        <v>1183.3190025795354</v>
      </c>
      <c r="D50" s="209">
        <f>ISI!D46+NFM!D62+CHI!D51+NMM!D50+PPA!D51+FBT!D31+TRE!D31+MAE!D31+TEL!D31+WWP!D31+OIS!D31</f>
        <v>1214.9613069647462</v>
      </c>
      <c r="E50" s="209">
        <f>ISI!E46+NFM!E62+CHI!E51+NMM!E50+PPA!E51+FBT!E31+TRE!E31+MAE!E31+TEL!E31+WWP!E31+OIS!E31</f>
        <v>1217.1969045571796</v>
      </c>
      <c r="F50" s="209">
        <f>ISI!F46+NFM!F62+CHI!F51+NMM!F50+PPA!F51+FBT!F31+TRE!F31+MAE!F31+TEL!F31+WWP!F31+OIS!F31</f>
        <v>1202.665520206363</v>
      </c>
      <c r="G50" s="209">
        <f>ISI!G46+NFM!G62+CHI!G51+NMM!G50+PPA!G51+FBT!G31+TRE!G31+MAE!G31+TEL!G31+WWP!G31+OIS!G31</f>
        <v>1239.8108340498709</v>
      </c>
      <c r="H50" s="209">
        <f>ISI!H46+NFM!H62+CHI!H51+NMM!H50+PPA!H51+FBT!H31+TRE!H31+MAE!H31+TEL!H31+WWP!H31+OIS!H31</f>
        <v>1217.1969045571796</v>
      </c>
      <c r="I50" s="209">
        <f>ISI!I46+NFM!I62+CHI!I51+NMM!I50+PPA!I51+FBT!I31+TRE!I31+MAE!I31+TEL!I31+WWP!I31+OIS!I31</f>
        <v>1317.9707652622526</v>
      </c>
      <c r="J50" s="209">
        <f>ISI!J46+NFM!J62+CHI!J51+NMM!J50+PPA!J51+FBT!J31+TRE!J31+MAE!J31+TEL!J31+WWP!J31+OIS!J31</f>
        <v>1331.4703353396387</v>
      </c>
      <c r="K50" s="209">
        <f>ISI!K46+NFM!K62+CHI!K51+NMM!K50+PPA!K51+FBT!K31+TRE!K31+MAE!K31+TEL!K31+WWP!K31+OIS!K31</f>
        <v>1209.5442820292344</v>
      </c>
      <c r="L50" s="209">
        <f>ISI!L46+NFM!L62+CHI!L51+NMM!L50+PPA!L51+FBT!L31+TRE!L31+MAE!L31+TEL!L31+WWP!L31+OIS!L31</f>
        <v>1215.9931212381771</v>
      </c>
      <c r="M50" s="209">
        <f>ISI!M46+NFM!M62+CHI!M51+NMM!M50+PPA!M51+FBT!M31+TRE!M31+MAE!M31+TEL!M31+WWP!M31+OIS!M31</f>
        <v>1258.8134135855546</v>
      </c>
      <c r="N50" s="209">
        <f>ISI!N46+NFM!N62+CHI!N51+NMM!N50+PPA!N51+FBT!N31+TRE!N31+MAE!N31+TEL!N31+WWP!N31+OIS!N31</f>
        <v>995.09888220120365</v>
      </c>
      <c r="O50" s="209">
        <f>ISI!O46+NFM!O62+CHI!O51+NMM!O50+PPA!O51+FBT!O31+TRE!O31+MAE!O31+TEL!O31+WWP!O31+OIS!O31</f>
        <v>977.30008598452264</v>
      </c>
      <c r="P50" s="209">
        <f>ISI!P46+NFM!P62+CHI!P51+NMM!P50+PPA!P51+FBT!P31+TRE!P31+MAE!P31+TEL!P31+WWP!P31+OIS!P31</f>
        <v>1106.5348237317282</v>
      </c>
      <c r="Q50" s="209">
        <f>ISI!Q46+NFM!Q62+CHI!Q51+NMM!Q50+PPA!Q51+FBT!Q31+TRE!Q31+MAE!Q31+TEL!Q31+WWP!Q31+OIS!Q31</f>
        <v>1089.2519346517629</v>
      </c>
      <c r="R50" s="209">
        <f>ISI!R46+NFM!R62+CHI!R51+NMM!R50+PPA!R51+FBT!R31+TRE!R31+MAE!R31+TEL!R31+WWP!R31+OIS!R31</f>
        <v>970.33533963886487</v>
      </c>
      <c r="S50" s="209">
        <f>ISI!S46+NFM!S62+CHI!S51+NMM!S50+PPA!S51+FBT!S31+TRE!S31+MAE!S31+TEL!S31+WWP!S31+OIS!S31</f>
        <v>1056.2341358555459</v>
      </c>
      <c r="T50" s="209">
        <f>ISI!T46+NFM!T62+CHI!T51+NMM!T50+PPA!T51+FBT!T31+TRE!T31+MAE!T31+TEL!T31+WWP!T31+OIS!T31</f>
        <v>1067.3688736027516</v>
      </c>
      <c r="U50" s="209">
        <f>ISI!U46+NFM!U62+CHI!U51+NMM!U50+PPA!U51+FBT!U31+TRE!U31+MAE!U31+TEL!U31+WWP!U31+OIS!U31</f>
        <v>1058.2837489251933</v>
      </c>
      <c r="V50" s="209">
        <f>ISI!V46+NFM!V62+CHI!V51+NMM!V50+PPA!V51+FBT!V31+TRE!V31+MAE!V31+TEL!V31+WWP!V31+OIS!V31</f>
        <v>1019.5227858985381</v>
      </c>
      <c r="W50" s="209">
        <f>ISI!W46+NFM!W62+CHI!W51+NMM!W50+PPA!W51+FBT!W31+TRE!W31+MAE!W31+TEL!W31+WWP!W31+OIS!W31</f>
        <v>1046.4723989681856</v>
      </c>
    </row>
    <row r="51" spans="1:23" ht="12" customHeight="1" x14ac:dyDescent="0.25">
      <c r="A51" s="31" t="s">
        <v>80</v>
      </c>
      <c r="B51" s="212">
        <f t="shared" ref="B51:W51" si="4">SUM(B52,B55,B61,B65,B69,B73:B78)</f>
        <v>4465.1298366294068</v>
      </c>
      <c r="C51" s="212">
        <f t="shared" si="4"/>
        <v>4522.3811693895095</v>
      </c>
      <c r="D51" s="212">
        <f t="shared" si="4"/>
        <v>4458.1489251934645</v>
      </c>
      <c r="E51" s="212">
        <f t="shared" si="4"/>
        <v>4342.6228718830616</v>
      </c>
      <c r="F51" s="212">
        <f t="shared" si="4"/>
        <v>4079.7414445399836</v>
      </c>
      <c r="G51" s="212">
        <f t="shared" si="4"/>
        <v>4168.7603611349959</v>
      </c>
      <c r="H51" s="212">
        <f t="shared" si="4"/>
        <v>4241.8979363714543</v>
      </c>
      <c r="I51" s="212">
        <f t="shared" si="4"/>
        <v>4617.9900257953595</v>
      </c>
      <c r="J51" s="212">
        <f t="shared" si="4"/>
        <v>4231.4800515907145</v>
      </c>
      <c r="K51" s="212">
        <f t="shared" si="4"/>
        <v>3462.3643164230434</v>
      </c>
      <c r="L51" s="212">
        <f t="shared" si="4"/>
        <v>3472.810490111779</v>
      </c>
      <c r="M51" s="212">
        <f t="shared" si="4"/>
        <v>3322.8229578675837</v>
      </c>
      <c r="N51" s="212">
        <f t="shared" si="4"/>
        <v>2995.4910576096304</v>
      </c>
      <c r="O51" s="212">
        <f t="shared" si="4"/>
        <v>2835.5312123817712</v>
      </c>
      <c r="P51" s="212">
        <f t="shared" si="4"/>
        <v>3088.299828030953</v>
      </c>
      <c r="Q51" s="212">
        <f t="shared" si="4"/>
        <v>3128.445915735168</v>
      </c>
      <c r="R51" s="212">
        <f t="shared" si="4"/>
        <v>3073.1223559759242</v>
      </c>
      <c r="S51" s="212">
        <f t="shared" si="4"/>
        <v>2762.8165950128987</v>
      </c>
      <c r="T51" s="212">
        <f t="shared" si="4"/>
        <v>2738.8539122957864</v>
      </c>
      <c r="U51" s="212">
        <f t="shared" si="4"/>
        <v>2587.6063628546854</v>
      </c>
      <c r="V51" s="212">
        <f t="shared" si="4"/>
        <v>2523.4977644024075</v>
      </c>
      <c r="W51" s="212">
        <f t="shared" si="4"/>
        <v>2565.4008598452283</v>
      </c>
    </row>
    <row r="52" spans="1:23" ht="12" customHeight="1" x14ac:dyDescent="0.25">
      <c r="A52" s="17" t="s">
        <v>16</v>
      </c>
      <c r="B52" s="211">
        <f>ISI!B$47</f>
        <v>192.4387790197764</v>
      </c>
      <c r="C52" s="211">
        <f>ISI!C$47</f>
        <v>212.49183147033531</v>
      </c>
      <c r="D52" s="211">
        <f>ISI!D$47</f>
        <v>242.76569217540819</v>
      </c>
      <c r="E52" s="211">
        <f>ISI!E$47</f>
        <v>248.87033533963881</v>
      </c>
      <c r="F52" s="211">
        <f>ISI!F$47</f>
        <v>221.20507308684429</v>
      </c>
      <c r="G52" s="211">
        <f>ISI!G$47</f>
        <v>219.50490111779879</v>
      </c>
      <c r="H52" s="211">
        <f>ISI!H$47</f>
        <v>226.61754084264831</v>
      </c>
      <c r="I52" s="211">
        <f>ISI!I$47</f>
        <v>254.75494411006031</v>
      </c>
      <c r="J52" s="211">
        <f>ISI!J$47</f>
        <v>225.15803955288041</v>
      </c>
      <c r="K52" s="211">
        <f>ISI!K$47</f>
        <v>188.40601891659489</v>
      </c>
      <c r="L52" s="211">
        <f>ISI!L$47</f>
        <v>177.09871023215831</v>
      </c>
      <c r="M52" s="211">
        <f>ISI!M$47</f>
        <v>182.7053310404126</v>
      </c>
      <c r="N52" s="211">
        <f>ISI!N$47</f>
        <v>156.20240756663799</v>
      </c>
      <c r="O52" s="211">
        <f>ISI!O$47</f>
        <v>140.76646603611351</v>
      </c>
      <c r="P52" s="211">
        <f>ISI!P$47</f>
        <v>134.72115219260519</v>
      </c>
      <c r="Q52" s="211">
        <f>ISI!Q$47</f>
        <v>90.734995700773851</v>
      </c>
      <c r="R52" s="211">
        <f>ISI!R$47</f>
        <v>130.67970765262251</v>
      </c>
      <c r="S52" s="211">
        <f>ISI!S$47</f>
        <v>128.51504729148749</v>
      </c>
      <c r="T52" s="211">
        <f>ISI!T$47</f>
        <v>129.39707652622531</v>
      </c>
      <c r="U52" s="211">
        <f>ISI!U$47</f>
        <v>143.4829750644883</v>
      </c>
      <c r="V52" s="211">
        <f>ISI!V$47</f>
        <v>148.96457437661229</v>
      </c>
      <c r="W52" s="211">
        <f>ISI!W$47</f>
        <v>145.54944110060191</v>
      </c>
    </row>
    <row r="53" spans="1:23" ht="12" customHeight="1" x14ac:dyDescent="0.25">
      <c r="A53" s="18" t="s">
        <v>41</v>
      </c>
      <c r="B53" s="206">
        <f>ISI!B$48</f>
        <v>0</v>
      </c>
      <c r="C53" s="206">
        <f>ISI!C$48</f>
        <v>0</v>
      </c>
      <c r="D53" s="206">
        <f>ISI!D$48</f>
        <v>0</v>
      </c>
      <c r="E53" s="206">
        <f>ISI!E$48</f>
        <v>0</v>
      </c>
      <c r="F53" s="206">
        <f>ISI!F$48</f>
        <v>0</v>
      </c>
      <c r="G53" s="206">
        <f>ISI!G$48</f>
        <v>0</v>
      </c>
      <c r="H53" s="206">
        <f>ISI!H$48</f>
        <v>0</v>
      </c>
      <c r="I53" s="206">
        <f>ISI!I$48</f>
        <v>0</v>
      </c>
      <c r="J53" s="206">
        <f>ISI!J$48</f>
        <v>0</v>
      </c>
      <c r="K53" s="206">
        <f>ISI!K$48</f>
        <v>0</v>
      </c>
      <c r="L53" s="206">
        <f>ISI!L$48</f>
        <v>0</v>
      </c>
      <c r="M53" s="206">
        <f>ISI!M$48</f>
        <v>0</v>
      </c>
      <c r="N53" s="206">
        <f>ISI!N$48</f>
        <v>0</v>
      </c>
      <c r="O53" s="206">
        <f>ISI!O$48</f>
        <v>0</v>
      </c>
      <c r="P53" s="206">
        <f>ISI!P$48</f>
        <v>0</v>
      </c>
      <c r="Q53" s="206">
        <f>ISI!Q$48</f>
        <v>0</v>
      </c>
      <c r="R53" s="206">
        <f>ISI!R$48</f>
        <v>0</v>
      </c>
      <c r="S53" s="206">
        <f>ISI!S$48</f>
        <v>0</v>
      </c>
      <c r="T53" s="206">
        <f>ISI!T$48</f>
        <v>0</v>
      </c>
      <c r="U53" s="206">
        <f>ISI!U$48</f>
        <v>0</v>
      </c>
      <c r="V53" s="206">
        <f>ISI!V$48</f>
        <v>0</v>
      </c>
      <c r="W53" s="206">
        <f>ISI!W$48</f>
        <v>0</v>
      </c>
    </row>
    <row r="54" spans="1:23" ht="12" customHeight="1" x14ac:dyDescent="0.25">
      <c r="A54" s="18" t="s">
        <v>42</v>
      </c>
      <c r="B54" s="206">
        <f>ISI!B$49</f>
        <v>192.4387790197764</v>
      </c>
      <c r="C54" s="206">
        <f>ISI!C$49</f>
        <v>212.49183147033531</v>
      </c>
      <c r="D54" s="206">
        <f>ISI!D$49</f>
        <v>242.76569217540819</v>
      </c>
      <c r="E54" s="206">
        <f>ISI!E$49</f>
        <v>248.87033533963881</v>
      </c>
      <c r="F54" s="206">
        <f>ISI!F$49</f>
        <v>221.20507308684429</v>
      </c>
      <c r="G54" s="206">
        <f>ISI!G$49</f>
        <v>219.50490111779879</v>
      </c>
      <c r="H54" s="206">
        <f>ISI!H$49</f>
        <v>226.61754084264831</v>
      </c>
      <c r="I54" s="206">
        <f>ISI!I$49</f>
        <v>254.75494411006031</v>
      </c>
      <c r="J54" s="206">
        <f>ISI!J$49</f>
        <v>225.15803955288041</v>
      </c>
      <c r="K54" s="206">
        <f>ISI!K$49</f>
        <v>188.40601891659489</v>
      </c>
      <c r="L54" s="206">
        <f>ISI!L$49</f>
        <v>177.09871023215831</v>
      </c>
      <c r="M54" s="206">
        <f>ISI!M$49</f>
        <v>182.7053310404126</v>
      </c>
      <c r="N54" s="206">
        <f>ISI!N$49</f>
        <v>156.20240756663799</v>
      </c>
      <c r="O54" s="206">
        <f>ISI!O$49</f>
        <v>140.76646603611351</v>
      </c>
      <c r="P54" s="206">
        <f>ISI!P$49</f>
        <v>134.72115219260519</v>
      </c>
      <c r="Q54" s="206">
        <f>ISI!Q$49</f>
        <v>90.734995700773851</v>
      </c>
      <c r="R54" s="206">
        <f>ISI!R$49</f>
        <v>130.67970765262251</v>
      </c>
      <c r="S54" s="206">
        <f>ISI!S$49</f>
        <v>128.51504729148749</v>
      </c>
      <c r="T54" s="206">
        <f>ISI!T$49</f>
        <v>129.39707652622531</v>
      </c>
      <c r="U54" s="206">
        <f>ISI!U$49</f>
        <v>143.4829750644883</v>
      </c>
      <c r="V54" s="206">
        <f>ISI!V$49</f>
        <v>148.96457437661229</v>
      </c>
      <c r="W54" s="206">
        <f>ISI!W$49</f>
        <v>145.54944110060191</v>
      </c>
    </row>
    <row r="55" spans="1:23" ht="12" customHeight="1" x14ac:dyDescent="0.25">
      <c r="A55" s="19" t="s">
        <v>20</v>
      </c>
      <c r="B55" s="207">
        <f>NFM!B$63</f>
        <v>813.33129836629416</v>
      </c>
      <c r="C55" s="207">
        <f>NFM!C$63</f>
        <v>801.41934651762676</v>
      </c>
      <c r="D55" s="207">
        <f>NFM!D$63</f>
        <v>826.0013757523642</v>
      </c>
      <c r="E55" s="207">
        <f>NFM!E$63</f>
        <v>834.64368013757507</v>
      </c>
      <c r="F55" s="207">
        <f>NFM!F$63</f>
        <v>851.32656921754085</v>
      </c>
      <c r="G55" s="207">
        <f>NFM!G$63</f>
        <v>839.21977644024082</v>
      </c>
      <c r="H55" s="207">
        <f>NFM!H$63</f>
        <v>797.70077386070511</v>
      </c>
      <c r="I55" s="207">
        <f>NFM!I$63</f>
        <v>851.13817712811704</v>
      </c>
      <c r="J55" s="207">
        <f>NFM!J$63</f>
        <v>744.37669819432494</v>
      </c>
      <c r="K55" s="207">
        <f>NFM!K$63</f>
        <v>607.36259673258792</v>
      </c>
      <c r="L55" s="207">
        <f>NFM!L$63</f>
        <v>764.52914875322426</v>
      </c>
      <c r="M55" s="207">
        <f>NFM!M$63</f>
        <v>801.50214961306938</v>
      </c>
      <c r="N55" s="207">
        <f>NFM!N$63</f>
        <v>789.86990541702505</v>
      </c>
      <c r="O55" s="207">
        <f>NFM!O$63</f>
        <v>867.76878761822854</v>
      </c>
      <c r="P55" s="207">
        <f>NFM!P$63</f>
        <v>786.87351676698199</v>
      </c>
      <c r="Q55" s="207">
        <f>NFM!Q$63</f>
        <v>784.98478073946671</v>
      </c>
      <c r="R55" s="207">
        <f>NFM!R$63</f>
        <v>773.90894239036982</v>
      </c>
      <c r="S55" s="207">
        <f>NFM!S$63</f>
        <v>528.82837489251926</v>
      </c>
      <c r="T55" s="207">
        <f>NFM!T$63</f>
        <v>555.26147893379186</v>
      </c>
      <c r="U55" s="207">
        <f>NFM!U$63</f>
        <v>503.00533104041278</v>
      </c>
      <c r="V55" s="207">
        <f>NFM!V$63</f>
        <v>576.60782459157349</v>
      </c>
      <c r="W55" s="207">
        <f>NFM!W$63</f>
        <v>613.14471195184854</v>
      </c>
    </row>
    <row r="56" spans="1:23" ht="12" customHeight="1" x14ac:dyDescent="0.25">
      <c r="A56" s="18" t="s">
        <v>43</v>
      </c>
      <c r="B56" s="206">
        <f>NFM!B$64</f>
        <v>288.1945153215421</v>
      </c>
      <c r="C56" s="206">
        <f>NFM!C$64</f>
        <v>285.86474135911698</v>
      </c>
      <c r="D56" s="206">
        <f>NFM!D$64</f>
        <v>305.88807778250339</v>
      </c>
      <c r="E56" s="206">
        <f>NFM!E$64</f>
        <v>308.41578148833781</v>
      </c>
      <c r="F56" s="206">
        <f>NFM!F$64</f>
        <v>314.30561898783623</v>
      </c>
      <c r="G56" s="206">
        <f>NFM!G$64</f>
        <v>306.73545306967452</v>
      </c>
      <c r="H56" s="206">
        <f>NFM!H$64</f>
        <v>294.29320403733448</v>
      </c>
      <c r="I56" s="206">
        <f>NFM!I$64</f>
        <v>308.53059533992422</v>
      </c>
      <c r="J56" s="206">
        <f>NFM!J$64</f>
        <v>222.04035879633969</v>
      </c>
      <c r="K56" s="206">
        <f>NFM!K$64</f>
        <v>262.62450121518702</v>
      </c>
      <c r="L56" s="206">
        <f>NFM!L$64</f>
        <v>273.86241693626999</v>
      </c>
      <c r="M56" s="206">
        <f>NFM!M$64</f>
        <v>281.82020926602809</v>
      </c>
      <c r="N56" s="206">
        <f>NFM!N$64</f>
        <v>282.28734412059401</v>
      </c>
      <c r="O56" s="206">
        <f>NFM!O$64</f>
        <v>287.27139299685302</v>
      </c>
      <c r="P56" s="206">
        <f>NFM!P$64</f>
        <v>284.82457486318287</v>
      </c>
      <c r="Q56" s="206">
        <f>NFM!Q$64</f>
        <v>286.75350048711022</v>
      </c>
      <c r="R56" s="206">
        <f>NFM!R$64</f>
        <v>262.61473492651982</v>
      </c>
      <c r="S56" s="206">
        <f>NFM!S$64</f>
        <v>241.80021970644839</v>
      </c>
      <c r="T56" s="206">
        <f>NFM!T$64</f>
        <v>251.8664902947701</v>
      </c>
      <c r="U56" s="206">
        <f>NFM!U$64</f>
        <v>237.45486520465829</v>
      </c>
      <c r="V56" s="206">
        <f>NFM!V$64</f>
        <v>238.92346441951321</v>
      </c>
      <c r="W56" s="206">
        <f>NFM!W$64</f>
        <v>256.53735874507822</v>
      </c>
    </row>
    <row r="57" spans="1:23" ht="12" customHeight="1" x14ac:dyDescent="0.25">
      <c r="A57" s="18" t="s">
        <v>56</v>
      </c>
      <c r="B57" s="206">
        <f>NFM!B$65</f>
        <v>290.05589758841649</v>
      </c>
      <c r="C57" s="206">
        <f>NFM!C$65</f>
        <v>279.38289517654698</v>
      </c>
      <c r="D57" s="206">
        <f>NFM!D$65</f>
        <v>260.85547851580628</v>
      </c>
      <c r="E57" s="206">
        <f>NFM!E$65</f>
        <v>275.54025445440868</v>
      </c>
      <c r="F57" s="206">
        <f>NFM!F$65</f>
        <v>279.97214592387957</v>
      </c>
      <c r="G57" s="206">
        <f>NFM!G$65</f>
        <v>266.66872944442053</v>
      </c>
      <c r="H57" s="206">
        <f>NFM!H$65</f>
        <v>257.31589490777242</v>
      </c>
      <c r="I57" s="206">
        <f>NFM!I$65</f>
        <v>271.68715960009467</v>
      </c>
      <c r="J57" s="206">
        <f>NFM!J$65</f>
        <v>272.73369075628187</v>
      </c>
      <c r="K57" s="206">
        <f>NFM!K$65</f>
        <v>208.37028876262841</v>
      </c>
      <c r="L57" s="206">
        <f>NFM!L$65</f>
        <v>219.65048685594999</v>
      </c>
      <c r="M57" s="206">
        <f>NFM!M$65</f>
        <v>266.10687468544558</v>
      </c>
      <c r="N57" s="206">
        <f>NFM!N$65</f>
        <v>275.03553682851452</v>
      </c>
      <c r="O57" s="206">
        <f>NFM!O$65</f>
        <v>290.72844957856307</v>
      </c>
      <c r="P57" s="206">
        <f>NFM!P$65</f>
        <v>278.00210847207728</v>
      </c>
      <c r="Q57" s="206">
        <f>NFM!Q$65</f>
        <v>277.23748130615701</v>
      </c>
      <c r="R57" s="206">
        <f>NFM!R$65</f>
        <v>261.91551575314298</v>
      </c>
      <c r="S57" s="206">
        <f>NFM!S$65</f>
        <v>241.81228988070939</v>
      </c>
      <c r="T57" s="206">
        <f>NFM!T$65</f>
        <v>256.71561911609422</v>
      </c>
      <c r="U57" s="206">
        <f>NFM!U$65</f>
        <v>237.166705095335</v>
      </c>
      <c r="V57" s="206">
        <f>NFM!V$65</f>
        <v>246.61750295872201</v>
      </c>
      <c r="W57" s="206">
        <f>NFM!W$65</f>
        <v>253.5421710563254</v>
      </c>
    </row>
    <row r="58" spans="1:23" ht="12" customHeight="1" x14ac:dyDescent="0.25">
      <c r="A58" s="22" t="s">
        <v>44</v>
      </c>
      <c r="B58" s="213">
        <f>NFM!B$66</f>
        <v>289.50284064746961</v>
      </c>
      <c r="C58" s="213">
        <f>NFM!C$66</f>
        <v>278.8440043533663</v>
      </c>
      <c r="D58" s="213">
        <f>NFM!D$66</f>
        <v>260.50744585841818</v>
      </c>
      <c r="E58" s="213">
        <f>NFM!E$66</f>
        <v>275.01287902448428</v>
      </c>
      <c r="F58" s="213">
        <f>NFM!F$66</f>
        <v>279.43469916891303</v>
      </c>
      <c r="G58" s="213">
        <f>NFM!G$66</f>
        <v>266.16146227065411</v>
      </c>
      <c r="H58" s="213">
        <f>NFM!H$66</f>
        <v>256.81244620768121</v>
      </c>
      <c r="I58" s="213">
        <f>NFM!I$66</f>
        <v>271.68715960009467</v>
      </c>
      <c r="J58" s="213">
        <f>NFM!J$66</f>
        <v>272.73369075628187</v>
      </c>
      <c r="K58" s="213">
        <f>NFM!K$66</f>
        <v>208.37028876262841</v>
      </c>
      <c r="L58" s="213">
        <f>NFM!L$66</f>
        <v>219.65048685594999</v>
      </c>
      <c r="M58" s="213">
        <f>NFM!M$66</f>
        <v>266.10687468544558</v>
      </c>
      <c r="N58" s="213">
        <f>NFM!N$66</f>
        <v>275.03553682851452</v>
      </c>
      <c r="O58" s="213">
        <f>NFM!O$66</f>
        <v>290.72844957856307</v>
      </c>
      <c r="P58" s="213">
        <f>NFM!P$66</f>
        <v>278.00210847207728</v>
      </c>
      <c r="Q58" s="213">
        <f>NFM!Q$66</f>
        <v>277.23748130615701</v>
      </c>
      <c r="R58" s="213">
        <f>NFM!R$66</f>
        <v>261.91551575314298</v>
      </c>
      <c r="S58" s="213">
        <f>NFM!S$66</f>
        <v>241.81228988070939</v>
      </c>
      <c r="T58" s="213">
        <f>NFM!T$66</f>
        <v>256.71561911609422</v>
      </c>
      <c r="U58" s="213">
        <f>NFM!U$66</f>
        <v>237.166705095335</v>
      </c>
      <c r="V58" s="213">
        <f>NFM!V$66</f>
        <v>246.61750295872201</v>
      </c>
      <c r="W58" s="213">
        <f>NFM!W$66</f>
        <v>253.5421710563254</v>
      </c>
    </row>
    <row r="59" spans="1:23" ht="12" customHeight="1" x14ac:dyDescent="0.25">
      <c r="A59" s="23" t="s">
        <v>81</v>
      </c>
      <c r="B59" s="214">
        <f>NFM!B$67</f>
        <v>0.55305694094688729</v>
      </c>
      <c r="C59" s="214">
        <f>NFM!C$67</f>
        <v>0.53889082318066239</v>
      </c>
      <c r="D59" s="214">
        <f>NFM!D$67</f>
        <v>0.34803265738809291</v>
      </c>
      <c r="E59" s="214">
        <f>NFM!E$67</f>
        <v>0.52737542992442865</v>
      </c>
      <c r="F59" s="214">
        <f>NFM!F$67</f>
        <v>0.53744675496653094</v>
      </c>
      <c r="G59" s="214">
        <f>NFM!G$67</f>
        <v>0.50726717376640007</v>
      </c>
      <c r="H59" s="214">
        <f>NFM!H$67</f>
        <v>0.5034487000912371</v>
      </c>
      <c r="I59" s="214">
        <f>NFM!I$67</f>
        <v>0</v>
      </c>
      <c r="J59" s="214">
        <f>NFM!J$67</f>
        <v>0</v>
      </c>
      <c r="K59" s="214">
        <f>NFM!K$67</f>
        <v>0</v>
      </c>
      <c r="L59" s="214">
        <f>NFM!L$67</f>
        <v>0</v>
      </c>
      <c r="M59" s="214">
        <f>NFM!M$67</f>
        <v>0</v>
      </c>
      <c r="N59" s="214">
        <f>NFM!N$67</f>
        <v>0</v>
      </c>
      <c r="O59" s="214">
        <f>NFM!O$67</f>
        <v>0</v>
      </c>
      <c r="P59" s="214">
        <f>NFM!P$67</f>
        <v>0</v>
      </c>
      <c r="Q59" s="214">
        <f>NFM!Q$67</f>
        <v>0</v>
      </c>
      <c r="R59" s="214">
        <f>NFM!R$67</f>
        <v>0</v>
      </c>
      <c r="S59" s="214">
        <f>NFM!S$67</f>
        <v>0</v>
      </c>
      <c r="T59" s="214">
        <f>NFM!T$67</f>
        <v>0</v>
      </c>
      <c r="U59" s="214">
        <f>NFM!U$67</f>
        <v>0</v>
      </c>
      <c r="V59" s="214">
        <f>NFM!V$67</f>
        <v>0</v>
      </c>
      <c r="W59" s="214">
        <f>NFM!W$67</f>
        <v>0</v>
      </c>
    </row>
    <row r="60" spans="1:23" ht="12" customHeight="1" x14ac:dyDescent="0.25">
      <c r="A60" s="18" t="s">
        <v>45</v>
      </c>
      <c r="B60" s="206">
        <f>NFM!B$68</f>
        <v>235.08088545633549</v>
      </c>
      <c r="C60" s="206">
        <f>NFM!C$68</f>
        <v>236.17170998196269</v>
      </c>
      <c r="D60" s="206">
        <f>NFM!D$68</f>
        <v>259.25781945405458</v>
      </c>
      <c r="E60" s="206">
        <f>NFM!E$68</f>
        <v>250.68764419482861</v>
      </c>
      <c r="F60" s="206">
        <f>NFM!F$68</f>
        <v>257.048804305825</v>
      </c>
      <c r="G60" s="206">
        <f>NFM!G$68</f>
        <v>265.81559392614571</v>
      </c>
      <c r="H60" s="206">
        <f>NFM!H$68</f>
        <v>246.09167491559819</v>
      </c>
      <c r="I60" s="206">
        <f>NFM!I$68</f>
        <v>270.92042218809809</v>
      </c>
      <c r="J60" s="206">
        <f>NFM!J$68</f>
        <v>249.6026486417033</v>
      </c>
      <c r="K60" s="206">
        <f>NFM!K$68</f>
        <v>136.3678067547724</v>
      </c>
      <c r="L60" s="206">
        <f>NFM!L$68</f>
        <v>271.0162449610043</v>
      </c>
      <c r="M60" s="206">
        <f>NFM!M$68</f>
        <v>253.5750656615958</v>
      </c>
      <c r="N60" s="206">
        <f>NFM!N$68</f>
        <v>232.54702446791649</v>
      </c>
      <c r="O60" s="206">
        <f>NFM!O$68</f>
        <v>289.76894504281239</v>
      </c>
      <c r="P60" s="206">
        <f>NFM!P$68</f>
        <v>224.04683343172181</v>
      </c>
      <c r="Q60" s="206">
        <f>NFM!Q$68</f>
        <v>220.99379894619949</v>
      </c>
      <c r="R60" s="206">
        <f>NFM!R$68</f>
        <v>249.37869171070699</v>
      </c>
      <c r="S60" s="206">
        <f>NFM!S$68</f>
        <v>45.21586530536149</v>
      </c>
      <c r="T60" s="206">
        <f>NFM!T$68</f>
        <v>46.679369522927622</v>
      </c>
      <c r="U60" s="206">
        <f>NFM!U$68</f>
        <v>28.38376074041944</v>
      </c>
      <c r="V60" s="206">
        <f>NFM!V$68</f>
        <v>91.06685721333821</v>
      </c>
      <c r="W60" s="206">
        <f>NFM!W$68</f>
        <v>103.0651821504449</v>
      </c>
    </row>
    <row r="61" spans="1:23" ht="12" customHeight="1" x14ac:dyDescent="0.25">
      <c r="A61" s="19" t="s">
        <v>21</v>
      </c>
      <c r="B61" s="207">
        <f>CHI!B$52</f>
        <v>272.09810834049858</v>
      </c>
      <c r="C61" s="207">
        <f>CHI!C$52</f>
        <v>253.53963886500421</v>
      </c>
      <c r="D61" s="207">
        <f>CHI!D$52</f>
        <v>258.54600171969037</v>
      </c>
      <c r="E61" s="207">
        <f>CHI!E$52</f>
        <v>212.5656061908856</v>
      </c>
      <c r="F61" s="207">
        <f>CHI!F$52</f>
        <v>245.5623387790198</v>
      </c>
      <c r="G61" s="207">
        <f>CHI!G$52</f>
        <v>270.89002579535696</v>
      </c>
      <c r="H61" s="207">
        <f>CHI!H$52</f>
        <v>271.79260533104059</v>
      </c>
      <c r="I61" s="207">
        <f>CHI!I$52</f>
        <v>223.8103181427343</v>
      </c>
      <c r="J61" s="207">
        <f>CHI!J$52</f>
        <v>262.43456577815988</v>
      </c>
      <c r="K61" s="207">
        <f>CHI!K$52</f>
        <v>224.49337919174536</v>
      </c>
      <c r="L61" s="207">
        <f>CHI!L$52</f>
        <v>194.27196904557184</v>
      </c>
      <c r="M61" s="207">
        <f>CHI!M$52</f>
        <v>173.83456577815997</v>
      </c>
      <c r="N61" s="207">
        <f>CHI!N$52</f>
        <v>100.61582115219271</v>
      </c>
      <c r="O61" s="207">
        <f>CHI!O$52</f>
        <v>111.26895958727431</v>
      </c>
      <c r="P61" s="207">
        <f>CHI!P$52</f>
        <v>161.71788478073938</v>
      </c>
      <c r="Q61" s="207">
        <f>CHI!Q$52</f>
        <v>222.21960447119514</v>
      </c>
      <c r="R61" s="207">
        <f>CHI!R$52</f>
        <v>153.94582975064489</v>
      </c>
      <c r="S61" s="207">
        <f>CHI!S$52</f>
        <v>121.13938091143589</v>
      </c>
      <c r="T61" s="207">
        <f>CHI!T$52</f>
        <v>129.96827171109192</v>
      </c>
      <c r="U61" s="207">
        <f>CHI!U$52</f>
        <v>88.923387790197765</v>
      </c>
      <c r="V61" s="207">
        <f>CHI!V$52</f>
        <v>91.785468615649194</v>
      </c>
      <c r="W61" s="207">
        <f>CHI!W$52</f>
        <v>98.470851246775638</v>
      </c>
    </row>
    <row r="62" spans="1:23" ht="12" customHeight="1" x14ac:dyDescent="0.25">
      <c r="A62" s="18" t="s">
        <v>57</v>
      </c>
      <c r="B62" s="206">
        <f>CHI!B$53</f>
        <v>116.12982608292225</v>
      </c>
      <c r="C62" s="206">
        <f>CHI!C$53</f>
        <v>80.320475764028345</v>
      </c>
      <c r="D62" s="206">
        <f>CHI!D$53</f>
        <v>89.873085217238497</v>
      </c>
      <c r="E62" s="206">
        <f>CHI!E$53</f>
        <v>80.180833797743958</v>
      </c>
      <c r="F62" s="206">
        <f>CHI!F$53</f>
        <v>106.30197540350366</v>
      </c>
      <c r="G62" s="206">
        <f>CHI!G$53</f>
        <v>110.80537688493274</v>
      </c>
      <c r="H62" s="206">
        <f>CHI!H$53</f>
        <v>107.1450539392963</v>
      </c>
      <c r="I62" s="206">
        <f>CHI!I$53</f>
        <v>85.644974206809707</v>
      </c>
      <c r="J62" s="206">
        <f>CHI!J$53</f>
        <v>106.23069270041708</v>
      </c>
      <c r="K62" s="206">
        <f>CHI!K$53</f>
        <v>82.826206072673358</v>
      </c>
      <c r="L62" s="206">
        <f>CHI!L$53</f>
        <v>69.41337241770043</v>
      </c>
      <c r="M62" s="206">
        <f>CHI!M$53</f>
        <v>83.053067609851837</v>
      </c>
      <c r="N62" s="206">
        <f>CHI!N$53</f>
        <v>57.33937270864817</v>
      </c>
      <c r="O62" s="206">
        <f>CHI!O$53</f>
        <v>62.456876053627411</v>
      </c>
      <c r="P62" s="206">
        <f>CHI!P$53</f>
        <v>84.435081189880066</v>
      </c>
      <c r="Q62" s="206">
        <f>CHI!Q$53</f>
        <v>86.553294639438604</v>
      </c>
      <c r="R62" s="206">
        <f>CHI!R$53</f>
        <v>62.170169080320989</v>
      </c>
      <c r="S62" s="206">
        <f>CHI!S$53</f>
        <v>70.644188440892776</v>
      </c>
      <c r="T62" s="206">
        <f>CHI!T$53</f>
        <v>86.65641818962979</v>
      </c>
      <c r="U62" s="206">
        <f>CHI!U$53</f>
        <v>54.777899483356805</v>
      </c>
      <c r="V62" s="206">
        <f>CHI!V$53</f>
        <v>63.127432984089751</v>
      </c>
      <c r="W62" s="206">
        <f>CHI!W$53</f>
        <v>62.996786314820611</v>
      </c>
    </row>
    <row r="63" spans="1:23" ht="12" customHeight="1" x14ac:dyDescent="0.25">
      <c r="A63" s="18" t="s">
        <v>47</v>
      </c>
      <c r="B63" s="206">
        <f>CHI!B$54</f>
        <v>148.07375493147529</v>
      </c>
      <c r="C63" s="206">
        <f>CHI!C$54</f>
        <v>161.81061455024309</v>
      </c>
      <c r="D63" s="206">
        <f>CHI!D$54</f>
        <v>158.24795373263609</v>
      </c>
      <c r="E63" s="206">
        <f>CHI!E$54</f>
        <v>121.58090370368549</v>
      </c>
      <c r="F63" s="206">
        <f>CHI!F$54</f>
        <v>129.91887158880641</v>
      </c>
      <c r="G63" s="206">
        <f>CHI!G$54</f>
        <v>149.39466498800141</v>
      </c>
      <c r="H63" s="206">
        <f>CHI!H$54</f>
        <v>154.89054692008639</v>
      </c>
      <c r="I63" s="206">
        <f>CHI!I$54</f>
        <v>130.93520073575471</v>
      </c>
      <c r="J63" s="206">
        <f>CHI!J$54</f>
        <v>149.118171770472</v>
      </c>
      <c r="K63" s="206">
        <f>CHI!K$54</f>
        <v>132.55874537151601</v>
      </c>
      <c r="L63" s="206">
        <f>CHI!L$54</f>
        <v>109.5088877725011</v>
      </c>
      <c r="M63" s="206">
        <f>CHI!M$54</f>
        <v>78.452917038089126</v>
      </c>
      <c r="N63" s="206">
        <f>CHI!N$54</f>
        <v>31.316313310268381</v>
      </c>
      <c r="O63" s="206">
        <f>CHI!O$54</f>
        <v>34.136672665139209</v>
      </c>
      <c r="P63" s="206">
        <f>CHI!P$54</f>
        <v>65.089338414591069</v>
      </c>
      <c r="Q63" s="206">
        <f>CHI!Q$54</f>
        <v>121.8681823835861</v>
      </c>
      <c r="R63" s="206">
        <f>CHI!R$54</f>
        <v>80.491625130054487</v>
      </c>
      <c r="S63" s="206">
        <f>CHI!S$54</f>
        <v>35.582371222812156</v>
      </c>
      <c r="T63" s="206">
        <f>CHI!T$54</f>
        <v>25.48845617742851</v>
      </c>
      <c r="U63" s="206">
        <f>CHI!U$54</f>
        <v>17.264935139744381</v>
      </c>
      <c r="V63" s="206">
        <f>CHI!V$54</f>
        <v>13.530850191605291</v>
      </c>
      <c r="W63" s="206">
        <f>CHI!W$54</f>
        <v>19.305340730530158</v>
      </c>
    </row>
    <row r="64" spans="1:23" ht="12" customHeight="1" x14ac:dyDescent="0.25">
      <c r="A64" s="18" t="s">
        <v>48</v>
      </c>
      <c r="B64" s="206">
        <f>CHI!B$55</f>
        <v>7.894527326101092</v>
      </c>
      <c r="C64" s="206">
        <f>CHI!C$55</f>
        <v>11.408548550732769</v>
      </c>
      <c r="D64" s="206">
        <f>CHI!D$55</f>
        <v>10.42496276981578</v>
      </c>
      <c r="E64" s="206">
        <f>CHI!E$55</f>
        <v>10.80386868945615</v>
      </c>
      <c r="F64" s="206">
        <f>CHI!F$55</f>
        <v>9.3414917867097174</v>
      </c>
      <c r="G64" s="206">
        <f>CHI!G$55</f>
        <v>10.68998392242281</v>
      </c>
      <c r="H64" s="206">
        <f>CHI!H$55</f>
        <v>9.7570044716578366</v>
      </c>
      <c r="I64" s="206">
        <f>CHI!I$55</f>
        <v>7.2301432001698931</v>
      </c>
      <c r="J64" s="206">
        <f>CHI!J$55</f>
        <v>7.0857013072707957</v>
      </c>
      <c r="K64" s="206">
        <f>CHI!K$55</f>
        <v>9.1084277475559894</v>
      </c>
      <c r="L64" s="206">
        <f>CHI!L$55</f>
        <v>15.349708855370309</v>
      </c>
      <c r="M64" s="206">
        <f>CHI!M$55</f>
        <v>12.328581130218989</v>
      </c>
      <c r="N64" s="206">
        <f>CHI!N$55</f>
        <v>11.96013513327615</v>
      </c>
      <c r="O64" s="206">
        <f>CHI!O$55</f>
        <v>14.675410868507701</v>
      </c>
      <c r="P64" s="206">
        <f>CHI!P$55</f>
        <v>12.193465176268271</v>
      </c>
      <c r="Q64" s="206">
        <f>CHI!Q$55</f>
        <v>13.79812744817044</v>
      </c>
      <c r="R64" s="206">
        <f>CHI!R$55</f>
        <v>11.284035540269411</v>
      </c>
      <c r="S64" s="206">
        <f>CHI!S$55</f>
        <v>14.91282124773096</v>
      </c>
      <c r="T64" s="206">
        <f>CHI!T$55</f>
        <v>17.82339734403363</v>
      </c>
      <c r="U64" s="206">
        <f>CHI!U$55</f>
        <v>16.880553167096579</v>
      </c>
      <c r="V64" s="206">
        <f>CHI!V$55</f>
        <v>15.12718543995414</v>
      </c>
      <c r="W64" s="206">
        <f>CHI!W$55</f>
        <v>16.168724201424869</v>
      </c>
    </row>
    <row r="65" spans="1:23" ht="12" customHeight="1" x14ac:dyDescent="0.25">
      <c r="A65" s="19" t="s">
        <v>22</v>
      </c>
      <c r="B65" s="207">
        <f>NMM!B$51</f>
        <v>1292.3955288048146</v>
      </c>
      <c r="C65" s="207">
        <f>NMM!C$51</f>
        <v>1377.2974204643165</v>
      </c>
      <c r="D65" s="207">
        <f>NMM!D$51</f>
        <v>1235.4519346517629</v>
      </c>
      <c r="E65" s="207">
        <f>NMM!E$51</f>
        <v>1122.8255374032674</v>
      </c>
      <c r="F65" s="207">
        <f>NMM!F$51</f>
        <v>1214.9734307824597</v>
      </c>
      <c r="G65" s="207">
        <f>NMM!G$51</f>
        <v>1129.8595012897681</v>
      </c>
      <c r="H65" s="207">
        <f>NMM!H$51</f>
        <v>1110.6530524505592</v>
      </c>
      <c r="I65" s="207">
        <f>NMM!I$51</f>
        <v>1490.609372312985</v>
      </c>
      <c r="J65" s="207">
        <f>NMM!J$51</f>
        <v>1132.7643164230442</v>
      </c>
      <c r="K65" s="207">
        <f>NMM!K$51</f>
        <v>856.33129836629416</v>
      </c>
      <c r="L65" s="207">
        <f>NMM!L$51</f>
        <v>968.89355116079059</v>
      </c>
      <c r="M65" s="207">
        <f>NMM!M$51</f>
        <v>726.87343078245908</v>
      </c>
      <c r="N65" s="207">
        <f>NMM!N$51</f>
        <v>685.45503009458287</v>
      </c>
      <c r="O65" s="207">
        <f>NMM!O$51</f>
        <v>727.05735167669809</v>
      </c>
      <c r="P65" s="207">
        <f>NMM!P$51</f>
        <v>760.25468615649174</v>
      </c>
      <c r="Q65" s="207">
        <f>NMM!Q$51</f>
        <v>736.35245055889959</v>
      </c>
      <c r="R65" s="207">
        <f>NMM!R$51</f>
        <v>776.29131556319862</v>
      </c>
      <c r="S65" s="207">
        <f>NMM!S$51</f>
        <v>680.45846947549489</v>
      </c>
      <c r="T65" s="207">
        <f>NMM!T$51</f>
        <v>649.55993121238191</v>
      </c>
      <c r="U65" s="207">
        <f>NMM!U$51</f>
        <v>641.71134995700766</v>
      </c>
      <c r="V65" s="207">
        <f>NMM!V$51</f>
        <v>552.78538263112648</v>
      </c>
      <c r="W65" s="207">
        <f>NMM!W$51</f>
        <v>639.53198624247636</v>
      </c>
    </row>
    <row r="66" spans="1:23" ht="12" customHeight="1" x14ac:dyDescent="0.25">
      <c r="A66" s="18" t="s">
        <v>49</v>
      </c>
      <c r="B66" s="206">
        <f>NMM!B$52</f>
        <v>1173.6416999999999</v>
      </c>
      <c r="C66" s="206">
        <f>NMM!C$52</f>
        <v>1144.3389159284741</v>
      </c>
      <c r="D66" s="206">
        <f>NMM!D$52</f>
        <v>1055.9448920467021</v>
      </c>
      <c r="E66" s="206">
        <f>NMM!E$52</f>
        <v>1025.851434724826</v>
      </c>
      <c r="F66" s="206">
        <f>NMM!F$52</f>
        <v>1065.2462942295031</v>
      </c>
      <c r="G66" s="206">
        <f>NMM!G$52</f>
        <v>1025.3947866291251</v>
      </c>
      <c r="H66" s="206">
        <f>NMM!H$52</f>
        <v>1023.923999713434</v>
      </c>
      <c r="I66" s="206">
        <f>NMM!I$52</f>
        <v>1214.91572281102</v>
      </c>
      <c r="J66" s="206">
        <f>NMM!J$52</f>
        <v>932.28398279984549</v>
      </c>
      <c r="K66" s="206">
        <f>NMM!K$52</f>
        <v>642.91144367513584</v>
      </c>
      <c r="L66" s="206">
        <f>NMM!L$52</f>
        <v>625.3153616769813</v>
      </c>
      <c r="M66" s="206">
        <f>NMM!M$52</f>
        <v>390.73108741701373</v>
      </c>
      <c r="N66" s="206">
        <f>NMM!N$52</f>
        <v>327.18185056988938</v>
      </c>
      <c r="O66" s="206">
        <f>NMM!O$52</f>
        <v>343.1814559670853</v>
      </c>
      <c r="P66" s="206">
        <f>NMM!P$52</f>
        <v>406.36964621247068</v>
      </c>
      <c r="Q66" s="206">
        <f>NMM!Q$52</f>
        <v>375.43316918273251</v>
      </c>
      <c r="R66" s="206">
        <f>NMM!R$52</f>
        <v>494.56128180727262</v>
      </c>
      <c r="S66" s="206">
        <f>NMM!S$52</f>
        <v>391.10850058617621</v>
      </c>
      <c r="T66" s="206">
        <f>NMM!T$52</f>
        <v>456.82574658108092</v>
      </c>
      <c r="U66" s="206">
        <f>NMM!U$52</f>
        <v>394.7020971602584</v>
      </c>
      <c r="V66" s="206">
        <f>NMM!V$52</f>
        <v>374.42282866564187</v>
      </c>
      <c r="W66" s="206">
        <f>NMM!W$52</f>
        <v>457.95271570337911</v>
      </c>
    </row>
    <row r="67" spans="1:23" ht="12" customHeight="1" x14ac:dyDescent="0.25">
      <c r="A67" s="18" t="s">
        <v>50</v>
      </c>
      <c r="B67" s="206">
        <f>NMM!B$53</f>
        <v>62.207155345848683</v>
      </c>
      <c r="C67" s="206">
        <f>NMM!C$53</f>
        <v>174.18393963865429</v>
      </c>
      <c r="D67" s="206">
        <f>NMM!D$53</f>
        <v>125.8607135661845</v>
      </c>
      <c r="E67" s="206">
        <f>NMM!E$53</f>
        <v>54.937277467743563</v>
      </c>
      <c r="F67" s="206">
        <f>NMM!F$53</f>
        <v>110.8085858777097</v>
      </c>
      <c r="G67" s="206">
        <f>NMM!G$53</f>
        <v>71.422218723875034</v>
      </c>
      <c r="H67" s="206">
        <f>NMM!H$53</f>
        <v>57.037178373197072</v>
      </c>
      <c r="I67" s="206">
        <f>NMM!I$53</f>
        <v>237.93055590332881</v>
      </c>
      <c r="J67" s="206">
        <f>NMM!J$53</f>
        <v>165.7965147048121</v>
      </c>
      <c r="K67" s="206">
        <f>NMM!K$53</f>
        <v>182.91939309944411</v>
      </c>
      <c r="L67" s="206">
        <f>NMM!L$53</f>
        <v>310.24020151365102</v>
      </c>
      <c r="M67" s="206">
        <f>NMM!M$53</f>
        <v>310.6036298029419</v>
      </c>
      <c r="N67" s="206">
        <f>NMM!N$53</f>
        <v>334.97294046993221</v>
      </c>
      <c r="O67" s="206">
        <f>NMM!O$53</f>
        <v>360.4902351336948</v>
      </c>
      <c r="P67" s="206">
        <f>NMM!P$53</f>
        <v>327.19890255769059</v>
      </c>
      <c r="Q67" s="206">
        <f>NMM!Q$53</f>
        <v>334.53925487906412</v>
      </c>
      <c r="R67" s="206">
        <f>NMM!R$53</f>
        <v>255.4383204042102</v>
      </c>
      <c r="S67" s="206">
        <f>NMM!S$53</f>
        <v>264.65506751336932</v>
      </c>
      <c r="T67" s="206">
        <f>NMM!T$53</f>
        <v>163.877866059507</v>
      </c>
      <c r="U67" s="206">
        <f>NMM!U$53</f>
        <v>228.946734715475</v>
      </c>
      <c r="V67" s="206">
        <f>NMM!V$53</f>
        <v>163.00257934619151</v>
      </c>
      <c r="W67" s="206">
        <f>NMM!W$53</f>
        <v>166.74607386956649</v>
      </c>
    </row>
    <row r="68" spans="1:23" ht="12" customHeight="1" x14ac:dyDescent="0.25">
      <c r="A68" s="18" t="s">
        <v>58</v>
      </c>
      <c r="B68" s="206">
        <f>NMM!B$54</f>
        <v>56.546673458966197</v>
      </c>
      <c r="C68" s="206">
        <f>NMM!C$54</f>
        <v>58.774564897188071</v>
      </c>
      <c r="D68" s="206">
        <f>NMM!D$54</f>
        <v>53.646329038876203</v>
      </c>
      <c r="E68" s="206">
        <f>NMM!E$54</f>
        <v>42.036825210697877</v>
      </c>
      <c r="F68" s="206">
        <f>NMM!F$54</f>
        <v>38.918550675246848</v>
      </c>
      <c r="G68" s="206">
        <f>NMM!G$54</f>
        <v>33.042495936768169</v>
      </c>
      <c r="H68" s="206">
        <f>NMM!H$54</f>
        <v>29.691874363928179</v>
      </c>
      <c r="I68" s="206">
        <f>NMM!I$54</f>
        <v>37.763093598636033</v>
      </c>
      <c r="J68" s="206">
        <f>NMM!J$54</f>
        <v>34.683818918386471</v>
      </c>
      <c r="K68" s="206">
        <f>NMM!K$54</f>
        <v>30.500461591714249</v>
      </c>
      <c r="L68" s="206">
        <f>NMM!L$54</f>
        <v>33.337987970158331</v>
      </c>
      <c r="M68" s="206">
        <f>NMM!M$54</f>
        <v>25.53871356250346</v>
      </c>
      <c r="N68" s="206">
        <f>NMM!N$54</f>
        <v>23.300239054761299</v>
      </c>
      <c r="O68" s="206">
        <f>NMM!O$54</f>
        <v>23.385660575917949</v>
      </c>
      <c r="P68" s="206">
        <f>NMM!P$54</f>
        <v>26.686137386330572</v>
      </c>
      <c r="Q68" s="206">
        <f>NMM!Q$54</f>
        <v>26.380026497103</v>
      </c>
      <c r="R68" s="206">
        <f>NMM!R$54</f>
        <v>26.29171335171575</v>
      </c>
      <c r="S68" s="206">
        <f>NMM!S$54</f>
        <v>24.694901375949421</v>
      </c>
      <c r="T68" s="206">
        <f>NMM!T$54</f>
        <v>28.856318571793931</v>
      </c>
      <c r="U68" s="206">
        <f>NMM!U$54</f>
        <v>18.06251808127427</v>
      </c>
      <c r="V68" s="206">
        <f>NMM!V$54</f>
        <v>15.35997461929313</v>
      </c>
      <c r="W68" s="206">
        <f>NMM!W$54</f>
        <v>14.8331966695308</v>
      </c>
    </row>
    <row r="69" spans="1:23" ht="12" customHeight="1" x14ac:dyDescent="0.25">
      <c r="A69" s="19" t="s">
        <v>23</v>
      </c>
      <c r="B69" s="207">
        <f>PPA!B$52</f>
        <v>170.34746345657777</v>
      </c>
      <c r="C69" s="207">
        <f>PPA!C$52</f>
        <v>160.68366294067062</v>
      </c>
      <c r="D69" s="207">
        <f>PPA!D$52</f>
        <v>163.19165950128976</v>
      </c>
      <c r="E69" s="207">
        <f>PPA!E$52</f>
        <v>175.96491831470331</v>
      </c>
      <c r="F69" s="207">
        <f>PPA!F$52</f>
        <v>139.98056749785042</v>
      </c>
      <c r="G69" s="207">
        <f>PPA!G$52</f>
        <v>128.35846947549442</v>
      </c>
      <c r="H69" s="207">
        <f>PPA!H$52</f>
        <v>146.71848667239894</v>
      </c>
      <c r="I69" s="207">
        <f>PPA!I$52</f>
        <v>147.0309544282029</v>
      </c>
      <c r="J69" s="207">
        <f>PPA!J$52</f>
        <v>139.80619088564063</v>
      </c>
      <c r="K69" s="207">
        <f>PPA!K$52</f>
        <v>123.02218400687877</v>
      </c>
      <c r="L69" s="207">
        <f>PPA!L$52</f>
        <v>121.46474634565779</v>
      </c>
      <c r="M69" s="207">
        <f>PPA!M$52</f>
        <v>91.867325881341344</v>
      </c>
      <c r="N69" s="207">
        <f>PPA!N$52</f>
        <v>95.767497850386917</v>
      </c>
      <c r="O69" s="207">
        <f>PPA!O$52</f>
        <v>97.907824591573529</v>
      </c>
      <c r="P69" s="207">
        <f>PPA!P$52</f>
        <v>98.636285468615668</v>
      </c>
      <c r="Q69" s="207">
        <f>PPA!Q$52</f>
        <v>83.27592433361994</v>
      </c>
      <c r="R69" s="207">
        <f>PPA!R$52</f>
        <v>47.907738607050717</v>
      </c>
      <c r="S69" s="207">
        <f>PPA!S$52</f>
        <v>48.42975064488391</v>
      </c>
      <c r="T69" s="207">
        <f>PPA!T$52</f>
        <v>54.111349957007725</v>
      </c>
      <c r="U69" s="207">
        <f>PPA!U$52</f>
        <v>76.665692175408395</v>
      </c>
      <c r="V69" s="207">
        <f>PPA!V$52</f>
        <v>70.382631126397243</v>
      </c>
      <c r="W69" s="207">
        <f>PPA!W$52</f>
        <v>71.296216680997446</v>
      </c>
    </row>
    <row r="70" spans="1:23" ht="12" customHeight="1" x14ac:dyDescent="0.25">
      <c r="A70" s="18" t="s">
        <v>52</v>
      </c>
      <c r="B70" s="206">
        <f>PPA!B$53</f>
        <v>0</v>
      </c>
      <c r="C70" s="206">
        <f>PPA!C$53</f>
        <v>0</v>
      </c>
      <c r="D70" s="206">
        <f>PPA!D$53</f>
        <v>0</v>
      </c>
      <c r="E70" s="206">
        <f>PPA!E$53</f>
        <v>0</v>
      </c>
      <c r="F70" s="206">
        <f>PPA!F$53</f>
        <v>0</v>
      </c>
      <c r="G70" s="206">
        <f>PPA!G$53</f>
        <v>0</v>
      </c>
      <c r="H70" s="206">
        <f>PPA!H$53</f>
        <v>0</v>
      </c>
      <c r="I70" s="206">
        <f>PPA!I$53</f>
        <v>0</v>
      </c>
      <c r="J70" s="206">
        <f>PPA!J$53</f>
        <v>0</v>
      </c>
      <c r="K70" s="206">
        <f>PPA!K$53</f>
        <v>0</v>
      </c>
      <c r="L70" s="206">
        <f>PPA!L$53</f>
        <v>0</v>
      </c>
      <c r="M70" s="206">
        <f>PPA!M$53</f>
        <v>0</v>
      </c>
      <c r="N70" s="206">
        <f>PPA!N$53</f>
        <v>0</v>
      </c>
      <c r="O70" s="206">
        <f>PPA!O$53</f>
        <v>0</v>
      </c>
      <c r="P70" s="206">
        <f>PPA!P$53</f>
        <v>0</v>
      </c>
      <c r="Q70" s="206">
        <f>PPA!Q$53</f>
        <v>0</v>
      </c>
      <c r="R70" s="206">
        <f>PPA!R$53</f>
        <v>0</v>
      </c>
      <c r="S70" s="206">
        <f>PPA!S$53</f>
        <v>0</v>
      </c>
      <c r="T70" s="206">
        <f>PPA!T$53</f>
        <v>0</v>
      </c>
      <c r="U70" s="206">
        <f>PPA!U$53</f>
        <v>0</v>
      </c>
      <c r="V70" s="206">
        <f>PPA!V$53</f>
        <v>0</v>
      </c>
      <c r="W70" s="206">
        <f>PPA!W$53</f>
        <v>0</v>
      </c>
    </row>
    <row r="71" spans="1:23" ht="12" customHeight="1" x14ac:dyDescent="0.25">
      <c r="A71" s="18" t="s">
        <v>59</v>
      </c>
      <c r="B71" s="206">
        <f>PPA!B$54</f>
        <v>139.99456709647831</v>
      </c>
      <c r="C71" s="206">
        <f>PPA!C$54</f>
        <v>132.05268441575379</v>
      </c>
      <c r="D71" s="206">
        <f>PPA!D$54</f>
        <v>134.1138004761807</v>
      </c>
      <c r="E71" s="206">
        <f>PPA!E$54</f>
        <v>144.6110911414504</v>
      </c>
      <c r="F71" s="206">
        <f>PPA!F$54</f>
        <v>115.0385133487835</v>
      </c>
      <c r="G71" s="206">
        <f>PPA!G$54</f>
        <v>105.4872670409258</v>
      </c>
      <c r="H71" s="206">
        <f>PPA!H$54</f>
        <v>120.57585484381799</v>
      </c>
      <c r="I71" s="206">
        <f>PPA!I$54</f>
        <v>120.83264638809911</v>
      </c>
      <c r="J71" s="206">
        <f>PPA!J$54</f>
        <v>114.8952075557725</v>
      </c>
      <c r="K71" s="206">
        <f>PPA!K$54</f>
        <v>101.1018129876431</v>
      </c>
      <c r="L71" s="206">
        <f>PPA!L$54</f>
        <v>99.821883091780805</v>
      </c>
      <c r="M71" s="206">
        <f>PPA!M$54</f>
        <v>77.544338945241222</v>
      </c>
      <c r="N71" s="206">
        <f>PPA!N$54</f>
        <v>79.769932796792418</v>
      </c>
      <c r="O71" s="206">
        <f>PPA!O$54</f>
        <v>82.643066647292173</v>
      </c>
      <c r="P71" s="206">
        <f>PPA!P$54</f>
        <v>85.454858125537413</v>
      </c>
      <c r="Q71" s="206">
        <f>PPA!Q$54</f>
        <v>71.934924047004856</v>
      </c>
      <c r="R71" s="206">
        <f>PPA!R$54</f>
        <v>41.204050826406792</v>
      </c>
      <c r="S71" s="206">
        <f>PPA!S$54</f>
        <v>42.267884780739458</v>
      </c>
      <c r="T71" s="206">
        <f>PPA!T$54</f>
        <v>46.315419891086258</v>
      </c>
      <c r="U71" s="206">
        <f>PPA!U$54</f>
        <v>64.092844176937007</v>
      </c>
      <c r="V71" s="206">
        <f>PPA!V$54</f>
        <v>58.690646794688057</v>
      </c>
      <c r="W71" s="206">
        <f>PPA!W$54</f>
        <v>59.452467235948312</v>
      </c>
    </row>
    <row r="72" spans="1:23" ht="12" customHeight="1" x14ac:dyDescent="0.25">
      <c r="A72" s="18" t="s">
        <v>60</v>
      </c>
      <c r="B72" s="206">
        <f>PPA!B$55</f>
        <v>30.352896360099461</v>
      </c>
      <c r="C72" s="206">
        <f>PPA!C$55</f>
        <v>28.63097852491682</v>
      </c>
      <c r="D72" s="206">
        <f>PPA!D$55</f>
        <v>29.077859025109071</v>
      </c>
      <c r="E72" s="206">
        <f>PPA!E$55</f>
        <v>31.35382717325292</v>
      </c>
      <c r="F72" s="206">
        <f>PPA!F$55</f>
        <v>24.942054149066909</v>
      </c>
      <c r="G72" s="206">
        <f>PPA!G$55</f>
        <v>22.87120243456863</v>
      </c>
      <c r="H72" s="206">
        <f>PPA!H$55</f>
        <v>26.142631828580949</v>
      </c>
      <c r="I72" s="206">
        <f>PPA!I$55</f>
        <v>26.1983080401038</v>
      </c>
      <c r="J72" s="206">
        <f>PPA!J$55</f>
        <v>24.910983329868131</v>
      </c>
      <c r="K72" s="206">
        <f>PPA!K$55</f>
        <v>21.92037101923567</v>
      </c>
      <c r="L72" s="206">
        <f>PPA!L$55</f>
        <v>21.642863253876978</v>
      </c>
      <c r="M72" s="206">
        <f>PPA!M$55</f>
        <v>14.322986936100129</v>
      </c>
      <c r="N72" s="206">
        <f>PPA!N$55</f>
        <v>15.997565053594499</v>
      </c>
      <c r="O72" s="206">
        <f>PPA!O$55</f>
        <v>15.26475794428136</v>
      </c>
      <c r="P72" s="206">
        <f>PPA!P$55</f>
        <v>13.18142734307825</v>
      </c>
      <c r="Q72" s="206">
        <f>PPA!Q$55</f>
        <v>11.341000286615079</v>
      </c>
      <c r="R72" s="206">
        <f>PPA!R$55</f>
        <v>6.7036877806439286</v>
      </c>
      <c r="S72" s="206">
        <f>PPA!S$55</f>
        <v>6.1618658641444544</v>
      </c>
      <c r="T72" s="206">
        <f>PPA!T$55</f>
        <v>7.7959300659214694</v>
      </c>
      <c r="U72" s="206">
        <f>PPA!U$55</f>
        <v>12.57284799847139</v>
      </c>
      <c r="V72" s="206">
        <f>PPA!V$55</f>
        <v>11.691984331709181</v>
      </c>
      <c r="W72" s="206">
        <f>PPA!W$55</f>
        <v>11.843749445049131</v>
      </c>
    </row>
    <row r="73" spans="1:23" ht="12" customHeight="1" x14ac:dyDescent="0.25">
      <c r="A73" s="20" t="s">
        <v>61</v>
      </c>
      <c r="B73" s="208">
        <f>FBT!B$12</f>
        <v>655.29836629406702</v>
      </c>
      <c r="C73" s="208">
        <f>FBT!C$12</f>
        <v>625.71676698194312</v>
      </c>
      <c r="D73" s="208">
        <f>FBT!D$12</f>
        <v>644.21066208082539</v>
      </c>
      <c r="E73" s="208">
        <f>FBT!E$12</f>
        <v>695.7366294067067</v>
      </c>
      <c r="F73" s="208">
        <f>FBT!F$12</f>
        <v>643.76655202063625</v>
      </c>
      <c r="G73" s="208">
        <f>FBT!G$12</f>
        <v>642.0476354256233</v>
      </c>
      <c r="H73" s="208">
        <f>FBT!H$12</f>
        <v>663.11857265692186</v>
      </c>
      <c r="I73" s="208">
        <f>FBT!I$12</f>
        <v>638.93619948409275</v>
      </c>
      <c r="J73" s="208">
        <f>FBT!J$12</f>
        <v>658.23834909716243</v>
      </c>
      <c r="K73" s="208">
        <f>FBT!K$12</f>
        <v>618.34514187446257</v>
      </c>
      <c r="L73" s="208">
        <f>FBT!L$12</f>
        <v>580.47824591573522</v>
      </c>
      <c r="M73" s="208">
        <f>FBT!M$12</f>
        <v>595.41917454858117</v>
      </c>
      <c r="N73" s="208">
        <f>FBT!N$12</f>
        <v>540.77274290627679</v>
      </c>
      <c r="O73" s="208">
        <f>FBT!O$12</f>
        <v>470.29982803095442</v>
      </c>
      <c r="P73" s="208">
        <f>FBT!P$12</f>
        <v>522.76216680997413</v>
      </c>
      <c r="Q73" s="208">
        <f>FBT!Q$12</f>
        <v>522.97901977644028</v>
      </c>
      <c r="R73" s="208">
        <f>FBT!R$12</f>
        <v>445.16809974204631</v>
      </c>
      <c r="S73" s="208">
        <f>FBT!S$12</f>
        <v>423.56517626827173</v>
      </c>
      <c r="T73" s="208">
        <f>FBT!T$12</f>
        <v>457.49423903697328</v>
      </c>
      <c r="U73" s="208">
        <f>FBT!U$12</f>
        <v>455.81625107480642</v>
      </c>
      <c r="V73" s="208">
        <f>FBT!V$12</f>
        <v>478.81943250214948</v>
      </c>
      <c r="W73" s="208">
        <f>FBT!W$12</f>
        <v>462.51177987962171</v>
      </c>
    </row>
    <row r="74" spans="1:23" ht="12" customHeight="1" x14ac:dyDescent="0.25">
      <c r="A74" s="14" t="s">
        <v>62</v>
      </c>
      <c r="B74" s="206">
        <f>TRE!B$12</f>
        <v>36.579277730008599</v>
      </c>
      <c r="C74" s="206">
        <f>TRE!C$12</f>
        <v>36.132674118658642</v>
      </c>
      <c r="D74" s="206">
        <f>TRE!D$12</f>
        <v>35.401805674978498</v>
      </c>
      <c r="E74" s="206">
        <f>TRE!E$12</f>
        <v>36.751246775580398</v>
      </c>
      <c r="F74" s="206">
        <f>TRE!F$12</f>
        <v>34.563456577815991</v>
      </c>
      <c r="G74" s="206">
        <f>TRE!G$12</f>
        <v>32.232330180567487</v>
      </c>
      <c r="H74" s="206">
        <f>TRE!H$12</f>
        <v>33.622355975924343</v>
      </c>
      <c r="I74" s="206">
        <f>TRE!I$12</f>
        <v>34.826139294926918</v>
      </c>
      <c r="J74" s="206">
        <f>TRE!J$12</f>
        <v>34.897850386930337</v>
      </c>
      <c r="K74" s="206">
        <f>TRE!K$12</f>
        <v>34.064230438521072</v>
      </c>
      <c r="L74" s="206">
        <f>TRE!L$12</f>
        <v>25.580395528804811</v>
      </c>
      <c r="M74" s="206">
        <f>TRE!M$12</f>
        <v>37.470163370593298</v>
      </c>
      <c r="N74" s="206">
        <f>TRE!N$12</f>
        <v>16.953310404127262</v>
      </c>
      <c r="O74" s="206">
        <f>TRE!O$12</f>
        <v>12.09518486672399</v>
      </c>
      <c r="P74" s="206">
        <f>TRE!P$12</f>
        <v>20.163370593293209</v>
      </c>
      <c r="Q74" s="206">
        <f>TRE!Q$12</f>
        <v>21.180825451418741</v>
      </c>
      <c r="R74" s="206">
        <f>TRE!R$12</f>
        <v>15.50584694754944</v>
      </c>
      <c r="S74" s="206">
        <f>TRE!S$12</f>
        <v>18.3475494411006</v>
      </c>
      <c r="T74" s="206">
        <f>TRE!T$12</f>
        <v>22.149785038693039</v>
      </c>
      <c r="U74" s="206">
        <f>TRE!U$12</f>
        <v>7.1261392949269116</v>
      </c>
      <c r="V74" s="206">
        <f>TRE!V$12</f>
        <v>6.8563198624247628</v>
      </c>
      <c r="W74" s="206">
        <f>TRE!W$12</f>
        <v>5.5552020636285473</v>
      </c>
    </row>
    <row r="75" spans="1:23" ht="12" customHeight="1" x14ac:dyDescent="0.25">
      <c r="A75" s="14" t="s">
        <v>63</v>
      </c>
      <c r="B75" s="206">
        <f>MAE!B$12</f>
        <v>67.968357695614799</v>
      </c>
      <c r="C75" s="206">
        <f>MAE!C$12</f>
        <v>71.551246775580395</v>
      </c>
      <c r="D75" s="206">
        <f>MAE!D$12</f>
        <v>73.215907136715387</v>
      </c>
      <c r="E75" s="206">
        <f>MAE!E$12</f>
        <v>88.029234737747203</v>
      </c>
      <c r="F75" s="206">
        <f>MAE!F$12</f>
        <v>58.371797076526221</v>
      </c>
      <c r="G75" s="206">
        <f>MAE!G$12</f>
        <v>58.868529664660358</v>
      </c>
      <c r="H75" s="206">
        <f>MAE!H$12</f>
        <v>62.587704213241608</v>
      </c>
      <c r="I75" s="206">
        <f>MAE!I$12</f>
        <v>69.043250214961304</v>
      </c>
      <c r="J75" s="206">
        <f>MAE!J$12</f>
        <v>67.268529664660349</v>
      </c>
      <c r="K75" s="206">
        <f>MAE!K$12</f>
        <v>12.171625107480651</v>
      </c>
      <c r="L75" s="206">
        <f>MAE!L$12</f>
        <v>18.933276010318149</v>
      </c>
      <c r="M75" s="206">
        <f>MAE!M$12</f>
        <v>45.784350816852957</v>
      </c>
      <c r="N75" s="206">
        <f>MAE!N$12</f>
        <v>24.386156491831471</v>
      </c>
      <c r="O75" s="206">
        <f>MAE!O$12</f>
        <v>26.523817712811692</v>
      </c>
      <c r="P75" s="206">
        <f>MAE!P$12</f>
        <v>36.39054170249355</v>
      </c>
      <c r="Q75" s="206">
        <f>MAE!Q$12</f>
        <v>36.607910576096288</v>
      </c>
      <c r="R75" s="206">
        <f>MAE!R$12</f>
        <v>29.576354256233881</v>
      </c>
      <c r="S75" s="206">
        <f>MAE!S$12</f>
        <v>49.869475494411013</v>
      </c>
      <c r="T75" s="206">
        <f>MAE!T$12</f>
        <v>64.760361134995691</v>
      </c>
      <c r="U75" s="206">
        <f>MAE!U$12</f>
        <v>87.2189165950129</v>
      </c>
      <c r="V75" s="206">
        <f>MAE!V$12</f>
        <v>76.44987102321582</v>
      </c>
      <c r="W75" s="206">
        <f>MAE!W$12</f>
        <v>89.505674978503862</v>
      </c>
    </row>
    <row r="76" spans="1:23" ht="12" customHeight="1" x14ac:dyDescent="0.25">
      <c r="A76" s="14" t="s">
        <v>64</v>
      </c>
      <c r="B76" s="206">
        <f>TEL!B$12</f>
        <v>207.28976784178849</v>
      </c>
      <c r="C76" s="206">
        <f>TEL!C$12</f>
        <v>204.80085984522779</v>
      </c>
      <c r="D76" s="206">
        <f>TEL!D$12</f>
        <v>192.52906276870161</v>
      </c>
      <c r="E76" s="206">
        <f>TEL!E$12</f>
        <v>192.13723129836629</v>
      </c>
      <c r="F76" s="206">
        <f>TEL!F$12</f>
        <v>173.6506448839209</v>
      </c>
      <c r="G76" s="206">
        <f>TEL!G$12</f>
        <v>141.76483233018061</v>
      </c>
      <c r="H76" s="206">
        <f>TEL!H$12</f>
        <v>129.6003439380911</v>
      </c>
      <c r="I76" s="206">
        <f>TEL!I$12</f>
        <v>136.70808254514179</v>
      </c>
      <c r="J76" s="206">
        <f>TEL!J$12</f>
        <v>169.41848667239901</v>
      </c>
      <c r="K76" s="206">
        <f>TEL!K$12</f>
        <v>93.52476354256234</v>
      </c>
      <c r="L76" s="206">
        <f>TEL!L$12</f>
        <v>88.938865004299231</v>
      </c>
      <c r="M76" s="206">
        <f>TEL!M$12</f>
        <v>76.320808254514191</v>
      </c>
      <c r="N76" s="206">
        <f>TEL!N$12</f>
        <v>46.154428202923469</v>
      </c>
      <c r="O76" s="206">
        <f>TEL!O$12</f>
        <v>43.498710232158203</v>
      </c>
      <c r="P76" s="206">
        <f>TEL!P$12</f>
        <v>32.891401547721408</v>
      </c>
      <c r="Q76" s="206">
        <f>TEL!Q$12</f>
        <v>31.303009458297499</v>
      </c>
      <c r="R76" s="206">
        <f>TEL!R$12</f>
        <v>41.22235597592433</v>
      </c>
      <c r="S76" s="206">
        <f>TEL!S$12</f>
        <v>38.022355975924327</v>
      </c>
      <c r="T76" s="206">
        <f>TEL!T$12</f>
        <v>98.607308684436788</v>
      </c>
      <c r="U76" s="206">
        <f>TEL!U$12</f>
        <v>86.347979363714529</v>
      </c>
      <c r="V76" s="206">
        <f>TEL!V$12</f>
        <v>73.748925193465169</v>
      </c>
      <c r="W76" s="206">
        <f>TEL!W$12</f>
        <v>46.293723129836621</v>
      </c>
    </row>
    <row r="77" spans="1:23" ht="12" customHeight="1" x14ac:dyDescent="0.25">
      <c r="A77" s="14" t="s">
        <v>65</v>
      </c>
      <c r="B77" s="206">
        <f>WWP!B$12</f>
        <v>47.568529664660367</v>
      </c>
      <c r="C77" s="206">
        <f>WWP!C$12</f>
        <v>41.12914875322442</v>
      </c>
      <c r="D77" s="206">
        <f>WWP!D$12</f>
        <v>39.810748065348243</v>
      </c>
      <c r="E77" s="206">
        <f>WWP!E$12</f>
        <v>47.852708512467757</v>
      </c>
      <c r="F77" s="206">
        <f>WWP!F$12</f>
        <v>47.506448839208943</v>
      </c>
      <c r="G77" s="206">
        <f>WWP!G$12</f>
        <v>50.203009458297508</v>
      </c>
      <c r="H77" s="206">
        <f>WWP!H$12</f>
        <v>49.742046431642308</v>
      </c>
      <c r="I77" s="206">
        <f>WWP!I$12</f>
        <v>55.510232158211522</v>
      </c>
      <c r="J77" s="206">
        <f>WWP!J$12</f>
        <v>51.528632846087689</v>
      </c>
      <c r="K77" s="206">
        <f>WWP!K$12</f>
        <v>43.933276010318153</v>
      </c>
      <c r="L77" s="206">
        <f>WWP!L$12</f>
        <v>48.222957867583823</v>
      </c>
      <c r="M77" s="206">
        <f>WWP!M$12</f>
        <v>54.621668099742038</v>
      </c>
      <c r="N77" s="206">
        <f>WWP!N$12</f>
        <v>37.51556319862425</v>
      </c>
      <c r="O77" s="206">
        <f>WWP!O$12</f>
        <v>29.069905417024941</v>
      </c>
      <c r="P77" s="206">
        <f>WWP!P$12</f>
        <v>24.62261392949269</v>
      </c>
      <c r="Q77" s="206">
        <f>WWP!Q$12</f>
        <v>30.708426483233019</v>
      </c>
      <c r="R77" s="206">
        <f>WWP!R$12</f>
        <v>23.227773000859841</v>
      </c>
      <c r="S77" s="206">
        <f>WWP!S$12</f>
        <v>27.124677558039561</v>
      </c>
      <c r="T77" s="206">
        <f>WWP!T$12</f>
        <v>41.417196904557187</v>
      </c>
      <c r="U77" s="206">
        <f>WWP!U$12</f>
        <v>29.886156491831471</v>
      </c>
      <c r="V77" s="206">
        <f>WWP!V$12</f>
        <v>28.64926913155632</v>
      </c>
      <c r="W77" s="206">
        <f>WWP!W$12</f>
        <v>33.995700773860698</v>
      </c>
    </row>
    <row r="78" spans="1:23" ht="12" customHeight="1" x14ac:dyDescent="0.25">
      <c r="A78" s="21" t="s">
        <v>66</v>
      </c>
      <c r="B78" s="209">
        <f>OIS!B$12</f>
        <v>709.81435941530606</v>
      </c>
      <c r="C78" s="209">
        <f>OIS!C$12</f>
        <v>737.61857265692208</v>
      </c>
      <c r="D78" s="209">
        <f>OIS!D$12</f>
        <v>747.02407566637987</v>
      </c>
      <c r="E78" s="209">
        <f>OIS!E$12</f>
        <v>687.2457437661227</v>
      </c>
      <c r="F78" s="209">
        <f>OIS!F$12</f>
        <v>448.83456577816003</v>
      </c>
      <c r="G78" s="209">
        <f>OIS!G$12</f>
        <v>655.81134995700779</v>
      </c>
      <c r="H78" s="209">
        <f>OIS!H$12</f>
        <v>749.74445399828107</v>
      </c>
      <c r="I78" s="209">
        <f>OIS!I$12</f>
        <v>715.62235597592485</v>
      </c>
      <c r="J78" s="209">
        <f>OIS!J$12</f>
        <v>745.58839208942447</v>
      </c>
      <c r="K78" s="209">
        <f>OIS!K$12</f>
        <v>660.70980223559752</v>
      </c>
      <c r="L78" s="209">
        <f>OIS!L$12</f>
        <v>484.39862424763572</v>
      </c>
      <c r="M78" s="209">
        <f>OIS!M$12</f>
        <v>536.42398968185728</v>
      </c>
      <c r="N78" s="209">
        <f>OIS!N$12</f>
        <v>501.79819432502109</v>
      </c>
      <c r="O78" s="209">
        <f>OIS!O$12</f>
        <v>309.27437661220949</v>
      </c>
      <c r="P78" s="209">
        <f>OIS!P$12</f>
        <v>509.26620808254461</v>
      </c>
      <c r="Q78" s="209">
        <f>OIS!Q$12</f>
        <v>568.09896818572679</v>
      </c>
      <c r="R78" s="209">
        <f>OIS!R$12</f>
        <v>635.68839208942336</v>
      </c>
      <c r="S78" s="209">
        <f>OIS!S$12</f>
        <v>698.51633705932977</v>
      </c>
      <c r="T78" s="209">
        <f>OIS!T$12</f>
        <v>536.12691315563211</v>
      </c>
      <c r="U78" s="209">
        <f>OIS!U$12</f>
        <v>467.42218400687858</v>
      </c>
      <c r="V78" s="209">
        <f>OIS!V$12</f>
        <v>418.44806534823749</v>
      </c>
      <c r="W78" s="209">
        <f>OIS!W$12</f>
        <v>359.54557179707717</v>
      </c>
    </row>
    <row r="80" spans="1:23" ht="12" customHeight="1" x14ac:dyDescent="0.25">
      <c r="A80" s="30" t="s">
        <v>82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spans="1:23" ht="12" customHeight="1" x14ac:dyDescent="0.25">
      <c r="A81" s="31" t="s">
        <v>68</v>
      </c>
      <c r="B81" s="212">
        <v>686.60928632846083</v>
      </c>
      <c r="C81" s="212">
        <v>645.26380051590706</v>
      </c>
      <c r="D81" s="212">
        <v>713.13938091143598</v>
      </c>
      <c r="E81" s="212">
        <v>772.12906276870149</v>
      </c>
      <c r="F81" s="212">
        <v>828.26337059329308</v>
      </c>
      <c r="G81" s="212">
        <v>695.63525365434225</v>
      </c>
      <c r="H81" s="212">
        <v>805.42287188306091</v>
      </c>
      <c r="I81" s="212">
        <v>756.72983662940669</v>
      </c>
      <c r="J81" s="212">
        <v>887.3087704213242</v>
      </c>
      <c r="K81" s="212">
        <v>870.18099742046411</v>
      </c>
      <c r="L81" s="212">
        <v>1073.1018916595012</v>
      </c>
      <c r="M81" s="212">
        <v>850.6865004299226</v>
      </c>
      <c r="N81" s="212">
        <v>696.01049011177986</v>
      </c>
      <c r="O81" s="212">
        <v>632.42751504729142</v>
      </c>
      <c r="P81" s="212">
        <v>677.16251074806542</v>
      </c>
      <c r="Q81" s="212">
        <v>681.78607050730852</v>
      </c>
      <c r="R81" s="212">
        <v>573.68641444539981</v>
      </c>
      <c r="S81" s="212">
        <v>851.21341358555469</v>
      </c>
      <c r="T81" s="212">
        <v>888.02373172828879</v>
      </c>
      <c r="U81" s="212">
        <v>903.30662080825459</v>
      </c>
      <c r="V81" s="212">
        <v>802.01969045571786</v>
      </c>
      <c r="W81" s="212">
        <v>718.04944110060183</v>
      </c>
    </row>
    <row r="82" spans="1:23" ht="12" customHeight="1" x14ac:dyDescent="0.25">
      <c r="A82" s="24" t="s">
        <v>30</v>
      </c>
      <c r="B82" s="215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0.33912295786758379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15">
        <v>0</v>
      </c>
      <c r="R82" s="215">
        <v>0</v>
      </c>
      <c r="S82" s="215">
        <v>0</v>
      </c>
      <c r="T82" s="215">
        <v>0</v>
      </c>
      <c r="U82" s="215">
        <v>0</v>
      </c>
      <c r="V82" s="215">
        <v>0</v>
      </c>
      <c r="W82" s="215">
        <v>0</v>
      </c>
    </row>
    <row r="83" spans="1:23" ht="12" customHeight="1" x14ac:dyDescent="0.25">
      <c r="A83" s="14" t="s">
        <v>31</v>
      </c>
      <c r="B83" s="206">
        <v>565.45571797076525</v>
      </c>
      <c r="C83" s="206">
        <v>586.06328460877035</v>
      </c>
      <c r="D83" s="206">
        <v>640.71848667239897</v>
      </c>
      <c r="E83" s="206">
        <v>648.52631126397239</v>
      </c>
      <c r="F83" s="206">
        <v>697.00722269991388</v>
      </c>
      <c r="G83" s="206">
        <v>567.5383490971625</v>
      </c>
      <c r="H83" s="206">
        <v>675.80008598452264</v>
      </c>
      <c r="I83" s="206">
        <v>619.60679277730003</v>
      </c>
      <c r="J83" s="206">
        <v>697.30816852966473</v>
      </c>
      <c r="K83" s="206">
        <v>622.71900257953553</v>
      </c>
      <c r="L83" s="206">
        <v>719.23662940670681</v>
      </c>
      <c r="M83" s="206">
        <v>465.15227858985378</v>
      </c>
      <c r="N83" s="206">
        <v>331.80464316423047</v>
      </c>
      <c r="O83" s="206">
        <v>310.92957867583834</v>
      </c>
      <c r="P83" s="206">
        <v>329.01023215821158</v>
      </c>
      <c r="Q83" s="206">
        <v>334.00214961306961</v>
      </c>
      <c r="R83" s="206">
        <v>427.31926053310394</v>
      </c>
      <c r="S83" s="206">
        <v>444.53766122098023</v>
      </c>
      <c r="T83" s="206">
        <v>402.90077386070504</v>
      </c>
      <c r="U83" s="206">
        <v>475.39294926913163</v>
      </c>
      <c r="V83" s="206">
        <v>427.00051590713667</v>
      </c>
      <c r="W83" s="206">
        <v>413.58271711092004</v>
      </c>
    </row>
    <row r="84" spans="1:23" ht="12" customHeight="1" x14ac:dyDescent="0.25">
      <c r="A84" s="18" t="s">
        <v>32</v>
      </c>
      <c r="B84" s="206">
        <v>0</v>
      </c>
      <c r="C84" s="206">
        <v>0</v>
      </c>
      <c r="D84" s="206">
        <v>0</v>
      </c>
      <c r="E84" s="206">
        <v>0</v>
      </c>
      <c r="F84" s="206">
        <v>0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206">
        <v>0</v>
      </c>
      <c r="S84" s="206">
        <v>0</v>
      </c>
      <c r="T84" s="206">
        <v>0</v>
      </c>
      <c r="U84" s="206">
        <v>0</v>
      </c>
      <c r="V84" s="206">
        <v>0</v>
      </c>
      <c r="W84" s="206">
        <v>0</v>
      </c>
    </row>
    <row r="85" spans="1:23" ht="12" customHeight="1" x14ac:dyDescent="0.25">
      <c r="A85" s="18" t="s">
        <v>33</v>
      </c>
      <c r="B85" s="206">
        <v>0</v>
      </c>
      <c r="C85" s="206">
        <v>0</v>
      </c>
      <c r="D85" s="206">
        <v>0</v>
      </c>
      <c r="E85" s="206">
        <v>0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0</v>
      </c>
      <c r="M85" s="206">
        <v>0</v>
      </c>
      <c r="N85" s="206">
        <v>0</v>
      </c>
      <c r="O85" s="206">
        <v>0</v>
      </c>
      <c r="P85" s="206">
        <v>0</v>
      </c>
      <c r="Q85" s="206">
        <v>0</v>
      </c>
      <c r="R85" s="206">
        <v>0</v>
      </c>
      <c r="S85" s="206">
        <v>0</v>
      </c>
      <c r="T85" s="206">
        <v>0</v>
      </c>
      <c r="U85" s="206">
        <v>0</v>
      </c>
      <c r="V85" s="206">
        <v>0</v>
      </c>
      <c r="W85" s="206">
        <v>0</v>
      </c>
    </row>
    <row r="86" spans="1:23" ht="12" customHeight="1" x14ac:dyDescent="0.25">
      <c r="A86" s="18" t="s">
        <v>83</v>
      </c>
      <c r="B86" s="206">
        <v>0</v>
      </c>
      <c r="C86" s="206">
        <v>0</v>
      </c>
      <c r="D86" s="206">
        <v>0</v>
      </c>
      <c r="E86" s="206">
        <v>0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0</v>
      </c>
      <c r="M86" s="206">
        <v>0</v>
      </c>
      <c r="N86" s="206">
        <v>0</v>
      </c>
      <c r="O86" s="206">
        <v>0</v>
      </c>
      <c r="P86" s="206">
        <v>0</v>
      </c>
      <c r="Q86" s="206">
        <v>0</v>
      </c>
      <c r="R86" s="206">
        <v>0</v>
      </c>
      <c r="S86" s="206">
        <v>0</v>
      </c>
      <c r="T86" s="206">
        <v>0</v>
      </c>
      <c r="U86" s="206">
        <v>0</v>
      </c>
      <c r="V86" s="206">
        <v>0</v>
      </c>
      <c r="W86" s="206">
        <v>0</v>
      </c>
    </row>
    <row r="87" spans="1:23" ht="12" customHeight="1" x14ac:dyDescent="0.25">
      <c r="A87" s="18" t="s">
        <v>70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  <c r="R87" s="206">
        <v>0</v>
      </c>
      <c r="S87" s="206">
        <v>0</v>
      </c>
      <c r="T87" s="206">
        <v>0</v>
      </c>
      <c r="U87" s="206">
        <v>0</v>
      </c>
      <c r="V87" s="206">
        <v>0</v>
      </c>
      <c r="W87" s="206">
        <v>0</v>
      </c>
    </row>
    <row r="88" spans="1:23" ht="12" customHeight="1" x14ac:dyDescent="0.25">
      <c r="A88" s="18" t="s">
        <v>34</v>
      </c>
      <c r="B88" s="206">
        <f t="shared" ref="B88:W88" si="5">IF(ABS(B83-B84-B85-B86-B87-B89)&lt;0.0000001,0,B83-B84-B85-B86-B87-B89)</f>
        <v>515.50111779879626</v>
      </c>
      <c r="C88" s="206">
        <f t="shared" si="5"/>
        <v>545.6744625967325</v>
      </c>
      <c r="D88" s="206">
        <f t="shared" si="5"/>
        <v>619.46122098022352</v>
      </c>
      <c r="E88" s="206">
        <f t="shared" si="5"/>
        <v>585.81728288907982</v>
      </c>
      <c r="F88" s="206">
        <f t="shared" si="5"/>
        <v>589.65795356835758</v>
      </c>
      <c r="G88" s="206">
        <f t="shared" si="5"/>
        <v>480.38349097162506</v>
      </c>
      <c r="H88" s="206">
        <f t="shared" si="5"/>
        <v>533.37626827171096</v>
      </c>
      <c r="I88" s="206">
        <f t="shared" si="5"/>
        <v>463.3657781599311</v>
      </c>
      <c r="J88" s="206">
        <f t="shared" si="5"/>
        <v>601.65038693035262</v>
      </c>
      <c r="K88" s="206">
        <f t="shared" si="5"/>
        <v>521.83052450558887</v>
      </c>
      <c r="L88" s="206">
        <f t="shared" si="5"/>
        <v>602.58426483233018</v>
      </c>
      <c r="M88" s="206">
        <f t="shared" si="5"/>
        <v>426.26818572656919</v>
      </c>
      <c r="N88" s="206">
        <f t="shared" si="5"/>
        <v>263.49475494411013</v>
      </c>
      <c r="O88" s="206">
        <f t="shared" si="5"/>
        <v>294.11478933791915</v>
      </c>
      <c r="P88" s="206">
        <f t="shared" si="5"/>
        <v>324.80653482373179</v>
      </c>
      <c r="Q88" s="206">
        <f t="shared" si="5"/>
        <v>329.79845227858982</v>
      </c>
      <c r="R88" s="206">
        <f t="shared" si="5"/>
        <v>423.11556319862416</v>
      </c>
      <c r="S88" s="206">
        <f t="shared" si="5"/>
        <v>437.3756663800516</v>
      </c>
      <c r="T88" s="206">
        <f t="shared" si="5"/>
        <v>378.36913155631981</v>
      </c>
      <c r="U88" s="206">
        <f t="shared" si="5"/>
        <v>447.69484092863291</v>
      </c>
      <c r="V88" s="206">
        <f t="shared" si="5"/>
        <v>403.48615649183142</v>
      </c>
      <c r="W88" s="206">
        <f t="shared" si="5"/>
        <v>382.54797936371455</v>
      </c>
    </row>
    <row r="89" spans="1:23" ht="12" customHeight="1" x14ac:dyDescent="0.25">
      <c r="A89" s="18" t="s">
        <v>84</v>
      </c>
      <c r="B89" s="206">
        <v>49.954600171969041</v>
      </c>
      <c r="C89" s="206">
        <v>40.388822012037828</v>
      </c>
      <c r="D89" s="206">
        <v>21.257265692175409</v>
      </c>
      <c r="E89" s="206">
        <v>62.709028374892519</v>
      </c>
      <c r="F89" s="206">
        <v>107.3492691315563</v>
      </c>
      <c r="G89" s="206">
        <v>87.154858125537402</v>
      </c>
      <c r="H89" s="206">
        <v>142.42381771281171</v>
      </c>
      <c r="I89" s="206">
        <v>156.2410146173689</v>
      </c>
      <c r="J89" s="206">
        <v>95.657781599312116</v>
      </c>
      <c r="K89" s="206">
        <v>100.8884780739467</v>
      </c>
      <c r="L89" s="206">
        <v>116.65236457437661</v>
      </c>
      <c r="M89" s="206">
        <v>38.884092863284607</v>
      </c>
      <c r="N89" s="206">
        <v>68.309888220120371</v>
      </c>
      <c r="O89" s="206">
        <v>16.814789337919169</v>
      </c>
      <c r="P89" s="206">
        <v>4.2036973344797932</v>
      </c>
      <c r="Q89" s="206">
        <v>4.2036973344797932</v>
      </c>
      <c r="R89" s="206">
        <v>4.2036973344797932</v>
      </c>
      <c r="S89" s="206">
        <v>7.1619948409286316</v>
      </c>
      <c r="T89" s="206">
        <v>24.531642304385208</v>
      </c>
      <c r="U89" s="206">
        <v>27.69810834049871</v>
      </c>
      <c r="V89" s="206">
        <v>23.51435941530524</v>
      </c>
      <c r="W89" s="206">
        <v>31.034737747205501</v>
      </c>
    </row>
    <row r="90" spans="1:23" ht="12" customHeight="1" x14ac:dyDescent="0.25">
      <c r="A90" s="14" t="s">
        <v>35</v>
      </c>
      <c r="B90" s="206">
        <v>121.1535683576956</v>
      </c>
      <c r="C90" s="206">
        <v>59.200515907136698</v>
      </c>
      <c r="D90" s="206">
        <v>72.420894239036969</v>
      </c>
      <c r="E90" s="206">
        <v>123.6027515047291</v>
      </c>
      <c r="F90" s="206">
        <v>131.25614789337919</v>
      </c>
      <c r="G90" s="206">
        <v>128.0969045571797</v>
      </c>
      <c r="H90" s="206">
        <v>129.62278589853821</v>
      </c>
      <c r="I90" s="206">
        <v>137.1230438521066</v>
      </c>
      <c r="J90" s="206">
        <v>189.6614789337919</v>
      </c>
      <c r="K90" s="206">
        <v>247.46199484092861</v>
      </c>
      <c r="L90" s="206">
        <v>353.86526225279448</v>
      </c>
      <c r="M90" s="206">
        <v>385.53422184006882</v>
      </c>
      <c r="N90" s="206">
        <v>364.20584694754939</v>
      </c>
      <c r="O90" s="206">
        <v>321.49793637145308</v>
      </c>
      <c r="P90" s="206">
        <v>348.15227858985378</v>
      </c>
      <c r="Q90" s="206">
        <v>347.78392089423897</v>
      </c>
      <c r="R90" s="206">
        <v>146.36715391229581</v>
      </c>
      <c r="S90" s="206">
        <v>406.67575236457441</v>
      </c>
      <c r="T90" s="206">
        <v>485.12295786758381</v>
      </c>
      <c r="U90" s="206">
        <v>427.91367153912302</v>
      </c>
      <c r="V90" s="206">
        <v>375.01917454858119</v>
      </c>
      <c r="W90" s="206">
        <v>304.46672398968178</v>
      </c>
    </row>
    <row r="91" spans="1:23" ht="12" customHeight="1" x14ac:dyDescent="0.25">
      <c r="A91" s="18" t="s">
        <v>72</v>
      </c>
      <c r="B91" s="206">
        <v>121.1535683576956</v>
      </c>
      <c r="C91" s="206">
        <v>59.200515907136698</v>
      </c>
      <c r="D91" s="206">
        <v>72.420894239036969</v>
      </c>
      <c r="E91" s="206">
        <v>123.6027515047291</v>
      </c>
      <c r="F91" s="206">
        <v>131.25614789337919</v>
      </c>
      <c r="G91" s="206">
        <v>128.0969045571797</v>
      </c>
      <c r="H91" s="206">
        <v>129.62278589853821</v>
      </c>
      <c r="I91" s="206">
        <v>137.1230438521066</v>
      </c>
      <c r="J91" s="206">
        <v>189.6614789337919</v>
      </c>
      <c r="K91" s="206">
        <v>247.46199484092861</v>
      </c>
      <c r="L91" s="206">
        <v>353.86526225279448</v>
      </c>
      <c r="M91" s="206">
        <v>385.53422184006882</v>
      </c>
      <c r="N91" s="206">
        <v>364.20584694754939</v>
      </c>
      <c r="O91" s="206">
        <v>321.49793637145308</v>
      </c>
      <c r="P91" s="206">
        <v>348.15227858985378</v>
      </c>
      <c r="Q91" s="206">
        <v>347.78392089423897</v>
      </c>
      <c r="R91" s="206">
        <v>146.36715391229581</v>
      </c>
      <c r="S91" s="206">
        <v>406.67575236457441</v>
      </c>
      <c r="T91" s="206">
        <v>485.12295786758381</v>
      </c>
      <c r="U91" s="206">
        <v>427.91367153912302</v>
      </c>
      <c r="V91" s="206">
        <v>375.01917454858119</v>
      </c>
      <c r="W91" s="206">
        <v>304.46672398968178</v>
      </c>
    </row>
    <row r="92" spans="1:23" ht="12" customHeight="1" x14ac:dyDescent="0.25">
      <c r="A92" s="18" t="s">
        <v>36</v>
      </c>
      <c r="B92" s="206">
        <v>0</v>
      </c>
      <c r="C92" s="206">
        <v>0</v>
      </c>
      <c r="D92" s="206">
        <v>0</v>
      </c>
      <c r="E92" s="206">
        <v>0</v>
      </c>
      <c r="F92" s="206">
        <v>0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  <c r="L92" s="206">
        <v>0</v>
      </c>
      <c r="M92" s="206">
        <v>0</v>
      </c>
      <c r="N92" s="206">
        <v>0</v>
      </c>
      <c r="O92" s="206">
        <v>0</v>
      </c>
      <c r="P92" s="206">
        <v>0</v>
      </c>
      <c r="Q92" s="206">
        <v>0</v>
      </c>
      <c r="R92" s="206">
        <v>0</v>
      </c>
      <c r="S92" s="206">
        <v>0</v>
      </c>
      <c r="T92" s="206">
        <v>0</v>
      </c>
      <c r="U92" s="206">
        <v>0</v>
      </c>
      <c r="V92" s="206">
        <v>0</v>
      </c>
      <c r="W92" s="206">
        <v>0</v>
      </c>
    </row>
    <row r="93" spans="1:23" ht="12" customHeight="1" x14ac:dyDescent="0.25">
      <c r="A93" s="14" t="s">
        <v>37</v>
      </c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206">
        <v>0</v>
      </c>
      <c r="U93" s="206">
        <v>0</v>
      </c>
      <c r="V93" s="206">
        <v>0</v>
      </c>
      <c r="W93" s="206">
        <v>0</v>
      </c>
    </row>
    <row r="94" spans="1:23" ht="12" customHeight="1" x14ac:dyDescent="0.25">
      <c r="A94" s="31" t="s">
        <v>80</v>
      </c>
      <c r="B94" s="212">
        <f t="shared" ref="B94:W94" si="6">SUM(B95:B96)</f>
        <v>686.60928632846083</v>
      </c>
      <c r="C94" s="212">
        <f t="shared" si="6"/>
        <v>645.26380051590706</v>
      </c>
      <c r="D94" s="212">
        <f t="shared" si="6"/>
        <v>713.13938091143598</v>
      </c>
      <c r="E94" s="212">
        <f t="shared" si="6"/>
        <v>772.12906276870149</v>
      </c>
      <c r="F94" s="212">
        <f t="shared" si="6"/>
        <v>828.26337059329308</v>
      </c>
      <c r="G94" s="212">
        <f t="shared" si="6"/>
        <v>695.63525365434225</v>
      </c>
      <c r="H94" s="212">
        <f t="shared" si="6"/>
        <v>805.42287188306091</v>
      </c>
      <c r="I94" s="212">
        <f t="shared" si="6"/>
        <v>756.72983662940669</v>
      </c>
      <c r="J94" s="212">
        <f t="shared" si="6"/>
        <v>887.3087704213242</v>
      </c>
      <c r="K94" s="212">
        <f t="shared" si="6"/>
        <v>870.18099742046411</v>
      </c>
      <c r="L94" s="212">
        <f t="shared" si="6"/>
        <v>1073.1018916595012</v>
      </c>
      <c r="M94" s="212">
        <f t="shared" si="6"/>
        <v>850.6865004299226</v>
      </c>
      <c r="N94" s="212">
        <f t="shared" si="6"/>
        <v>696.01049011177986</v>
      </c>
      <c r="O94" s="212">
        <f t="shared" si="6"/>
        <v>632.42751504729142</v>
      </c>
      <c r="P94" s="212">
        <f t="shared" si="6"/>
        <v>677.16251074806542</v>
      </c>
      <c r="Q94" s="212">
        <f t="shared" si="6"/>
        <v>681.78607050730852</v>
      </c>
      <c r="R94" s="212">
        <f t="shared" si="6"/>
        <v>573.68641444539981</v>
      </c>
      <c r="S94" s="212">
        <f t="shared" si="6"/>
        <v>851.21341358555469</v>
      </c>
      <c r="T94" s="212">
        <f t="shared" si="6"/>
        <v>888.02373172828879</v>
      </c>
      <c r="U94" s="212">
        <f t="shared" si="6"/>
        <v>903.30662080825459</v>
      </c>
      <c r="V94" s="212">
        <f t="shared" si="6"/>
        <v>802.01969045571786</v>
      </c>
      <c r="W94" s="212">
        <f t="shared" si="6"/>
        <v>718.04944110060183</v>
      </c>
    </row>
    <row r="95" spans="1:23" ht="12" customHeight="1" x14ac:dyDescent="0.25">
      <c r="A95" s="24" t="s">
        <v>46</v>
      </c>
      <c r="B95" s="215">
        <f>CHI!B58</f>
        <v>241.19992625467631</v>
      </c>
      <c r="C95" s="215">
        <f>CHI!C58</f>
        <v>188.8842840280974</v>
      </c>
      <c r="D95" s="215">
        <f>CHI!D58</f>
        <v>207.93734364439041</v>
      </c>
      <c r="E95" s="215">
        <f>CHI!E58</f>
        <v>366.82201592923371</v>
      </c>
      <c r="F95" s="215">
        <f>CHI!F58</f>
        <v>378.78891188796109</v>
      </c>
      <c r="G95" s="215">
        <f>CHI!G58</f>
        <v>379.43921283379092</v>
      </c>
      <c r="H95" s="215">
        <f>CHI!H58</f>
        <v>405.50887790197748</v>
      </c>
      <c r="I95" s="215">
        <f>CHI!I58</f>
        <v>405.70285898538259</v>
      </c>
      <c r="J95" s="215">
        <f>CHI!J58</f>
        <v>392.85720120378329</v>
      </c>
      <c r="K95" s="215">
        <f>CHI!K58</f>
        <v>482.24752205531081</v>
      </c>
      <c r="L95" s="215">
        <f>CHI!L58</f>
        <v>765.77893939759133</v>
      </c>
      <c r="M95" s="215">
        <f>CHI!M58</f>
        <v>700.57197465124568</v>
      </c>
      <c r="N95" s="215">
        <f>CHI!N58</f>
        <v>600.56770133447856</v>
      </c>
      <c r="O95" s="215">
        <f>CHI!O58</f>
        <v>513.69725246352391</v>
      </c>
      <c r="P95" s="215">
        <f>CHI!P58</f>
        <v>508.27461736887358</v>
      </c>
      <c r="Q95" s="215">
        <f>CHI!Q58</f>
        <v>487.67605803462698</v>
      </c>
      <c r="R95" s="215">
        <f>CHI!R58</f>
        <v>340.66830140726711</v>
      </c>
      <c r="S95" s="215">
        <f>CHI!S58</f>
        <v>624.75641103315525</v>
      </c>
      <c r="T95" s="215">
        <f>CHI!T58</f>
        <v>730.11173775637326</v>
      </c>
      <c r="U95" s="215">
        <f>CHI!U58</f>
        <v>687.49811212135933</v>
      </c>
      <c r="V95" s="215">
        <f>CHI!V58</f>
        <v>583.08889913043436</v>
      </c>
      <c r="W95" s="215">
        <f>CHI!W58</f>
        <v>531.24570681262333</v>
      </c>
    </row>
    <row r="96" spans="1:23" ht="12" customHeight="1" x14ac:dyDescent="0.25">
      <c r="A96" s="21" t="s">
        <v>29</v>
      </c>
      <c r="B96" s="209">
        <v>445.40936007378451</v>
      </c>
      <c r="C96" s="209">
        <v>456.37951648780967</v>
      </c>
      <c r="D96" s="209">
        <v>505.20203726704557</v>
      </c>
      <c r="E96" s="209">
        <v>405.30704683946777</v>
      </c>
      <c r="F96" s="209">
        <v>449.47445870533198</v>
      </c>
      <c r="G96" s="209">
        <v>316.19604082055133</v>
      </c>
      <c r="H96" s="209">
        <v>399.91399398108342</v>
      </c>
      <c r="I96" s="209">
        <v>351.0269776440241</v>
      </c>
      <c r="J96" s="209">
        <v>494.45156921754091</v>
      </c>
      <c r="K96" s="209">
        <v>387.9334753651533</v>
      </c>
      <c r="L96" s="209">
        <v>307.3229522619099</v>
      </c>
      <c r="M96" s="209">
        <v>150.11452577867692</v>
      </c>
      <c r="N96" s="209">
        <v>95.442788777301303</v>
      </c>
      <c r="O96" s="209">
        <v>118.73026258376751</v>
      </c>
      <c r="P96" s="209">
        <v>168.88789337919184</v>
      </c>
      <c r="Q96" s="209">
        <v>194.11001247268155</v>
      </c>
      <c r="R96" s="209">
        <v>233.0181130381327</v>
      </c>
      <c r="S96" s="209">
        <v>226.45700255239944</v>
      </c>
      <c r="T96" s="209">
        <v>157.91199397191554</v>
      </c>
      <c r="U96" s="209">
        <v>215.80850868689527</v>
      </c>
      <c r="V96" s="209">
        <v>218.93079132528351</v>
      </c>
      <c r="W96" s="209">
        <v>186.8037342879785</v>
      </c>
    </row>
    <row r="98" spans="1:23" ht="12" customHeight="1" x14ac:dyDescent="0.25">
      <c r="A98" s="30" t="s">
        <v>85</v>
      </c>
      <c r="B98" s="205">
        <f t="shared" ref="B98:W98" si="7">SUM(B99,B102,B108,B112,B116,B120:B126)</f>
        <v>19276.582105320405</v>
      </c>
      <c r="C98" s="205">
        <f t="shared" si="7"/>
        <v>19400.888990278636</v>
      </c>
      <c r="D98" s="205">
        <f t="shared" si="7"/>
        <v>18855.119681107899</v>
      </c>
      <c r="E98" s="205">
        <f t="shared" si="7"/>
        <v>18669.051737728747</v>
      </c>
      <c r="F98" s="205">
        <f t="shared" si="7"/>
        <v>17909.131684625718</v>
      </c>
      <c r="G98" s="205">
        <f t="shared" si="7"/>
        <v>18412.881198023035</v>
      </c>
      <c r="H98" s="205">
        <f t="shared" si="7"/>
        <v>18537.22444298779</v>
      </c>
      <c r="I98" s="205">
        <f t="shared" si="7"/>
        <v>19658.706415109511</v>
      </c>
      <c r="J98" s="205">
        <f t="shared" si="7"/>
        <v>17304.079224825971</v>
      </c>
      <c r="K98" s="205">
        <f t="shared" si="7"/>
        <v>13105.74876995761</v>
      </c>
      <c r="L98" s="205">
        <f t="shared" si="7"/>
        <v>13311.607431761047</v>
      </c>
      <c r="M98" s="205">
        <f t="shared" si="7"/>
        <v>10711.987139281746</v>
      </c>
      <c r="N98" s="205">
        <f t="shared" si="7"/>
        <v>11324.385368824227</v>
      </c>
      <c r="O98" s="205">
        <f t="shared" si="7"/>
        <v>11497.590786301882</v>
      </c>
      <c r="P98" s="205">
        <f t="shared" si="7"/>
        <v>12176.660581683444</v>
      </c>
      <c r="Q98" s="205">
        <f t="shared" si="7"/>
        <v>12012.212945677109</v>
      </c>
      <c r="R98" s="205">
        <f t="shared" si="7"/>
        <v>12447.984048827733</v>
      </c>
      <c r="S98" s="205">
        <f t="shared" si="7"/>
        <v>11584.771569543167</v>
      </c>
      <c r="T98" s="205">
        <f t="shared" si="7"/>
        <v>11247.139114702013</v>
      </c>
      <c r="U98" s="205">
        <f t="shared" si="7"/>
        <v>10535.258664321129</v>
      </c>
      <c r="V98" s="205">
        <f t="shared" si="7"/>
        <v>9240.4930073720516</v>
      </c>
      <c r="W98" s="205">
        <f t="shared" si="7"/>
        <v>9398.7424656890562</v>
      </c>
    </row>
    <row r="99" spans="1:23" ht="12" customHeight="1" x14ac:dyDescent="0.25">
      <c r="A99" s="25" t="s">
        <v>16</v>
      </c>
      <c r="B99" s="211">
        <f>ISI!B$54</f>
        <v>998.9169408233621</v>
      </c>
      <c r="C99" s="211">
        <f>ISI!C$54</f>
        <v>1127.2037084247604</v>
      </c>
      <c r="D99" s="211">
        <f>ISI!D$54</f>
        <v>1245.2854961485418</v>
      </c>
      <c r="E99" s="211">
        <f>ISI!E$54</f>
        <v>1240.9302065725731</v>
      </c>
      <c r="F99" s="211">
        <f>ISI!F$54</f>
        <v>1161.4947554814335</v>
      </c>
      <c r="G99" s="211">
        <f>ISI!G$54</f>
        <v>1141.7532380642429</v>
      </c>
      <c r="H99" s="211">
        <f>ISI!H$54</f>
        <v>1130.134086744627</v>
      </c>
      <c r="I99" s="211">
        <f>ISI!I$54</f>
        <v>1215.3001032884761</v>
      </c>
      <c r="J99" s="211">
        <f>ISI!J$54</f>
        <v>1059.3296776311824</v>
      </c>
      <c r="K99" s="211">
        <f>ISI!K$54</f>
        <v>658.6968807864921</v>
      </c>
      <c r="L99" s="211">
        <f>ISI!L$54</f>
        <v>815.87872443463118</v>
      </c>
      <c r="M99" s="211">
        <f>ISI!M$54</f>
        <v>965.1935268948223</v>
      </c>
      <c r="N99" s="211">
        <f>ISI!N$54</f>
        <v>984.01478554354264</v>
      </c>
      <c r="O99" s="211">
        <f>ISI!O$54</f>
        <v>937.37789985328254</v>
      </c>
      <c r="P99" s="211">
        <f>ISI!P$54</f>
        <v>975.56557989084138</v>
      </c>
      <c r="Q99" s="211">
        <f>ISI!Q$54</f>
        <v>868.7073874580434</v>
      </c>
      <c r="R99" s="211">
        <f>ISI!R$54</f>
        <v>929.57909936672991</v>
      </c>
      <c r="S99" s="211">
        <f>ISI!S$54</f>
        <v>910.27656062538813</v>
      </c>
      <c r="T99" s="211">
        <f>ISI!T$54</f>
        <v>826.73616969132365</v>
      </c>
      <c r="U99" s="211">
        <f>ISI!U$54</f>
        <v>730.16660829906846</v>
      </c>
      <c r="V99" s="211">
        <f>ISI!V$54</f>
        <v>458.25792822081087</v>
      </c>
      <c r="W99" s="211">
        <f>ISI!W$54</f>
        <v>403.36514327558729</v>
      </c>
    </row>
    <row r="100" spans="1:23" ht="12" customHeight="1" x14ac:dyDescent="0.25">
      <c r="A100" s="14" t="s">
        <v>41</v>
      </c>
      <c r="B100" s="206">
        <f>ISI!B$55</f>
        <v>0</v>
      </c>
      <c r="C100" s="206">
        <f>ISI!C$55</f>
        <v>0</v>
      </c>
      <c r="D100" s="206">
        <f>ISI!D$55</f>
        <v>0</v>
      </c>
      <c r="E100" s="206">
        <f>ISI!E$55</f>
        <v>0</v>
      </c>
      <c r="F100" s="206">
        <f>ISI!F$55</f>
        <v>0</v>
      </c>
      <c r="G100" s="206">
        <f>ISI!G$55</f>
        <v>0</v>
      </c>
      <c r="H100" s="206">
        <f>ISI!H$55</f>
        <v>0</v>
      </c>
      <c r="I100" s="206">
        <f>ISI!I$55</f>
        <v>0</v>
      </c>
      <c r="J100" s="206">
        <f>ISI!J$55</f>
        <v>0</v>
      </c>
      <c r="K100" s="206">
        <f>ISI!K$55</f>
        <v>0</v>
      </c>
      <c r="L100" s="206">
        <f>ISI!L$55</f>
        <v>0</v>
      </c>
      <c r="M100" s="206">
        <f>ISI!M$55</f>
        <v>0</v>
      </c>
      <c r="N100" s="206">
        <f>ISI!N$55</f>
        <v>0</v>
      </c>
      <c r="O100" s="206">
        <f>ISI!O$55</f>
        <v>0</v>
      </c>
      <c r="P100" s="206">
        <f>ISI!P$55</f>
        <v>0</v>
      </c>
      <c r="Q100" s="206">
        <f>ISI!Q$55</f>
        <v>0</v>
      </c>
      <c r="R100" s="206">
        <f>ISI!R$55</f>
        <v>0</v>
      </c>
      <c r="S100" s="206">
        <f>ISI!S$55</f>
        <v>0</v>
      </c>
      <c r="T100" s="206">
        <f>ISI!T$55</f>
        <v>0</v>
      </c>
      <c r="U100" s="206">
        <f>ISI!U$55</f>
        <v>0</v>
      </c>
      <c r="V100" s="206">
        <f>ISI!V$55</f>
        <v>0</v>
      </c>
      <c r="W100" s="206">
        <f>ISI!W$55</f>
        <v>0</v>
      </c>
    </row>
    <row r="101" spans="1:23" ht="12" customHeight="1" x14ac:dyDescent="0.25">
      <c r="A101" s="14" t="s">
        <v>42</v>
      </c>
      <c r="B101" s="206">
        <f>ISI!B$56</f>
        <v>998.9169408233621</v>
      </c>
      <c r="C101" s="206">
        <f>ISI!C$56</f>
        <v>1127.2037084247604</v>
      </c>
      <c r="D101" s="206">
        <f>ISI!D$56</f>
        <v>1245.2854961485418</v>
      </c>
      <c r="E101" s="206">
        <f>ISI!E$56</f>
        <v>1240.9302065725731</v>
      </c>
      <c r="F101" s="206">
        <f>ISI!F$56</f>
        <v>1161.4947554814335</v>
      </c>
      <c r="G101" s="206">
        <f>ISI!G$56</f>
        <v>1141.7532380642429</v>
      </c>
      <c r="H101" s="206">
        <f>ISI!H$56</f>
        <v>1130.134086744627</v>
      </c>
      <c r="I101" s="206">
        <f>ISI!I$56</f>
        <v>1215.3001032884761</v>
      </c>
      <c r="J101" s="206">
        <f>ISI!J$56</f>
        <v>1059.3296776311824</v>
      </c>
      <c r="K101" s="206">
        <f>ISI!K$56</f>
        <v>658.6968807864921</v>
      </c>
      <c r="L101" s="206">
        <f>ISI!L$56</f>
        <v>815.87872443463118</v>
      </c>
      <c r="M101" s="206">
        <f>ISI!M$56</f>
        <v>965.1935268948223</v>
      </c>
      <c r="N101" s="206">
        <f>ISI!N$56</f>
        <v>984.01478554354264</v>
      </c>
      <c r="O101" s="206">
        <f>ISI!O$56</f>
        <v>937.37789985328254</v>
      </c>
      <c r="P101" s="206">
        <f>ISI!P$56</f>
        <v>975.56557989084138</v>
      </c>
      <c r="Q101" s="206">
        <f>ISI!Q$56</f>
        <v>868.7073874580434</v>
      </c>
      <c r="R101" s="206">
        <f>ISI!R$56</f>
        <v>929.57909936672991</v>
      </c>
      <c r="S101" s="206">
        <f>ISI!S$56</f>
        <v>910.27656062538813</v>
      </c>
      <c r="T101" s="206">
        <f>ISI!T$56</f>
        <v>826.73616969132365</v>
      </c>
      <c r="U101" s="206">
        <f>ISI!U$56</f>
        <v>730.16660829906846</v>
      </c>
      <c r="V101" s="206">
        <f>ISI!V$56</f>
        <v>458.25792822081087</v>
      </c>
      <c r="W101" s="206">
        <f>ISI!W$56</f>
        <v>403.36514327558729</v>
      </c>
    </row>
    <row r="102" spans="1:23" ht="12" customHeight="1" x14ac:dyDescent="0.25">
      <c r="A102" s="13" t="s">
        <v>20</v>
      </c>
      <c r="B102" s="207">
        <f>NFM!B$73</f>
        <v>2017.8971958045304</v>
      </c>
      <c r="C102" s="207">
        <f>NFM!C$73</f>
        <v>1910.0973914109341</v>
      </c>
      <c r="D102" s="207">
        <f>NFM!D$73</f>
        <v>2001.0430849448262</v>
      </c>
      <c r="E102" s="207">
        <f>NFM!E$73</f>
        <v>2073.9887324749748</v>
      </c>
      <c r="F102" s="207">
        <f>NFM!F$73</f>
        <v>1932.0487028395112</v>
      </c>
      <c r="G102" s="207">
        <f>NFM!G$73</f>
        <v>1789.0703500594946</v>
      </c>
      <c r="H102" s="207">
        <f>NFM!H$73</f>
        <v>1859.0620610954711</v>
      </c>
      <c r="I102" s="207">
        <f>NFM!I$73</f>
        <v>1902.9442264095824</v>
      </c>
      <c r="J102" s="207">
        <f>NFM!J$73</f>
        <v>1716.2319095678681</v>
      </c>
      <c r="K102" s="207">
        <f>NFM!K$73</f>
        <v>1068.9858517779135</v>
      </c>
      <c r="L102" s="207">
        <f>NFM!L$73</f>
        <v>1259.8458775873719</v>
      </c>
      <c r="M102" s="207">
        <f>NFM!M$73</f>
        <v>1629.0793102844514</v>
      </c>
      <c r="N102" s="207">
        <f>NFM!N$73</f>
        <v>1528.2254184748253</v>
      </c>
      <c r="O102" s="207">
        <f>NFM!O$73</f>
        <v>1622.4231364674206</v>
      </c>
      <c r="P102" s="207">
        <f>NFM!P$73</f>
        <v>1412.2175867568405</v>
      </c>
      <c r="Q102" s="207">
        <f>NFM!Q$73</f>
        <v>1395.9357049185483</v>
      </c>
      <c r="R102" s="207">
        <f>NFM!R$73</f>
        <v>1518.4773050162053</v>
      </c>
      <c r="S102" s="207">
        <f>NFM!S$73</f>
        <v>649.29813976140599</v>
      </c>
      <c r="T102" s="207">
        <f>NFM!T$73</f>
        <v>654.64308587210041</v>
      </c>
      <c r="U102" s="207">
        <f>NFM!U$73</f>
        <v>695.62976038223894</v>
      </c>
      <c r="V102" s="207">
        <f>NFM!V$73</f>
        <v>949.43709047795357</v>
      </c>
      <c r="W102" s="207">
        <f>NFM!W$73</f>
        <v>1020.3933519476163</v>
      </c>
    </row>
    <row r="103" spans="1:23" ht="12" customHeight="1" x14ac:dyDescent="0.25">
      <c r="A103" s="14" t="s">
        <v>43</v>
      </c>
      <c r="B103" s="206">
        <f>NFM!B$74</f>
        <v>914.93705244862986</v>
      </c>
      <c r="C103" s="206">
        <f>NFM!C$74</f>
        <v>862.43770728598565</v>
      </c>
      <c r="D103" s="206">
        <f>NFM!D$74</f>
        <v>907.45471662349473</v>
      </c>
      <c r="E103" s="206">
        <f>NFM!E$74</f>
        <v>943.01241655517003</v>
      </c>
      <c r="F103" s="206">
        <f>NFM!F$74</f>
        <v>922.37139593491759</v>
      </c>
      <c r="G103" s="206">
        <f>NFM!G$74</f>
        <v>855.49091374556122</v>
      </c>
      <c r="H103" s="206">
        <f>NFM!H$74</f>
        <v>870.1862294771779</v>
      </c>
      <c r="I103" s="206">
        <f>NFM!I$74</f>
        <v>887.45397771446778</v>
      </c>
      <c r="J103" s="206">
        <f>NFM!J$74</f>
        <v>664.0130020460125</v>
      </c>
      <c r="K103" s="206">
        <f>NFM!K$74</f>
        <v>598.51941992797822</v>
      </c>
      <c r="L103" s="206">
        <f>NFM!L$74</f>
        <v>616.22344804227532</v>
      </c>
      <c r="M103" s="206">
        <f>NFM!M$74</f>
        <v>721.71634127454399</v>
      </c>
      <c r="N103" s="206">
        <f>NFM!N$74</f>
        <v>691.44654450299163</v>
      </c>
      <c r="O103" s="206">
        <f>NFM!O$74</f>
        <v>665.76297269629458</v>
      </c>
      <c r="P103" s="206">
        <f>NFM!P$74</f>
        <v>638.44349101684725</v>
      </c>
      <c r="Q103" s="206">
        <f>NFM!Q$74</f>
        <v>640.162926400998</v>
      </c>
      <c r="R103" s="206">
        <f>NFM!R$74</f>
        <v>629.49077214348688</v>
      </c>
      <c r="S103" s="206">
        <f>NFM!S$74</f>
        <v>290.36019649265722</v>
      </c>
      <c r="T103" s="206">
        <f>NFM!T$74</f>
        <v>291.56258675144431</v>
      </c>
      <c r="U103" s="206">
        <f>NFM!U$74</f>
        <v>322.43801218947061</v>
      </c>
      <c r="V103" s="206">
        <f>NFM!V$74</f>
        <v>439.91371368367612</v>
      </c>
      <c r="W103" s="206">
        <f>NFM!W$74</f>
        <v>479.37038108554151</v>
      </c>
    </row>
    <row r="104" spans="1:23" ht="12" customHeight="1" x14ac:dyDescent="0.25">
      <c r="A104" s="14" t="s">
        <v>56</v>
      </c>
      <c r="B104" s="206">
        <f>NFM!B$75</f>
        <v>382.62581235032695</v>
      </c>
      <c r="C104" s="206">
        <f>NFM!C$75</f>
        <v>365.63246328441636</v>
      </c>
      <c r="D104" s="206">
        <f>NFM!D$75</f>
        <v>352.08916853384028</v>
      </c>
      <c r="E104" s="206">
        <f>NFM!E$75</f>
        <v>379.40146634992152</v>
      </c>
      <c r="F104" s="206">
        <f>NFM!F$75</f>
        <v>358.82634368179595</v>
      </c>
      <c r="G104" s="206">
        <f>NFM!G$75</f>
        <v>331.35084262648979</v>
      </c>
      <c r="H104" s="206">
        <f>NFM!H$75</f>
        <v>339.81138496163373</v>
      </c>
      <c r="I104" s="206">
        <f>NFM!I$75</f>
        <v>336.83009766617414</v>
      </c>
      <c r="J104" s="206">
        <f>NFM!J$75</f>
        <v>357.38869159715534</v>
      </c>
      <c r="K104" s="206">
        <f>NFM!K$75</f>
        <v>232.58693037422717</v>
      </c>
      <c r="L104" s="206">
        <f>NFM!L$75</f>
        <v>243.51383705578337</v>
      </c>
      <c r="M104" s="206">
        <f>NFM!M$75</f>
        <v>324.84296551101494</v>
      </c>
      <c r="N104" s="206">
        <f>NFM!N$75</f>
        <v>340.45108076851284</v>
      </c>
      <c r="O104" s="206">
        <f>NFM!O$75</f>
        <v>358.90225559133455</v>
      </c>
      <c r="P104" s="206">
        <f>NFM!P$75</f>
        <v>343.94675376275893</v>
      </c>
      <c r="Q104" s="206">
        <f>NFM!Q$75</f>
        <v>351.08780228308251</v>
      </c>
      <c r="R104" s="206">
        <f>NFM!R$75</f>
        <v>361.13583540182088</v>
      </c>
      <c r="S104" s="206">
        <f>NFM!S$75</f>
        <v>303.80138596458153</v>
      </c>
      <c r="T104" s="206">
        <f>NFM!T$75</f>
        <v>304.92226317645998</v>
      </c>
      <c r="U104" s="206">
        <f>NFM!U$75</f>
        <v>312.73787753236661</v>
      </c>
      <c r="V104" s="206">
        <f>NFM!V$75</f>
        <v>349.00310787741716</v>
      </c>
      <c r="W104" s="206">
        <f>NFM!W$75</f>
        <v>357.79672181619657</v>
      </c>
    </row>
    <row r="105" spans="1:23" ht="12" customHeight="1" x14ac:dyDescent="0.25">
      <c r="A105" s="26" t="s">
        <v>44</v>
      </c>
      <c r="B105" s="213">
        <f>NFM!B$76</f>
        <v>381.32840392058654</v>
      </c>
      <c r="C105" s="213">
        <f>NFM!C$76</f>
        <v>364.42787352464859</v>
      </c>
      <c r="D105" s="213">
        <f>NFM!D$76</f>
        <v>351.33759287354331</v>
      </c>
      <c r="E105" s="213">
        <f>NFM!E$76</f>
        <v>378.17724668576579</v>
      </c>
      <c r="F105" s="213">
        <f>NFM!F$76</f>
        <v>357.70495280660504</v>
      </c>
      <c r="G105" s="213">
        <f>NFM!G$76</f>
        <v>330.44013736250434</v>
      </c>
      <c r="H105" s="213">
        <f>NFM!H$76</f>
        <v>338.80631608468605</v>
      </c>
      <c r="I105" s="213">
        <f>NFM!I$76</f>
        <v>336.83009766617414</v>
      </c>
      <c r="J105" s="213">
        <f>NFM!J$76</f>
        <v>357.38869159715534</v>
      </c>
      <c r="K105" s="213">
        <f>NFM!K$76</f>
        <v>232.58693037422717</v>
      </c>
      <c r="L105" s="213">
        <f>NFM!L$76</f>
        <v>243.51383705578337</v>
      </c>
      <c r="M105" s="213">
        <f>NFM!M$76</f>
        <v>324.84296551101494</v>
      </c>
      <c r="N105" s="213">
        <f>NFM!N$76</f>
        <v>340.45108076851284</v>
      </c>
      <c r="O105" s="213">
        <f>NFM!O$76</f>
        <v>358.90225559133455</v>
      </c>
      <c r="P105" s="213">
        <f>NFM!P$76</f>
        <v>343.94675376275893</v>
      </c>
      <c r="Q105" s="213">
        <f>NFM!Q$76</f>
        <v>351.08780228308251</v>
      </c>
      <c r="R105" s="213">
        <f>NFM!R$76</f>
        <v>361.13583540182088</v>
      </c>
      <c r="S105" s="213">
        <f>NFM!S$76</f>
        <v>303.80138596458153</v>
      </c>
      <c r="T105" s="213">
        <f>NFM!T$76</f>
        <v>304.92226317645998</v>
      </c>
      <c r="U105" s="213">
        <f>NFM!U$76</f>
        <v>312.73787753236661</v>
      </c>
      <c r="V105" s="213">
        <f>NFM!V$76</f>
        <v>349.00310787741716</v>
      </c>
      <c r="W105" s="213">
        <f>NFM!W$76</f>
        <v>357.79672181619657</v>
      </c>
    </row>
    <row r="106" spans="1:23" ht="12" customHeight="1" x14ac:dyDescent="0.25">
      <c r="A106" s="27" t="s">
        <v>81</v>
      </c>
      <c r="B106" s="214">
        <f>NFM!B$77</f>
        <v>1.297408429740408</v>
      </c>
      <c r="C106" s="214">
        <f>NFM!C$77</f>
        <v>1.204589759767758</v>
      </c>
      <c r="D106" s="214">
        <f>NFM!D$77</f>
        <v>0.7515756602969379</v>
      </c>
      <c r="E106" s="214">
        <f>NFM!E$77</f>
        <v>1.224219664155749</v>
      </c>
      <c r="F106" s="214">
        <f>NFM!F$77</f>
        <v>1.1213908751908941</v>
      </c>
      <c r="G106" s="214">
        <f>NFM!G$77</f>
        <v>0.91070526398544482</v>
      </c>
      <c r="H106" s="214">
        <f>NFM!H$77</f>
        <v>1.0050688769477121</v>
      </c>
      <c r="I106" s="214">
        <f>NFM!I$77</f>
        <v>0</v>
      </c>
      <c r="J106" s="214">
        <f>NFM!J$77</f>
        <v>0</v>
      </c>
      <c r="K106" s="214">
        <f>NFM!K$77</f>
        <v>0</v>
      </c>
      <c r="L106" s="214">
        <f>NFM!L$77</f>
        <v>0</v>
      </c>
      <c r="M106" s="214">
        <f>NFM!M$77</f>
        <v>0</v>
      </c>
      <c r="N106" s="214">
        <f>NFM!N$77</f>
        <v>0</v>
      </c>
      <c r="O106" s="214">
        <f>NFM!O$77</f>
        <v>0</v>
      </c>
      <c r="P106" s="214">
        <f>NFM!P$77</f>
        <v>0</v>
      </c>
      <c r="Q106" s="214">
        <f>NFM!Q$77</f>
        <v>0</v>
      </c>
      <c r="R106" s="214">
        <f>NFM!R$77</f>
        <v>0</v>
      </c>
      <c r="S106" s="214">
        <f>NFM!S$77</f>
        <v>0</v>
      </c>
      <c r="T106" s="214">
        <f>NFM!T$77</f>
        <v>0</v>
      </c>
      <c r="U106" s="214">
        <f>NFM!U$77</f>
        <v>0</v>
      </c>
      <c r="V106" s="214">
        <f>NFM!V$77</f>
        <v>0</v>
      </c>
      <c r="W106" s="214">
        <f>NFM!W$77</f>
        <v>0</v>
      </c>
    </row>
    <row r="107" spans="1:23" ht="12" customHeight="1" x14ac:dyDescent="0.25">
      <c r="A107" s="14" t="s">
        <v>45</v>
      </c>
      <c r="B107" s="206">
        <f>NFM!B$78</f>
        <v>720.33433100557363</v>
      </c>
      <c r="C107" s="206">
        <f>NFM!C$78</f>
        <v>682.0272208405321</v>
      </c>
      <c r="D107" s="206">
        <f>NFM!D$78</f>
        <v>741.49919978749131</v>
      </c>
      <c r="E107" s="206">
        <f>NFM!E$78</f>
        <v>751.57484956988299</v>
      </c>
      <c r="F107" s="206">
        <f>NFM!F$78</f>
        <v>650.85096322279765</v>
      </c>
      <c r="G107" s="206">
        <f>NFM!G$78</f>
        <v>602.22859368744366</v>
      </c>
      <c r="H107" s="206">
        <f>NFM!H$78</f>
        <v>649.06444665665947</v>
      </c>
      <c r="I107" s="206">
        <f>NFM!I$78</f>
        <v>678.66015102894039</v>
      </c>
      <c r="J107" s="206">
        <f>NFM!J$78</f>
        <v>694.83021592470027</v>
      </c>
      <c r="K107" s="206">
        <f>NFM!K$78</f>
        <v>237.87950147570822</v>
      </c>
      <c r="L107" s="206">
        <f>NFM!L$78</f>
        <v>400.10859248931308</v>
      </c>
      <c r="M107" s="206">
        <f>NFM!M$78</f>
        <v>582.52000349889249</v>
      </c>
      <c r="N107" s="206">
        <f>NFM!N$78</f>
        <v>496.32779320332094</v>
      </c>
      <c r="O107" s="206">
        <f>NFM!O$78</f>
        <v>597.75790817979157</v>
      </c>
      <c r="P107" s="206">
        <f>NFM!P$78</f>
        <v>429.82734197723437</v>
      </c>
      <c r="Q107" s="206">
        <f>NFM!Q$78</f>
        <v>404.68497623446785</v>
      </c>
      <c r="R107" s="206">
        <f>NFM!R$78</f>
        <v>527.85069747089756</v>
      </c>
      <c r="S107" s="206">
        <f>NFM!S$78</f>
        <v>55.136557304167233</v>
      </c>
      <c r="T107" s="206">
        <f>NFM!T$78</f>
        <v>58.158235944196079</v>
      </c>
      <c r="U107" s="206">
        <f>NFM!U$78</f>
        <v>60.453870660401819</v>
      </c>
      <c r="V107" s="206">
        <f>NFM!V$78</f>
        <v>160.52026891686037</v>
      </c>
      <c r="W107" s="206">
        <f>NFM!W$78</f>
        <v>183.22624904587821</v>
      </c>
    </row>
    <row r="108" spans="1:23" ht="12" customHeight="1" x14ac:dyDescent="0.25">
      <c r="A108" s="13" t="s">
        <v>21</v>
      </c>
      <c r="B108" s="207">
        <f>CHI!B$79</f>
        <v>774.8294698261559</v>
      </c>
      <c r="C108" s="207">
        <f>CHI!C$79</f>
        <v>604.78827049541576</v>
      </c>
      <c r="D108" s="207">
        <f>CHI!D$79</f>
        <v>633.31517413525387</v>
      </c>
      <c r="E108" s="207">
        <f>CHI!E$79</f>
        <v>746.45056846863088</v>
      </c>
      <c r="F108" s="207">
        <f>CHI!F$79</f>
        <v>893.64335811524586</v>
      </c>
      <c r="G108" s="207">
        <f>CHI!G$79</f>
        <v>933.78204299708875</v>
      </c>
      <c r="H108" s="207">
        <f>CHI!H$79</f>
        <v>974.95114383962402</v>
      </c>
      <c r="I108" s="207">
        <f>CHI!I$79</f>
        <v>948.96306063766679</v>
      </c>
      <c r="J108" s="207">
        <f>CHI!J$79</f>
        <v>907.09065283629445</v>
      </c>
      <c r="K108" s="207">
        <f>CHI!K$79</f>
        <v>908.79522981473565</v>
      </c>
      <c r="L108" s="207">
        <f>CHI!L$79</f>
        <v>1050.2190150920835</v>
      </c>
      <c r="M108" s="207">
        <f>CHI!M$79</f>
        <v>957.19153750545865</v>
      </c>
      <c r="N108" s="207">
        <f>CHI!N$79</f>
        <v>613.85464825079964</v>
      </c>
      <c r="O108" s="207">
        <f>CHI!O$79</f>
        <v>681.01390955503211</v>
      </c>
      <c r="P108" s="207">
        <f>CHI!P$79</f>
        <v>862.32801481646652</v>
      </c>
      <c r="Q108" s="207">
        <f>CHI!Q$79</f>
        <v>1162.7063188063594</v>
      </c>
      <c r="R108" s="207">
        <f>CHI!R$79</f>
        <v>916.73506175287866</v>
      </c>
      <c r="S108" s="207">
        <f>CHI!S$79</f>
        <v>966.02456137813385</v>
      </c>
      <c r="T108" s="207">
        <f>CHI!T$79</f>
        <v>1078.9099955803395</v>
      </c>
      <c r="U108" s="207">
        <f>CHI!U$79</f>
        <v>1000.6798545197008</v>
      </c>
      <c r="V108" s="207">
        <f>CHI!V$79</f>
        <v>971.9272227331619</v>
      </c>
      <c r="W108" s="207">
        <f>CHI!W$79</f>
        <v>826.30640172125027</v>
      </c>
    </row>
    <row r="109" spans="1:23" ht="12" customHeight="1" x14ac:dyDescent="0.25">
      <c r="A109" s="14" t="s">
        <v>57</v>
      </c>
      <c r="B109" s="206">
        <f>CHI!B$80</f>
        <v>491.33661629586015</v>
      </c>
      <c r="C109" s="206">
        <f>CHI!C$80</f>
        <v>279.33019674361339</v>
      </c>
      <c r="D109" s="206">
        <f>CHI!D$80</f>
        <v>324.68657061344402</v>
      </c>
      <c r="E109" s="206">
        <f>CHI!E$80</f>
        <v>452.24834703973988</v>
      </c>
      <c r="F109" s="206">
        <f>CHI!F$80</f>
        <v>552.0553544810183</v>
      </c>
      <c r="G109" s="206">
        <f>CHI!G$80</f>
        <v>549.95593793543776</v>
      </c>
      <c r="H109" s="206">
        <f>CHI!H$80</f>
        <v>566.23583004850707</v>
      </c>
      <c r="I109" s="206">
        <f>CHI!I$80</f>
        <v>552.80639055172935</v>
      </c>
      <c r="J109" s="206">
        <f>CHI!J$80</f>
        <v>563.10500243291085</v>
      </c>
      <c r="K109" s="206">
        <f>CHI!K$80</f>
        <v>616.21978779190158</v>
      </c>
      <c r="L109" s="206">
        <f>CHI!L$80</f>
        <v>772.78641781636782</v>
      </c>
      <c r="M109" s="206">
        <f>CHI!M$80</f>
        <v>752.02932988445718</v>
      </c>
      <c r="N109" s="206">
        <f>CHI!N$80</f>
        <v>558.96640048948154</v>
      </c>
      <c r="O109" s="206">
        <f>CHI!O$80</f>
        <v>599.96664671503913</v>
      </c>
      <c r="P109" s="206">
        <f>CHI!P$80</f>
        <v>716.44788531796462</v>
      </c>
      <c r="Q109" s="206">
        <f>CHI!Q$80</f>
        <v>750.01520357986499</v>
      </c>
      <c r="R109" s="206">
        <f>CHI!R$80</f>
        <v>640.96246239638401</v>
      </c>
      <c r="S109" s="206">
        <f>CHI!S$80</f>
        <v>894.97450757126046</v>
      </c>
      <c r="T109" s="206">
        <f>CHI!T$80</f>
        <v>1034.6317782793471</v>
      </c>
      <c r="U109" s="206">
        <f>CHI!U$80</f>
        <v>949.09596574489262</v>
      </c>
      <c r="V109" s="206">
        <f>CHI!V$80</f>
        <v>928.37019890074612</v>
      </c>
      <c r="W109" s="206">
        <f>CHI!W$80</f>
        <v>769.53405882169113</v>
      </c>
    </row>
    <row r="110" spans="1:23" ht="12" customHeight="1" x14ac:dyDescent="0.25">
      <c r="A110" s="14" t="s">
        <v>47</v>
      </c>
      <c r="B110" s="206">
        <f>CHI!B$81</f>
        <v>266.81305699604962</v>
      </c>
      <c r="C110" s="206">
        <f>CHI!C$81</f>
        <v>300.6827231305578</v>
      </c>
      <c r="D110" s="206">
        <f>CHI!D$81</f>
        <v>286.24713881520154</v>
      </c>
      <c r="E110" s="206">
        <f>CHI!E$81</f>
        <v>267.15443704144104</v>
      </c>
      <c r="F110" s="206">
        <f>CHI!F$81</f>
        <v>316.51163020520505</v>
      </c>
      <c r="G110" s="206">
        <f>CHI!G$81</f>
        <v>355.64071595897741</v>
      </c>
      <c r="H110" s="206">
        <f>CHI!H$81</f>
        <v>382.3641953645116</v>
      </c>
      <c r="I110" s="206">
        <f>CHI!I$81</f>
        <v>375.5711556640627</v>
      </c>
      <c r="J110" s="206">
        <f>CHI!J$81</f>
        <v>326.16776718140807</v>
      </c>
      <c r="K110" s="206">
        <f>CHI!K$81</f>
        <v>270.71833382960256</v>
      </c>
      <c r="L110" s="206">
        <f>CHI!L$81</f>
        <v>239.03607365336029</v>
      </c>
      <c r="M110" s="206">
        <f>CHI!M$81</f>
        <v>174.10968090085893</v>
      </c>
      <c r="N110" s="206">
        <f>CHI!N$81</f>
        <v>36.375821563592822</v>
      </c>
      <c r="O110" s="206">
        <f>CHI!O$81</f>
        <v>52.530796896300068</v>
      </c>
      <c r="P110" s="206">
        <f>CHI!P$81</f>
        <v>118.9363897963634</v>
      </c>
      <c r="Q110" s="206">
        <f>CHI!Q$81</f>
        <v>365.50867721625161</v>
      </c>
      <c r="R110" s="206">
        <f>CHI!R$81</f>
        <v>240.36039016880807</v>
      </c>
      <c r="S110" s="206">
        <f>CHI!S$81</f>
        <v>45.537283839572645</v>
      </c>
      <c r="T110" s="206">
        <f>CHI!T$81</f>
        <v>23.136502598685489</v>
      </c>
      <c r="U110" s="206">
        <f>CHI!U$81</f>
        <v>21.595428584722054</v>
      </c>
      <c r="V110" s="206">
        <f>CHI!V$81</f>
        <v>17.057085779226206</v>
      </c>
      <c r="W110" s="206">
        <f>CHI!W$81</f>
        <v>26.62555665311692</v>
      </c>
    </row>
    <row r="111" spans="1:23" ht="12" customHeight="1" x14ac:dyDescent="0.25">
      <c r="A111" s="14" t="s">
        <v>48</v>
      </c>
      <c r="B111" s="206">
        <f>CHI!B$82</f>
        <v>16.679796534246211</v>
      </c>
      <c r="C111" s="206">
        <f>CHI!C$82</f>
        <v>24.775350621244549</v>
      </c>
      <c r="D111" s="206">
        <f>CHI!D$82</f>
        <v>22.38146470660832</v>
      </c>
      <c r="E111" s="206">
        <f>CHI!E$82</f>
        <v>27.047784387449919</v>
      </c>
      <c r="F111" s="206">
        <f>CHI!F$82</f>
        <v>25.0763734290225</v>
      </c>
      <c r="G111" s="206">
        <f>CHI!G$82</f>
        <v>28.18538910267365</v>
      </c>
      <c r="H111" s="206">
        <f>CHI!H$82</f>
        <v>26.351118426605311</v>
      </c>
      <c r="I111" s="206">
        <f>CHI!I$82</f>
        <v>20.585514421874642</v>
      </c>
      <c r="J111" s="206">
        <f>CHI!J$82</f>
        <v>17.817883221975581</v>
      </c>
      <c r="K111" s="206">
        <f>CHI!K$82</f>
        <v>21.85710819323155</v>
      </c>
      <c r="L111" s="206">
        <f>CHI!L$82</f>
        <v>38.396523622355318</v>
      </c>
      <c r="M111" s="206">
        <f>CHI!M$82</f>
        <v>31.052526720142481</v>
      </c>
      <c r="N111" s="206">
        <f>CHI!N$82</f>
        <v>18.51242619772529</v>
      </c>
      <c r="O111" s="206">
        <f>CHI!O$82</f>
        <v>28.516465943692928</v>
      </c>
      <c r="P111" s="206">
        <f>CHI!P$82</f>
        <v>26.94373970213843</v>
      </c>
      <c r="Q111" s="206">
        <f>CHI!Q$82</f>
        <v>47.182438010242826</v>
      </c>
      <c r="R111" s="206">
        <f>CHI!R$82</f>
        <v>35.412209187686621</v>
      </c>
      <c r="S111" s="206">
        <f>CHI!S$82</f>
        <v>25.512769967300731</v>
      </c>
      <c r="T111" s="206">
        <f>CHI!T$82</f>
        <v>21.141714702306889</v>
      </c>
      <c r="U111" s="206">
        <f>CHI!U$82</f>
        <v>29.98846019008613</v>
      </c>
      <c r="V111" s="206">
        <f>CHI!V$82</f>
        <v>26.49993805318957</v>
      </c>
      <c r="W111" s="206">
        <f>CHI!W$82</f>
        <v>30.14678624644214</v>
      </c>
    </row>
    <row r="112" spans="1:23" ht="12" customHeight="1" x14ac:dyDescent="0.25">
      <c r="A112" s="13" t="s">
        <v>22</v>
      </c>
      <c r="B112" s="207">
        <f>NMM!B$59</f>
        <v>11746.744985475911</v>
      </c>
      <c r="C112" s="207">
        <f>NMM!C$59</f>
        <v>12093.216943733478</v>
      </c>
      <c r="D112" s="207">
        <f>NMM!D$59</f>
        <v>11310.442308284308</v>
      </c>
      <c r="E112" s="207">
        <f>NMM!E$59</f>
        <v>10910.931344921084</v>
      </c>
      <c r="F112" s="207">
        <f>NMM!F$59</f>
        <v>11228.553674426543</v>
      </c>
      <c r="G112" s="207">
        <f>NMM!G$59</f>
        <v>11401.123092453943</v>
      </c>
      <c r="H112" s="207">
        <f>NMM!H$59</f>
        <v>11009.370658272372</v>
      </c>
      <c r="I112" s="207">
        <f>NMM!I$59</f>
        <v>12341.856364730154</v>
      </c>
      <c r="J112" s="207">
        <f>NMM!J$59</f>
        <v>10501.829737995506</v>
      </c>
      <c r="K112" s="207">
        <f>NMM!K$59</f>
        <v>7950.3295494956756</v>
      </c>
      <c r="L112" s="207">
        <f>NMM!L$59</f>
        <v>8086.5133297378406</v>
      </c>
      <c r="M112" s="207">
        <f>NMM!M$59</f>
        <v>5464.5891829439515</v>
      </c>
      <c r="N112" s="207">
        <f>NMM!N$59</f>
        <v>6078.7388121966897</v>
      </c>
      <c r="O112" s="207">
        <f>NMM!O$59</f>
        <v>6618.6464862322591</v>
      </c>
      <c r="P112" s="207">
        <f>NMM!P$59</f>
        <v>6890.6447372596103</v>
      </c>
      <c r="Q112" s="207">
        <f>NMM!Q$59</f>
        <v>6508.2279328707118</v>
      </c>
      <c r="R112" s="207">
        <f>NMM!R$59</f>
        <v>7023.5519855960356</v>
      </c>
      <c r="S112" s="207">
        <f>NMM!S$59</f>
        <v>6606.4407332691326</v>
      </c>
      <c r="T112" s="207">
        <f>NMM!T$59</f>
        <v>6175.0961932651389</v>
      </c>
      <c r="U112" s="207">
        <f>NMM!U$59</f>
        <v>6058.170916340443</v>
      </c>
      <c r="V112" s="207">
        <f>NMM!V$59</f>
        <v>5124.9206141021987</v>
      </c>
      <c r="W112" s="207">
        <f>NMM!W$59</f>
        <v>5615.8609373208628</v>
      </c>
    </row>
    <row r="113" spans="1:23" ht="12" customHeight="1" x14ac:dyDescent="0.25">
      <c r="A113" s="14" t="s">
        <v>49</v>
      </c>
      <c r="B113" s="206">
        <f>NMM!B$60</f>
        <v>10880.112857690827</v>
      </c>
      <c r="C113" s="206">
        <f>NMM!C$60</f>
        <v>10827.743722277763</v>
      </c>
      <c r="D113" s="206">
        <f>NMM!D$60</f>
        <v>10224.358302367182</v>
      </c>
      <c r="E113" s="206">
        <f>NMM!E$60</f>
        <v>10044.104609825399</v>
      </c>
      <c r="F113" s="206">
        <f>NMM!F$60</f>
        <v>10196.663336359497</v>
      </c>
      <c r="G113" s="206">
        <f>NMM!G$60</f>
        <v>10415.036692801155</v>
      </c>
      <c r="H113" s="206">
        <f>NMM!H$60</f>
        <v>10176.220868418301</v>
      </c>
      <c r="I113" s="206">
        <f>NMM!I$60</f>
        <v>10961.314338559861</v>
      </c>
      <c r="J113" s="206">
        <f>NMM!J$60</f>
        <v>9407.9519437585368</v>
      </c>
      <c r="K113" s="206">
        <f>NMM!K$60</f>
        <v>6945.2138428199651</v>
      </c>
      <c r="L113" s="206">
        <f>NMM!L$60</f>
        <v>6591.6579247951322</v>
      </c>
      <c r="M113" s="206">
        <f>NMM!M$60</f>
        <v>3969.1455214868161</v>
      </c>
      <c r="N113" s="206">
        <f>NMM!N$60</f>
        <v>4498.4213206910217</v>
      </c>
      <c r="O113" s="206">
        <f>NMM!O$60</f>
        <v>5056.928158395378</v>
      </c>
      <c r="P113" s="206">
        <f>NMM!P$60</f>
        <v>5433.9633784275038</v>
      </c>
      <c r="Q113" s="206">
        <f>NMM!Q$60</f>
        <v>5008.3974509898608</v>
      </c>
      <c r="R113" s="206">
        <f>NMM!R$60</f>
        <v>5786.6820029082792</v>
      </c>
      <c r="S113" s="206">
        <f>NMM!S$60</f>
        <v>5300.815011353211</v>
      </c>
      <c r="T113" s="206">
        <f>NMM!T$60</f>
        <v>5227.5038633966142</v>
      </c>
      <c r="U113" s="206">
        <f>NMM!U$60</f>
        <v>4945.4738627990237</v>
      </c>
      <c r="V113" s="206">
        <f>NMM!V$60</f>
        <v>4398.2892867037453</v>
      </c>
      <c r="W113" s="206">
        <f>NMM!W$60</f>
        <v>4850.8354052594041</v>
      </c>
    </row>
    <row r="114" spans="1:23" ht="12" customHeight="1" x14ac:dyDescent="0.25">
      <c r="A114" s="14" t="s">
        <v>50</v>
      </c>
      <c r="B114" s="206">
        <f>NMM!B$61</f>
        <v>705.87138761427957</v>
      </c>
      <c r="C114" s="206">
        <f>NMM!C$61</f>
        <v>1092.548898954276</v>
      </c>
      <c r="D114" s="206">
        <f>NMM!D$61</f>
        <v>934.41907980206133</v>
      </c>
      <c r="E114" s="206">
        <f>NMM!E$61</f>
        <v>753.45735272918409</v>
      </c>
      <c r="F114" s="206">
        <f>NMM!F$61</f>
        <v>926.57066410092216</v>
      </c>
      <c r="G114" s="206">
        <f>NMM!G$61</f>
        <v>903.89876016306005</v>
      </c>
      <c r="H114" s="206">
        <f>NMM!H$61</f>
        <v>762.29987881481554</v>
      </c>
      <c r="I114" s="206">
        <f>NMM!I$61</f>
        <v>1277.8852183972353</v>
      </c>
      <c r="J114" s="206">
        <f>NMM!J$61</f>
        <v>1005.2570937600512</v>
      </c>
      <c r="K114" s="206">
        <f>NMM!K$61</f>
        <v>934.9078177226404</v>
      </c>
      <c r="L114" s="206">
        <f>NMM!L$61</f>
        <v>1403.8731966066384</v>
      </c>
      <c r="M114" s="206">
        <f>NMM!M$61</f>
        <v>1425.8851108633453</v>
      </c>
      <c r="N114" s="206">
        <f>NMM!N$61</f>
        <v>1509.9720501036709</v>
      </c>
      <c r="O114" s="206">
        <f>NMM!O$61</f>
        <v>1492.4951166142716</v>
      </c>
      <c r="P114" s="206">
        <f>NMM!P$61</f>
        <v>1379.1311566173922</v>
      </c>
      <c r="Q114" s="206">
        <f>NMM!Q$61</f>
        <v>1423.1586167259516</v>
      </c>
      <c r="R114" s="206">
        <f>NMM!R$61</f>
        <v>1163.1502948368548</v>
      </c>
      <c r="S114" s="206">
        <f>NMM!S$61</f>
        <v>1236.1679627268913</v>
      </c>
      <c r="T114" s="206">
        <f>NMM!T$61</f>
        <v>863.76463315185561</v>
      </c>
      <c r="U114" s="206">
        <f>NMM!U$61</f>
        <v>1056.8943257506776</v>
      </c>
      <c r="V114" s="206">
        <f>NMM!V$61</f>
        <v>678.31724461194347</v>
      </c>
      <c r="W114" s="206">
        <f>NMM!W$61</f>
        <v>716.74158509273786</v>
      </c>
    </row>
    <row r="115" spans="1:23" ht="12" customHeight="1" x14ac:dyDescent="0.25">
      <c r="A115" s="14" t="s">
        <v>58</v>
      </c>
      <c r="B115" s="206">
        <f>NMM!B$62</f>
        <v>160.76074017080435</v>
      </c>
      <c r="C115" s="206">
        <f>NMM!C$62</f>
        <v>172.92432250144029</v>
      </c>
      <c r="D115" s="206">
        <f>NMM!D$62</f>
        <v>151.66492611506592</v>
      </c>
      <c r="E115" s="206">
        <f>NMM!E$62</f>
        <v>113.3693823665006</v>
      </c>
      <c r="F115" s="206">
        <f>NMM!F$62</f>
        <v>105.31967396612409</v>
      </c>
      <c r="G115" s="206">
        <f>NMM!G$62</f>
        <v>82.187639489727587</v>
      </c>
      <c r="H115" s="206">
        <f>NMM!H$62</f>
        <v>70.84991103925546</v>
      </c>
      <c r="I115" s="206">
        <f>NMM!I$62</f>
        <v>102.65680777305712</v>
      </c>
      <c r="J115" s="206">
        <f>NMM!J$62</f>
        <v>88.620700476919097</v>
      </c>
      <c r="K115" s="206">
        <f>NMM!K$62</f>
        <v>70.20788895306994</v>
      </c>
      <c r="L115" s="206">
        <f>NMM!L$62</f>
        <v>90.98220833606959</v>
      </c>
      <c r="M115" s="206">
        <f>NMM!M$62</f>
        <v>69.5585505937904</v>
      </c>
      <c r="N115" s="206">
        <f>NMM!N$62</f>
        <v>70.345441401997363</v>
      </c>
      <c r="O115" s="206">
        <f>NMM!O$62</f>
        <v>69.223211222609194</v>
      </c>
      <c r="P115" s="206">
        <f>NMM!P$62</f>
        <v>77.550202214714091</v>
      </c>
      <c r="Q115" s="206">
        <f>NMM!Q$62</f>
        <v>76.671865154900203</v>
      </c>
      <c r="R115" s="206">
        <f>NMM!R$62</f>
        <v>73.719687850901664</v>
      </c>
      <c r="S115" s="206">
        <f>NMM!S$62</f>
        <v>69.457759189029758</v>
      </c>
      <c r="T115" s="206">
        <f>NMM!T$62</f>
        <v>83.827696716669664</v>
      </c>
      <c r="U115" s="206">
        <f>NMM!U$62</f>
        <v>55.802727790741812</v>
      </c>
      <c r="V115" s="206">
        <f>NMM!V$62</f>
        <v>48.314082786509942</v>
      </c>
      <c r="W115" s="206">
        <f>NMM!W$62</f>
        <v>48.283946968720272</v>
      </c>
    </row>
    <row r="116" spans="1:23" ht="12" customHeight="1" x14ac:dyDescent="0.25">
      <c r="A116" s="13" t="s">
        <v>23</v>
      </c>
      <c r="B116" s="207">
        <f>PPA!B$57</f>
        <v>379.13389631720008</v>
      </c>
      <c r="C116" s="207">
        <f>PPA!C$57</f>
        <v>348.89108723762092</v>
      </c>
      <c r="D116" s="207">
        <f>PPA!D$57</f>
        <v>359.17627679736006</v>
      </c>
      <c r="E116" s="207">
        <f>PPA!E$57</f>
        <v>369.50777927722356</v>
      </c>
      <c r="F116" s="207">
        <f>PPA!F$57</f>
        <v>256.14440496265274</v>
      </c>
      <c r="G116" s="207">
        <f>PPA!G$57</f>
        <v>233.59822128235874</v>
      </c>
      <c r="H116" s="207">
        <f>PPA!H$57</f>
        <v>273.93963407733111</v>
      </c>
      <c r="I116" s="207">
        <f>PPA!I$57</f>
        <v>259.54671096213752</v>
      </c>
      <c r="J116" s="207">
        <f>PPA!J$57</f>
        <v>243.5694868821374</v>
      </c>
      <c r="K116" s="207">
        <f>PPA!K$57</f>
        <v>198.42948324211119</v>
      </c>
      <c r="L116" s="207">
        <f>PPA!L$57</f>
        <v>179.57379024269963</v>
      </c>
      <c r="M116" s="207">
        <f>PPA!M$57</f>
        <v>152.0943530420532</v>
      </c>
      <c r="N116" s="207">
        <f>PPA!N$57</f>
        <v>134.60568084203905</v>
      </c>
      <c r="O116" s="207">
        <f>PPA!O$57</f>
        <v>136.13873832217945</v>
      </c>
      <c r="P116" s="207">
        <f>PPA!P$57</f>
        <v>131.44479768187472</v>
      </c>
      <c r="Q116" s="207">
        <f>PPA!Q$57</f>
        <v>102.58244568163279</v>
      </c>
      <c r="R116" s="207">
        <f>PPA!R$57</f>
        <v>77.802169682399466</v>
      </c>
      <c r="S116" s="207">
        <f>PPA!S$57</f>
        <v>75.429409322160836</v>
      </c>
      <c r="T116" s="207">
        <f>PPA!T$57</f>
        <v>89.993279881808959</v>
      </c>
      <c r="U116" s="207">
        <f>PPA!U$57</f>
        <v>91.583195041872926</v>
      </c>
      <c r="V116" s="207">
        <f>PPA!V$57</f>
        <v>83.18106036168524</v>
      </c>
      <c r="W116" s="207">
        <f>PPA!W$57</f>
        <v>85.288141802194943</v>
      </c>
    </row>
    <row r="117" spans="1:23" ht="12" customHeight="1" x14ac:dyDescent="0.25">
      <c r="A117" s="14" t="s">
        <v>52</v>
      </c>
      <c r="B117" s="206">
        <f>PPA!B$58</f>
        <v>0</v>
      </c>
      <c r="C117" s="206">
        <f>PPA!C$58</f>
        <v>0</v>
      </c>
      <c r="D117" s="206">
        <f>PPA!D$58</f>
        <v>0</v>
      </c>
      <c r="E117" s="206">
        <f>PPA!E$58</f>
        <v>0</v>
      </c>
      <c r="F117" s="206">
        <f>PPA!F$58</f>
        <v>0</v>
      </c>
      <c r="G117" s="206">
        <f>PPA!G$58</f>
        <v>0</v>
      </c>
      <c r="H117" s="206">
        <f>PPA!H$58</f>
        <v>0</v>
      </c>
      <c r="I117" s="206">
        <f>PPA!I$58</f>
        <v>0</v>
      </c>
      <c r="J117" s="206">
        <f>PPA!J$58</f>
        <v>0</v>
      </c>
      <c r="K117" s="206">
        <f>PPA!K$58</f>
        <v>0</v>
      </c>
      <c r="L117" s="206">
        <f>PPA!L$58</f>
        <v>0</v>
      </c>
      <c r="M117" s="206">
        <f>PPA!M$58</f>
        <v>0</v>
      </c>
      <c r="N117" s="206">
        <f>PPA!N$58</f>
        <v>0</v>
      </c>
      <c r="O117" s="206">
        <f>PPA!O$58</f>
        <v>0</v>
      </c>
      <c r="P117" s="206">
        <f>PPA!P$58</f>
        <v>0</v>
      </c>
      <c r="Q117" s="206">
        <f>PPA!Q$58</f>
        <v>0</v>
      </c>
      <c r="R117" s="206">
        <f>PPA!R$58</f>
        <v>0</v>
      </c>
      <c r="S117" s="206">
        <f>PPA!S$58</f>
        <v>0</v>
      </c>
      <c r="T117" s="206">
        <f>PPA!T$58</f>
        <v>0</v>
      </c>
      <c r="U117" s="206">
        <f>PPA!U$58</f>
        <v>0</v>
      </c>
      <c r="V117" s="206">
        <f>PPA!V$58</f>
        <v>0</v>
      </c>
      <c r="W117" s="206">
        <f>PPA!W$58</f>
        <v>0</v>
      </c>
    </row>
    <row r="118" spans="1:23" ht="12" customHeight="1" x14ac:dyDescent="0.25">
      <c r="A118" s="14" t="s">
        <v>59</v>
      </c>
      <c r="B118" s="206">
        <f>PPA!B$59</f>
        <v>364.0059023755818</v>
      </c>
      <c r="C118" s="206">
        <f>PPA!C$59</f>
        <v>334.45702843512191</v>
      </c>
      <c r="D118" s="206">
        <f>PPA!D$59</f>
        <v>341.74550446841448</v>
      </c>
      <c r="E118" s="206">
        <f>PPA!E$59</f>
        <v>355.87751353075731</v>
      </c>
      <c r="F118" s="206">
        <f>PPA!F$59</f>
        <v>252.49411034001159</v>
      </c>
      <c r="G118" s="206">
        <f>PPA!G$59</f>
        <v>230.46618847009549</v>
      </c>
      <c r="H118" s="206">
        <f>PPA!H$59</f>
        <v>268.94695998302819</v>
      </c>
      <c r="I118" s="206">
        <f>PPA!I$59</f>
        <v>256.80752531897002</v>
      </c>
      <c r="J118" s="206">
        <f>PPA!J$59</f>
        <v>240.5327817771892</v>
      </c>
      <c r="K118" s="206">
        <f>PPA!K$59</f>
        <v>196.45500747275571</v>
      </c>
      <c r="L118" s="206">
        <f>PPA!L$59</f>
        <v>178.5886924545886</v>
      </c>
      <c r="M118" s="206">
        <f>PPA!M$59</f>
        <v>150.3548577418785</v>
      </c>
      <c r="N118" s="206">
        <f>PPA!N$59</f>
        <v>134.17776554774809</v>
      </c>
      <c r="O118" s="206">
        <f>PPA!O$59</f>
        <v>135.6484654666865</v>
      </c>
      <c r="P118" s="206">
        <f>PPA!P$59</f>
        <v>131.11673999742311</v>
      </c>
      <c r="Q118" s="206">
        <f>PPA!Q$59</f>
        <v>102.4295763975359</v>
      </c>
      <c r="R118" s="206">
        <f>PPA!R$59</f>
        <v>77.26964176705799</v>
      </c>
      <c r="S118" s="206">
        <f>PPA!S$59</f>
        <v>74.945260330161503</v>
      </c>
      <c r="T118" s="206">
        <f>PPA!T$59</f>
        <v>88.352406974978678</v>
      </c>
      <c r="U118" s="206">
        <f>PPA!U$59</f>
        <v>91.384545609973912</v>
      </c>
      <c r="V118" s="206">
        <f>PPA!V$59</f>
        <v>83.029820286442572</v>
      </c>
      <c r="W118" s="206">
        <f>PPA!W$59</f>
        <v>85.109019680052924</v>
      </c>
    </row>
    <row r="119" spans="1:23" ht="12" customHeight="1" x14ac:dyDescent="0.25">
      <c r="A119" s="14" t="s">
        <v>60</v>
      </c>
      <c r="B119" s="206">
        <f>PPA!B$60</f>
        <v>15.1279939416183</v>
      </c>
      <c r="C119" s="206">
        <f>PPA!C$60</f>
        <v>14.43405880249899</v>
      </c>
      <c r="D119" s="206">
        <f>PPA!D$60</f>
        <v>17.430772328945601</v>
      </c>
      <c r="E119" s="206">
        <f>PPA!E$60</f>
        <v>13.630265746466231</v>
      </c>
      <c r="F119" s="206">
        <f>PPA!F$60</f>
        <v>3.6502946226411321</v>
      </c>
      <c r="G119" s="206">
        <f>PPA!G$60</f>
        <v>3.1320328122632448</v>
      </c>
      <c r="H119" s="206">
        <f>PPA!H$60</f>
        <v>4.9926740943029326</v>
      </c>
      <c r="I119" s="206">
        <f>PPA!I$60</f>
        <v>2.739185643167477</v>
      </c>
      <c r="J119" s="206">
        <f>PPA!J$60</f>
        <v>3.0367051049482061</v>
      </c>
      <c r="K119" s="206">
        <f>PPA!K$60</f>
        <v>1.974475769355482</v>
      </c>
      <c r="L119" s="206">
        <f>PPA!L$60</f>
        <v>0.98509778811102044</v>
      </c>
      <c r="M119" s="206">
        <f>PPA!M$60</f>
        <v>1.739495300174686</v>
      </c>
      <c r="N119" s="206">
        <f>PPA!N$60</f>
        <v>0.42791529429095632</v>
      </c>
      <c r="O119" s="206">
        <f>PPA!O$60</f>
        <v>0.49027285549295202</v>
      </c>
      <c r="P119" s="206">
        <f>PPA!P$60</f>
        <v>0.32805768445161693</v>
      </c>
      <c r="Q119" s="206">
        <f>PPA!Q$60</f>
        <v>0.15286928409688891</v>
      </c>
      <c r="R119" s="206">
        <f>PPA!R$60</f>
        <v>0.53252791534148092</v>
      </c>
      <c r="S119" s="206">
        <f>PPA!S$60</f>
        <v>0.48414899199933881</v>
      </c>
      <c r="T119" s="206">
        <f>PPA!T$60</f>
        <v>1.6408729068302821</v>
      </c>
      <c r="U119" s="206">
        <f>PPA!U$60</f>
        <v>0.19864943189902021</v>
      </c>
      <c r="V119" s="206">
        <f>PPA!V$60</f>
        <v>0.1512400752426637</v>
      </c>
      <c r="W119" s="206">
        <f>PPA!W$60</f>
        <v>0.17912212214201481</v>
      </c>
    </row>
    <row r="120" spans="1:23" ht="12" customHeight="1" x14ac:dyDescent="0.25">
      <c r="A120" s="15" t="s">
        <v>61</v>
      </c>
      <c r="B120" s="208">
        <f>FBT!B$33</f>
        <v>1053.1175036390109</v>
      </c>
      <c r="C120" s="208">
        <f>FBT!C$33</f>
        <v>971.96689619856397</v>
      </c>
      <c r="D120" s="208">
        <f>FBT!D$33</f>
        <v>969.92714951871608</v>
      </c>
      <c r="E120" s="208">
        <f>FBT!E$33</f>
        <v>1069.3054537181861</v>
      </c>
      <c r="F120" s="208">
        <f>FBT!F$33</f>
        <v>865.23078095914877</v>
      </c>
      <c r="G120" s="208">
        <f>FBT!G$33</f>
        <v>738.24760439935972</v>
      </c>
      <c r="H120" s="208">
        <f>FBT!H$33</f>
        <v>836.61948287933387</v>
      </c>
      <c r="I120" s="208">
        <f>FBT!I$33</f>
        <v>695.94423983935656</v>
      </c>
      <c r="J120" s="208">
        <f>FBT!J$33</f>
        <v>652.7902337992266</v>
      </c>
      <c r="K120" s="208">
        <f>FBT!K$33</f>
        <v>576.110601359474</v>
      </c>
      <c r="L120" s="208">
        <f>FBT!L$33</f>
        <v>485.98342703909441</v>
      </c>
      <c r="M120" s="208">
        <f>FBT!M$33</f>
        <v>399.31346916046249</v>
      </c>
      <c r="N120" s="208">
        <f>FBT!N$33</f>
        <v>510.91035192089788</v>
      </c>
      <c r="O120" s="208">
        <f>FBT!O$33</f>
        <v>552.91652388118723</v>
      </c>
      <c r="P120" s="208">
        <f>FBT!P$33</f>
        <v>627.89012568113787</v>
      </c>
      <c r="Q120" s="208">
        <f>FBT!Q$33</f>
        <v>600.64066547896243</v>
      </c>
      <c r="R120" s="208">
        <f>FBT!R$33</f>
        <v>613.06565507901973</v>
      </c>
      <c r="S120" s="208">
        <f>FBT!S$33</f>
        <v>619.279643519199</v>
      </c>
      <c r="T120" s="208">
        <f>FBT!T$33</f>
        <v>594.40141331844973</v>
      </c>
      <c r="U120" s="208">
        <f>FBT!U$33</f>
        <v>567.09736379895958</v>
      </c>
      <c r="V120" s="208">
        <f>FBT!V$33</f>
        <v>548.11498751890645</v>
      </c>
      <c r="W120" s="208">
        <f>FBT!W$33</f>
        <v>604.62258804161286</v>
      </c>
    </row>
    <row r="121" spans="1:23" ht="12" customHeight="1" x14ac:dyDescent="0.25">
      <c r="A121" s="12" t="s">
        <v>62</v>
      </c>
      <c r="B121" s="206">
        <f>TRE!B$33</f>
        <v>65.668938480589304</v>
      </c>
      <c r="C121" s="206">
        <f>TRE!C$33</f>
        <v>64.249907041480384</v>
      </c>
      <c r="D121" s="206">
        <f>TRE!D$33</f>
        <v>62.937167040472808</v>
      </c>
      <c r="E121" s="206">
        <f>TRE!E$33</f>
        <v>66.678738481196959</v>
      </c>
      <c r="F121" s="206">
        <f>TRE!F$33</f>
        <v>63.593537040615537</v>
      </c>
      <c r="G121" s="206">
        <f>TRE!G$33</f>
        <v>66.532846677656082</v>
      </c>
      <c r="H121" s="206">
        <f>TRE!H$33</f>
        <v>72.845926198739278</v>
      </c>
      <c r="I121" s="206">
        <f>TRE!I$33</f>
        <v>72.845926198739235</v>
      </c>
      <c r="J121" s="206">
        <f>TRE!J$33</f>
        <v>66.532846677193191</v>
      </c>
      <c r="K121" s="206">
        <f>TRE!K$33</f>
        <v>62.757897478697217</v>
      </c>
      <c r="L121" s="206">
        <f>TRE!L$33</f>
        <v>56.444488558127532</v>
      </c>
      <c r="M121" s="206">
        <f>TRE!M$33</f>
        <v>28.34933796140314</v>
      </c>
      <c r="N121" s="206">
        <f>TRE!N$33</f>
        <v>15.78338891814564</v>
      </c>
      <c r="O121" s="206">
        <f>TRE!O$33</f>
        <v>6.3134089210916269</v>
      </c>
      <c r="P121" s="206">
        <f>TRE!P$33</f>
        <v>31.31259047846385</v>
      </c>
      <c r="Q121" s="206">
        <f>TRE!Q$33</f>
        <v>34.469161558961737</v>
      </c>
      <c r="R121" s="206">
        <f>TRE!R$33</f>
        <v>34.469161557423213</v>
      </c>
      <c r="S121" s="206">
        <f>TRE!S$33</f>
        <v>42.343878237740071</v>
      </c>
      <c r="T121" s="206">
        <f>TRE!T$33</f>
        <v>48.369120840158679</v>
      </c>
      <c r="U121" s="206">
        <f>TRE!U$33</f>
        <v>2.4248073614519559</v>
      </c>
      <c r="V121" s="206">
        <f>TRE!V$33</f>
        <v>2.646203401355316</v>
      </c>
      <c r="W121" s="206">
        <f>TRE!W$33</f>
        <v>3.335770082629959</v>
      </c>
    </row>
    <row r="122" spans="1:23" ht="12" customHeight="1" x14ac:dyDescent="0.25">
      <c r="A122" s="12" t="s">
        <v>63</v>
      </c>
      <c r="B122" s="206">
        <f>MAE!B$33</f>
        <v>50.05214676287077</v>
      </c>
      <c r="C122" s="206">
        <f>MAE!C$33</f>
        <v>63.586129201484127</v>
      </c>
      <c r="D122" s="206">
        <f>MAE!D$33</f>
        <v>60.942802802108822</v>
      </c>
      <c r="E122" s="206">
        <f>MAE!E$33</f>
        <v>43.861670163336591</v>
      </c>
      <c r="F122" s="206">
        <f>MAE!F$33</f>
        <v>35.844205921218851</v>
      </c>
      <c r="G122" s="206">
        <f>MAE!G$33</f>
        <v>35.140549201535819</v>
      </c>
      <c r="H122" s="206">
        <f>MAE!H$33</f>
        <v>35.791515481206837</v>
      </c>
      <c r="I122" s="206">
        <f>MAE!I$33</f>
        <v>34.966322762372137</v>
      </c>
      <c r="J122" s="206">
        <f>MAE!J$33</f>
        <v>25.830267121843882</v>
      </c>
      <c r="K122" s="206">
        <f>MAE!K$33</f>
        <v>22.548723838384941</v>
      </c>
      <c r="L122" s="206">
        <f>MAE!L$33</f>
        <v>19.60394615884881</v>
      </c>
      <c r="M122" s="206">
        <f>MAE!M$33</f>
        <v>13.31102808224043</v>
      </c>
      <c r="N122" s="206">
        <f>MAE!N$33</f>
        <v>21.818490120834252</v>
      </c>
      <c r="O122" s="206">
        <f>MAE!O$33</f>
        <v>25.138380600995099</v>
      </c>
      <c r="P122" s="206">
        <f>MAE!P$33</f>
        <v>52.510182838746708</v>
      </c>
      <c r="Q122" s="206">
        <f>MAE!Q$33</f>
        <v>61.404632997312667</v>
      </c>
      <c r="R122" s="206">
        <f>MAE!R$33</f>
        <v>49.329663839066278</v>
      </c>
      <c r="S122" s="206">
        <f>MAE!S$33</f>
        <v>38.155141442145563</v>
      </c>
      <c r="T122" s="206">
        <f>MAE!T$33</f>
        <v>48.24391176127083</v>
      </c>
      <c r="U122" s="206">
        <f>MAE!U$33</f>
        <v>50.259732122149252</v>
      </c>
      <c r="V122" s="206">
        <f>MAE!V$33</f>
        <v>45.423212761573843</v>
      </c>
      <c r="W122" s="206">
        <f>MAE!W$33</f>
        <v>105.2898173982813</v>
      </c>
    </row>
    <row r="123" spans="1:23" ht="12" customHeight="1" x14ac:dyDescent="0.25">
      <c r="A123" s="12" t="s">
        <v>64</v>
      </c>
      <c r="B123" s="206">
        <f>TEL!B$33</f>
        <v>372.96784871711031</v>
      </c>
      <c r="C123" s="206">
        <f>TEL!C$33</f>
        <v>357.65622863752111</v>
      </c>
      <c r="D123" s="206">
        <f>TEL!D$33</f>
        <v>329.32898855778768</v>
      </c>
      <c r="E123" s="206">
        <f>TEL!E$33</f>
        <v>311.74393283822269</v>
      </c>
      <c r="F123" s="206">
        <f>TEL!F$33</f>
        <v>273.32653175854358</v>
      </c>
      <c r="G123" s="206">
        <f>TEL!G$33</f>
        <v>230.02692659703911</v>
      </c>
      <c r="H123" s="206">
        <f>TEL!H$33</f>
        <v>197.8360912776927</v>
      </c>
      <c r="I123" s="206">
        <f>TEL!I$33</f>
        <v>192.74406623821261</v>
      </c>
      <c r="J123" s="206">
        <f>TEL!J$33</f>
        <v>261.1796389182054</v>
      </c>
      <c r="K123" s="206">
        <f>TEL!K$33</f>
        <v>117.11532419863271</v>
      </c>
      <c r="L123" s="206">
        <f>TEL!L$33</f>
        <v>103.5860551185477</v>
      </c>
      <c r="M123" s="206">
        <f>TEL!M$33</f>
        <v>83.592512997630621</v>
      </c>
      <c r="N123" s="206">
        <f>TEL!N$33</f>
        <v>48.154038478132129</v>
      </c>
      <c r="O123" s="206">
        <f>TEL!O$33</f>
        <v>47.211490078645546</v>
      </c>
      <c r="P123" s="206">
        <f>TEL!P$33</f>
        <v>41.842990438645742</v>
      </c>
      <c r="Q123" s="206">
        <f>TEL!Q$33</f>
        <v>35.19644039847924</v>
      </c>
      <c r="R123" s="206">
        <f>TEL!R$33</f>
        <v>37.131341402551669</v>
      </c>
      <c r="S123" s="206">
        <f>TEL!S$33</f>
        <v>46.988852758638593</v>
      </c>
      <c r="T123" s="206">
        <f>TEL!T$33</f>
        <v>59.700112562299687</v>
      </c>
      <c r="U123" s="206">
        <f>TEL!U$33</f>
        <v>67.532755322288637</v>
      </c>
      <c r="V123" s="206">
        <f>TEL!V$33</f>
        <v>51.949501201538553</v>
      </c>
      <c r="W123" s="206">
        <f>TEL!W$33</f>
        <v>62.289513358390423</v>
      </c>
    </row>
    <row r="124" spans="1:23" ht="12" customHeight="1" x14ac:dyDescent="0.25">
      <c r="A124" s="12" t="s">
        <v>65</v>
      </c>
      <c r="B124" s="206">
        <f>WWP!B$33</f>
        <v>12.626425799761609</v>
      </c>
      <c r="C124" s="206">
        <f>WWP!C$33</f>
        <v>9.439977600230387</v>
      </c>
      <c r="D124" s="206">
        <f>WWP!D$33</f>
        <v>9.4399776001977109</v>
      </c>
      <c r="E124" s="206">
        <f>WWP!E$33</f>
        <v>9.490467600258258</v>
      </c>
      <c r="F124" s="206">
        <f>WWP!F$33</f>
        <v>7.5665361602962324</v>
      </c>
      <c r="G124" s="206">
        <f>WWP!G$33</f>
        <v>8.0209461602269876</v>
      </c>
      <c r="H124" s="206">
        <f>WWP!H$33</f>
        <v>10.794692880217999</v>
      </c>
      <c r="I124" s="206">
        <f>WWP!I$33</f>
        <v>11.45106288023109</v>
      </c>
      <c r="J124" s="206">
        <f>WWP!J$33</f>
        <v>11.29959288032355</v>
      </c>
      <c r="K124" s="206">
        <f>WWP!K$33</f>
        <v>7.8076180802091217</v>
      </c>
      <c r="L124" s="206">
        <f>WWP!L$33</f>
        <v>8.3125180801428922</v>
      </c>
      <c r="M124" s="206">
        <f>WWP!M$33</f>
        <v>10.61897904037062</v>
      </c>
      <c r="N124" s="206">
        <f>WWP!N$33</f>
        <v>8.7347700002365229</v>
      </c>
      <c r="O124" s="206">
        <f>WWP!O$33</f>
        <v>14.68437012043395</v>
      </c>
      <c r="P124" s="206">
        <f>WWP!P$33</f>
        <v>4.9727404802839361</v>
      </c>
      <c r="Q124" s="206">
        <f>WWP!Q$33</f>
        <v>8.4322515603151533</v>
      </c>
      <c r="R124" s="206">
        <f>WWP!R$33</f>
        <v>9.7714493997575911</v>
      </c>
      <c r="S124" s="206">
        <f>WWP!S$33</f>
        <v>17.05819031962211</v>
      </c>
      <c r="T124" s="206">
        <f>WWP!T$33</f>
        <v>9.2822356802488297</v>
      </c>
      <c r="U124" s="206">
        <f>WWP!U$33</f>
        <v>7.2460360801693566</v>
      </c>
      <c r="V124" s="206">
        <f>WWP!V$33</f>
        <v>5.068232280135768</v>
      </c>
      <c r="W124" s="206">
        <f>WWP!W$33</f>
        <v>6.2728466398177476</v>
      </c>
    </row>
    <row r="125" spans="1:23" ht="12" customHeight="1" x14ac:dyDescent="0.25">
      <c r="A125" s="12" t="s">
        <v>66</v>
      </c>
      <c r="B125" s="206">
        <f>OIS!B$33</f>
        <v>1660.3593681590719</v>
      </c>
      <c r="C125" s="206">
        <f>OIS!C$33</f>
        <v>1690.9627143591031</v>
      </c>
      <c r="D125" s="206">
        <f>OIS!D$33</f>
        <v>1740.0538331988339</v>
      </c>
      <c r="E125" s="206">
        <f>OIS!E$33</f>
        <v>1686.5306711937039</v>
      </c>
      <c r="F125" s="206">
        <f>OIS!F$33</f>
        <v>1035.686919597945</v>
      </c>
      <c r="G125" s="206">
        <f>OIS!G$33</f>
        <v>1687.58314235885</v>
      </c>
      <c r="H125" s="206">
        <f>OIS!H$33</f>
        <v>1960.3707112775051</v>
      </c>
      <c r="I125" s="206">
        <f>OIS!I$33</f>
        <v>1815.2595381847959</v>
      </c>
      <c r="J125" s="206">
        <f>OIS!J$33</f>
        <v>1710.3319078701279</v>
      </c>
      <c r="K125" s="206">
        <f>OIS!K$33</f>
        <v>1401.6339309922321</v>
      </c>
      <c r="L125" s="206">
        <f>OIS!L$33</f>
        <v>1109.6841606425139</v>
      </c>
      <c r="M125" s="206">
        <f>OIS!M$33</f>
        <v>880.14834886108304</v>
      </c>
      <c r="N125" s="206">
        <f>OIS!N$33</f>
        <v>1259.381811592845</v>
      </c>
      <c r="O125" s="206">
        <f>OIS!O$33</f>
        <v>732.45520956297219</v>
      </c>
      <c r="P125" s="206">
        <f>OIS!P$33</f>
        <v>1015.767979739904</v>
      </c>
      <c r="Q125" s="206">
        <f>OIS!Q$33</f>
        <v>1102.9502572843139</v>
      </c>
      <c r="R125" s="206">
        <f>OIS!R$33</f>
        <v>1106.2194525240161</v>
      </c>
      <c r="S125" s="206">
        <f>OIS!S$33</f>
        <v>1477.36282046317</v>
      </c>
      <c r="T125" s="206">
        <f>OIS!T$33</f>
        <v>1520.0133255728081</v>
      </c>
      <c r="U125" s="206">
        <f>OIS!U$33</f>
        <v>1106.598420005017</v>
      </c>
      <c r="V125" s="206">
        <f>OIS!V$33</f>
        <v>849.36021244169797</v>
      </c>
      <c r="W125" s="206">
        <f>OIS!W$33</f>
        <v>519.48091213388307</v>
      </c>
    </row>
    <row r="126" spans="1:23" ht="12" customHeight="1" x14ac:dyDescent="0.25">
      <c r="A126" s="28" t="s">
        <v>86</v>
      </c>
      <c r="B126" s="216">
        <f>Ind_Summary_emi!B43</f>
        <v>144.26738551482899</v>
      </c>
      <c r="C126" s="216">
        <f>Ind_Summary_emi!C43</f>
        <v>158.8297359380413</v>
      </c>
      <c r="D126" s="216">
        <f>Ind_Summary_emi!D43</f>
        <v>133.22742207949079</v>
      </c>
      <c r="E126" s="216">
        <f>Ind_Summary_emi!E43</f>
        <v>139.63217201935339</v>
      </c>
      <c r="F126" s="216">
        <f>Ind_Summary_emi!F43</f>
        <v>155.9982773625654</v>
      </c>
      <c r="G126" s="216">
        <f>Ind_Summary_emi!G43</f>
        <v>148.00223777123679</v>
      </c>
      <c r="H126" s="216">
        <f>Ind_Summary_emi!H43</f>
        <v>175.50843896367039</v>
      </c>
      <c r="I126" s="216">
        <f>Ind_Summary_emi!I43</f>
        <v>166.8847929777838</v>
      </c>
      <c r="J126" s="216">
        <f>Ind_Summary_emi!J43</f>
        <v>148.06327264606361</v>
      </c>
      <c r="K126" s="216">
        <f>Ind_Summary_emi!K43</f>
        <v>132.5376788930528</v>
      </c>
      <c r="L126" s="216">
        <f>Ind_Summary_emi!L43</f>
        <v>135.96209906914751</v>
      </c>
      <c r="M126" s="216">
        <f>Ind_Summary_emi!M43</f>
        <v>128.5055525078163</v>
      </c>
      <c r="N126" s="216">
        <f>Ind_Summary_emi!N43</f>
        <v>120.16317248523561</v>
      </c>
      <c r="O126" s="216">
        <f>Ind_Summary_emi!O43</f>
        <v>123.27123270638479</v>
      </c>
      <c r="P126" s="216">
        <f>Ind_Summary_emi!P43</f>
        <v>130.1632556206275</v>
      </c>
      <c r="Q126" s="216">
        <f>Ind_Summary_emi!Q43</f>
        <v>130.9597466634676</v>
      </c>
      <c r="R126" s="216">
        <f>Ind_Summary_emi!R43</f>
        <v>131.8517036116516</v>
      </c>
      <c r="S126" s="216">
        <f>Ind_Summary_emi!S43</f>
        <v>136.1136384464304</v>
      </c>
      <c r="T126" s="216">
        <f>Ind_Summary_emi!T43</f>
        <v>141.7502706760678</v>
      </c>
      <c r="U126" s="216">
        <f>Ind_Summary_emi!U43</f>
        <v>157.86921504776959</v>
      </c>
      <c r="V126" s="216">
        <f>Ind_Summary_emi!V43</f>
        <v>150.2067418710335</v>
      </c>
      <c r="W126" s="216">
        <f>Ind_Summary_emi!W43</f>
        <v>146.23704196692981</v>
      </c>
    </row>
    <row r="128" spans="1:23" ht="12" customHeight="1" x14ac:dyDescent="0.25">
      <c r="A128" s="30" t="s">
        <v>87</v>
      </c>
      <c r="B128" s="205">
        <f t="shared" ref="B128:W128" si="8">IF(B29=0,"",B29/B3*1000)</f>
        <v>164.99755890993666</v>
      </c>
      <c r="C128" s="205">
        <f t="shared" si="8"/>
        <v>154.65406740875309</v>
      </c>
      <c r="D128" s="205">
        <f t="shared" si="8"/>
        <v>148.16836153880783</v>
      </c>
      <c r="E128" s="205">
        <f t="shared" si="8"/>
        <v>125.86168534421047</v>
      </c>
      <c r="F128" s="205">
        <f t="shared" si="8"/>
        <v>113.43180385271663</v>
      </c>
      <c r="G128" s="205">
        <f t="shared" si="8"/>
        <v>136.48077090090604</v>
      </c>
      <c r="H128" s="205">
        <f t="shared" si="8"/>
        <v>113.22329700576825</v>
      </c>
      <c r="I128" s="205">
        <f t="shared" si="8"/>
        <v>135.27310597032994</v>
      </c>
      <c r="J128" s="205">
        <f t="shared" si="8"/>
        <v>148.15079693651626</v>
      </c>
      <c r="K128" s="205">
        <f t="shared" si="8"/>
        <v>134.32115364751328</v>
      </c>
      <c r="L128" s="205">
        <f t="shared" si="8"/>
        <v>140.61104092143339</v>
      </c>
      <c r="M128" s="205">
        <f t="shared" si="8"/>
        <v>159.45226684291478</v>
      </c>
      <c r="N128" s="205">
        <f t="shared" si="8"/>
        <v>162.35777880614989</v>
      </c>
      <c r="O128" s="205">
        <f t="shared" si="8"/>
        <v>156.6577437292818</v>
      </c>
      <c r="P128" s="205">
        <f t="shared" si="8"/>
        <v>184.15779247132076</v>
      </c>
      <c r="Q128" s="205">
        <f t="shared" si="8"/>
        <v>182.31036804983498</v>
      </c>
      <c r="R128" s="205">
        <f t="shared" si="8"/>
        <v>179.7128581292952</v>
      </c>
      <c r="S128" s="205">
        <f t="shared" si="8"/>
        <v>170.63391983456719</v>
      </c>
      <c r="T128" s="205">
        <f t="shared" si="8"/>
        <v>161.13407767688716</v>
      </c>
      <c r="U128" s="205">
        <f t="shared" si="8"/>
        <v>152.75882699522762</v>
      </c>
      <c r="V128" s="205">
        <f t="shared" si="8"/>
        <v>150.56316585623659</v>
      </c>
      <c r="W128" s="205">
        <f t="shared" si="8"/>
        <v>141.2657301425146</v>
      </c>
    </row>
    <row r="129" spans="1:23" ht="12" customHeight="1" x14ac:dyDescent="0.25">
      <c r="A129" s="12" t="s">
        <v>16</v>
      </c>
      <c r="B129" s="206">
        <f t="shared" ref="B129:W129" si="9">IF(B52=0,"",B52/B4*1000)</f>
        <v>707.42645488270182</v>
      </c>
      <c r="C129" s="206">
        <f t="shared" si="9"/>
        <v>744.53512721614641</v>
      </c>
      <c r="D129" s="206">
        <f t="shared" si="9"/>
        <v>682.56538224189251</v>
      </c>
      <c r="E129" s="206">
        <f t="shared" si="9"/>
        <v>704.76801251445158</v>
      </c>
      <c r="F129" s="206">
        <f t="shared" si="9"/>
        <v>561.14470819174915</v>
      </c>
      <c r="G129" s="206">
        <f t="shared" si="9"/>
        <v>456.66981106009257</v>
      </c>
      <c r="H129" s="206">
        <f t="shared" si="9"/>
        <v>375.1935896871214</v>
      </c>
      <c r="I129" s="206">
        <f t="shared" si="9"/>
        <v>378.55941522867334</v>
      </c>
      <c r="J129" s="206">
        <f t="shared" si="9"/>
        <v>334.70743921768974</v>
      </c>
      <c r="K129" s="206">
        <f t="shared" si="9"/>
        <v>433.98424290531898</v>
      </c>
      <c r="L129" s="206">
        <f t="shared" si="9"/>
        <v>338.81903851591005</v>
      </c>
      <c r="M129" s="206">
        <f t="shared" si="9"/>
        <v>316.6022722836052</v>
      </c>
      <c r="N129" s="206">
        <f t="shared" si="9"/>
        <v>564.60035913189336</v>
      </c>
      <c r="O129" s="206">
        <f t="shared" si="9"/>
        <v>1100.9099886826884</v>
      </c>
      <c r="P129" s="206">
        <f t="shared" si="9"/>
        <v>489.8525250057225</v>
      </c>
      <c r="Q129" s="206">
        <f t="shared" si="9"/>
        <v>277.46570595410253</v>
      </c>
      <c r="R129" s="206">
        <f t="shared" si="9"/>
        <v>733.38268821551037</v>
      </c>
      <c r="S129" s="206">
        <f t="shared" si="9"/>
        <v>230.25598520376769</v>
      </c>
      <c r="T129" s="206">
        <f t="shared" si="9"/>
        <v>190.07619702925399</v>
      </c>
      <c r="U129" s="206">
        <f t="shared" si="9"/>
        <v>192.77189120576975</v>
      </c>
      <c r="V129" s="206">
        <f t="shared" si="9"/>
        <v>333.83594259454367</v>
      </c>
      <c r="W129" s="206">
        <f t="shared" si="9"/>
        <v>308.66113833844452</v>
      </c>
    </row>
    <row r="130" spans="1:23" ht="12" customHeight="1" x14ac:dyDescent="0.25">
      <c r="A130" s="13" t="s">
        <v>20</v>
      </c>
      <c r="B130" s="207">
        <f t="shared" ref="B130:W130" si="10">IF(B55=0,"",B55/B5*1000)</f>
        <v>827.21226361436516</v>
      </c>
      <c r="C130" s="207">
        <f t="shared" si="10"/>
        <v>928.92685158131621</v>
      </c>
      <c r="D130" s="207">
        <f t="shared" si="10"/>
        <v>1062.536412769849</v>
      </c>
      <c r="E130" s="207">
        <f t="shared" si="10"/>
        <v>994.9778780475242</v>
      </c>
      <c r="F130" s="207">
        <f t="shared" si="10"/>
        <v>1062.7631636660938</v>
      </c>
      <c r="G130" s="207">
        <f t="shared" si="10"/>
        <v>1003.3495009116582</v>
      </c>
      <c r="H130" s="207">
        <f t="shared" si="10"/>
        <v>836.3289492448132</v>
      </c>
      <c r="I130" s="207">
        <f t="shared" si="10"/>
        <v>822.80217422970566</v>
      </c>
      <c r="J130" s="207">
        <f t="shared" si="10"/>
        <v>737.69937761849837</v>
      </c>
      <c r="K130" s="207">
        <f t="shared" si="10"/>
        <v>932.68710567287155</v>
      </c>
      <c r="L130" s="207">
        <f t="shared" si="10"/>
        <v>975.11356146480341</v>
      </c>
      <c r="M130" s="207">
        <f t="shared" si="10"/>
        <v>925.92591711354521</v>
      </c>
      <c r="N130" s="207">
        <f t="shared" si="10"/>
        <v>1009.2095953026438</v>
      </c>
      <c r="O130" s="207">
        <f t="shared" si="10"/>
        <v>1198.5113860842096</v>
      </c>
      <c r="P130" s="207">
        <f t="shared" si="10"/>
        <v>1240.569477962239</v>
      </c>
      <c r="Q130" s="207">
        <f t="shared" si="10"/>
        <v>1283.3119817813681</v>
      </c>
      <c r="R130" s="207">
        <f t="shared" si="10"/>
        <v>1087.997437799927</v>
      </c>
      <c r="S130" s="207">
        <f t="shared" si="10"/>
        <v>1131.8196463391255</v>
      </c>
      <c r="T130" s="207">
        <f t="shared" si="10"/>
        <v>977.47152211490936</v>
      </c>
      <c r="U130" s="207">
        <f t="shared" si="10"/>
        <v>935.72046091149105</v>
      </c>
      <c r="V130" s="207">
        <f t="shared" si="10"/>
        <v>841.81450764810324</v>
      </c>
      <c r="W130" s="207">
        <f t="shared" si="10"/>
        <v>771.28711883667495</v>
      </c>
    </row>
    <row r="131" spans="1:23" ht="12" customHeight="1" x14ac:dyDescent="0.25">
      <c r="A131" s="14" t="s">
        <v>43</v>
      </c>
      <c r="B131" s="206">
        <f t="shared" ref="B131:W131" si="11">IF(B56=0,"",B56/B6*1000)</f>
        <v>1534.4328781246018</v>
      </c>
      <c r="C131" s="206">
        <f t="shared" si="11"/>
        <v>1606.2966458013091</v>
      </c>
      <c r="D131" s="206">
        <f t="shared" si="11"/>
        <v>1759.2402021518553</v>
      </c>
      <c r="E131" s="206">
        <f t="shared" si="11"/>
        <v>1643.797998769393</v>
      </c>
      <c r="F131" s="206">
        <f t="shared" si="11"/>
        <v>1754.252037848531</v>
      </c>
      <c r="G131" s="206">
        <f t="shared" si="11"/>
        <v>1639.608058031783</v>
      </c>
      <c r="H131" s="206">
        <f t="shared" si="11"/>
        <v>1379.4847032733999</v>
      </c>
      <c r="I131" s="206">
        <f t="shared" si="11"/>
        <v>1333.5003563675939</v>
      </c>
      <c r="J131" s="206">
        <f t="shared" si="11"/>
        <v>943.06533748830634</v>
      </c>
      <c r="K131" s="206">
        <f t="shared" si="11"/>
        <v>1728.4084656812415</v>
      </c>
      <c r="L131" s="206">
        <f t="shared" si="11"/>
        <v>1496.9827628953747</v>
      </c>
      <c r="M131" s="206">
        <f t="shared" si="11"/>
        <v>1395.2977589022839</v>
      </c>
      <c r="N131" s="206">
        <f t="shared" si="11"/>
        <v>1903.4232346417198</v>
      </c>
      <c r="O131" s="206">
        <f t="shared" si="11"/>
        <v>2408.6539791404848</v>
      </c>
      <c r="P131" s="206">
        <f t="shared" si="11"/>
        <v>2607.6192783037804</v>
      </c>
      <c r="Q131" s="206">
        <f t="shared" si="11"/>
        <v>2181.9956207453329</v>
      </c>
      <c r="R131" s="206">
        <f t="shared" si="11"/>
        <v>2108.840861467183</v>
      </c>
      <c r="S131" s="206">
        <f t="shared" si="11"/>
        <v>1684.3991034110622</v>
      </c>
      <c r="T131" s="206">
        <f t="shared" si="11"/>
        <v>1440.5933006488572</v>
      </c>
      <c r="U131" s="206">
        <f t="shared" si="11"/>
        <v>1323.14555863437</v>
      </c>
      <c r="V131" s="206">
        <f t="shared" si="11"/>
        <v>1508.6877420817839</v>
      </c>
      <c r="W131" s="206">
        <f t="shared" si="11"/>
        <v>1446.813736022403</v>
      </c>
    </row>
    <row r="132" spans="1:23" ht="12" customHeight="1" x14ac:dyDescent="0.25">
      <c r="A132" s="14" t="s">
        <v>56</v>
      </c>
      <c r="B132" s="206">
        <f t="shared" ref="B132:W132" si="12">IF(B57=0,"",B57/B7*1000)</f>
        <v>744.2753981639604</v>
      </c>
      <c r="C132" s="206">
        <f t="shared" si="12"/>
        <v>873.00639736528819</v>
      </c>
      <c r="D132" s="206">
        <f t="shared" si="12"/>
        <v>964.90708415299821</v>
      </c>
      <c r="E132" s="206">
        <f t="shared" si="12"/>
        <v>944.53890722973517</v>
      </c>
      <c r="F132" s="206">
        <f t="shared" si="12"/>
        <v>1005.0267303094063</v>
      </c>
      <c r="G132" s="206">
        <f t="shared" si="12"/>
        <v>950.92844924857286</v>
      </c>
      <c r="H132" s="206">
        <f t="shared" si="12"/>
        <v>768.99390723032798</v>
      </c>
      <c r="I132" s="206">
        <f t="shared" si="12"/>
        <v>771.72134860047242</v>
      </c>
      <c r="J132" s="206">
        <f t="shared" si="12"/>
        <v>772.24906772742486</v>
      </c>
      <c r="K132" s="206">
        <f t="shared" si="12"/>
        <v>914.23044290061875</v>
      </c>
      <c r="L132" s="206">
        <f t="shared" si="12"/>
        <v>800.43353243671902</v>
      </c>
      <c r="M132" s="206">
        <f t="shared" si="12"/>
        <v>878.33380684823021</v>
      </c>
      <c r="N132" s="206">
        <f t="shared" si="12"/>
        <v>1236.3502226957989</v>
      </c>
      <c r="O132" s="206">
        <f t="shared" si="12"/>
        <v>1625.0933298567165</v>
      </c>
      <c r="P132" s="206">
        <f t="shared" si="12"/>
        <v>1696.7722625037029</v>
      </c>
      <c r="Q132" s="206">
        <f t="shared" si="12"/>
        <v>1406.3902017793453</v>
      </c>
      <c r="R132" s="206">
        <f t="shared" si="12"/>
        <v>1402.1506752772905</v>
      </c>
      <c r="S132" s="206">
        <f t="shared" si="12"/>
        <v>1122.9887901213799</v>
      </c>
      <c r="T132" s="206">
        <f t="shared" si="12"/>
        <v>978.88581271172563</v>
      </c>
      <c r="U132" s="206">
        <f t="shared" si="12"/>
        <v>881.02658227245513</v>
      </c>
      <c r="V132" s="206">
        <f t="shared" si="12"/>
        <v>1038.1812842608203</v>
      </c>
      <c r="W132" s="206">
        <f t="shared" si="12"/>
        <v>953.28102838425571</v>
      </c>
    </row>
    <row r="133" spans="1:23" ht="12" customHeight="1" x14ac:dyDescent="0.25">
      <c r="A133" s="14" t="s">
        <v>45</v>
      </c>
      <c r="B133" s="206">
        <f t="shared" ref="B133:W133" si="13">IF(B60=0,"",B60/B8*1000)</f>
        <v>579.46582719470541</v>
      </c>
      <c r="C133" s="206">
        <f t="shared" si="13"/>
        <v>647.49319845786613</v>
      </c>
      <c r="D133" s="206">
        <f t="shared" si="13"/>
        <v>778.15773683475834</v>
      </c>
      <c r="E133" s="206">
        <f t="shared" si="13"/>
        <v>697.29727679600319</v>
      </c>
      <c r="F133" s="206">
        <f t="shared" si="13"/>
        <v>748.73583244530596</v>
      </c>
      <c r="G133" s="206">
        <f t="shared" si="13"/>
        <v>720.54357078464488</v>
      </c>
      <c r="H133" s="206">
        <f t="shared" si="13"/>
        <v>606.34185357055867</v>
      </c>
      <c r="I133" s="206">
        <f t="shared" si="13"/>
        <v>600.68915157180095</v>
      </c>
      <c r="J133" s="206">
        <f t="shared" si="13"/>
        <v>593.67270039990751</v>
      </c>
      <c r="K133" s="206">
        <f t="shared" si="13"/>
        <v>502.58674079687614</v>
      </c>
      <c r="L133" s="206">
        <f t="shared" si="13"/>
        <v>829.59803304727438</v>
      </c>
      <c r="M133" s="206">
        <f t="shared" si="13"/>
        <v>703.05505833471648</v>
      </c>
      <c r="N133" s="206">
        <f t="shared" si="13"/>
        <v>564.57266189538541</v>
      </c>
      <c r="O133" s="206">
        <f t="shared" si="13"/>
        <v>680.41174155325223</v>
      </c>
      <c r="P133" s="206">
        <f t="shared" si="13"/>
        <v>620.25969288625333</v>
      </c>
      <c r="Q133" s="206">
        <f t="shared" si="13"/>
        <v>780.50620578967585</v>
      </c>
      <c r="R133" s="206">
        <f t="shared" si="13"/>
        <v>623.46369729678622</v>
      </c>
      <c r="S133" s="206">
        <f t="shared" si="13"/>
        <v>417.29260773230214</v>
      </c>
      <c r="T133" s="206">
        <f t="shared" si="13"/>
        <v>356.41035294625505</v>
      </c>
      <c r="U133" s="206">
        <f t="shared" si="13"/>
        <v>319.26509907182054</v>
      </c>
      <c r="V133" s="206">
        <f t="shared" si="13"/>
        <v>315.06054994691965</v>
      </c>
      <c r="W133" s="206">
        <f t="shared" si="13"/>
        <v>293.06263368567335</v>
      </c>
    </row>
    <row r="134" spans="1:23" ht="12" customHeight="1" x14ac:dyDescent="0.25">
      <c r="A134" s="13" t="s">
        <v>21</v>
      </c>
      <c r="B134" s="207">
        <f t="shared" ref="B134:W134" si="14">IF(B61=0,"",B61/B9*1000)</f>
        <v>229.09178915901549</v>
      </c>
      <c r="C134" s="207">
        <f t="shared" si="14"/>
        <v>165.13962634578712</v>
      </c>
      <c r="D134" s="207">
        <f t="shared" si="14"/>
        <v>184.79899621422501</v>
      </c>
      <c r="E134" s="207">
        <f t="shared" si="14"/>
        <v>139.77946026900102</v>
      </c>
      <c r="F134" s="207">
        <f t="shared" si="14"/>
        <v>179.50126236309774</v>
      </c>
      <c r="G134" s="207">
        <f t="shared" si="14"/>
        <v>183.93878766126159</v>
      </c>
      <c r="H134" s="207">
        <f t="shared" si="14"/>
        <v>182.58036900925487</v>
      </c>
      <c r="I134" s="207">
        <f t="shared" si="14"/>
        <v>166.68473378237425</v>
      </c>
      <c r="J134" s="207">
        <f t="shared" si="14"/>
        <v>210.6867063797454</v>
      </c>
      <c r="K134" s="207">
        <f t="shared" si="14"/>
        <v>196.25290029764722</v>
      </c>
      <c r="L134" s="207">
        <f t="shared" si="14"/>
        <v>115.16715672515633</v>
      </c>
      <c r="M134" s="207">
        <f t="shared" si="14"/>
        <v>118.51129329070285</v>
      </c>
      <c r="N134" s="207">
        <f t="shared" si="14"/>
        <v>75.117646264153493</v>
      </c>
      <c r="O134" s="207">
        <f t="shared" si="14"/>
        <v>69.670029635616174</v>
      </c>
      <c r="P134" s="207">
        <f t="shared" si="14"/>
        <v>108.63420530184241</v>
      </c>
      <c r="Q134" s="207">
        <f t="shared" si="14"/>
        <v>136.13060798284434</v>
      </c>
      <c r="R134" s="207">
        <f t="shared" si="14"/>
        <v>96.670874230077231</v>
      </c>
      <c r="S134" s="207">
        <f t="shared" si="14"/>
        <v>74.955373744866591</v>
      </c>
      <c r="T134" s="207">
        <f t="shared" si="14"/>
        <v>79.257531261745683</v>
      </c>
      <c r="U134" s="207">
        <f t="shared" si="14"/>
        <v>51.500045673493759</v>
      </c>
      <c r="V134" s="207">
        <f t="shared" si="14"/>
        <v>48.884890188410118</v>
      </c>
      <c r="W134" s="207">
        <f t="shared" si="14"/>
        <v>50.883027901765203</v>
      </c>
    </row>
    <row r="135" spans="1:23" ht="12" customHeight="1" x14ac:dyDescent="0.25">
      <c r="A135" s="14" t="s">
        <v>57</v>
      </c>
      <c r="B135" s="206">
        <f t="shared" ref="B135:W135" si="15">IF(B62=0,"",B62/B10*1000)</f>
        <v>613.66820381526657</v>
      </c>
      <c r="C135" s="206">
        <f t="shared" si="15"/>
        <v>639.53868183229861</v>
      </c>
      <c r="D135" s="206">
        <f t="shared" si="15"/>
        <v>751.07623641974897</v>
      </c>
      <c r="E135" s="206">
        <f t="shared" si="15"/>
        <v>622.78355424987546</v>
      </c>
      <c r="F135" s="206">
        <f t="shared" si="15"/>
        <v>680.10413057467997</v>
      </c>
      <c r="G135" s="206">
        <f t="shared" si="15"/>
        <v>780.28194404333988</v>
      </c>
      <c r="H135" s="206">
        <f t="shared" si="15"/>
        <v>706.7865165757778</v>
      </c>
      <c r="I135" s="206">
        <f t="shared" si="15"/>
        <v>700.69141447306731</v>
      </c>
      <c r="J135" s="206">
        <f t="shared" si="15"/>
        <v>689.10339615612213</v>
      </c>
      <c r="K135" s="206">
        <f t="shared" si="15"/>
        <v>659.18930585965779</v>
      </c>
      <c r="L135" s="206">
        <f t="shared" si="15"/>
        <v>467.93261362744391</v>
      </c>
      <c r="M135" s="206">
        <f t="shared" si="15"/>
        <v>508.84906156723895</v>
      </c>
      <c r="N135" s="206">
        <f t="shared" si="15"/>
        <v>382.33678817029732</v>
      </c>
      <c r="O135" s="206">
        <f t="shared" si="15"/>
        <v>433.54516949724882</v>
      </c>
      <c r="P135" s="206">
        <f t="shared" si="15"/>
        <v>531.3737877363327</v>
      </c>
      <c r="Q135" s="206">
        <f t="shared" si="15"/>
        <v>451.65493343275841</v>
      </c>
      <c r="R135" s="206">
        <f t="shared" si="15"/>
        <v>458.12950806625611</v>
      </c>
      <c r="S135" s="206">
        <f t="shared" si="15"/>
        <v>393.64224259168014</v>
      </c>
      <c r="T135" s="206">
        <f t="shared" si="15"/>
        <v>405.10953305625446</v>
      </c>
      <c r="U135" s="206">
        <f t="shared" si="15"/>
        <v>344.74271150486942</v>
      </c>
      <c r="V135" s="206">
        <f t="shared" si="15"/>
        <v>319.74199504812532</v>
      </c>
      <c r="W135" s="206">
        <f t="shared" si="15"/>
        <v>357.90134442239139</v>
      </c>
    </row>
    <row r="136" spans="1:23" ht="12" customHeight="1" x14ac:dyDescent="0.25">
      <c r="A136" s="14" t="s">
        <v>47</v>
      </c>
      <c r="B136" s="206">
        <f t="shared" ref="B136:W136" si="16">IF(B63=0,"",B63/B11*1000)</f>
        <v>388.59698969637788</v>
      </c>
      <c r="C136" s="206">
        <f t="shared" si="16"/>
        <v>312.71458237963918</v>
      </c>
      <c r="D136" s="206">
        <f t="shared" si="16"/>
        <v>341.00787011114039</v>
      </c>
      <c r="E136" s="206">
        <f t="shared" si="16"/>
        <v>222.27126882467175</v>
      </c>
      <c r="F136" s="206">
        <f t="shared" si="16"/>
        <v>270.03694693889133</v>
      </c>
      <c r="G136" s="206">
        <f t="shared" si="16"/>
        <v>302.02921910024617</v>
      </c>
      <c r="H136" s="206">
        <f t="shared" si="16"/>
        <v>269.88241577001747</v>
      </c>
      <c r="I136" s="206">
        <f t="shared" si="16"/>
        <v>235.08938877808532</v>
      </c>
      <c r="J136" s="206">
        <f t="shared" si="16"/>
        <v>277.54424372763515</v>
      </c>
      <c r="K136" s="206">
        <f t="shared" si="16"/>
        <v>295.66174734055068</v>
      </c>
      <c r="L136" s="206">
        <f t="shared" si="16"/>
        <v>189.42394150372286</v>
      </c>
      <c r="M136" s="206">
        <f t="shared" si="16"/>
        <v>147.40806481385931</v>
      </c>
      <c r="N136" s="206">
        <f t="shared" si="16"/>
        <v>70.98944235685866</v>
      </c>
      <c r="O136" s="206">
        <f t="shared" si="16"/>
        <v>63.830659543493859</v>
      </c>
      <c r="P136" s="206">
        <f t="shared" si="16"/>
        <v>114.83340402891383</v>
      </c>
      <c r="Q136" s="206">
        <f t="shared" si="16"/>
        <v>181.92970837240702</v>
      </c>
      <c r="R136" s="206">
        <f t="shared" si="16"/>
        <v>112.68622781852882</v>
      </c>
      <c r="S136" s="206">
        <f t="shared" si="16"/>
        <v>49.993201685443552</v>
      </c>
      <c r="T136" s="206">
        <f t="shared" si="16"/>
        <v>38.75819399796967</v>
      </c>
      <c r="U136" s="206">
        <f t="shared" si="16"/>
        <v>23.830324484726304</v>
      </c>
      <c r="V136" s="206">
        <f t="shared" si="16"/>
        <v>17.709385224881824</v>
      </c>
      <c r="W136" s="206">
        <f t="shared" si="16"/>
        <v>24.74899676482563</v>
      </c>
    </row>
    <row r="137" spans="1:23" ht="12" customHeight="1" x14ac:dyDescent="0.25">
      <c r="A137" s="14" t="s">
        <v>48</v>
      </c>
      <c r="B137" s="206">
        <f t="shared" ref="B137:W137" si="17">IF(B64=0,"",B64/B12*1000)</f>
        <v>12.785914589006429</v>
      </c>
      <c r="C137" s="206">
        <f t="shared" si="17"/>
        <v>12.785914589006428</v>
      </c>
      <c r="D137" s="206">
        <f t="shared" si="17"/>
        <v>12.785914589006429</v>
      </c>
      <c r="E137" s="206">
        <f t="shared" si="17"/>
        <v>12.785914589006431</v>
      </c>
      <c r="F137" s="206">
        <f t="shared" si="17"/>
        <v>12.785914589006424</v>
      </c>
      <c r="G137" s="206">
        <f t="shared" si="17"/>
        <v>12.785914589006437</v>
      </c>
      <c r="H137" s="206">
        <f t="shared" si="17"/>
        <v>12.785914589006428</v>
      </c>
      <c r="I137" s="206">
        <f t="shared" si="17"/>
        <v>10.896517079125559</v>
      </c>
      <c r="J137" s="206">
        <f t="shared" si="17"/>
        <v>12.785914589006426</v>
      </c>
      <c r="K137" s="206">
        <f t="shared" si="17"/>
        <v>15.982393236258032</v>
      </c>
      <c r="L137" s="206">
        <f t="shared" si="17"/>
        <v>15.982393236258035</v>
      </c>
      <c r="M137" s="206">
        <f t="shared" si="17"/>
        <v>15.982393236258043</v>
      </c>
      <c r="N137" s="206">
        <f t="shared" si="17"/>
        <v>15.982393236258028</v>
      </c>
      <c r="O137" s="206">
        <f t="shared" si="17"/>
        <v>15.982393236258043</v>
      </c>
      <c r="P137" s="206">
        <f t="shared" si="17"/>
        <v>15.982393236258035</v>
      </c>
      <c r="Q137" s="206">
        <f t="shared" si="17"/>
        <v>17.898725448398547</v>
      </c>
      <c r="R137" s="206">
        <f t="shared" si="17"/>
        <v>15.197953885076753</v>
      </c>
      <c r="S137" s="206">
        <f t="shared" si="17"/>
        <v>20.570933401574244</v>
      </c>
      <c r="T137" s="206">
        <f t="shared" si="17"/>
        <v>23.19890359680797</v>
      </c>
      <c r="U137" s="206">
        <f t="shared" si="17"/>
        <v>20.017807225716538</v>
      </c>
      <c r="V137" s="206">
        <f t="shared" si="17"/>
        <v>16.512564591951708</v>
      </c>
      <c r="W137" s="206">
        <f t="shared" si="17"/>
        <v>16.512564591951712</v>
      </c>
    </row>
    <row r="138" spans="1:23" ht="12" customHeight="1" x14ac:dyDescent="0.25">
      <c r="A138" s="13" t="s">
        <v>22</v>
      </c>
      <c r="B138" s="207">
        <f t="shared" ref="B138:W138" si="18">IF(B65=0,"",B65/B13*1000)</f>
        <v>856.92868374149327</v>
      </c>
      <c r="C138" s="207">
        <f t="shared" si="18"/>
        <v>811.81116523941614</v>
      </c>
      <c r="D138" s="207">
        <f t="shared" si="18"/>
        <v>738.62848285597397</v>
      </c>
      <c r="E138" s="207">
        <f t="shared" si="18"/>
        <v>611.18073393100644</v>
      </c>
      <c r="F138" s="207">
        <f t="shared" si="18"/>
        <v>752.0815721040691</v>
      </c>
      <c r="G138" s="207">
        <f t="shared" si="18"/>
        <v>769.36955973772865</v>
      </c>
      <c r="H138" s="207">
        <f t="shared" si="18"/>
        <v>664.41562932585407</v>
      </c>
      <c r="I138" s="207">
        <f t="shared" si="18"/>
        <v>881.89183117805453</v>
      </c>
      <c r="J138" s="207">
        <f t="shared" si="18"/>
        <v>700.51543372223762</v>
      </c>
      <c r="K138" s="207">
        <f t="shared" si="18"/>
        <v>603.55617007322803</v>
      </c>
      <c r="L138" s="207">
        <f t="shared" si="18"/>
        <v>762.90666721591981</v>
      </c>
      <c r="M138" s="207">
        <f t="shared" si="18"/>
        <v>864.61409897590522</v>
      </c>
      <c r="N138" s="207">
        <f t="shared" si="18"/>
        <v>992.10746634142015</v>
      </c>
      <c r="O138" s="207">
        <f t="shared" si="18"/>
        <v>1042.1631107951325</v>
      </c>
      <c r="P138" s="207">
        <f t="shared" si="18"/>
        <v>981.89223018391579</v>
      </c>
      <c r="Q138" s="207">
        <f t="shared" si="18"/>
        <v>951.11398935533384</v>
      </c>
      <c r="R138" s="207">
        <f t="shared" si="18"/>
        <v>1016.6319327033899</v>
      </c>
      <c r="S138" s="207">
        <f t="shared" si="18"/>
        <v>858.52343065867751</v>
      </c>
      <c r="T138" s="207">
        <f t="shared" si="18"/>
        <v>789.03163104784107</v>
      </c>
      <c r="U138" s="207">
        <f t="shared" si="18"/>
        <v>780.2351125363183</v>
      </c>
      <c r="V138" s="207">
        <f t="shared" si="18"/>
        <v>751.1761920465085</v>
      </c>
      <c r="W138" s="207">
        <f t="shared" si="18"/>
        <v>787.89524314664754</v>
      </c>
    </row>
    <row r="139" spans="1:23" ht="12" customHeight="1" x14ac:dyDescent="0.25">
      <c r="A139" s="14" t="s">
        <v>49</v>
      </c>
      <c r="B139" s="206">
        <f t="shared" ref="B139:W139" si="19">IF(B66=0,"",B66/B14*1000)</f>
        <v>969.2475648269351</v>
      </c>
      <c r="C139" s="206">
        <f t="shared" si="19"/>
        <v>1025.6737220511477</v>
      </c>
      <c r="D139" s="206">
        <f t="shared" si="19"/>
        <v>912.91548471114959</v>
      </c>
      <c r="E139" s="206">
        <f t="shared" si="19"/>
        <v>704.05926944435657</v>
      </c>
      <c r="F139" s="206">
        <f t="shared" si="19"/>
        <v>902.90796631398052</v>
      </c>
      <c r="G139" s="206">
        <f t="shared" si="19"/>
        <v>892.40252529933377</v>
      </c>
      <c r="H139" s="206">
        <f t="shared" si="19"/>
        <v>745.63203250458457</v>
      </c>
      <c r="I139" s="206">
        <f t="shared" si="19"/>
        <v>1116.2270687146183</v>
      </c>
      <c r="J139" s="206">
        <f t="shared" si="19"/>
        <v>880.741221513857</v>
      </c>
      <c r="K139" s="206">
        <f t="shared" si="19"/>
        <v>708.72477022193505</v>
      </c>
      <c r="L139" s="206">
        <f t="shared" si="19"/>
        <v>850.76761875833915</v>
      </c>
      <c r="M139" s="206">
        <f t="shared" si="19"/>
        <v>929.54727131866844</v>
      </c>
      <c r="N139" s="206">
        <f t="shared" si="19"/>
        <v>761.67897748885775</v>
      </c>
      <c r="O139" s="206">
        <f t="shared" si="19"/>
        <v>817.69068752424869</v>
      </c>
      <c r="P139" s="206">
        <f t="shared" si="19"/>
        <v>819.43281426886153</v>
      </c>
      <c r="Q139" s="206">
        <f t="shared" si="19"/>
        <v>1049.2234336228266</v>
      </c>
      <c r="R139" s="206">
        <f t="shared" si="19"/>
        <v>1155.4512050095011</v>
      </c>
      <c r="S139" s="206">
        <f t="shared" si="19"/>
        <v>1102.9902883073166</v>
      </c>
      <c r="T139" s="206">
        <f t="shared" si="19"/>
        <v>1237.0926839368583</v>
      </c>
      <c r="U139" s="206">
        <f t="shared" si="19"/>
        <v>926.78852753098283</v>
      </c>
      <c r="V139" s="206">
        <f t="shared" si="19"/>
        <v>893.81675727554671</v>
      </c>
      <c r="W139" s="206">
        <f t="shared" si="19"/>
        <v>942.54063644984626</v>
      </c>
    </row>
    <row r="140" spans="1:23" ht="12" customHeight="1" x14ac:dyDescent="0.25">
      <c r="A140" s="14" t="s">
        <v>50</v>
      </c>
      <c r="B140" s="206">
        <f t="shared" ref="B140:W140" si="20">IF(B67=0,"",B67/B15*1000)</f>
        <v>462.22759029090747</v>
      </c>
      <c r="C140" s="206">
        <f t="shared" si="20"/>
        <v>418.72334924211117</v>
      </c>
      <c r="D140" s="206">
        <f t="shared" si="20"/>
        <v>372.69067259400475</v>
      </c>
      <c r="E140" s="206">
        <f t="shared" si="20"/>
        <v>287.42674110548603</v>
      </c>
      <c r="F140" s="206">
        <f t="shared" si="20"/>
        <v>374.37402264692071</v>
      </c>
      <c r="G140" s="206">
        <f t="shared" si="20"/>
        <v>370.01813659976438</v>
      </c>
      <c r="H140" s="206">
        <f t="shared" si="20"/>
        <v>313.4308113059401</v>
      </c>
      <c r="I140" s="206">
        <f t="shared" si="20"/>
        <v>471.84428775394389</v>
      </c>
      <c r="J140" s="206">
        <f t="shared" si="20"/>
        <v>372.30123333175698</v>
      </c>
      <c r="K140" s="206">
        <f t="shared" si="20"/>
        <v>454.62239539744985</v>
      </c>
      <c r="L140" s="206">
        <f t="shared" si="20"/>
        <v>703.33116176025874</v>
      </c>
      <c r="M140" s="206">
        <f t="shared" si="20"/>
        <v>909.53492578917007</v>
      </c>
      <c r="N140" s="206">
        <f t="shared" si="20"/>
        <v>1623.4961617556178</v>
      </c>
      <c r="O140" s="206">
        <f t="shared" si="20"/>
        <v>1572.8868021911849</v>
      </c>
      <c r="P140" s="206">
        <f t="shared" si="20"/>
        <v>1660.5062468801659</v>
      </c>
      <c r="Q140" s="206">
        <f t="shared" si="20"/>
        <v>913.40003247624873</v>
      </c>
      <c r="R140" s="206">
        <f t="shared" si="20"/>
        <v>921.80282659563545</v>
      </c>
      <c r="S140" s="206">
        <f t="shared" si="20"/>
        <v>700.89377170492378</v>
      </c>
      <c r="T140" s="206">
        <f t="shared" si="20"/>
        <v>407.84142581330843</v>
      </c>
      <c r="U140" s="206">
        <f t="shared" si="20"/>
        <v>640.43377092457331</v>
      </c>
      <c r="V140" s="206">
        <f t="shared" si="20"/>
        <v>578.56887678608223</v>
      </c>
      <c r="W140" s="206">
        <f t="shared" si="20"/>
        <v>585.26658866073853</v>
      </c>
    </row>
    <row r="141" spans="1:23" ht="12" customHeight="1" x14ac:dyDescent="0.25">
      <c r="A141" s="14" t="s">
        <v>58</v>
      </c>
      <c r="B141" s="206">
        <f t="shared" ref="B141:W141" si="21">IF(B68=0,"",B68/B16*1000)</f>
        <v>347.52780642306476</v>
      </c>
      <c r="C141" s="206">
        <f t="shared" si="21"/>
        <v>356.44573546487089</v>
      </c>
      <c r="D141" s="206">
        <f t="shared" si="21"/>
        <v>300.96416017533073</v>
      </c>
      <c r="E141" s="206">
        <f t="shared" si="21"/>
        <v>222.47118042617194</v>
      </c>
      <c r="F141" s="206">
        <f t="shared" si="21"/>
        <v>278.58204813475618</v>
      </c>
      <c r="G141" s="206">
        <f t="shared" si="21"/>
        <v>261.20217893565348</v>
      </c>
      <c r="H141" s="206">
        <f t="shared" si="21"/>
        <v>255.04682410648866</v>
      </c>
      <c r="I141" s="206">
        <f t="shared" si="21"/>
        <v>387.03045572234032</v>
      </c>
      <c r="J141" s="206">
        <f t="shared" si="21"/>
        <v>306.41288118304647</v>
      </c>
      <c r="K141" s="206">
        <f t="shared" si="21"/>
        <v>279.01015193734889</v>
      </c>
      <c r="L141" s="206">
        <f t="shared" si="21"/>
        <v>355.03642266371236</v>
      </c>
      <c r="M141" s="206">
        <f t="shared" si="21"/>
        <v>323.89648523660031</v>
      </c>
      <c r="N141" s="206">
        <f t="shared" si="21"/>
        <v>423.43720429808047</v>
      </c>
      <c r="O141" s="206">
        <f t="shared" si="21"/>
        <v>479.64248311769916</v>
      </c>
      <c r="P141" s="206">
        <f t="shared" si="21"/>
        <v>328.19577328194947</v>
      </c>
      <c r="Q141" s="206">
        <f t="shared" si="21"/>
        <v>526.3073597880234</v>
      </c>
      <c r="R141" s="206">
        <f t="shared" si="21"/>
        <v>449.74151798398043</v>
      </c>
      <c r="S141" s="206">
        <f t="shared" si="21"/>
        <v>408.8166316098538</v>
      </c>
      <c r="T141" s="206">
        <f t="shared" si="21"/>
        <v>553.37973286493843</v>
      </c>
      <c r="U141" s="206">
        <f t="shared" si="21"/>
        <v>462.06974249241711</v>
      </c>
      <c r="V141" s="206">
        <f t="shared" si="21"/>
        <v>435.67390566942913</v>
      </c>
      <c r="W141" s="206">
        <f t="shared" si="21"/>
        <v>362.49254075200935</v>
      </c>
    </row>
    <row r="142" spans="1:23" ht="12" customHeight="1" x14ac:dyDescent="0.25">
      <c r="A142" s="13" t="s">
        <v>23</v>
      </c>
      <c r="B142" s="207">
        <f t="shared" ref="B142:W142" si="22">IF(B69=0,"",B69/B17*1000)</f>
        <v>133.11651113672497</v>
      </c>
      <c r="C142" s="207">
        <f t="shared" si="22"/>
        <v>104.42176002974553</v>
      </c>
      <c r="D142" s="207">
        <f t="shared" si="22"/>
        <v>95.861598088215842</v>
      </c>
      <c r="E142" s="207">
        <f t="shared" si="22"/>
        <v>112.11123890056885</v>
      </c>
      <c r="F142" s="207">
        <f t="shared" si="22"/>
        <v>86.567797936545134</v>
      </c>
      <c r="G142" s="207">
        <f t="shared" si="22"/>
        <v>81.257820384216174</v>
      </c>
      <c r="H142" s="207">
        <f t="shared" si="22"/>
        <v>89.585430870948727</v>
      </c>
      <c r="I142" s="207">
        <f t="shared" si="22"/>
        <v>82.651941478839291</v>
      </c>
      <c r="J142" s="207">
        <f t="shared" si="22"/>
        <v>125.32724795671649</v>
      </c>
      <c r="K142" s="207">
        <f t="shared" si="22"/>
        <v>133.47298926919402</v>
      </c>
      <c r="L142" s="207">
        <f t="shared" si="22"/>
        <v>148.23306337652326</v>
      </c>
      <c r="M142" s="207">
        <f t="shared" si="22"/>
        <v>130.12890579722543</v>
      </c>
      <c r="N142" s="207">
        <f t="shared" si="22"/>
        <v>149.30054155984993</v>
      </c>
      <c r="O142" s="207">
        <f t="shared" si="22"/>
        <v>161.09958004179242</v>
      </c>
      <c r="P142" s="207">
        <f t="shared" si="22"/>
        <v>142.93229808050557</v>
      </c>
      <c r="Q142" s="207">
        <f t="shared" si="22"/>
        <v>127.25538559538499</v>
      </c>
      <c r="R142" s="207">
        <f t="shared" si="22"/>
        <v>73.26164461955851</v>
      </c>
      <c r="S142" s="207">
        <f t="shared" si="22"/>
        <v>73.293492037483205</v>
      </c>
      <c r="T142" s="207">
        <f t="shared" si="22"/>
        <v>78.960393656840708</v>
      </c>
      <c r="U142" s="207">
        <f t="shared" si="22"/>
        <v>114.02357205239377</v>
      </c>
      <c r="V142" s="207">
        <f t="shared" si="22"/>
        <v>103.42682171805835</v>
      </c>
      <c r="W142" s="207">
        <f t="shared" si="22"/>
        <v>104.37574778692701</v>
      </c>
    </row>
    <row r="143" spans="1:23" ht="12" customHeight="1" x14ac:dyDescent="0.25">
      <c r="A143" s="14" t="s">
        <v>52</v>
      </c>
      <c r="B143" s="206" t="str">
        <f t="shared" ref="B143:W143" si="23">IF(B70=0,"",B70/B18*1000)</f>
        <v/>
      </c>
      <c r="C143" s="206" t="str">
        <f t="shared" si="23"/>
        <v/>
      </c>
      <c r="D143" s="206" t="str">
        <f t="shared" si="23"/>
        <v/>
      </c>
      <c r="E143" s="206" t="str">
        <f t="shared" si="23"/>
        <v/>
      </c>
      <c r="F143" s="206" t="str">
        <f t="shared" si="23"/>
        <v/>
      </c>
      <c r="G143" s="206" t="str">
        <f t="shared" si="23"/>
        <v/>
      </c>
      <c r="H143" s="206" t="str">
        <f t="shared" si="23"/>
        <v/>
      </c>
      <c r="I143" s="206" t="str">
        <f t="shared" si="23"/>
        <v/>
      </c>
      <c r="J143" s="206" t="str">
        <f t="shared" si="23"/>
        <v/>
      </c>
      <c r="K143" s="206" t="str">
        <f t="shared" si="23"/>
        <v/>
      </c>
      <c r="L143" s="206" t="str">
        <f t="shared" si="23"/>
        <v/>
      </c>
      <c r="M143" s="206" t="str">
        <f t="shared" si="23"/>
        <v/>
      </c>
      <c r="N143" s="206" t="str">
        <f t="shared" si="23"/>
        <v/>
      </c>
      <c r="O143" s="206" t="str">
        <f t="shared" si="23"/>
        <v/>
      </c>
      <c r="P143" s="206" t="str">
        <f t="shared" si="23"/>
        <v/>
      </c>
      <c r="Q143" s="206" t="str">
        <f t="shared" si="23"/>
        <v/>
      </c>
      <c r="R143" s="206" t="str">
        <f t="shared" si="23"/>
        <v/>
      </c>
      <c r="S143" s="206" t="str">
        <f t="shared" si="23"/>
        <v/>
      </c>
      <c r="T143" s="206" t="str">
        <f t="shared" si="23"/>
        <v/>
      </c>
      <c r="U143" s="206" t="str">
        <f t="shared" si="23"/>
        <v/>
      </c>
      <c r="V143" s="206" t="str">
        <f t="shared" si="23"/>
        <v/>
      </c>
      <c r="W143" s="206" t="str">
        <f t="shared" si="23"/>
        <v/>
      </c>
    </row>
    <row r="144" spans="1:23" ht="12" customHeight="1" x14ac:dyDescent="0.25">
      <c r="A144" s="14" t="s">
        <v>59</v>
      </c>
      <c r="B144" s="206">
        <f t="shared" ref="B144:W144" si="24">IF(B71=0,"",B71/B19*1000)</f>
        <v>373.18986079696947</v>
      </c>
      <c r="C144" s="206">
        <f t="shared" si="24"/>
        <v>373.33751618881934</v>
      </c>
      <c r="D144" s="206">
        <f t="shared" si="24"/>
        <v>302.39184462526168</v>
      </c>
      <c r="E144" s="206">
        <f t="shared" si="24"/>
        <v>364.81712961595628</v>
      </c>
      <c r="F144" s="206">
        <f t="shared" si="24"/>
        <v>300.87877686937668</v>
      </c>
      <c r="G144" s="206">
        <f t="shared" si="24"/>
        <v>291.39262293606697</v>
      </c>
      <c r="H144" s="206">
        <f t="shared" si="24"/>
        <v>343.79030838684366</v>
      </c>
      <c r="I144" s="206">
        <f t="shared" si="24"/>
        <v>285.22991442664733</v>
      </c>
      <c r="J144" s="206">
        <f t="shared" si="24"/>
        <v>290.56517525036463</v>
      </c>
      <c r="K144" s="206">
        <f t="shared" si="24"/>
        <v>343.05088986046889</v>
      </c>
      <c r="L144" s="206">
        <f t="shared" si="24"/>
        <v>314.86597722827219</v>
      </c>
      <c r="M144" s="206">
        <f t="shared" si="24"/>
        <v>261.2006786409421</v>
      </c>
      <c r="N144" s="206">
        <f t="shared" si="24"/>
        <v>288.12192624304049</v>
      </c>
      <c r="O144" s="206">
        <f t="shared" si="24"/>
        <v>284.36892303442198</v>
      </c>
      <c r="P144" s="206">
        <f t="shared" si="24"/>
        <v>239.41177899268902</v>
      </c>
      <c r="Q144" s="206">
        <f t="shared" si="24"/>
        <v>202.0643933904631</v>
      </c>
      <c r="R144" s="206">
        <f t="shared" si="24"/>
        <v>116.9074426242061</v>
      </c>
      <c r="S144" s="206">
        <f t="shared" si="24"/>
        <v>117.83508384528841</v>
      </c>
      <c r="T144" s="206">
        <f t="shared" si="24"/>
        <v>122.89242719078231</v>
      </c>
      <c r="U144" s="206">
        <f t="shared" si="24"/>
        <v>175.41452597652912</v>
      </c>
      <c r="V144" s="206">
        <f t="shared" si="24"/>
        <v>147.49584161831933</v>
      </c>
      <c r="W144" s="206">
        <f t="shared" si="24"/>
        <v>149.81782918584312</v>
      </c>
    </row>
    <row r="145" spans="1:23" ht="12" customHeight="1" x14ac:dyDescent="0.25">
      <c r="A145" s="14" t="s">
        <v>60</v>
      </c>
      <c r="B145" s="206">
        <f t="shared" ref="B145:W145" si="25">IF(B72=0,"",B72/B20*1000)</f>
        <v>33.555524562286806</v>
      </c>
      <c r="C145" s="206">
        <f t="shared" si="25"/>
        <v>24.159405266719446</v>
      </c>
      <c r="D145" s="206">
        <f t="shared" si="25"/>
        <v>23.098611903991323</v>
      </c>
      <c r="E145" s="206">
        <f t="shared" si="25"/>
        <v>26.725889727210433</v>
      </c>
      <c r="F145" s="206">
        <f t="shared" si="25"/>
        <v>20.201502370712817</v>
      </c>
      <c r="G145" s="206">
        <f t="shared" si="25"/>
        <v>18.783318599127799</v>
      </c>
      <c r="H145" s="206">
        <f t="shared" si="25"/>
        <v>20.312459915726507</v>
      </c>
      <c r="I145" s="206">
        <f t="shared" si="25"/>
        <v>19.330483385857708</v>
      </c>
      <c r="J145" s="206">
        <f t="shared" si="25"/>
        <v>34.593334336617907</v>
      </c>
      <c r="K145" s="206">
        <f t="shared" si="25"/>
        <v>34.961431606925082</v>
      </c>
      <c r="L145" s="206">
        <f t="shared" si="25"/>
        <v>43.080009753541056</v>
      </c>
      <c r="M145" s="206">
        <f t="shared" si="25"/>
        <v>35.011376513795007</v>
      </c>
      <c r="N145" s="206">
        <f t="shared" si="25"/>
        <v>43.879516325809867</v>
      </c>
      <c r="O145" s="206">
        <f t="shared" si="25"/>
        <v>48.134367817516477</v>
      </c>
      <c r="P145" s="206">
        <f t="shared" si="25"/>
        <v>39.565542395917134</v>
      </c>
      <c r="Q145" s="206">
        <f t="shared" si="25"/>
        <v>38.006033132088056</v>
      </c>
      <c r="R145" s="206">
        <f t="shared" si="25"/>
        <v>22.236193331538406</v>
      </c>
      <c r="S145" s="206">
        <f t="shared" si="25"/>
        <v>20.399412862008617</v>
      </c>
      <c r="T145" s="206">
        <f t="shared" si="25"/>
        <v>25.277022885272387</v>
      </c>
      <c r="U145" s="206">
        <f t="shared" si="25"/>
        <v>40.955542869780786</v>
      </c>
      <c r="V145" s="206">
        <f t="shared" si="25"/>
        <v>41.373985041617942</v>
      </c>
      <c r="W145" s="206">
        <f t="shared" si="25"/>
        <v>41.376858050803399</v>
      </c>
    </row>
    <row r="146" spans="1:23" ht="12" customHeight="1" x14ac:dyDescent="0.25">
      <c r="A146" s="15" t="s">
        <v>61</v>
      </c>
      <c r="B146" s="208">
        <f t="shared" ref="B146:W146" si="26">IF(B73=0,"",B73/B21*1000)</f>
        <v>179.75495632077659</v>
      </c>
      <c r="C146" s="208">
        <f t="shared" si="26"/>
        <v>147.45159354877094</v>
      </c>
      <c r="D146" s="208">
        <f t="shared" si="26"/>
        <v>137.39351663831616</v>
      </c>
      <c r="E146" s="208">
        <f t="shared" si="26"/>
        <v>152.95583913674162</v>
      </c>
      <c r="F146" s="208">
        <f t="shared" si="26"/>
        <v>139.590143609498</v>
      </c>
      <c r="G146" s="208">
        <f t="shared" si="26"/>
        <v>152.13610265770262</v>
      </c>
      <c r="H146" s="208">
        <f t="shared" si="26"/>
        <v>162.6394922698762</v>
      </c>
      <c r="I146" s="208">
        <f t="shared" si="26"/>
        <v>141.51966742671397</v>
      </c>
      <c r="J146" s="208">
        <f t="shared" si="26"/>
        <v>143.56835973480742</v>
      </c>
      <c r="K146" s="208">
        <f t="shared" si="26"/>
        <v>141.19014191160747</v>
      </c>
      <c r="L146" s="208">
        <f t="shared" si="26"/>
        <v>119.21373516115004</v>
      </c>
      <c r="M146" s="208">
        <f t="shared" si="26"/>
        <v>121.98611541119205</v>
      </c>
      <c r="N146" s="208">
        <f t="shared" si="26"/>
        <v>108.86632511442544</v>
      </c>
      <c r="O146" s="208">
        <f t="shared" si="26"/>
        <v>99.543989357138827</v>
      </c>
      <c r="P146" s="208">
        <f t="shared" si="26"/>
        <v>109.1534442672849</v>
      </c>
      <c r="Q146" s="208">
        <f t="shared" si="26"/>
        <v>106.14983757742151</v>
      </c>
      <c r="R146" s="208">
        <f t="shared" si="26"/>
        <v>85.498458955859732</v>
      </c>
      <c r="S146" s="208">
        <f t="shared" si="26"/>
        <v>81.760273218983102</v>
      </c>
      <c r="T146" s="208">
        <f t="shared" si="26"/>
        <v>87.004567422350803</v>
      </c>
      <c r="U146" s="208">
        <f t="shared" si="26"/>
        <v>89.262391751197001</v>
      </c>
      <c r="V146" s="208">
        <f t="shared" si="26"/>
        <v>87.097371851516144</v>
      </c>
      <c r="W146" s="208">
        <f t="shared" si="26"/>
        <v>79.667594553831535</v>
      </c>
    </row>
    <row r="147" spans="1:23" ht="12" customHeight="1" x14ac:dyDescent="0.25">
      <c r="A147" s="12" t="s">
        <v>62</v>
      </c>
      <c r="B147" s="206">
        <f t="shared" ref="B147:W147" si="27">IF(B74=0,"",B74/B22*1000)</f>
        <v>75.673147279454966</v>
      </c>
      <c r="C147" s="206">
        <f t="shared" si="27"/>
        <v>76.452763564895989</v>
      </c>
      <c r="D147" s="206">
        <f t="shared" si="27"/>
        <v>68.041970157093061</v>
      </c>
      <c r="E147" s="206">
        <f t="shared" si="27"/>
        <v>59.258647500881665</v>
      </c>
      <c r="F147" s="206">
        <f t="shared" si="27"/>
        <v>54.918289291736514</v>
      </c>
      <c r="G147" s="206">
        <f t="shared" si="27"/>
        <v>51.387292612125442</v>
      </c>
      <c r="H147" s="206">
        <f t="shared" si="27"/>
        <v>49.230084446345117</v>
      </c>
      <c r="I147" s="206">
        <f t="shared" si="27"/>
        <v>52.803843263687433</v>
      </c>
      <c r="J147" s="206">
        <f t="shared" si="27"/>
        <v>62.77712862846996</v>
      </c>
      <c r="K147" s="206">
        <f t="shared" si="27"/>
        <v>58.297800388674681</v>
      </c>
      <c r="L147" s="206">
        <f t="shared" si="27"/>
        <v>86.002132187453881</v>
      </c>
      <c r="M147" s="206">
        <f t="shared" si="27"/>
        <v>100.01855823174334</v>
      </c>
      <c r="N147" s="206">
        <f t="shared" si="27"/>
        <v>112.7827624282731</v>
      </c>
      <c r="O147" s="206">
        <f t="shared" si="27"/>
        <v>38.700805913151591</v>
      </c>
      <c r="P147" s="206">
        <f t="shared" si="27"/>
        <v>86.55693141402854</v>
      </c>
      <c r="Q147" s="206">
        <f t="shared" si="27"/>
        <v>53.446443228409642</v>
      </c>
      <c r="R147" s="206">
        <f t="shared" si="27"/>
        <v>45.529124003833154</v>
      </c>
      <c r="S147" s="206">
        <f t="shared" si="27"/>
        <v>45.698480223014307</v>
      </c>
      <c r="T147" s="206">
        <f t="shared" si="27"/>
        <v>48.435121797297811</v>
      </c>
      <c r="U147" s="206">
        <f t="shared" si="27"/>
        <v>15.642717672522021</v>
      </c>
      <c r="V147" s="206">
        <f t="shared" si="27"/>
        <v>18.854117384885171</v>
      </c>
      <c r="W147" s="206">
        <f t="shared" si="27"/>
        <v>13.656028193152027</v>
      </c>
    </row>
    <row r="148" spans="1:23" ht="12" customHeight="1" x14ac:dyDescent="0.25">
      <c r="A148" s="12" t="s">
        <v>63</v>
      </c>
      <c r="B148" s="206">
        <f t="shared" ref="B148:W148" si="28">IF(B75=0,"",B75/B23*1000)</f>
        <v>26.619543599889518</v>
      </c>
      <c r="C148" s="206">
        <f t="shared" si="28"/>
        <v>23.973807999636083</v>
      </c>
      <c r="D148" s="206">
        <f t="shared" si="28"/>
        <v>26.271787677759502</v>
      </c>
      <c r="E148" s="206">
        <f t="shared" si="28"/>
        <v>30.128229998413214</v>
      </c>
      <c r="F148" s="206">
        <f t="shared" si="28"/>
        <v>19.467509332889097</v>
      </c>
      <c r="G148" s="206">
        <f t="shared" si="28"/>
        <v>16.390186393905676</v>
      </c>
      <c r="H148" s="206">
        <f t="shared" si="28"/>
        <v>18.134664622538029</v>
      </c>
      <c r="I148" s="206">
        <f t="shared" si="28"/>
        <v>20.050763073347529</v>
      </c>
      <c r="J148" s="206">
        <f t="shared" si="28"/>
        <v>19.71327239882849</v>
      </c>
      <c r="K148" s="206">
        <f t="shared" si="28"/>
        <v>4.3101377442331987</v>
      </c>
      <c r="L148" s="206">
        <f t="shared" si="28"/>
        <v>7.0784278102873639</v>
      </c>
      <c r="M148" s="206">
        <f t="shared" si="28"/>
        <v>20.697277560253742</v>
      </c>
      <c r="N148" s="206">
        <f t="shared" si="28"/>
        <v>12.223193291893349</v>
      </c>
      <c r="O148" s="206">
        <f t="shared" si="28"/>
        <v>13.686300650013823</v>
      </c>
      <c r="P148" s="206">
        <f t="shared" si="28"/>
        <v>19.475083064492424</v>
      </c>
      <c r="Q148" s="206">
        <f t="shared" si="28"/>
        <v>18.734856999025734</v>
      </c>
      <c r="R148" s="206">
        <f t="shared" si="28"/>
        <v>16.249587279567226</v>
      </c>
      <c r="S148" s="206">
        <f t="shared" si="28"/>
        <v>26.450196385453559</v>
      </c>
      <c r="T148" s="206">
        <f t="shared" si="28"/>
        <v>32.446252404800411</v>
      </c>
      <c r="U148" s="206">
        <f t="shared" si="28"/>
        <v>43.209278934752248</v>
      </c>
      <c r="V148" s="206">
        <f t="shared" si="28"/>
        <v>38.446816554376333</v>
      </c>
      <c r="W148" s="206">
        <f t="shared" si="28"/>
        <v>38.694424764579537</v>
      </c>
    </row>
    <row r="149" spans="1:23" ht="12" customHeight="1" x14ac:dyDescent="0.25">
      <c r="A149" s="12" t="s">
        <v>64</v>
      </c>
      <c r="B149" s="206">
        <f t="shared" ref="B149:W149" si="29">IF(B76=0,"",B76/B24*1000)</f>
        <v>107.41306557758071</v>
      </c>
      <c r="C149" s="206">
        <f t="shared" si="29"/>
        <v>118.74334132579598</v>
      </c>
      <c r="D149" s="206">
        <f t="shared" si="29"/>
        <v>101.60029974564121</v>
      </c>
      <c r="E149" s="206">
        <f t="shared" si="29"/>
        <v>100.94751962760041</v>
      </c>
      <c r="F149" s="206">
        <f t="shared" si="29"/>
        <v>90.448993398426737</v>
      </c>
      <c r="G149" s="206">
        <f t="shared" si="29"/>
        <v>92.265409784637043</v>
      </c>
      <c r="H149" s="206">
        <f t="shared" si="29"/>
        <v>98.469413864073132</v>
      </c>
      <c r="I149" s="206">
        <f t="shared" si="29"/>
        <v>96.231278551576736</v>
      </c>
      <c r="J149" s="206">
        <f t="shared" si="29"/>
        <v>126.88861286510419</v>
      </c>
      <c r="K149" s="206">
        <f t="shared" si="29"/>
        <v>88.003767090937757</v>
      </c>
      <c r="L149" s="206">
        <f t="shared" si="29"/>
        <v>103.46122618715309</v>
      </c>
      <c r="M149" s="206">
        <f t="shared" si="29"/>
        <v>103.66048656928406</v>
      </c>
      <c r="N149" s="206">
        <f t="shared" si="29"/>
        <v>70.161187914651023</v>
      </c>
      <c r="O149" s="206">
        <f t="shared" si="29"/>
        <v>70.798808263549333</v>
      </c>
      <c r="P149" s="206">
        <f t="shared" si="29"/>
        <v>58.720705403032781</v>
      </c>
      <c r="Q149" s="206">
        <f t="shared" si="29"/>
        <v>55.014076376621261</v>
      </c>
      <c r="R149" s="206">
        <f t="shared" si="29"/>
        <v>76.974972719396661</v>
      </c>
      <c r="S149" s="206">
        <f t="shared" si="29"/>
        <v>70.432844692220357</v>
      </c>
      <c r="T149" s="206">
        <f t="shared" si="29"/>
        <v>185.67053244466089</v>
      </c>
      <c r="U149" s="206">
        <f t="shared" si="29"/>
        <v>180.14713076023435</v>
      </c>
      <c r="V149" s="206">
        <f t="shared" si="29"/>
        <v>193.60022307154784</v>
      </c>
      <c r="W149" s="206">
        <f t="shared" si="29"/>
        <v>107.53300140110397</v>
      </c>
    </row>
    <row r="150" spans="1:23" ht="12" customHeight="1" x14ac:dyDescent="0.25">
      <c r="A150" s="12" t="s">
        <v>65</v>
      </c>
      <c r="B150" s="206">
        <f t="shared" ref="B150:W150" si="30">IF(B77=0,"",B77/B25*1000)</f>
        <v>126.8890920379804</v>
      </c>
      <c r="C150" s="206">
        <f t="shared" si="30"/>
        <v>113.34866000179667</v>
      </c>
      <c r="D150" s="206">
        <f t="shared" si="30"/>
        <v>109.38870277540917</v>
      </c>
      <c r="E150" s="206">
        <f t="shared" si="30"/>
        <v>122.97898146209329</v>
      </c>
      <c r="F150" s="206">
        <f t="shared" si="30"/>
        <v>116.02512252394411</v>
      </c>
      <c r="G150" s="206">
        <f t="shared" si="30"/>
        <v>126.91884778417445</v>
      </c>
      <c r="H150" s="206">
        <f t="shared" si="30"/>
        <v>88.880289202492378</v>
      </c>
      <c r="I150" s="206">
        <f t="shared" si="30"/>
        <v>127.99015166340897</v>
      </c>
      <c r="J150" s="206">
        <f t="shared" si="30"/>
        <v>104.25604630160962</v>
      </c>
      <c r="K150" s="206">
        <f t="shared" si="30"/>
        <v>97.675713811943794</v>
      </c>
      <c r="L150" s="206">
        <f t="shared" si="30"/>
        <v>156.6700154735305</v>
      </c>
      <c r="M150" s="206">
        <f t="shared" si="30"/>
        <v>242.14226855832609</v>
      </c>
      <c r="N150" s="206">
        <f t="shared" si="30"/>
        <v>253.7823235003172</v>
      </c>
      <c r="O150" s="206">
        <f t="shared" si="30"/>
        <v>275.16818803541292</v>
      </c>
      <c r="P150" s="206">
        <f t="shared" si="30"/>
        <v>258.29070607833381</v>
      </c>
      <c r="Q150" s="206">
        <f t="shared" si="30"/>
        <v>345.81561354992141</v>
      </c>
      <c r="R150" s="206">
        <f t="shared" si="30"/>
        <v>262.02950064956229</v>
      </c>
      <c r="S150" s="206">
        <f t="shared" si="30"/>
        <v>279.97173758355478</v>
      </c>
      <c r="T150" s="206">
        <f t="shared" si="30"/>
        <v>421.60980732301527</v>
      </c>
      <c r="U150" s="206">
        <f t="shared" si="30"/>
        <v>296.37255671904541</v>
      </c>
      <c r="V150" s="206">
        <f t="shared" si="30"/>
        <v>245.84452186863086</v>
      </c>
      <c r="W150" s="206">
        <f t="shared" si="30"/>
        <v>278.08871122024431</v>
      </c>
    </row>
    <row r="151" spans="1:23" ht="12" customHeight="1" x14ac:dyDescent="0.25">
      <c r="A151" s="16" t="s">
        <v>66</v>
      </c>
      <c r="B151" s="209">
        <f t="shared" ref="B151:W151" si="31">IF(B78=0,"",B78/B26*1000)</f>
        <v>55.264176454996324</v>
      </c>
      <c r="C151" s="209">
        <f t="shared" si="31"/>
        <v>54.497932475535123</v>
      </c>
      <c r="D151" s="209">
        <f t="shared" si="31"/>
        <v>53.640773876914068</v>
      </c>
      <c r="E151" s="209">
        <f t="shared" si="31"/>
        <v>38.178893661526629</v>
      </c>
      <c r="F151" s="209">
        <f t="shared" si="31"/>
        <v>22.897662363957565</v>
      </c>
      <c r="G151" s="209">
        <f t="shared" si="31"/>
        <v>45.747438833390653</v>
      </c>
      <c r="H151" s="209">
        <f t="shared" si="31"/>
        <v>35.665072950992652</v>
      </c>
      <c r="I151" s="209">
        <f t="shared" si="31"/>
        <v>41.734819710937344</v>
      </c>
      <c r="J151" s="209">
        <f t="shared" si="31"/>
        <v>59.554059950964536</v>
      </c>
      <c r="K151" s="209">
        <f t="shared" si="31"/>
        <v>55.490523028683569</v>
      </c>
      <c r="L151" s="209">
        <f t="shared" si="31"/>
        <v>45.671759672709065</v>
      </c>
      <c r="M151" s="209">
        <f t="shared" si="31"/>
        <v>67.447611742954038</v>
      </c>
      <c r="N151" s="209">
        <f t="shared" si="31"/>
        <v>73.78881718487051</v>
      </c>
      <c r="O151" s="209">
        <f t="shared" si="31"/>
        <v>46.502602619600204</v>
      </c>
      <c r="P151" s="209">
        <f t="shared" si="31"/>
        <v>94.989046206331409</v>
      </c>
      <c r="Q151" s="209">
        <f t="shared" si="31"/>
        <v>108.71875228417477</v>
      </c>
      <c r="R151" s="209">
        <f t="shared" si="31"/>
        <v>122.03482305994267</v>
      </c>
      <c r="S151" s="209">
        <f t="shared" si="31"/>
        <v>174.96150738576321</v>
      </c>
      <c r="T151" s="209">
        <f t="shared" si="31"/>
        <v>125.87081121761723</v>
      </c>
      <c r="U151" s="209">
        <f t="shared" si="31"/>
        <v>109.3364642636452</v>
      </c>
      <c r="V151" s="209">
        <f t="shared" si="31"/>
        <v>104.92326220537765</v>
      </c>
      <c r="W151" s="209">
        <f t="shared" si="31"/>
        <v>81.987434208634667</v>
      </c>
    </row>
    <row r="152" spans="1:23" ht="12" customHeight="1" x14ac:dyDescent="0.25">
      <c r="A152" s="11"/>
    </row>
    <row r="153" spans="1:23" ht="12" customHeight="1" x14ac:dyDescent="0.25">
      <c r="A153" s="30" t="s">
        <v>88</v>
      </c>
      <c r="B153" s="217">
        <f t="shared" ref="B153:W153" si="32">IF(B51=0,"",B98/B51)</f>
        <v>4.3171380924214562</v>
      </c>
      <c r="C153" s="217">
        <f t="shared" si="32"/>
        <v>4.2899720885087671</v>
      </c>
      <c r="D153" s="217">
        <f t="shared" si="32"/>
        <v>4.2293606601061828</v>
      </c>
      <c r="E153" s="217">
        <f t="shared" si="32"/>
        <v>4.2990267146162324</v>
      </c>
      <c r="F153" s="217">
        <f t="shared" si="32"/>
        <v>4.3897712460660809</v>
      </c>
      <c r="G153" s="217">
        <f t="shared" si="32"/>
        <v>4.4168720681775779</v>
      </c>
      <c r="H153" s="217">
        <f t="shared" si="32"/>
        <v>4.3700307553473685</v>
      </c>
      <c r="I153" s="217">
        <f t="shared" si="32"/>
        <v>4.2569832990758094</v>
      </c>
      <c r="J153" s="217">
        <f t="shared" si="32"/>
        <v>4.0893680258095397</v>
      </c>
      <c r="K153" s="217">
        <f t="shared" si="32"/>
        <v>3.7852021255513382</v>
      </c>
      <c r="L153" s="217">
        <f t="shared" si="32"/>
        <v>3.8330935332243219</v>
      </c>
      <c r="M153" s="217">
        <f t="shared" si="32"/>
        <v>3.2237610234149057</v>
      </c>
      <c r="N153" s="217">
        <f t="shared" si="32"/>
        <v>3.7804771074365897</v>
      </c>
      <c r="O153" s="217">
        <f t="shared" si="32"/>
        <v>4.0548277994951816</v>
      </c>
      <c r="P153" s="217">
        <f t="shared" si="32"/>
        <v>3.9428362722951915</v>
      </c>
      <c r="Q153" s="217">
        <f t="shared" si="32"/>
        <v>3.839674160662069</v>
      </c>
      <c r="R153" s="217">
        <f t="shared" si="32"/>
        <v>4.050598253799321</v>
      </c>
      <c r="S153" s="217">
        <f t="shared" si="32"/>
        <v>4.1931019201399726</v>
      </c>
      <c r="T153" s="217">
        <f t="shared" si="32"/>
        <v>4.1065129703374126</v>
      </c>
      <c r="U153" s="217">
        <f t="shared" si="32"/>
        <v>4.0714301895202007</v>
      </c>
      <c r="V153" s="217">
        <f t="shared" si="32"/>
        <v>3.6617797478256549</v>
      </c>
      <c r="W153" s="217">
        <f t="shared" si="32"/>
        <v>3.6636545238610725</v>
      </c>
    </row>
    <row r="154" spans="1:23" ht="12" customHeight="1" x14ac:dyDescent="0.25">
      <c r="A154" s="25" t="s">
        <v>16</v>
      </c>
      <c r="B154" s="218">
        <f>ISI!B65</f>
        <v>5.1908297584901337</v>
      </c>
      <c r="C154" s="218">
        <f>ISI!C65</f>
        <v>5.304691952745122</v>
      </c>
      <c r="D154" s="218">
        <f>ISI!D65</f>
        <v>5.1295777627786547</v>
      </c>
      <c r="E154" s="218">
        <f>ISI!E65</f>
        <v>4.986251996964798</v>
      </c>
      <c r="F154" s="218">
        <f>ISI!F65</f>
        <v>5.2507600267622925</v>
      </c>
      <c r="G154" s="218">
        <f>ISI!G65</f>
        <v>5.2014931432055507</v>
      </c>
      <c r="H154" s="218">
        <f>ISI!H65</f>
        <v>4.9869665099284379</v>
      </c>
      <c r="I154" s="218">
        <f>ISI!I65</f>
        <v>4.7704671936158265</v>
      </c>
      <c r="J154" s="218">
        <f>ISI!J65</f>
        <v>4.7048272392795871</v>
      </c>
      <c r="K154" s="218">
        <f>ISI!K65</f>
        <v>3.4961562511338315</v>
      </c>
      <c r="L154" s="218">
        <f>ISI!L65</f>
        <v>4.6069151117198848</v>
      </c>
      <c r="M154" s="218">
        <f>ISI!M65</f>
        <v>5.2827879810542093</v>
      </c>
      <c r="N154" s="218">
        <f>ISI!N65</f>
        <v>6.2996134366478893</v>
      </c>
      <c r="O154" s="218">
        <f>ISI!O65</f>
        <v>6.6590994733987214</v>
      </c>
      <c r="P154" s="218">
        <f>ISI!P65</f>
        <v>7.2413690353250253</v>
      </c>
      <c r="Q154" s="218">
        <f>ISI!Q65</f>
        <v>9.5741161472346263</v>
      </c>
      <c r="R154" s="218">
        <f>ISI!R65</f>
        <v>7.1134158169206376</v>
      </c>
      <c r="S154" s="218">
        <f>ISI!S65</f>
        <v>7.0830348648650618</v>
      </c>
      <c r="T154" s="218">
        <f>ISI!T65</f>
        <v>6.3891410214647815</v>
      </c>
      <c r="U154" s="218">
        <f>ISI!U65</f>
        <v>5.0888727946357095</v>
      </c>
      <c r="V154" s="218">
        <f>ISI!V65</f>
        <v>3.0762879707375461</v>
      </c>
      <c r="W154" s="218">
        <f>ISI!W65</f>
        <v>2.7713273251031341</v>
      </c>
    </row>
    <row r="155" spans="1:23" ht="12" customHeight="1" x14ac:dyDescent="0.25">
      <c r="A155" s="14" t="s">
        <v>41</v>
      </c>
      <c r="B155" s="219" t="str">
        <f>ISI!B66</f>
        <v/>
      </c>
      <c r="C155" s="219" t="str">
        <f>ISI!C66</f>
        <v/>
      </c>
      <c r="D155" s="219" t="str">
        <f>ISI!D66</f>
        <v/>
      </c>
      <c r="E155" s="219" t="str">
        <f>ISI!E66</f>
        <v/>
      </c>
      <c r="F155" s="219" t="str">
        <f>ISI!F66</f>
        <v/>
      </c>
      <c r="G155" s="219" t="str">
        <f>ISI!G66</f>
        <v/>
      </c>
      <c r="H155" s="219" t="str">
        <f>ISI!H66</f>
        <v/>
      </c>
      <c r="I155" s="219" t="str">
        <f>ISI!I66</f>
        <v/>
      </c>
      <c r="J155" s="219" t="str">
        <f>ISI!J66</f>
        <v/>
      </c>
      <c r="K155" s="219" t="str">
        <f>ISI!K66</f>
        <v/>
      </c>
      <c r="L155" s="219" t="str">
        <f>ISI!L66</f>
        <v/>
      </c>
      <c r="M155" s="219" t="str">
        <f>ISI!M66</f>
        <v/>
      </c>
      <c r="N155" s="219" t="str">
        <f>ISI!N66</f>
        <v/>
      </c>
      <c r="O155" s="219" t="str">
        <f>ISI!O66</f>
        <v/>
      </c>
      <c r="P155" s="219" t="str">
        <f>ISI!P66</f>
        <v/>
      </c>
      <c r="Q155" s="219" t="str">
        <f>ISI!Q66</f>
        <v/>
      </c>
      <c r="R155" s="219" t="str">
        <f>ISI!R66</f>
        <v/>
      </c>
      <c r="S155" s="219" t="str">
        <f>ISI!S66</f>
        <v/>
      </c>
      <c r="T155" s="219" t="str">
        <f>ISI!T66</f>
        <v/>
      </c>
      <c r="U155" s="219" t="str">
        <f>ISI!U66</f>
        <v/>
      </c>
      <c r="V155" s="219" t="str">
        <f>ISI!V66</f>
        <v/>
      </c>
      <c r="W155" s="219" t="str">
        <f>ISI!W66</f>
        <v/>
      </c>
    </row>
    <row r="156" spans="1:23" ht="12" customHeight="1" x14ac:dyDescent="0.25">
      <c r="A156" s="14" t="s">
        <v>42</v>
      </c>
      <c r="B156" s="219">
        <f>ISI!B67</f>
        <v>5.1908297584901337</v>
      </c>
      <c r="C156" s="219">
        <f>ISI!C67</f>
        <v>5.304691952745122</v>
      </c>
      <c r="D156" s="219">
        <f>ISI!D67</f>
        <v>5.1295777627786547</v>
      </c>
      <c r="E156" s="219">
        <f>ISI!E67</f>
        <v>4.986251996964798</v>
      </c>
      <c r="F156" s="219">
        <f>ISI!F67</f>
        <v>5.2507600267622925</v>
      </c>
      <c r="G156" s="219">
        <f>ISI!G67</f>
        <v>5.2014931432055507</v>
      </c>
      <c r="H156" s="219">
        <f>ISI!H67</f>
        <v>4.9869665099284379</v>
      </c>
      <c r="I156" s="219">
        <f>ISI!I67</f>
        <v>4.7704671936158265</v>
      </c>
      <c r="J156" s="219">
        <f>ISI!J67</f>
        <v>4.7048272392795871</v>
      </c>
      <c r="K156" s="219">
        <f>ISI!K67</f>
        <v>3.4961562511338315</v>
      </c>
      <c r="L156" s="219">
        <f>ISI!L67</f>
        <v>4.6069151117198848</v>
      </c>
      <c r="M156" s="219">
        <f>ISI!M67</f>
        <v>5.2827879810542093</v>
      </c>
      <c r="N156" s="219">
        <f>ISI!N67</f>
        <v>6.2996134366478893</v>
      </c>
      <c r="O156" s="219">
        <f>ISI!O67</f>
        <v>6.6590994733987214</v>
      </c>
      <c r="P156" s="219">
        <f>ISI!P67</f>
        <v>7.2413690353250253</v>
      </c>
      <c r="Q156" s="219">
        <f>ISI!Q67</f>
        <v>9.5741161472346263</v>
      </c>
      <c r="R156" s="219">
        <f>ISI!R67</f>
        <v>7.1134158169206376</v>
      </c>
      <c r="S156" s="219">
        <f>ISI!S67</f>
        <v>7.0830348648650618</v>
      </c>
      <c r="T156" s="219">
        <f>ISI!T67</f>
        <v>6.3891410214647815</v>
      </c>
      <c r="U156" s="219">
        <f>ISI!U67</f>
        <v>5.0888727946357095</v>
      </c>
      <c r="V156" s="219">
        <f>ISI!V67</f>
        <v>3.0762879707375461</v>
      </c>
      <c r="W156" s="219">
        <f>ISI!W67</f>
        <v>2.7713273251031341</v>
      </c>
    </row>
    <row r="157" spans="1:23" ht="12" customHeight="1" x14ac:dyDescent="0.25">
      <c r="A157" s="13" t="s">
        <v>20</v>
      </c>
      <c r="B157" s="220">
        <f>NFM!B96</f>
        <v>2.4810273499345215</v>
      </c>
      <c r="C157" s="220">
        <f>NFM!C96</f>
        <v>2.3833931632806205</v>
      </c>
      <c r="D157" s="220">
        <f>NFM!D96</f>
        <v>2.4225662858275196</v>
      </c>
      <c r="E157" s="220">
        <f>NFM!E96</f>
        <v>2.4848792147244407</v>
      </c>
      <c r="F157" s="220">
        <f>NFM!F96</f>
        <v>2.2694566018481819</v>
      </c>
      <c r="G157" s="220">
        <f>NFM!G96</f>
        <v>2.1318257747074085</v>
      </c>
      <c r="H157" s="220">
        <f>NFM!H96</f>
        <v>2.3305255830428733</v>
      </c>
      <c r="I157" s="220">
        <f>NFM!I96</f>
        <v>2.2357641538656337</v>
      </c>
      <c r="J157" s="220">
        <f>NFM!J96</f>
        <v>2.3055959620055613</v>
      </c>
      <c r="K157" s="220">
        <f>NFM!K96</f>
        <v>1.7600455766105909</v>
      </c>
      <c r="L157" s="220">
        <f>NFM!L96</f>
        <v>1.6478716078280315</v>
      </c>
      <c r="M157" s="220">
        <f>NFM!M96</f>
        <v>2.0325326776364863</v>
      </c>
      <c r="N157" s="220">
        <f>NFM!N96</f>
        <v>1.9347811683849041</v>
      </c>
      <c r="O157" s="220">
        <f>NFM!O96</f>
        <v>1.8696491042510268</v>
      </c>
      <c r="P157" s="220">
        <f>NFM!P96</f>
        <v>1.7947199348622158</v>
      </c>
      <c r="Q157" s="220">
        <f>NFM!Q96</f>
        <v>1.7782965213714808</v>
      </c>
      <c r="R157" s="220">
        <f>NFM!R96</f>
        <v>1.9620878140083118</v>
      </c>
      <c r="S157" s="220">
        <f>NFM!S96</f>
        <v>1.227805032007542</v>
      </c>
      <c r="T157" s="220">
        <f>NFM!T96</f>
        <v>1.1789816342548023</v>
      </c>
      <c r="U157" s="220">
        <f>NFM!U96</f>
        <v>1.3829470931121208</v>
      </c>
      <c r="V157" s="220">
        <f>NFM!V96</f>
        <v>1.646590715536101</v>
      </c>
      <c r="W157" s="220">
        <f>NFM!W96</f>
        <v>1.6641966114318374</v>
      </c>
    </row>
    <row r="158" spans="1:23" ht="12" customHeight="1" x14ac:dyDescent="0.25">
      <c r="A158" s="14" t="s">
        <v>43</v>
      </c>
      <c r="B158" s="219">
        <f>NFM!B97</f>
        <v>3.1747205578420656</v>
      </c>
      <c r="C158" s="219">
        <f>NFM!C97</f>
        <v>3.0169432689936047</v>
      </c>
      <c r="D158" s="219">
        <f>NFM!D97</f>
        <v>2.9666233584583352</v>
      </c>
      <c r="E158" s="219">
        <f>NFM!E97</f>
        <v>3.057601047535333</v>
      </c>
      <c r="F158" s="219">
        <f>NFM!F97</f>
        <v>2.9346322184924531</v>
      </c>
      <c r="G158" s="219">
        <f>NFM!G97</f>
        <v>2.7890186973308158</v>
      </c>
      <c r="H158" s="219">
        <f>NFM!H97</f>
        <v>2.9568682441161123</v>
      </c>
      <c r="I158" s="219">
        <f>NFM!I97</f>
        <v>2.8763888934149739</v>
      </c>
      <c r="J158" s="219">
        <f>NFM!J97</f>
        <v>2.9905058956199033</v>
      </c>
      <c r="K158" s="219">
        <f>NFM!K97</f>
        <v>2.2789930762688759</v>
      </c>
      <c r="L158" s="219">
        <f>NFM!L97</f>
        <v>2.2501205347416309</v>
      </c>
      <c r="M158" s="219">
        <f>NFM!M97</f>
        <v>2.5609105292845404</v>
      </c>
      <c r="N158" s="219">
        <f>NFM!N97</f>
        <v>2.4494422399879308</v>
      </c>
      <c r="O158" s="219">
        <f>NFM!O97</f>
        <v>2.3175400994542739</v>
      </c>
      <c r="P158" s="219">
        <f>NFM!P97</f>
        <v>2.2415323232678475</v>
      </c>
      <c r="Q158" s="219">
        <f>NFM!Q97</f>
        <v>2.2324502588932607</v>
      </c>
      <c r="R158" s="219">
        <f>NFM!R97</f>
        <v>2.397012385156605</v>
      </c>
      <c r="S158" s="219">
        <f>NFM!S97</f>
        <v>1.2008268513782241</v>
      </c>
      <c r="T158" s="219">
        <f>NFM!T97</f>
        <v>1.1576076929099071</v>
      </c>
      <c r="U158" s="219">
        <f>NFM!U97</f>
        <v>1.357891790979169</v>
      </c>
      <c r="V158" s="219">
        <f>NFM!V97</f>
        <v>1.8412327761632263</v>
      </c>
      <c r="W158" s="219">
        <f>NFM!W97</f>
        <v>1.8686182138559124</v>
      </c>
    </row>
    <row r="159" spans="1:23" ht="12" customHeight="1" x14ac:dyDescent="0.25">
      <c r="A159" s="14" t="s">
        <v>56</v>
      </c>
      <c r="B159" s="219">
        <f>NFM!B98</f>
        <v>1.3191450873143953</v>
      </c>
      <c r="C159" s="219">
        <f>NFM!C98</f>
        <v>1.3087145619754808</v>
      </c>
      <c r="D159" s="219">
        <f>NFM!D98</f>
        <v>1.349748031121017</v>
      </c>
      <c r="E159" s="219">
        <f>NFM!E98</f>
        <v>1.376936618938551</v>
      </c>
      <c r="F159" s="219">
        <f>NFM!F98</f>
        <v>1.2816501530811415</v>
      </c>
      <c r="G159" s="219">
        <f>NFM!G98</f>
        <v>1.2425560481606839</v>
      </c>
      <c r="H159" s="219">
        <f>NFM!H98</f>
        <v>1.320600054976897</v>
      </c>
      <c r="I159" s="219">
        <f>NFM!I98</f>
        <v>1.2397718690937236</v>
      </c>
      <c r="J159" s="219">
        <f>NFM!J98</f>
        <v>1.3103943653097196</v>
      </c>
      <c r="K159" s="219">
        <f>NFM!K98</f>
        <v>1.1162192640582551</v>
      </c>
      <c r="L159" s="219">
        <f>NFM!L98</f>
        <v>1.1086423733514568</v>
      </c>
      <c r="M159" s="219">
        <f>NFM!M98</f>
        <v>1.2207236881610029</v>
      </c>
      <c r="N159" s="219">
        <f>NFM!N98</f>
        <v>1.2378439698895531</v>
      </c>
      <c r="O159" s="219">
        <f>NFM!O98</f>
        <v>1.234493067711796</v>
      </c>
      <c r="P159" s="219">
        <f>NFM!P98</f>
        <v>1.2372091551863362</v>
      </c>
      <c r="Q159" s="219">
        <f>NFM!Q98</f>
        <v>1.2663792811455086</v>
      </c>
      <c r="R159" s="219">
        <f>NFM!R98</f>
        <v>1.3788256658387268</v>
      </c>
      <c r="S159" s="219">
        <f>NFM!S98</f>
        <v>1.2563521321205491</v>
      </c>
      <c r="T159" s="219">
        <f>NFM!T98</f>
        <v>1.1877822791863915</v>
      </c>
      <c r="U159" s="219">
        <f>NFM!U98</f>
        <v>1.3186415749489537</v>
      </c>
      <c r="V159" s="219">
        <f>NFM!V98</f>
        <v>1.4151595231090799</v>
      </c>
      <c r="W159" s="219">
        <f>NFM!W98</f>
        <v>1.4111921512919072</v>
      </c>
    </row>
    <row r="160" spans="1:23" ht="12" customHeight="1" x14ac:dyDescent="0.25">
      <c r="A160" s="26" t="s">
        <v>44</v>
      </c>
      <c r="B160" s="221">
        <f>NFM!B99</f>
        <v>1.3171836347710792</v>
      </c>
      <c r="C160" s="221">
        <f>NFM!C99</f>
        <v>1.3069238277858961</v>
      </c>
      <c r="D160" s="221">
        <f>NFM!D99</f>
        <v>1.3486662222487489</v>
      </c>
      <c r="E160" s="221">
        <f>NFM!E99</f>
        <v>1.3751255869442276</v>
      </c>
      <c r="F160" s="221">
        <f>NFM!F99</f>
        <v>1.2801021271534323</v>
      </c>
      <c r="G160" s="221">
        <f>NFM!G99</f>
        <v>1.2415025621796689</v>
      </c>
      <c r="H160" s="221">
        <f>NFM!H99</f>
        <v>1.3192752963799013</v>
      </c>
      <c r="I160" s="221">
        <f>NFM!I99</f>
        <v>1.2397718690937236</v>
      </c>
      <c r="J160" s="221">
        <f>NFM!J99</f>
        <v>1.3103943653097196</v>
      </c>
      <c r="K160" s="221">
        <f>NFM!K99</f>
        <v>1.1162192640582551</v>
      </c>
      <c r="L160" s="221">
        <f>NFM!L99</f>
        <v>1.1086423733514568</v>
      </c>
      <c r="M160" s="221">
        <f>NFM!M99</f>
        <v>1.2207236881610029</v>
      </c>
      <c r="N160" s="221">
        <f>NFM!N99</f>
        <v>1.2378439698895531</v>
      </c>
      <c r="O160" s="221">
        <f>NFM!O99</f>
        <v>1.234493067711796</v>
      </c>
      <c r="P160" s="221">
        <f>NFM!P99</f>
        <v>1.2372091551863362</v>
      </c>
      <c r="Q160" s="221">
        <f>NFM!Q99</f>
        <v>1.2663792811455086</v>
      </c>
      <c r="R160" s="221">
        <f>NFM!R99</f>
        <v>1.3788256658387268</v>
      </c>
      <c r="S160" s="221">
        <f>NFM!S99</f>
        <v>1.2563521321205491</v>
      </c>
      <c r="T160" s="221">
        <f>NFM!T99</f>
        <v>1.1877822791863915</v>
      </c>
      <c r="U160" s="221">
        <f>NFM!U99</f>
        <v>1.3186415749489537</v>
      </c>
      <c r="V160" s="221">
        <f>NFM!V99</f>
        <v>1.4151595231090799</v>
      </c>
      <c r="W160" s="221">
        <f>NFM!W99</f>
        <v>1.4111921512919072</v>
      </c>
    </row>
    <row r="161" spans="1:23" ht="12" customHeight="1" x14ac:dyDescent="0.25">
      <c r="A161" s="27" t="s">
        <v>81</v>
      </c>
      <c r="B161" s="222">
        <f>NFM!B100</f>
        <v>2.3458858097307642</v>
      </c>
      <c r="C161" s="222">
        <f>NFM!C100</f>
        <v>2.2353131802430433</v>
      </c>
      <c r="D161" s="222">
        <f>NFM!D100</f>
        <v>2.1594975193918433</v>
      </c>
      <c r="E161" s="222">
        <f>NFM!E100</f>
        <v>2.321343761371621</v>
      </c>
      <c r="F161" s="222">
        <f>NFM!F100</f>
        <v>2.0865152963119629</v>
      </c>
      <c r="G161" s="222">
        <f>NFM!G100</f>
        <v>1.7953167701027519</v>
      </c>
      <c r="H161" s="222">
        <f>NFM!H100</f>
        <v>1.9963680048544554</v>
      </c>
      <c r="I161" s="222" t="str">
        <f>NFM!I100</f>
        <v/>
      </c>
      <c r="J161" s="222" t="str">
        <f>NFM!J100</f>
        <v/>
      </c>
      <c r="K161" s="222" t="str">
        <f>NFM!K100</f>
        <v/>
      </c>
      <c r="L161" s="222" t="str">
        <f>NFM!L100</f>
        <v/>
      </c>
      <c r="M161" s="222" t="str">
        <f>NFM!M100</f>
        <v/>
      </c>
      <c r="N161" s="222" t="str">
        <f>NFM!N100</f>
        <v/>
      </c>
      <c r="O161" s="222" t="str">
        <f>NFM!O100</f>
        <v/>
      </c>
      <c r="P161" s="222" t="str">
        <f>NFM!P100</f>
        <v/>
      </c>
      <c r="Q161" s="222" t="str">
        <f>NFM!Q100</f>
        <v/>
      </c>
      <c r="R161" s="222" t="str">
        <f>NFM!R100</f>
        <v/>
      </c>
      <c r="S161" s="222" t="str">
        <f>NFM!S100</f>
        <v/>
      </c>
      <c r="T161" s="222" t="str">
        <f>NFM!T100</f>
        <v/>
      </c>
      <c r="U161" s="222" t="str">
        <f>NFM!U100</f>
        <v/>
      </c>
      <c r="V161" s="222" t="str">
        <f>NFM!V100</f>
        <v/>
      </c>
      <c r="W161" s="222" t="str">
        <f>NFM!W100</f>
        <v/>
      </c>
    </row>
    <row r="162" spans="1:23" ht="12" customHeight="1" x14ac:dyDescent="0.25">
      <c r="A162" s="14" t="s">
        <v>45</v>
      </c>
      <c r="B162" s="219">
        <f>NFM!B101</f>
        <v>3.064197795610951</v>
      </c>
      <c r="C162" s="219">
        <f>NFM!C101</f>
        <v>2.8878446994884404</v>
      </c>
      <c r="D162" s="219">
        <f>NFM!D101</f>
        <v>2.8600842256134884</v>
      </c>
      <c r="E162" s="219">
        <f>NFM!E101</f>
        <v>2.9980530232506255</v>
      </c>
      <c r="F162" s="219">
        <f>NFM!F101</f>
        <v>2.5320131909598174</v>
      </c>
      <c r="G162" s="219">
        <f>NFM!G101</f>
        <v>2.2655879017194418</v>
      </c>
      <c r="H162" s="219">
        <f>NFM!H101</f>
        <v>2.6374904672385542</v>
      </c>
      <c r="I162" s="219">
        <f>NFM!I101</f>
        <v>2.5050165858583799</v>
      </c>
      <c r="J162" s="219">
        <f>NFM!J101</f>
        <v>2.7837453637044818</v>
      </c>
      <c r="K162" s="219">
        <f>NFM!K101</f>
        <v>1.7443963288452848</v>
      </c>
      <c r="L162" s="219">
        <f>NFM!L101</f>
        <v>1.4763269727498567</v>
      </c>
      <c r="M162" s="219">
        <f>NFM!M101</f>
        <v>2.2972290354300231</v>
      </c>
      <c r="N162" s="219">
        <f>NFM!N101</f>
        <v>2.1343115197408049</v>
      </c>
      <c r="O162" s="219">
        <f>NFM!O101</f>
        <v>2.0628777458932834</v>
      </c>
      <c r="P162" s="219">
        <f>NFM!P101</f>
        <v>1.9184709526734913</v>
      </c>
      <c r="Q162" s="219">
        <f>NFM!Q101</f>
        <v>1.8312051205246154</v>
      </c>
      <c r="R162" s="219">
        <f>NFM!R101</f>
        <v>2.1166631914294962</v>
      </c>
      <c r="S162" s="219">
        <f>NFM!S101</f>
        <v>1.2194073237746794</v>
      </c>
      <c r="T162" s="219">
        <f>NFM!T101</f>
        <v>1.2459087716604731</v>
      </c>
      <c r="U162" s="219">
        <f>NFM!U101</f>
        <v>2.1298752907789789</v>
      </c>
      <c r="V162" s="219">
        <f>NFM!V101</f>
        <v>1.7626639792874019</v>
      </c>
      <c r="W162" s="219">
        <f>NFM!W101</f>
        <v>1.7777705838468485</v>
      </c>
    </row>
    <row r="163" spans="1:23" ht="12" customHeight="1" x14ac:dyDescent="0.25">
      <c r="A163" s="13" t="s">
        <v>21</v>
      </c>
      <c r="B163" s="220">
        <f>CHI!B100</f>
        <v>2.8476106451153584</v>
      </c>
      <c r="C163" s="220">
        <f>CHI!C100</f>
        <v>2.3853795532833111</v>
      </c>
      <c r="D163" s="220">
        <f>CHI!D100</f>
        <v>2.4495260801668852</v>
      </c>
      <c r="E163" s="220">
        <f>CHI!E100</f>
        <v>3.511624396085566</v>
      </c>
      <c r="F163" s="220">
        <f>CHI!F100</f>
        <v>3.6391710657204266</v>
      </c>
      <c r="G163" s="220">
        <f>CHI!G100</f>
        <v>3.447089054886471</v>
      </c>
      <c r="H163" s="220">
        <f>CHI!H100</f>
        <v>3.5871143096485043</v>
      </c>
      <c r="I163" s="220">
        <f>CHI!I100</f>
        <v>4.2400326692376566</v>
      </c>
      <c r="J163" s="220">
        <f>CHI!J100</f>
        <v>3.4564450385818177</v>
      </c>
      <c r="K163" s="220">
        <f>CHI!K100</f>
        <v>4.0482050432254004</v>
      </c>
      <c r="L163" s="220">
        <f>CHI!L100</f>
        <v>5.4059215040216415</v>
      </c>
      <c r="M163" s="220">
        <f>CHI!M100</f>
        <v>5.5063360570473909</v>
      </c>
      <c r="N163" s="220">
        <f>CHI!N100</f>
        <v>6.1009753855934417</v>
      </c>
      <c r="O163" s="220">
        <f>CHI!O100</f>
        <v>6.1204302806559072</v>
      </c>
      <c r="P163" s="220">
        <f>CHI!P100</f>
        <v>5.3322983786587956</v>
      </c>
      <c r="Q163" s="220">
        <f>CHI!Q100</f>
        <v>5.2322400697867923</v>
      </c>
      <c r="R163" s="220">
        <f>CHI!R100</f>
        <v>5.9549197483151595</v>
      </c>
      <c r="S163" s="220">
        <f>CHI!S100</f>
        <v>7.9744881813816377</v>
      </c>
      <c r="T163" s="220">
        <f>CHI!T100</f>
        <v>8.3013337130362235</v>
      </c>
      <c r="U163" s="220">
        <f>CHI!U100</f>
        <v>11.253280822820924</v>
      </c>
      <c r="V163" s="220">
        <f>CHI!V100</f>
        <v>10.58911870683036</v>
      </c>
      <c r="W163" s="220">
        <f>CHI!W100</f>
        <v>8.3913807107289244</v>
      </c>
    </row>
    <row r="164" spans="1:23" ht="12" customHeight="1" x14ac:dyDescent="0.25">
      <c r="A164" s="14" t="s">
        <v>89</v>
      </c>
      <c r="B164" s="219">
        <f>CHI!B101</f>
        <v>4.2309252744856636</v>
      </c>
      <c r="C164" s="219">
        <f>CHI!C101</f>
        <v>3.477695993288823</v>
      </c>
      <c r="D164" s="219">
        <f>CHI!D101</f>
        <v>3.6127230953362899</v>
      </c>
      <c r="E164" s="219">
        <f>CHI!E101</f>
        <v>5.6403547533633249</v>
      </c>
      <c r="F164" s="219">
        <f>CHI!F101</f>
        <v>5.1932746535096168</v>
      </c>
      <c r="G164" s="219">
        <f>CHI!G101</f>
        <v>4.9632603885869777</v>
      </c>
      <c r="H164" s="219">
        <f>CHI!H101</f>
        <v>5.2847593914070128</v>
      </c>
      <c r="I164" s="219">
        <f>CHI!I101</f>
        <v>6.4546273225192383</v>
      </c>
      <c r="J164" s="219">
        <f>CHI!J101</f>
        <v>5.3007750219697103</v>
      </c>
      <c r="K164" s="219">
        <f>CHI!K101</f>
        <v>7.439913247399236</v>
      </c>
      <c r="L164" s="219">
        <f>CHI!L101</f>
        <v>11.1331057820684</v>
      </c>
      <c r="M164" s="219">
        <f>CHI!M101</f>
        <v>9.0548049762252329</v>
      </c>
      <c r="N164" s="219">
        <f>CHI!N101</f>
        <v>9.7483870869967824</v>
      </c>
      <c r="O164" s="219">
        <f>CHI!O101</f>
        <v>9.6060943906302505</v>
      </c>
      <c r="P164" s="219">
        <f>CHI!P101</f>
        <v>8.4851921170869229</v>
      </c>
      <c r="Q164" s="219">
        <f>CHI!Q101</f>
        <v>8.6653570693554549</v>
      </c>
      <c r="R164" s="219">
        <f>CHI!R101</f>
        <v>10.309807289864214</v>
      </c>
      <c r="S164" s="219">
        <f>CHI!S101</f>
        <v>12.668763380586867</v>
      </c>
      <c r="T164" s="219">
        <f>CHI!T101</f>
        <v>11.939470842370472</v>
      </c>
      <c r="U164" s="219">
        <f>CHI!U101</f>
        <v>17.32625702512118</v>
      </c>
      <c r="V164" s="219">
        <f>CHI!V101</f>
        <v>14.706287821567635</v>
      </c>
      <c r="W164" s="219">
        <f>CHI!W101</f>
        <v>12.215449451278607</v>
      </c>
    </row>
    <row r="165" spans="1:23" ht="12" customHeight="1" x14ac:dyDescent="0.25">
      <c r="A165" s="14" t="s">
        <v>47</v>
      </c>
      <c r="B165" s="219">
        <f>CHI!B102</f>
        <v>1.8018929628651872</v>
      </c>
      <c r="C165" s="219">
        <f>CHI!C102</f>
        <v>1.8582385584920584</v>
      </c>
      <c r="D165" s="219">
        <f>CHI!D102</f>
        <v>1.8088520708382954</v>
      </c>
      <c r="E165" s="219">
        <f>CHI!E102</f>
        <v>2.1973387999528642</v>
      </c>
      <c r="F165" s="219">
        <f>CHI!F102</f>
        <v>2.4362252098907171</v>
      </c>
      <c r="G165" s="219">
        <f>CHI!G102</f>
        <v>2.380544954450285</v>
      </c>
      <c r="H165" s="219">
        <f>CHI!H102</f>
        <v>2.4686089820690418</v>
      </c>
      <c r="I165" s="219">
        <f>CHI!I102</f>
        <v>2.8683742305632318</v>
      </c>
      <c r="J165" s="219">
        <f>CHI!J102</f>
        <v>2.1873106631394132</v>
      </c>
      <c r="K165" s="219">
        <f>CHI!K102</f>
        <v>2.0422517810565672</v>
      </c>
      <c r="L165" s="219">
        <f>CHI!L102</f>
        <v>2.1828006704802356</v>
      </c>
      <c r="M165" s="219">
        <f>CHI!M102</f>
        <v>2.2192888100811876</v>
      </c>
      <c r="N165" s="219">
        <f>CHI!N102</f>
        <v>1.1615614265701406</v>
      </c>
      <c r="O165" s="219">
        <f>CHI!O102</f>
        <v>1.5388376427777968</v>
      </c>
      <c r="P165" s="219">
        <f>CHI!P102</f>
        <v>1.8272791319338628</v>
      </c>
      <c r="Q165" s="219">
        <f>CHI!Q102</f>
        <v>2.999213330890544</v>
      </c>
      <c r="R165" s="219">
        <f>CHI!R102</f>
        <v>2.9861540226134746</v>
      </c>
      <c r="S165" s="219">
        <f>CHI!S102</f>
        <v>1.2797709167391944</v>
      </c>
      <c r="T165" s="219">
        <f>CHI!T102</f>
        <v>0.90772475341892966</v>
      </c>
      <c r="U165" s="219">
        <f>CHI!U102</f>
        <v>1.2508259318628283</v>
      </c>
      <c r="V165" s="219">
        <f>CHI!V102</f>
        <v>1.2606070969441843</v>
      </c>
      <c r="W165" s="219">
        <f>CHI!W102</f>
        <v>1.3791808714885985</v>
      </c>
    </row>
    <row r="166" spans="1:23" ht="12" customHeight="1" x14ac:dyDescent="0.25">
      <c r="A166" s="14" t="s">
        <v>48</v>
      </c>
      <c r="B166" s="219">
        <f>CHI!B103</f>
        <v>2.1128302994276851</v>
      </c>
      <c r="C166" s="219">
        <f>CHI!C103</f>
        <v>2.1716479104305719</v>
      </c>
      <c r="D166" s="219">
        <f>CHI!D103</f>
        <v>2.1469107564979653</v>
      </c>
      <c r="E166" s="219">
        <f>CHI!E103</f>
        <v>2.5035276866930767</v>
      </c>
      <c r="F166" s="219">
        <f>CHI!F103</f>
        <v>2.6844078014069486</v>
      </c>
      <c r="G166" s="219">
        <f>CHI!G103</f>
        <v>2.6366166036558107</v>
      </c>
      <c r="H166" s="219">
        <f>CHI!H103</f>
        <v>2.7007385825383277</v>
      </c>
      <c r="I166" s="219">
        <f>CHI!I103</f>
        <v>2.8471793506649945</v>
      </c>
      <c r="J166" s="219">
        <f>CHI!J103</f>
        <v>2.514625221880614</v>
      </c>
      <c r="K166" s="219">
        <f>CHI!K103</f>
        <v>2.3996576356546648</v>
      </c>
      <c r="L166" s="219">
        <f>CHI!L103</f>
        <v>2.5014496355689353</v>
      </c>
      <c r="M166" s="219">
        <f>CHI!M103</f>
        <v>2.5187429430973705</v>
      </c>
      <c r="N166" s="219">
        <f>CHI!N103</f>
        <v>1.5478442334835325</v>
      </c>
      <c r="O166" s="219">
        <f>CHI!O103</f>
        <v>1.9431460011035919</v>
      </c>
      <c r="P166" s="219">
        <f>CHI!P103</f>
        <v>2.2096868537893659</v>
      </c>
      <c r="Q166" s="219">
        <f>CHI!Q103</f>
        <v>3.4194812439204547</v>
      </c>
      <c r="R166" s="219">
        <f>CHI!R103</f>
        <v>3.1382575020533072</v>
      </c>
      <c r="S166" s="219">
        <f>CHI!S103</f>
        <v>1.7107943254655849</v>
      </c>
      <c r="T166" s="219">
        <f>CHI!T103</f>
        <v>1.1861776009490168</v>
      </c>
      <c r="U166" s="219">
        <f>CHI!U103</f>
        <v>1.7765093295958667</v>
      </c>
      <c r="V166" s="219">
        <f>CHI!V103</f>
        <v>1.7518088978533675</v>
      </c>
      <c r="W166" s="219">
        <f>CHI!W103</f>
        <v>1.8645123678827704</v>
      </c>
    </row>
    <row r="167" spans="1:23" ht="12" customHeight="1" x14ac:dyDescent="0.25">
      <c r="A167" s="13" t="s">
        <v>22</v>
      </c>
      <c r="B167" s="220">
        <f>NMM!B76</f>
        <v>9.0891253673239643</v>
      </c>
      <c r="C167" s="220">
        <f>NMM!C76</f>
        <v>8.7803961323448902</v>
      </c>
      <c r="D167" s="220">
        <f>NMM!D76</f>
        <v>9.1549027453442644</v>
      </c>
      <c r="E167" s="220">
        <f>NMM!E76</f>
        <v>9.7173879480462677</v>
      </c>
      <c r="F167" s="220">
        <f>NMM!F76</f>
        <v>9.241810059332078</v>
      </c>
      <c r="G167" s="220">
        <f>NMM!G76</f>
        <v>10.090744096446702</v>
      </c>
      <c r="H167" s="220">
        <f>NMM!H76</f>
        <v>9.9125200565389466</v>
      </c>
      <c r="I167" s="220">
        <f>NMM!I76</f>
        <v>8.2797388732228629</v>
      </c>
      <c r="J167" s="220">
        <f>NMM!J76</f>
        <v>9.2709750702223506</v>
      </c>
      <c r="K167" s="220">
        <f>NMM!K76</f>
        <v>9.2841749036421835</v>
      </c>
      <c r="L167" s="220">
        <f>NMM!L76</f>
        <v>8.346131853235816</v>
      </c>
      <c r="M167" s="220">
        <f>NMM!M76</f>
        <v>7.5179377199982023</v>
      </c>
      <c r="N167" s="220">
        <f>NMM!N76</f>
        <v>8.8681803259331424</v>
      </c>
      <c r="O167" s="220">
        <f>NMM!O76</f>
        <v>9.1033347932851729</v>
      </c>
      <c r="P167" s="220">
        <f>NMM!P76</f>
        <v>9.0636004785391506</v>
      </c>
      <c r="Q167" s="220">
        <f>NMM!Q76</f>
        <v>8.8384684914552736</v>
      </c>
      <c r="R167" s="220">
        <f>NMM!R76</f>
        <v>9.0475725346746341</v>
      </c>
      <c r="S167" s="220">
        <f>NMM!S76</f>
        <v>9.7088081486610811</v>
      </c>
      <c r="T167" s="220">
        <f>NMM!T76</f>
        <v>9.5065842219355012</v>
      </c>
      <c r="U167" s="220">
        <f>NMM!U76</f>
        <v>9.4406479124084655</v>
      </c>
      <c r="V167" s="220">
        <f>NMM!V76</f>
        <v>9.2710856240604631</v>
      </c>
      <c r="W167" s="220">
        <f>NMM!W76</f>
        <v>8.781204158866931</v>
      </c>
    </row>
    <row r="168" spans="1:23" ht="12" customHeight="1" x14ac:dyDescent="0.25">
      <c r="A168" s="14" t="s">
        <v>49</v>
      </c>
      <c r="B168" s="219">
        <f>NMM!B77</f>
        <v>9.2703870846535423</v>
      </c>
      <c r="C168" s="219">
        <f>NMM!C77</f>
        <v>9.4620077772086724</v>
      </c>
      <c r="D168" s="219">
        <f>NMM!D77</f>
        <v>9.6826627784994113</v>
      </c>
      <c r="E168" s="219">
        <f>NMM!E77</f>
        <v>9.7909933834811333</v>
      </c>
      <c r="F168" s="219">
        <f>NMM!F77</f>
        <v>9.5721181022598962</v>
      </c>
      <c r="G168" s="219">
        <f>NMM!G77</f>
        <v>10.157099322729607</v>
      </c>
      <c r="H168" s="219">
        <f>NMM!H77</f>
        <v>9.9384533141779308</v>
      </c>
      <c r="I168" s="219">
        <f>NMM!I77</f>
        <v>9.022283712978906</v>
      </c>
      <c r="J168" s="219">
        <f>NMM!J77</f>
        <v>10.091294195041808</v>
      </c>
      <c r="K168" s="219">
        <f>NMM!K77</f>
        <v>10.80275349139592</v>
      </c>
      <c r="L168" s="219">
        <f>NMM!L77</f>
        <v>10.541333747371107</v>
      </c>
      <c r="M168" s="219">
        <f>NMM!M77</f>
        <v>10.158253717986572</v>
      </c>
      <c r="N168" s="219">
        <f>NMM!N77</f>
        <v>13.748994062034969</v>
      </c>
      <c r="O168" s="219">
        <f>NMM!O77</f>
        <v>14.735435351962579</v>
      </c>
      <c r="P168" s="219">
        <f>NMM!P77</f>
        <v>13.371971625032131</v>
      </c>
      <c r="Q168" s="219">
        <f>NMM!Q77</f>
        <v>13.340316898191142</v>
      </c>
      <c r="R168" s="219">
        <f>NMM!R77</f>
        <v>11.700636939798519</v>
      </c>
      <c r="S168" s="219">
        <f>NMM!S77</f>
        <v>13.553310662919836</v>
      </c>
      <c r="T168" s="219">
        <f>NMM!T77</f>
        <v>11.443102545160066</v>
      </c>
      <c r="U168" s="219">
        <f>NMM!U77</f>
        <v>12.529636650982992</v>
      </c>
      <c r="V168" s="219">
        <f>NMM!V77</f>
        <v>11.746851286761151</v>
      </c>
      <c r="W168" s="219">
        <f>NMM!W77</f>
        <v>10.592437251537868</v>
      </c>
    </row>
    <row r="169" spans="1:23" ht="12" customHeight="1" x14ac:dyDescent="0.25">
      <c r="A169" s="14" t="s">
        <v>50</v>
      </c>
      <c r="B169" s="219">
        <f>NMM!B78</f>
        <v>11.347109246354327</v>
      </c>
      <c r="C169" s="219">
        <f>NMM!C78</f>
        <v>6.2723859686534569</v>
      </c>
      <c r="D169" s="219">
        <f>NMM!D78</f>
        <v>7.4242315439495128</v>
      </c>
      <c r="E169" s="219">
        <f>NMM!E78</f>
        <v>13.714865160028667</v>
      </c>
      <c r="F169" s="219">
        <f>NMM!F78</f>
        <v>8.3619031572472355</v>
      </c>
      <c r="G169" s="219">
        <f>NMM!G78</f>
        <v>12.655708213960938</v>
      </c>
      <c r="H169" s="219">
        <f>NMM!H78</f>
        <v>13.36496475732109</v>
      </c>
      <c r="I169" s="219">
        <f>NMM!I78</f>
        <v>5.3708327353988121</v>
      </c>
      <c r="J169" s="219">
        <f>NMM!J78</f>
        <v>6.0631979842871484</v>
      </c>
      <c r="K169" s="219">
        <f>NMM!K78</f>
        <v>5.1110371726106587</v>
      </c>
      <c r="L169" s="219">
        <f>NMM!L78</f>
        <v>4.5251169569810443</v>
      </c>
      <c r="M169" s="219">
        <f>NMM!M78</f>
        <v>4.5906904300119677</v>
      </c>
      <c r="N169" s="219">
        <f>NMM!N78</f>
        <v>4.5077433657337727</v>
      </c>
      <c r="O169" s="219">
        <f>NMM!O78</f>
        <v>4.1401818167439428</v>
      </c>
      <c r="P169" s="219">
        <f>NMM!P78</f>
        <v>4.21496265982808</v>
      </c>
      <c r="Q169" s="219">
        <f>NMM!Q78</f>
        <v>4.254085569839698</v>
      </c>
      <c r="R169" s="219">
        <f>NMM!R78</f>
        <v>4.5535465978490022</v>
      </c>
      <c r="S169" s="219">
        <f>NMM!S78</f>
        <v>4.6708645118402847</v>
      </c>
      <c r="T169" s="219">
        <f>NMM!T78</f>
        <v>5.2707827720810521</v>
      </c>
      <c r="U169" s="219">
        <f>NMM!U78</f>
        <v>4.6163328210998058</v>
      </c>
      <c r="V169" s="219">
        <f>NMM!V78</f>
        <v>4.1613896377142945</v>
      </c>
      <c r="W169" s="219">
        <f>NMM!W78</f>
        <v>4.2984015662845136</v>
      </c>
    </row>
    <row r="170" spans="1:23" ht="12" customHeight="1" x14ac:dyDescent="0.25">
      <c r="A170" s="14" t="s">
        <v>58</v>
      </c>
      <c r="B170" s="219">
        <f>NMM!B79</f>
        <v>2.8429743137315127</v>
      </c>
      <c r="C170" s="219">
        <f>NMM!C79</f>
        <v>2.9421625290451692</v>
      </c>
      <c r="D170" s="219">
        <f>NMM!D79</f>
        <v>2.8271258971915487</v>
      </c>
      <c r="E170" s="219">
        <f>NMM!E79</f>
        <v>2.6969063862046707</v>
      </c>
      <c r="F170" s="219">
        <f>NMM!F79</f>
        <v>2.7061561167823749</v>
      </c>
      <c r="G170" s="219">
        <f>NMM!G79</f>
        <v>2.4873314548333791</v>
      </c>
      <c r="H170" s="219">
        <f>NMM!H79</f>
        <v>2.3861717239828084</v>
      </c>
      <c r="I170" s="219">
        <f>NMM!I79</f>
        <v>2.7184427437047951</v>
      </c>
      <c r="J170" s="219">
        <f>NMM!J79</f>
        <v>2.5551021554301734</v>
      </c>
      <c r="K170" s="219">
        <f>NMM!K79</f>
        <v>2.3018631617084315</v>
      </c>
      <c r="L170" s="219">
        <f>NMM!L79</f>
        <v>2.7290851630731301</v>
      </c>
      <c r="M170" s="219">
        <f>NMM!M79</f>
        <v>2.7236513077901425</v>
      </c>
      <c r="N170" s="219">
        <f>NMM!N79</f>
        <v>3.0190866813283872</v>
      </c>
      <c r="O170" s="219">
        <f>NMM!O79</f>
        <v>2.9600708091134176</v>
      </c>
      <c r="P170" s="219">
        <f>NMM!P79</f>
        <v>2.9060107535246971</v>
      </c>
      <c r="Q170" s="219">
        <f>NMM!Q79</f>
        <v>2.9064362449870984</v>
      </c>
      <c r="R170" s="219">
        <f>NMM!R79</f>
        <v>2.8039134180690759</v>
      </c>
      <c r="S170" s="219">
        <f>NMM!S79</f>
        <v>2.81263561783953</v>
      </c>
      <c r="T170" s="219">
        <f>NMM!T79</f>
        <v>2.9050031627599364</v>
      </c>
      <c r="U170" s="219">
        <f>NMM!U79</f>
        <v>3.0894212833255779</v>
      </c>
      <c r="V170" s="219">
        <f>NMM!V79</f>
        <v>3.1454532955949226</v>
      </c>
      <c r="W170" s="219">
        <f>NMM!W79</f>
        <v>3.2551275388872449</v>
      </c>
    </row>
    <row r="171" spans="1:23" ht="12" customHeight="1" x14ac:dyDescent="0.25">
      <c r="A171" s="13" t="s">
        <v>23</v>
      </c>
      <c r="B171" s="220">
        <f>PPA!B74</f>
        <v>2.2256503773174336</v>
      </c>
      <c r="C171" s="220">
        <f>PPA!C74</f>
        <v>2.1712915977428415</v>
      </c>
      <c r="D171" s="220">
        <f>PPA!D74</f>
        <v>2.2009475110124814</v>
      </c>
      <c r="E171" s="220">
        <f>PPA!E74</f>
        <v>2.0998945858991038</v>
      </c>
      <c r="F171" s="220">
        <f>PPA!F74</f>
        <v>1.8298568832890763</v>
      </c>
      <c r="G171" s="220">
        <f>PPA!G74</f>
        <v>1.8198894255821287</v>
      </c>
      <c r="H171" s="220">
        <f>PPA!H74</f>
        <v>1.8671105481683334</v>
      </c>
      <c r="I171" s="220">
        <f>PPA!I74</f>
        <v>1.7652521672834376</v>
      </c>
      <c r="J171" s="220">
        <f>PPA!J74</f>
        <v>1.7421938566466888</v>
      </c>
      <c r="K171" s="220">
        <f>PPA!K74</f>
        <v>1.6129569219078084</v>
      </c>
      <c r="L171" s="220">
        <f>PPA!L74</f>
        <v>1.4784025459673564</v>
      </c>
      <c r="M171" s="220">
        <f>PPA!M74</f>
        <v>1.6555870281725946</v>
      </c>
      <c r="N171" s="220">
        <f>PPA!N74</f>
        <v>1.4055465984119917</v>
      </c>
      <c r="O171" s="220">
        <f>PPA!O74</f>
        <v>1.3904786352887293</v>
      </c>
      <c r="P171" s="220">
        <f>PPA!P74</f>
        <v>1.3326211247451947</v>
      </c>
      <c r="Q171" s="220">
        <f>PPA!Q74</f>
        <v>1.2318379712084262</v>
      </c>
      <c r="R171" s="220">
        <f>PPA!R74</f>
        <v>1.6240000455990862</v>
      </c>
      <c r="S171" s="220">
        <f>PPA!S74</f>
        <v>1.5575015009937729</v>
      </c>
      <c r="T171" s="220">
        <f>PPA!T74</f>
        <v>1.6631128211236637</v>
      </c>
      <c r="U171" s="220">
        <f>PPA!U74</f>
        <v>1.1945785975861773</v>
      </c>
      <c r="V171" s="220">
        <f>PPA!V74</f>
        <v>1.1818407330112997</v>
      </c>
      <c r="W171" s="220">
        <f>PPA!W74</f>
        <v>1.1962505974728215</v>
      </c>
    </row>
    <row r="172" spans="1:23" ht="12" customHeight="1" x14ac:dyDescent="0.25">
      <c r="A172" s="14" t="s">
        <v>52</v>
      </c>
      <c r="B172" s="219" t="str">
        <f>PPA!B75</f>
        <v/>
      </c>
      <c r="C172" s="219" t="str">
        <f>PPA!C75</f>
        <v/>
      </c>
      <c r="D172" s="219" t="str">
        <f>PPA!D75</f>
        <v/>
      </c>
      <c r="E172" s="219" t="str">
        <f>PPA!E75</f>
        <v/>
      </c>
      <c r="F172" s="219" t="str">
        <f>PPA!F75</f>
        <v/>
      </c>
      <c r="G172" s="219" t="str">
        <f>PPA!G75</f>
        <v/>
      </c>
      <c r="H172" s="219" t="str">
        <f>PPA!H75</f>
        <v/>
      </c>
      <c r="I172" s="219" t="str">
        <f>PPA!I75</f>
        <v/>
      </c>
      <c r="J172" s="219" t="str">
        <f>PPA!J75</f>
        <v/>
      </c>
      <c r="K172" s="219" t="str">
        <f>PPA!K75</f>
        <v/>
      </c>
      <c r="L172" s="219" t="str">
        <f>PPA!L75</f>
        <v/>
      </c>
      <c r="M172" s="219" t="str">
        <f>PPA!M75</f>
        <v/>
      </c>
      <c r="N172" s="219" t="str">
        <f>PPA!N75</f>
        <v/>
      </c>
      <c r="O172" s="219" t="str">
        <f>PPA!O75</f>
        <v/>
      </c>
      <c r="P172" s="219" t="str">
        <f>PPA!P75</f>
        <v/>
      </c>
      <c r="Q172" s="219" t="str">
        <f>PPA!Q75</f>
        <v/>
      </c>
      <c r="R172" s="219" t="str">
        <f>PPA!R75</f>
        <v/>
      </c>
      <c r="S172" s="219" t="str">
        <f>PPA!S75</f>
        <v/>
      </c>
      <c r="T172" s="219" t="str">
        <f>PPA!T75</f>
        <v/>
      </c>
      <c r="U172" s="219" t="str">
        <f>PPA!U75</f>
        <v/>
      </c>
      <c r="V172" s="219" t="str">
        <f>PPA!V75</f>
        <v/>
      </c>
      <c r="W172" s="219" t="str">
        <f>PPA!W75</f>
        <v/>
      </c>
    </row>
    <row r="173" spans="1:23" ht="12" customHeight="1" x14ac:dyDescent="0.25">
      <c r="A173" s="14" t="s">
        <v>59</v>
      </c>
      <c r="B173" s="219">
        <f>PPA!B76</f>
        <v>2.6001430621570076</v>
      </c>
      <c r="C173" s="219">
        <f>PPA!C76</f>
        <v>2.532754482916225</v>
      </c>
      <c r="D173" s="219">
        <f>PPA!D76</f>
        <v>2.5481755289539367</v>
      </c>
      <c r="E173" s="219">
        <f>PPA!E76</f>
        <v>2.460928209044893</v>
      </c>
      <c r="F173" s="219">
        <f>PPA!F76</f>
        <v>2.194865901773944</v>
      </c>
      <c r="G173" s="219">
        <f>PPA!G76</f>
        <v>2.1847773189600384</v>
      </c>
      <c r="H173" s="219">
        <f>PPA!H76</f>
        <v>2.2305208644914476</v>
      </c>
      <c r="I173" s="219">
        <f>PPA!I76</f>
        <v>2.1253157403681855</v>
      </c>
      <c r="J173" s="219">
        <f>PPA!J76</f>
        <v>2.0934970822036214</v>
      </c>
      <c r="K173" s="219">
        <f>PPA!K76</f>
        <v>1.943140302506414</v>
      </c>
      <c r="L173" s="219">
        <f>PPA!L76</f>
        <v>1.7890735670693168</v>
      </c>
      <c r="M173" s="219">
        <f>PPA!M76</f>
        <v>1.9389533754108501</v>
      </c>
      <c r="N173" s="219">
        <f>PPA!N76</f>
        <v>1.6820594031281852</v>
      </c>
      <c r="O173" s="219">
        <f>PPA!O76</f>
        <v>1.6413774436228652</v>
      </c>
      <c r="P173" s="219">
        <f>PPA!P76</f>
        <v>1.5343392157389828</v>
      </c>
      <c r="Q173" s="219">
        <f>PPA!Q76</f>
        <v>1.4239199909435469</v>
      </c>
      <c r="R173" s="219">
        <f>PPA!R76</f>
        <v>1.875292361243704</v>
      </c>
      <c r="S173" s="219">
        <f>PPA!S76</f>
        <v>1.7731017466081578</v>
      </c>
      <c r="T173" s="219">
        <f>PPA!T76</f>
        <v>1.9076240090826153</v>
      </c>
      <c r="U173" s="219">
        <f>PPA!U76</f>
        <v>1.4258151090579543</v>
      </c>
      <c r="V173" s="219">
        <f>PPA!V76</f>
        <v>1.4147027647675778</v>
      </c>
      <c r="W173" s="219">
        <f>PPA!W76</f>
        <v>1.4315473122802751</v>
      </c>
    </row>
    <row r="174" spans="1:23" ht="12" customHeight="1" x14ac:dyDescent="0.25">
      <c r="A174" s="14" t="s">
        <v>60</v>
      </c>
      <c r="B174" s="219">
        <f>PPA!B77</f>
        <v>0.49840363707447943</v>
      </c>
      <c r="C174" s="219">
        <f>PPA!C77</f>
        <v>0.50414130239863764</v>
      </c>
      <c r="D174" s="219">
        <f>PPA!D77</f>
        <v>0.59945171045412682</v>
      </c>
      <c r="E174" s="219">
        <f>PPA!E77</f>
        <v>0.43472414615124982</v>
      </c>
      <c r="F174" s="219">
        <f>PPA!F77</f>
        <v>0.14635100224003367</v>
      </c>
      <c r="G174" s="219">
        <f>PPA!G77</f>
        <v>0.13694220149655711</v>
      </c>
      <c r="H174" s="219">
        <f>PPA!H77</f>
        <v>0.19097825066122812</v>
      </c>
      <c r="I174" s="219">
        <f>PPA!I77</f>
        <v>0.10455582242083691</v>
      </c>
      <c r="J174" s="219">
        <f>PPA!J77</f>
        <v>0.12190225751976694</v>
      </c>
      <c r="K174" s="219">
        <f>PPA!K77</f>
        <v>9.0074924718328467E-2</v>
      </c>
      <c r="L174" s="219">
        <f>PPA!L77</f>
        <v>4.5516056565877698E-2</v>
      </c>
      <c r="M174" s="219">
        <f>PPA!M77</f>
        <v>0.12144780330633442</v>
      </c>
      <c r="N174" s="219">
        <f>PPA!N77</f>
        <v>2.6748776633029402E-2</v>
      </c>
      <c r="O174" s="219">
        <f>PPA!O77</f>
        <v>3.2117958062782323E-2</v>
      </c>
      <c r="P174" s="219">
        <f>PPA!P77</f>
        <v>2.488787260386369E-2</v>
      </c>
      <c r="Q174" s="219">
        <f>PPA!Q77</f>
        <v>1.3479347520809861E-2</v>
      </c>
      <c r="R174" s="219">
        <f>PPA!R77</f>
        <v>7.9438054510696271E-2</v>
      </c>
      <c r="S174" s="219">
        <f>PPA!S77</f>
        <v>7.8571816179344986E-2</v>
      </c>
      <c r="T174" s="219">
        <f>PPA!T77</f>
        <v>0.21047814602686959</v>
      </c>
      <c r="U174" s="219">
        <f>PPA!U77</f>
        <v>1.579987540795626E-2</v>
      </c>
      <c r="V174" s="219">
        <f>PPA!V77</f>
        <v>1.2935364173598309E-2</v>
      </c>
      <c r="W174" s="219">
        <f>PPA!W77</f>
        <v>1.5123768277358368E-2</v>
      </c>
    </row>
    <row r="175" spans="1:23" ht="12" customHeight="1" x14ac:dyDescent="0.25">
      <c r="A175" s="15" t="s">
        <v>61</v>
      </c>
      <c r="B175" s="223">
        <f>FBT!B$38</f>
        <v>1.6070809234497945</v>
      </c>
      <c r="C175" s="223">
        <f>FBT!C$38</f>
        <v>1.5533655920500735</v>
      </c>
      <c r="D175" s="223">
        <f>FBT!D$38</f>
        <v>1.5056055520500295</v>
      </c>
      <c r="E175" s="223">
        <f>FBT!E$38</f>
        <v>1.536939997869657</v>
      </c>
      <c r="F175" s="223">
        <f>FBT!F$38</f>
        <v>1.3440132579789783</v>
      </c>
      <c r="G175" s="223">
        <f>FBT!G$38</f>
        <v>1.1498330710461444</v>
      </c>
      <c r="H175" s="223">
        <f>FBT!H$38</f>
        <v>1.2616438709102125</v>
      </c>
      <c r="I175" s="223">
        <f>FBT!I$38</f>
        <v>1.0892233690958422</v>
      </c>
      <c r="J175" s="223">
        <f>FBT!J$38</f>
        <v>0.99172318764865575</v>
      </c>
      <c r="K175" s="223">
        <f>FBT!K$38</f>
        <v>0.93169746529105413</v>
      </c>
      <c r="L175" s="223">
        <f>FBT!L$38</f>
        <v>0.83721212717012294</v>
      </c>
      <c r="M175" s="223">
        <f>FBT!M$38</f>
        <v>0.67064260982727542</v>
      </c>
      <c r="N175" s="223">
        <f>FBT!N$38</f>
        <v>0.94477829850504413</v>
      </c>
      <c r="O175" s="223">
        <f>FBT!O$38</f>
        <v>1.1756681396124073</v>
      </c>
      <c r="P175" s="223">
        <f>FBT!P$38</f>
        <v>1.201100931830398</v>
      </c>
      <c r="Q175" s="223">
        <f>FBT!Q$38</f>
        <v>1.1484985874494935</v>
      </c>
      <c r="R175" s="223">
        <f>FBT!R$38</f>
        <v>1.3771554058663729</v>
      </c>
      <c r="S175" s="223">
        <f>FBT!S$38</f>
        <v>1.4620645846649309</v>
      </c>
      <c r="T175" s="223">
        <f>FBT!T$38</f>
        <v>1.2992544224593221</v>
      </c>
      <c r="U175" s="223">
        <f>FBT!U$38</f>
        <v>1.2441359044609628</v>
      </c>
      <c r="V175" s="223">
        <f>FBT!V$38</f>
        <v>1.1447216848627919</v>
      </c>
      <c r="W175" s="223">
        <f>FBT!W$38</f>
        <v>1.307258786357784</v>
      </c>
    </row>
    <row r="176" spans="1:23" ht="12" customHeight="1" x14ac:dyDescent="0.25">
      <c r="A176" s="12" t="s">
        <v>62</v>
      </c>
      <c r="B176" s="219">
        <f>TRE!B$38</f>
        <v>1.7952497303334225</v>
      </c>
      <c r="C176" s="219">
        <f>TRE!C$38</f>
        <v>1.778166399488883</v>
      </c>
      <c r="D176" s="219">
        <f>TRE!D$38</f>
        <v>1.7777953932150958</v>
      </c>
      <c r="E176" s="219">
        <f>TRE!E$38</f>
        <v>1.8143258890879881</v>
      </c>
      <c r="F176" s="219">
        <f>TRE!F$38</f>
        <v>1.8399067494144103</v>
      </c>
      <c r="G176" s="219">
        <f>TRE!G$38</f>
        <v>2.0641649643365838</v>
      </c>
      <c r="H176" s="219">
        <f>TRE!H$38</f>
        <v>2.1665919619345355</v>
      </c>
      <c r="I176" s="219">
        <f>TRE!I$38</f>
        <v>2.0917026025147329</v>
      </c>
      <c r="J176" s="219">
        <f>TRE!J$38</f>
        <v>1.9065027197810023</v>
      </c>
      <c r="K176" s="219">
        <f>TRE!K$38</f>
        <v>1.8423400931355931</v>
      </c>
      <c r="L176" s="219">
        <f>TRE!L$38</f>
        <v>2.2065526115328513</v>
      </c>
      <c r="M176" s="219">
        <f>TRE!M$38</f>
        <v>0.75658431699424589</v>
      </c>
      <c r="N176" s="219">
        <f>TRE!N$38</f>
        <v>0.93099156105247705</v>
      </c>
      <c r="O176" s="219">
        <f>TRE!O$38</f>
        <v>0.52197705042615272</v>
      </c>
      <c r="P176" s="219">
        <f>TRE!P$38</f>
        <v>1.5529442527272261</v>
      </c>
      <c r="Q176" s="219">
        <f>TRE!Q$38</f>
        <v>1.6273757431230289</v>
      </c>
      <c r="R176" s="219">
        <f>TRE!R$38</f>
        <v>2.2229783174063096</v>
      </c>
      <c r="S176" s="219">
        <f>TRE!S$38</f>
        <v>2.307876502727114</v>
      </c>
      <c r="T176" s="219">
        <f>TRE!T$38</f>
        <v>2.1837286797891529</v>
      </c>
      <c r="U176" s="219">
        <f>TRE!U$38</f>
        <v>0.34026943076711574</v>
      </c>
      <c r="V176" s="219">
        <f>TRE!V$38</f>
        <v>0.38595098455915333</v>
      </c>
      <c r="W176" s="219">
        <f>TRE!W$38</f>
        <v>0.60047682234102218</v>
      </c>
    </row>
    <row r="177" spans="1:23" ht="12" customHeight="1" x14ac:dyDescent="0.25">
      <c r="A177" s="12" t="s">
        <v>63</v>
      </c>
      <c r="B177" s="219">
        <f>MAE!B$38</f>
        <v>0.73640365104923</v>
      </c>
      <c r="C177" s="219">
        <f>MAE!C$38</f>
        <v>0.88867954182435471</v>
      </c>
      <c r="D177" s="219">
        <f>MAE!D$38</f>
        <v>0.83237106778327408</v>
      </c>
      <c r="E177" s="219">
        <f>MAE!E$38</f>
        <v>0.49826254077985949</v>
      </c>
      <c r="F177" s="219">
        <f>MAE!F$38</f>
        <v>0.61406719882594341</v>
      </c>
      <c r="G177" s="219">
        <f>MAE!G$38</f>
        <v>0.59693268035928548</v>
      </c>
      <c r="H177" s="219">
        <f>MAE!H$38</f>
        <v>0.57186177270957428</v>
      </c>
      <c r="I177" s="219">
        <f>MAE!I$38</f>
        <v>0.50644085632566471</v>
      </c>
      <c r="J177" s="219">
        <f>MAE!J$38</f>
        <v>0.38398738980337582</v>
      </c>
      <c r="K177" s="219">
        <f>MAE!K$38</f>
        <v>1.8525647675860926</v>
      </c>
      <c r="L177" s="219">
        <f>MAE!L$38</f>
        <v>1.0354228263595355</v>
      </c>
      <c r="M177" s="219">
        <f>MAE!M$38</f>
        <v>0.29073314013968105</v>
      </c>
      <c r="N177" s="219">
        <f>MAE!N$38</f>
        <v>0.89470803355759243</v>
      </c>
      <c r="O177" s="219">
        <f>MAE!O$38</f>
        <v>0.947766300959481</v>
      </c>
      <c r="P177" s="219">
        <f>MAE!P$38</f>
        <v>1.44296238478771</v>
      </c>
      <c r="Q177" s="219">
        <f>MAE!Q$38</f>
        <v>1.6773596752994635</v>
      </c>
      <c r="R177" s="219">
        <f>MAE!R$38</f>
        <v>1.66787506707893</v>
      </c>
      <c r="S177" s="219">
        <f>MAE!S$38</f>
        <v>0.76510011512797438</v>
      </c>
      <c r="T177" s="219">
        <f>MAE!T$38</f>
        <v>0.7449605115806005</v>
      </c>
      <c r="U177" s="219">
        <f>MAE!U$38</f>
        <v>0.57624806732606282</v>
      </c>
      <c r="V177" s="219">
        <f>MAE!V$38</f>
        <v>0.59415682660576374</v>
      </c>
      <c r="W177" s="219">
        <f>MAE!W$38</f>
        <v>1.1763479513848507</v>
      </c>
    </row>
    <row r="178" spans="1:23" ht="12" customHeight="1" x14ac:dyDescent="0.25">
      <c r="A178" s="12" t="s">
        <v>64</v>
      </c>
      <c r="B178" s="219">
        <f>TEL!B$38</f>
        <v>1.7992583647533134</v>
      </c>
      <c r="C178" s="219">
        <f>TEL!C$38</f>
        <v>1.7463609718621751</v>
      </c>
      <c r="D178" s="219">
        <f>TEL!D$38</f>
        <v>1.7105416908066147</v>
      </c>
      <c r="E178" s="219">
        <f>TEL!E$38</f>
        <v>1.6225066361767304</v>
      </c>
      <c r="F178" s="219">
        <f>TEL!F$38</f>
        <v>1.5740023997103632</v>
      </c>
      <c r="G178" s="219">
        <f>TEL!G$38</f>
        <v>1.6225951303725994</v>
      </c>
      <c r="H178" s="219">
        <f>TEL!H$38</f>
        <v>1.5265089988665246</v>
      </c>
      <c r="I178" s="219">
        <f>TEL!I$38</f>
        <v>1.4098951770065784</v>
      </c>
      <c r="J178" s="219">
        <f>TEL!J$38</f>
        <v>1.5416241996261189</v>
      </c>
      <c r="K178" s="219">
        <f>TEL!K$38</f>
        <v>1.2522386559719501</v>
      </c>
      <c r="L178" s="219">
        <f>TEL!L$38</f>
        <v>1.1646882958708822</v>
      </c>
      <c r="M178" s="219">
        <f>TEL!M$38</f>
        <v>1.0952781411704497</v>
      </c>
      <c r="N178" s="219">
        <f>TEL!N$38</f>
        <v>1.0433243429301546</v>
      </c>
      <c r="O178" s="219">
        <f>TEL!O$38</f>
        <v>1.0853537915646638</v>
      </c>
      <c r="P178" s="219">
        <f>TEL!P$38</f>
        <v>1.2721558969731548</v>
      </c>
      <c r="Q178" s="219">
        <f>TEL!Q$38</f>
        <v>1.1243788059856881</v>
      </c>
      <c r="R178" s="219">
        <f>TEL!R$38</f>
        <v>0.90075738087939483</v>
      </c>
      <c r="S178" s="219">
        <f>TEL!S$38</f>
        <v>1.2358217041677226</v>
      </c>
      <c r="T178" s="219">
        <f>TEL!T$38</f>
        <v>0.60543293756603833</v>
      </c>
      <c r="U178" s="219">
        <f>TEL!U$38</f>
        <v>0.78210000766581345</v>
      </c>
      <c r="V178" s="219">
        <f>TEL!V$38</f>
        <v>0.70441028211949797</v>
      </c>
      <c r="W178" s="219">
        <f>TEL!W$38</f>
        <v>1.3455282735348717</v>
      </c>
    </row>
    <row r="179" spans="1:23" ht="12" customHeight="1" x14ac:dyDescent="0.25">
      <c r="A179" s="12" t="s">
        <v>65</v>
      </c>
      <c r="B179" s="219">
        <f>WWP!B$38</f>
        <v>0.26543653732358347</v>
      </c>
      <c r="C179" s="219">
        <f>WWP!C$38</f>
        <v>0.22952037390490163</v>
      </c>
      <c r="D179" s="219">
        <f>WWP!D$38</f>
        <v>0.23712133177458128</v>
      </c>
      <c r="E179" s="219">
        <f>WWP!E$38</f>
        <v>0.19832665475530126</v>
      </c>
      <c r="F179" s="219">
        <f>WWP!F$38</f>
        <v>0.15927387428822656</v>
      </c>
      <c r="G179" s="219">
        <f>WWP!G$38</f>
        <v>0.15977022586444353</v>
      </c>
      <c r="H179" s="219">
        <f>WWP!H$38</f>
        <v>0.21701344545710513</v>
      </c>
      <c r="I179" s="219">
        <f>WWP!I$38</f>
        <v>0.20628742548930515</v>
      </c>
      <c r="J179" s="219">
        <f>WWP!J$38</f>
        <v>0.21928765147087481</v>
      </c>
      <c r="K179" s="219">
        <f>WWP!K$38</f>
        <v>0.17771536268716742</v>
      </c>
      <c r="L179" s="219">
        <f>WWP!L$38</f>
        <v>0.17237677752924999</v>
      </c>
      <c r="M179" s="219">
        <f>WWP!M$38</f>
        <v>0.19440964382449483</v>
      </c>
      <c r="N179" s="219">
        <f>WWP!N$38</f>
        <v>0.232830570981721</v>
      </c>
      <c r="O179" s="219">
        <f>WWP!O$38</f>
        <v>0.50513993457419271</v>
      </c>
      <c r="P179" s="219">
        <f>WWP!P$38</f>
        <v>0.2019582687087354</v>
      </c>
      <c r="Q179" s="219">
        <f>WWP!Q$38</f>
        <v>0.27459080539080089</v>
      </c>
      <c r="R179" s="219">
        <f>WWP!R$38</f>
        <v>0.42067956318480781</v>
      </c>
      <c r="S179" s="219">
        <f>WWP!S$38</f>
        <v>0.62888085150955775</v>
      </c>
      <c r="T179" s="219">
        <f>WWP!T$38</f>
        <v>0.22411549728097349</v>
      </c>
      <c r="U179" s="219">
        <f>WWP!U$38</f>
        <v>0.24245459874205819</v>
      </c>
      <c r="V179" s="219">
        <f>WWP!V$38</f>
        <v>0.17690616318561719</v>
      </c>
      <c r="W179" s="219">
        <f>WWP!W$38</f>
        <v>0.18451882141052792</v>
      </c>
    </row>
    <row r="180" spans="1:23" ht="12" customHeight="1" x14ac:dyDescent="0.25">
      <c r="A180" s="16" t="s">
        <v>66</v>
      </c>
      <c r="B180" s="224">
        <f>OIS!B$38</f>
        <v>2.3391459275728885</v>
      </c>
      <c r="C180" s="224">
        <f>OIS!C$38</f>
        <v>2.292462225114817</v>
      </c>
      <c r="D180" s="224">
        <f>OIS!D$38</f>
        <v>2.329314261587387</v>
      </c>
      <c r="E180" s="224">
        <f>OIS!E$38</f>
        <v>2.4540430937432607</v>
      </c>
      <c r="F180" s="224">
        <f>OIS!F$38</f>
        <v>2.3075025823876527</v>
      </c>
      <c r="G180" s="224">
        <f>OIS!G$38</f>
        <v>2.5732752909346273</v>
      </c>
      <c r="H180" s="224">
        <f>OIS!H$38</f>
        <v>2.6147185228555214</v>
      </c>
      <c r="I180" s="224">
        <f>OIS!I$38</f>
        <v>2.5366165869835755</v>
      </c>
      <c r="J180" s="224">
        <f>OIS!J$38</f>
        <v>2.2939358042808609</v>
      </c>
      <c r="K180" s="224">
        <f>OIS!K$38</f>
        <v>2.1214062910064624</v>
      </c>
      <c r="L180" s="224">
        <f>OIS!L$38</f>
        <v>2.2908491170181726</v>
      </c>
      <c r="M180" s="224">
        <f>OIS!M$38</f>
        <v>1.6407699241472815</v>
      </c>
      <c r="N180" s="224">
        <f>OIS!N$38</f>
        <v>2.509737631254064</v>
      </c>
      <c r="O180" s="224">
        <f>OIS!O$38</f>
        <v>2.3683022744602518</v>
      </c>
      <c r="P180" s="224">
        <f>OIS!P$38</f>
        <v>1.994571726179136</v>
      </c>
      <c r="Q180" s="224">
        <f>OIS!Q$38</f>
        <v>1.9414755510059822</v>
      </c>
      <c r="R180" s="224">
        <f>OIS!R$38</f>
        <v>1.7401913677989613</v>
      </c>
      <c r="S180" s="224">
        <f>OIS!S$38</f>
        <v>2.1150010988757839</v>
      </c>
      <c r="T180" s="224">
        <f>OIS!T$38</f>
        <v>2.8351744489491129</v>
      </c>
      <c r="U180" s="224">
        <f>OIS!U$38</f>
        <v>2.3674495089619718</v>
      </c>
      <c r="V180" s="224">
        <f>OIS!V$38</f>
        <v>2.0297864484923602</v>
      </c>
      <c r="W180" s="224">
        <f>OIS!W$38</f>
        <v>1.4448263388071187</v>
      </c>
    </row>
  </sheetData>
  <pageMargins left="0.39370078740157483" right="0.39370078740157483" top="0.39370078740157483" bottom="0.39370078740157483" header="0.31496062992125978" footer="0.31496062992125978"/>
  <pageSetup paperSize="9" scale="57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DA124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Food, beverages and tobacco / CO2 emissions"</f>
        <v>EL: Food, beverages and tobacco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24</v>
      </c>
      <c r="B5" s="225">
        <v>1053.1175036390109</v>
      </c>
      <c r="C5" s="225">
        <v>971.96689619856397</v>
      </c>
      <c r="D5" s="225">
        <v>969.92714951871608</v>
      </c>
      <c r="E5" s="225">
        <v>1069.3054537181861</v>
      </c>
      <c r="F5" s="225">
        <v>865.23078095914877</v>
      </c>
      <c r="G5" s="225">
        <v>738.24760439935972</v>
      </c>
      <c r="H5" s="225">
        <v>836.61948287933387</v>
      </c>
      <c r="I5" s="225">
        <v>695.94423983935656</v>
      </c>
      <c r="J5" s="225">
        <v>652.7902337992266</v>
      </c>
      <c r="K5" s="225">
        <v>576.110601359474</v>
      </c>
      <c r="L5" s="225">
        <v>485.98342703909441</v>
      </c>
      <c r="M5" s="225">
        <v>399.31346916046249</v>
      </c>
      <c r="N5" s="225">
        <v>510.91035192089788</v>
      </c>
      <c r="O5" s="225">
        <v>552.91652388118723</v>
      </c>
      <c r="P5" s="225">
        <v>627.89012568113787</v>
      </c>
      <c r="Q5" s="225">
        <v>600.64066547896243</v>
      </c>
      <c r="R5" s="225">
        <v>613.06565507901973</v>
      </c>
      <c r="S5" s="225">
        <v>619.279643519199</v>
      </c>
      <c r="T5" s="225">
        <v>594.40141331844973</v>
      </c>
      <c r="U5" s="225">
        <v>567.09736379895958</v>
      </c>
      <c r="V5" s="225">
        <v>548.11498751890645</v>
      </c>
      <c r="W5" s="225">
        <v>604.62258804161286</v>
      </c>
      <c r="DA5" s="89" t="s">
        <v>2302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2303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2304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2305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2306</v>
      </c>
    </row>
    <row r="10" spans="1:105" ht="12" customHeight="1" x14ac:dyDescent="0.25">
      <c r="A10" s="56" t="s">
        <v>96</v>
      </c>
      <c r="B10" s="262">
        <v>24.132993456619271</v>
      </c>
      <c r="C10" s="262">
        <v>21.82580842791317</v>
      </c>
      <c r="D10" s="262">
        <v>21.841149257856632</v>
      </c>
      <c r="E10" s="262">
        <v>18.498228253589811</v>
      </c>
      <c r="F10" s="262">
        <v>13.547472061377871</v>
      </c>
      <c r="G10" s="262">
        <v>15.22525177017298</v>
      </c>
      <c r="H10" s="262">
        <v>16.109110230795491</v>
      </c>
      <c r="I10" s="262">
        <v>9.7916204714631068</v>
      </c>
      <c r="J10" s="262">
        <v>10.89311538758367</v>
      </c>
      <c r="K10" s="262">
        <v>10.80388693355445</v>
      </c>
      <c r="L10" s="262">
        <v>8.4912104791678082</v>
      </c>
      <c r="M10" s="262">
        <v>4.8894203407419958</v>
      </c>
      <c r="N10" s="262">
        <v>6.8692490042539918</v>
      </c>
      <c r="O10" s="262">
        <v>5.1044265079140514</v>
      </c>
      <c r="P10" s="262">
        <v>6.8223789653769646</v>
      </c>
      <c r="Q10" s="262">
        <v>7.9892070142382767</v>
      </c>
      <c r="R10" s="262">
        <v>8.9155610612414602</v>
      </c>
      <c r="S10" s="262">
        <v>11.11278981430616</v>
      </c>
      <c r="T10" s="262">
        <v>7.1920439759393844</v>
      </c>
      <c r="U10" s="262">
        <v>4.7891701468485444</v>
      </c>
      <c r="V10" s="262">
        <v>4.8451360063489712</v>
      </c>
      <c r="W10" s="262">
        <v>5.4121438731624796</v>
      </c>
      <c r="DA10" s="68" t="s">
        <v>2307</v>
      </c>
    </row>
    <row r="11" spans="1:105" ht="12" customHeight="1" x14ac:dyDescent="0.25">
      <c r="A11" s="37" t="s">
        <v>160</v>
      </c>
      <c r="B11" s="228">
        <v>13.81120995450183</v>
      </c>
      <c r="C11" s="228">
        <v>13.565930812556831</v>
      </c>
      <c r="D11" s="228">
        <v>13.29919015583763</v>
      </c>
      <c r="E11" s="228">
        <v>10.210897038357061</v>
      </c>
      <c r="F11" s="228">
        <v>3.9865422561346038</v>
      </c>
      <c r="G11" s="228">
        <v>3.662293177309099</v>
      </c>
      <c r="H11" s="228">
        <v>3.4496092993663998</v>
      </c>
      <c r="I11" s="228">
        <v>3.0235109068664578</v>
      </c>
      <c r="J11" s="228">
        <v>2.9513533493229018</v>
      </c>
      <c r="K11" s="228">
        <v>2.166475430011511</v>
      </c>
      <c r="L11" s="228">
        <v>1.836960315107407</v>
      </c>
      <c r="M11" s="228">
        <v>0.80710597006377627</v>
      </c>
      <c r="N11" s="228">
        <v>1.5611906441157379</v>
      </c>
      <c r="O11" s="228">
        <v>1.480191037746807</v>
      </c>
      <c r="P11" s="228">
        <v>2.3331365484750761</v>
      </c>
      <c r="Q11" s="228">
        <v>2.084072690100141</v>
      </c>
      <c r="R11" s="228">
        <v>2.2091092317062468</v>
      </c>
      <c r="S11" s="228">
        <v>2.9971379988756719</v>
      </c>
      <c r="T11" s="228">
        <v>2.183670913275038</v>
      </c>
      <c r="U11" s="228">
        <v>0.91952019879673441</v>
      </c>
      <c r="V11" s="228">
        <v>0.85637530757619384</v>
      </c>
      <c r="W11" s="228">
        <v>0.64755006380328872</v>
      </c>
      <c r="DA11" s="69" t="s">
        <v>2308</v>
      </c>
    </row>
    <row r="12" spans="1:105" ht="12" customHeight="1" x14ac:dyDescent="0.25">
      <c r="A12" s="37" t="s">
        <v>162</v>
      </c>
      <c r="B12" s="228">
        <v>10.321783502117439</v>
      </c>
      <c r="C12" s="228">
        <v>8.2598776153563378</v>
      </c>
      <c r="D12" s="228">
        <v>8.541959102018998</v>
      </c>
      <c r="E12" s="228">
        <v>8.2873312152327454</v>
      </c>
      <c r="F12" s="228">
        <v>9.5609298052432656</v>
      </c>
      <c r="G12" s="228">
        <v>11.562958592863881</v>
      </c>
      <c r="H12" s="228">
        <v>12.65950093142909</v>
      </c>
      <c r="I12" s="228">
        <v>6.7681095645966476</v>
      </c>
      <c r="J12" s="228">
        <v>7.9417620382607641</v>
      </c>
      <c r="K12" s="228">
        <v>8.6374115035429408</v>
      </c>
      <c r="L12" s="228">
        <v>6.6542501640604002</v>
      </c>
      <c r="M12" s="228">
        <v>4.0823143706782199</v>
      </c>
      <c r="N12" s="228">
        <v>5.3080583601382534</v>
      </c>
      <c r="O12" s="228">
        <v>3.624235470167243</v>
      </c>
      <c r="P12" s="228">
        <v>4.4892424169018881</v>
      </c>
      <c r="Q12" s="228">
        <v>5.9051343241381362</v>
      </c>
      <c r="R12" s="228">
        <v>6.7064518295352133</v>
      </c>
      <c r="S12" s="228">
        <v>8.1156518154304855</v>
      </c>
      <c r="T12" s="228">
        <v>5.0083730626643463</v>
      </c>
      <c r="U12" s="228">
        <v>3.8696499480518098</v>
      </c>
      <c r="V12" s="228">
        <v>3.9887606987727779</v>
      </c>
      <c r="W12" s="228">
        <v>4.7645938093591917</v>
      </c>
      <c r="DA12" s="69" t="s">
        <v>2309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2310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2311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2312</v>
      </c>
    </row>
    <row r="16" spans="1:105" ht="12" customHeight="1" x14ac:dyDescent="0.25">
      <c r="A16" s="57" t="s">
        <v>2149</v>
      </c>
      <c r="B16" s="263">
        <f t="shared" ref="B16:W16" si="0">B17+B23+B24</f>
        <v>112.5616472476336</v>
      </c>
      <c r="C16" s="263">
        <f t="shared" si="0"/>
        <v>104.06942123691761</v>
      </c>
      <c r="D16" s="263">
        <f t="shared" si="0"/>
        <v>105.52628981134551</v>
      </c>
      <c r="E16" s="263">
        <f t="shared" si="0"/>
        <v>98.708240158757974</v>
      </c>
      <c r="F16" s="263">
        <f t="shared" si="0"/>
        <v>80.200224330791855</v>
      </c>
      <c r="G16" s="263">
        <f t="shared" si="0"/>
        <v>72.175976358493472</v>
      </c>
      <c r="H16" s="263">
        <f t="shared" si="0"/>
        <v>76.421446584473358</v>
      </c>
      <c r="I16" s="263">
        <f t="shared" si="0"/>
        <v>60.833763448660989</v>
      </c>
      <c r="J16" s="263">
        <f t="shared" si="0"/>
        <v>61.087356006751058</v>
      </c>
      <c r="K16" s="263">
        <f t="shared" si="0"/>
        <v>51.627922766693757</v>
      </c>
      <c r="L16" s="263">
        <f t="shared" si="0"/>
        <v>42.78017965321024</v>
      </c>
      <c r="M16" s="263">
        <f t="shared" si="0"/>
        <v>27.6884277601464</v>
      </c>
      <c r="N16" s="263">
        <f t="shared" si="0"/>
        <v>37.634221998810901</v>
      </c>
      <c r="O16" s="263">
        <f t="shared" si="0"/>
        <v>32.486956965878981</v>
      </c>
      <c r="P16" s="263">
        <f t="shared" si="0"/>
        <v>41.406853033581683</v>
      </c>
      <c r="Q16" s="263">
        <f t="shared" si="0"/>
        <v>49.548137754250291</v>
      </c>
      <c r="R16" s="263">
        <f t="shared" si="0"/>
        <v>51.284345135303802</v>
      </c>
      <c r="S16" s="263">
        <f t="shared" si="0"/>
        <v>58.452874477219957</v>
      </c>
      <c r="T16" s="263">
        <f t="shared" si="0"/>
        <v>48.533927055286448</v>
      </c>
      <c r="U16" s="263">
        <f t="shared" si="0"/>
        <v>41.102932850628449</v>
      </c>
      <c r="V16" s="263">
        <f t="shared" si="0"/>
        <v>40.45172882065097</v>
      </c>
      <c r="W16" s="263">
        <f t="shared" si="0"/>
        <v>38.78937301940126</v>
      </c>
      <c r="DA16" s="70"/>
    </row>
    <row r="17" spans="1:105" ht="12" customHeight="1" x14ac:dyDescent="0.25">
      <c r="A17" s="60" t="s">
        <v>2150</v>
      </c>
      <c r="B17" s="331">
        <v>112.5616472476336</v>
      </c>
      <c r="C17" s="331">
        <v>104.06942123691761</v>
      </c>
      <c r="D17" s="331">
        <v>105.52628981134551</v>
      </c>
      <c r="E17" s="331">
        <v>98.708240158757974</v>
      </c>
      <c r="F17" s="331">
        <v>80.200224330791855</v>
      </c>
      <c r="G17" s="331">
        <v>72.175976358493472</v>
      </c>
      <c r="H17" s="331">
        <v>76.421446584473358</v>
      </c>
      <c r="I17" s="331">
        <v>60.833763448660989</v>
      </c>
      <c r="J17" s="331">
        <v>61.087356006751058</v>
      </c>
      <c r="K17" s="331">
        <v>51.627922766693757</v>
      </c>
      <c r="L17" s="331">
        <v>42.78017965321024</v>
      </c>
      <c r="M17" s="331">
        <v>27.6884277601464</v>
      </c>
      <c r="N17" s="331">
        <v>37.634221998810901</v>
      </c>
      <c r="O17" s="331">
        <v>32.486956965878981</v>
      </c>
      <c r="P17" s="331">
        <v>41.406853033581683</v>
      </c>
      <c r="Q17" s="331">
        <v>49.548137754250291</v>
      </c>
      <c r="R17" s="331">
        <v>51.284345135303802</v>
      </c>
      <c r="S17" s="331">
        <v>58.452874477219957</v>
      </c>
      <c r="T17" s="331">
        <v>48.533927055286448</v>
      </c>
      <c r="U17" s="331">
        <v>41.102932850628449</v>
      </c>
      <c r="V17" s="331">
        <v>40.45172882065097</v>
      </c>
      <c r="W17" s="331">
        <v>38.78937301940126</v>
      </c>
      <c r="DA17" s="72" t="s">
        <v>2313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2314</v>
      </c>
    </row>
    <row r="19" spans="1:105" ht="12" customHeight="1" x14ac:dyDescent="0.25">
      <c r="A19" s="59" t="s">
        <v>33</v>
      </c>
      <c r="B19" s="232">
        <v>10.38610481942545</v>
      </c>
      <c r="C19" s="232">
        <v>11.40664575872287</v>
      </c>
      <c r="D19" s="232">
        <v>10.91731114011578</v>
      </c>
      <c r="E19" s="232">
        <v>9.7802790574945515</v>
      </c>
      <c r="F19" s="232">
        <v>8.6829413289187549</v>
      </c>
      <c r="G19" s="232">
        <v>8.6387711674770618</v>
      </c>
      <c r="H19" s="232">
        <v>7.463389997427166</v>
      </c>
      <c r="I19" s="232">
        <v>6.8463039572264384</v>
      </c>
      <c r="J19" s="232">
        <v>7.3769804883577974</v>
      </c>
      <c r="K19" s="232">
        <v>7.4567328817634229</v>
      </c>
      <c r="L19" s="232">
        <v>5.979016995296341</v>
      </c>
      <c r="M19" s="232">
        <v>3.0001236615348268</v>
      </c>
      <c r="N19" s="232">
        <v>8.3277383212076881</v>
      </c>
      <c r="O19" s="232">
        <v>9.214740202702389</v>
      </c>
      <c r="P19" s="232">
        <v>11.56160461873602</v>
      </c>
      <c r="Q19" s="232">
        <v>14.78577047824227</v>
      </c>
      <c r="R19" s="232">
        <v>15.95991361895063</v>
      </c>
      <c r="S19" s="232">
        <v>18.65065735718137</v>
      </c>
      <c r="T19" s="232">
        <v>17.39038786325024</v>
      </c>
      <c r="U19" s="232">
        <v>14.982576731348621</v>
      </c>
      <c r="V19" s="232">
        <v>15.68407031533733</v>
      </c>
      <c r="W19" s="232">
        <v>14.033202649248651</v>
      </c>
      <c r="DA19" s="71" t="s">
        <v>2315</v>
      </c>
    </row>
    <row r="20" spans="1:105" ht="12" customHeight="1" x14ac:dyDescent="0.25">
      <c r="A20" s="59" t="s">
        <v>160</v>
      </c>
      <c r="B20" s="232">
        <v>16.69099848688915</v>
      </c>
      <c r="C20" s="232">
        <v>16.74121057316168</v>
      </c>
      <c r="D20" s="232">
        <v>16.690731612491511</v>
      </c>
      <c r="E20" s="232">
        <v>14.98467352089858</v>
      </c>
      <c r="F20" s="232">
        <v>6.4111480909051872</v>
      </c>
      <c r="G20" s="232">
        <v>7.197028426413417</v>
      </c>
      <c r="H20" s="232">
        <v>6.7165616608940137</v>
      </c>
      <c r="I20" s="232">
        <v>5.8620566935805574</v>
      </c>
      <c r="J20" s="232">
        <v>6.0085692966325714</v>
      </c>
      <c r="K20" s="232">
        <v>4.8997977750665003</v>
      </c>
      <c r="L20" s="232">
        <v>4.261426236043949</v>
      </c>
      <c r="M20" s="232">
        <v>2.0378740258163912</v>
      </c>
      <c r="N20" s="232">
        <v>3.5505558888446891</v>
      </c>
      <c r="O20" s="232">
        <v>3.185832038474266</v>
      </c>
      <c r="P20" s="232">
        <v>4.8258494096267128</v>
      </c>
      <c r="Q20" s="232">
        <v>3.90818538183427</v>
      </c>
      <c r="R20" s="232">
        <v>3.6642819387122429</v>
      </c>
      <c r="S20" s="232">
        <v>4.3063699090299634</v>
      </c>
      <c r="T20" s="232">
        <v>3.6293696712798642</v>
      </c>
      <c r="U20" s="232">
        <v>1.623731898139493</v>
      </c>
      <c r="V20" s="232">
        <v>1.5874925776334541</v>
      </c>
      <c r="W20" s="232">
        <v>1.242133206306778</v>
      </c>
      <c r="DA20" s="71" t="s">
        <v>2316</v>
      </c>
    </row>
    <row r="21" spans="1:105" ht="12" customHeight="1" x14ac:dyDescent="0.25">
      <c r="A21" s="59" t="s">
        <v>70</v>
      </c>
      <c r="B21" s="232">
        <v>73.010555537451211</v>
      </c>
      <c r="C21" s="232">
        <v>65.728357201273411</v>
      </c>
      <c r="D21" s="232">
        <v>67.197929118619371</v>
      </c>
      <c r="E21" s="232">
        <v>61.7814812127829</v>
      </c>
      <c r="F21" s="232">
        <v>49.730269579592338</v>
      </c>
      <c r="G21" s="232">
        <v>33.616998237582813</v>
      </c>
      <c r="H21" s="232">
        <v>37.592814097947638</v>
      </c>
      <c r="I21" s="232">
        <v>35.003226891053892</v>
      </c>
      <c r="J21" s="232">
        <v>31.53341772459774</v>
      </c>
      <c r="K21" s="232">
        <v>19.73663575808343</v>
      </c>
      <c r="L21" s="232">
        <v>17.10304135713811</v>
      </c>
      <c r="M21" s="232">
        <v>12.34293300327808</v>
      </c>
      <c r="N21" s="232">
        <v>13.68401463711721</v>
      </c>
      <c r="O21" s="232">
        <v>12.28590142127034</v>
      </c>
      <c r="P21" s="232">
        <v>15.733869668568291</v>
      </c>
      <c r="Q21" s="232">
        <v>19.780499218424321</v>
      </c>
      <c r="R21" s="232">
        <v>20.536059397261251</v>
      </c>
      <c r="S21" s="232">
        <v>23.835056555641799</v>
      </c>
      <c r="T21" s="232">
        <v>19.190004379578049</v>
      </c>
      <c r="U21" s="232">
        <v>17.66341483269219</v>
      </c>
      <c r="V21" s="232">
        <v>15.786062025759319</v>
      </c>
      <c r="W21" s="232">
        <v>14.374573644363281</v>
      </c>
      <c r="DA21" s="71" t="s">
        <v>2317</v>
      </c>
    </row>
    <row r="22" spans="1:105" ht="12" customHeight="1" x14ac:dyDescent="0.25">
      <c r="A22" s="59" t="s">
        <v>162</v>
      </c>
      <c r="B22" s="232">
        <v>12.473988403867811</v>
      </c>
      <c r="C22" s="232">
        <v>10.19320770375967</v>
      </c>
      <c r="D22" s="232">
        <v>10.720317940118861</v>
      </c>
      <c r="E22" s="232">
        <v>12.16180636758193</v>
      </c>
      <c r="F22" s="232">
        <v>15.37586533137558</v>
      </c>
      <c r="G22" s="232">
        <v>22.72317852702017</v>
      </c>
      <c r="H22" s="232">
        <v>24.648680828204551</v>
      </c>
      <c r="I22" s="232">
        <v>13.1221759068001</v>
      </c>
      <c r="J22" s="232">
        <v>16.16838849716294</v>
      </c>
      <c r="K22" s="232">
        <v>19.534756351780398</v>
      </c>
      <c r="L22" s="232">
        <v>15.436695064731831</v>
      </c>
      <c r="M22" s="232">
        <v>10.307497069517099</v>
      </c>
      <c r="N22" s="232">
        <v>12.07191315164131</v>
      </c>
      <c r="O22" s="232">
        <v>7.8004833034319887</v>
      </c>
      <c r="P22" s="232">
        <v>9.2855293366506579</v>
      </c>
      <c r="Q22" s="232">
        <v>11.07368267574944</v>
      </c>
      <c r="R22" s="232">
        <v>11.12409018037968</v>
      </c>
      <c r="S22" s="232">
        <v>11.660790655366821</v>
      </c>
      <c r="T22" s="232">
        <v>8.3241651411782929</v>
      </c>
      <c r="U22" s="232">
        <v>6.8332093884481564</v>
      </c>
      <c r="V22" s="232">
        <v>7.3941039019208628</v>
      </c>
      <c r="W22" s="232">
        <v>9.139463519482554</v>
      </c>
      <c r="DA22" s="71" t="s">
        <v>2318</v>
      </c>
    </row>
    <row r="23" spans="1:105" ht="12" customHeight="1" x14ac:dyDescent="0.25">
      <c r="A23" s="60" t="s">
        <v>2157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2319</v>
      </c>
    </row>
    <row r="24" spans="1:105" ht="12" customHeight="1" x14ac:dyDescent="0.25">
      <c r="A24" s="60" t="s">
        <v>2159</v>
      </c>
      <c r="B24" s="331">
        <v>0</v>
      </c>
      <c r="C24" s="331">
        <v>0</v>
      </c>
      <c r="D24" s="331">
        <v>0</v>
      </c>
      <c r="E24" s="331">
        <v>0</v>
      </c>
      <c r="F24" s="331">
        <v>0</v>
      </c>
      <c r="G24" s="331">
        <v>0</v>
      </c>
      <c r="H24" s="331">
        <v>0</v>
      </c>
      <c r="I24" s="331">
        <v>0</v>
      </c>
      <c r="J24" s="331">
        <v>0</v>
      </c>
      <c r="K24" s="331">
        <v>0</v>
      </c>
      <c r="L24" s="331">
        <v>0</v>
      </c>
      <c r="M24" s="331">
        <v>0</v>
      </c>
      <c r="N24" s="331">
        <v>0</v>
      </c>
      <c r="O24" s="331">
        <v>0</v>
      </c>
      <c r="P24" s="331">
        <v>0</v>
      </c>
      <c r="Q24" s="331">
        <v>0</v>
      </c>
      <c r="R24" s="331">
        <v>0</v>
      </c>
      <c r="S24" s="331">
        <v>0</v>
      </c>
      <c r="T24" s="331">
        <v>0</v>
      </c>
      <c r="U24" s="331">
        <v>0</v>
      </c>
      <c r="V24" s="331">
        <v>0</v>
      </c>
      <c r="W24" s="331">
        <v>0</v>
      </c>
      <c r="DA24" s="72" t="s">
        <v>2320</v>
      </c>
    </row>
    <row r="25" spans="1:105" ht="12" customHeight="1" x14ac:dyDescent="0.25">
      <c r="A25" s="57" t="s">
        <v>2161</v>
      </c>
      <c r="B25" s="263">
        <f t="shared" ref="B25:W25" si="1">B26+B32+B33</f>
        <v>93.801372706361335</v>
      </c>
      <c r="C25" s="263">
        <f t="shared" si="1"/>
        <v>86.724517697431381</v>
      </c>
      <c r="D25" s="263">
        <f t="shared" si="1"/>
        <v>87.938574842787929</v>
      </c>
      <c r="E25" s="263">
        <f t="shared" si="1"/>
        <v>82.256866798964978</v>
      </c>
      <c r="F25" s="263">
        <f t="shared" si="1"/>
        <v>66.833520275659893</v>
      </c>
      <c r="G25" s="263">
        <f t="shared" si="1"/>
        <v>60.146646965411243</v>
      </c>
      <c r="H25" s="263">
        <f t="shared" si="1"/>
        <v>63.684538820394472</v>
      </c>
      <c r="I25" s="263">
        <f t="shared" si="1"/>
        <v>50.694802873884178</v>
      </c>
      <c r="J25" s="263">
        <f t="shared" si="1"/>
        <v>50.906130005625883</v>
      </c>
      <c r="K25" s="263">
        <f t="shared" si="1"/>
        <v>43.023268972244793</v>
      </c>
      <c r="L25" s="263">
        <f t="shared" si="1"/>
        <v>35.650149711008552</v>
      </c>
      <c r="M25" s="263">
        <f t="shared" si="1"/>
        <v>23.073689800122011</v>
      </c>
      <c r="N25" s="263">
        <f t="shared" si="1"/>
        <v>31.361851665675761</v>
      </c>
      <c r="O25" s="263">
        <f t="shared" si="1"/>
        <v>27.07246413823249</v>
      </c>
      <c r="P25" s="263">
        <f t="shared" si="1"/>
        <v>34.505710861318072</v>
      </c>
      <c r="Q25" s="263">
        <f t="shared" si="1"/>
        <v>41.290114795208581</v>
      </c>
      <c r="R25" s="263">
        <f t="shared" si="1"/>
        <v>42.736954279419848</v>
      </c>
      <c r="S25" s="263">
        <f t="shared" si="1"/>
        <v>48.71072873101663</v>
      </c>
      <c r="T25" s="263">
        <f t="shared" si="1"/>
        <v>40.444939212738717</v>
      </c>
      <c r="U25" s="263">
        <f t="shared" si="1"/>
        <v>34.252444042190383</v>
      </c>
      <c r="V25" s="263">
        <f t="shared" si="1"/>
        <v>33.709774017209128</v>
      </c>
      <c r="W25" s="263">
        <f t="shared" si="1"/>
        <v>32.324477516167718</v>
      </c>
      <c r="DA25" s="70"/>
    </row>
    <row r="26" spans="1:105" ht="12" customHeight="1" x14ac:dyDescent="0.25">
      <c r="A26" s="60" t="s">
        <v>2162</v>
      </c>
      <c r="B26" s="331">
        <v>93.801372706361335</v>
      </c>
      <c r="C26" s="331">
        <v>86.724517697431381</v>
      </c>
      <c r="D26" s="331">
        <v>87.938574842787929</v>
      </c>
      <c r="E26" s="331">
        <v>82.256866798964978</v>
      </c>
      <c r="F26" s="331">
        <v>66.833520275659893</v>
      </c>
      <c r="G26" s="331">
        <v>60.146646965411243</v>
      </c>
      <c r="H26" s="331">
        <v>63.684538820394472</v>
      </c>
      <c r="I26" s="331">
        <v>50.694802873884178</v>
      </c>
      <c r="J26" s="331">
        <v>50.906130005625883</v>
      </c>
      <c r="K26" s="331">
        <v>43.023268972244793</v>
      </c>
      <c r="L26" s="331">
        <v>35.650149711008552</v>
      </c>
      <c r="M26" s="331">
        <v>23.073689800122011</v>
      </c>
      <c r="N26" s="331">
        <v>31.361851665675761</v>
      </c>
      <c r="O26" s="331">
        <v>27.07246413823249</v>
      </c>
      <c r="P26" s="331">
        <v>34.505710861318072</v>
      </c>
      <c r="Q26" s="331">
        <v>41.290114795208581</v>
      </c>
      <c r="R26" s="331">
        <v>42.736954279419848</v>
      </c>
      <c r="S26" s="331">
        <v>48.71072873101663</v>
      </c>
      <c r="T26" s="331">
        <v>40.444939212738717</v>
      </c>
      <c r="U26" s="331">
        <v>34.252444042190383</v>
      </c>
      <c r="V26" s="331">
        <v>33.709774017209128</v>
      </c>
      <c r="W26" s="331">
        <v>32.324477516167718</v>
      </c>
      <c r="DA26" s="72" t="s">
        <v>2321</v>
      </c>
    </row>
    <row r="27" spans="1:105" ht="12" customHeight="1" x14ac:dyDescent="0.25">
      <c r="A27" s="59" t="s">
        <v>30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2322</v>
      </c>
    </row>
    <row r="28" spans="1:105" ht="12" customHeight="1" x14ac:dyDescent="0.25">
      <c r="A28" s="59" t="s">
        <v>33</v>
      </c>
      <c r="B28" s="232">
        <v>8.6550873495212102</v>
      </c>
      <c r="C28" s="232">
        <v>9.5055381322690611</v>
      </c>
      <c r="D28" s="232">
        <v>9.0977592834298147</v>
      </c>
      <c r="E28" s="232">
        <v>8.1502325479121271</v>
      </c>
      <c r="F28" s="232">
        <v>7.2357844407656282</v>
      </c>
      <c r="G28" s="232">
        <v>7.1989759728975544</v>
      </c>
      <c r="H28" s="232">
        <v>6.2194916645226401</v>
      </c>
      <c r="I28" s="232">
        <v>5.7052532976887003</v>
      </c>
      <c r="J28" s="232">
        <v>6.1474837402981644</v>
      </c>
      <c r="K28" s="232">
        <v>6.2139440681361853</v>
      </c>
      <c r="L28" s="232">
        <v>4.9825141627469538</v>
      </c>
      <c r="M28" s="232">
        <v>2.500103051279023</v>
      </c>
      <c r="N28" s="232">
        <v>6.9397819343397407</v>
      </c>
      <c r="O28" s="232">
        <v>7.6789501689186581</v>
      </c>
      <c r="P28" s="232">
        <v>9.6346705156133474</v>
      </c>
      <c r="Q28" s="232">
        <v>12.32147539853522</v>
      </c>
      <c r="R28" s="232">
        <v>13.29992801579219</v>
      </c>
      <c r="S28" s="232">
        <v>15.54221446431781</v>
      </c>
      <c r="T28" s="232">
        <v>14.491989886041869</v>
      </c>
      <c r="U28" s="232">
        <v>12.485480609457181</v>
      </c>
      <c r="V28" s="232">
        <v>13.070058596114441</v>
      </c>
      <c r="W28" s="232">
        <v>11.694335541040539</v>
      </c>
      <c r="DA28" s="71" t="s">
        <v>2323</v>
      </c>
    </row>
    <row r="29" spans="1:105" ht="12" customHeight="1" x14ac:dyDescent="0.25">
      <c r="A29" s="59" t="s">
        <v>160</v>
      </c>
      <c r="B29" s="232">
        <v>13.909165405740961</v>
      </c>
      <c r="C29" s="232">
        <v>13.951008810968069</v>
      </c>
      <c r="D29" s="232">
        <v>13.90894301040959</v>
      </c>
      <c r="E29" s="232">
        <v>12.487227934082149</v>
      </c>
      <c r="F29" s="232">
        <v>5.3426234090876559</v>
      </c>
      <c r="G29" s="232">
        <v>5.9975236886778482</v>
      </c>
      <c r="H29" s="232">
        <v>5.597134717411679</v>
      </c>
      <c r="I29" s="232">
        <v>4.8850472446504662</v>
      </c>
      <c r="J29" s="232">
        <v>5.0071410805271421</v>
      </c>
      <c r="K29" s="232">
        <v>4.0831648125554167</v>
      </c>
      <c r="L29" s="232">
        <v>3.5511885300366259</v>
      </c>
      <c r="M29" s="232">
        <v>1.698228354846993</v>
      </c>
      <c r="N29" s="232">
        <v>2.9587965740372408</v>
      </c>
      <c r="O29" s="232">
        <v>2.654860032061888</v>
      </c>
      <c r="P29" s="232">
        <v>4.0215411746889274</v>
      </c>
      <c r="Q29" s="232">
        <v>3.256821151528559</v>
      </c>
      <c r="R29" s="232">
        <v>3.053568282260203</v>
      </c>
      <c r="S29" s="232">
        <v>3.5886415908583031</v>
      </c>
      <c r="T29" s="232">
        <v>3.0244747260665541</v>
      </c>
      <c r="U29" s="232">
        <v>1.353109915116244</v>
      </c>
      <c r="V29" s="232">
        <v>1.322910481361212</v>
      </c>
      <c r="W29" s="232">
        <v>1.035111005255648</v>
      </c>
      <c r="DA29" s="71" t="s">
        <v>2324</v>
      </c>
    </row>
    <row r="30" spans="1:105" ht="12" customHeight="1" x14ac:dyDescent="0.25">
      <c r="A30" s="59" t="s">
        <v>70</v>
      </c>
      <c r="B30" s="232">
        <v>60.842129614542657</v>
      </c>
      <c r="C30" s="232">
        <v>54.77363100106119</v>
      </c>
      <c r="D30" s="232">
        <v>55.998274265516152</v>
      </c>
      <c r="E30" s="232">
        <v>51.484567677319092</v>
      </c>
      <c r="F30" s="232">
        <v>41.441891316326952</v>
      </c>
      <c r="G30" s="232">
        <v>28.01416519798569</v>
      </c>
      <c r="H30" s="232">
        <v>31.327345081623029</v>
      </c>
      <c r="I30" s="232">
        <v>29.169355742544919</v>
      </c>
      <c r="J30" s="232">
        <v>26.277848103831449</v>
      </c>
      <c r="K30" s="232">
        <v>16.447196465069531</v>
      </c>
      <c r="L30" s="232">
        <v>14.252534464281769</v>
      </c>
      <c r="M30" s="232">
        <v>10.28577750273174</v>
      </c>
      <c r="N30" s="232">
        <v>11.403345530931009</v>
      </c>
      <c r="O30" s="232">
        <v>10.238251184391951</v>
      </c>
      <c r="P30" s="232">
        <v>13.11155805714025</v>
      </c>
      <c r="Q30" s="232">
        <v>16.483749348686931</v>
      </c>
      <c r="R30" s="232">
        <v>17.113382831051052</v>
      </c>
      <c r="S30" s="232">
        <v>19.8625471297015</v>
      </c>
      <c r="T30" s="232">
        <v>15.99167031631505</v>
      </c>
      <c r="U30" s="232">
        <v>14.719512360576831</v>
      </c>
      <c r="V30" s="232">
        <v>13.155051688132771</v>
      </c>
      <c r="W30" s="232">
        <v>11.978811370302729</v>
      </c>
      <c r="DA30" s="71" t="s">
        <v>2325</v>
      </c>
    </row>
    <row r="31" spans="1:105" ht="12" customHeight="1" x14ac:dyDescent="0.25">
      <c r="A31" s="59" t="s">
        <v>162</v>
      </c>
      <c r="B31" s="232">
        <v>10.394990336556511</v>
      </c>
      <c r="C31" s="232">
        <v>8.4943397531330636</v>
      </c>
      <c r="D31" s="232">
        <v>8.9335982834323797</v>
      </c>
      <c r="E31" s="232">
        <v>10.13483863965161</v>
      </c>
      <c r="F31" s="232">
        <v>12.81322110947966</v>
      </c>
      <c r="G31" s="232">
        <v>18.935982105850151</v>
      </c>
      <c r="H31" s="232">
        <v>20.540567356837119</v>
      </c>
      <c r="I31" s="232">
        <v>10.935146589000089</v>
      </c>
      <c r="J31" s="232">
        <v>13.473657080969121</v>
      </c>
      <c r="K31" s="232">
        <v>16.278963626483659</v>
      </c>
      <c r="L31" s="232">
        <v>12.8639125539432</v>
      </c>
      <c r="M31" s="232">
        <v>8.5895808912642551</v>
      </c>
      <c r="N31" s="232">
        <v>10.05992762636777</v>
      </c>
      <c r="O31" s="232">
        <v>6.5004027528599924</v>
      </c>
      <c r="P31" s="232">
        <v>7.7379411138755474</v>
      </c>
      <c r="Q31" s="232">
        <v>9.2280688964578665</v>
      </c>
      <c r="R31" s="232">
        <v>9.2700751503163996</v>
      </c>
      <c r="S31" s="232">
        <v>9.717325546139012</v>
      </c>
      <c r="T31" s="232">
        <v>6.9368042843152438</v>
      </c>
      <c r="U31" s="232">
        <v>5.6943411570401308</v>
      </c>
      <c r="V31" s="232">
        <v>6.1617532516007172</v>
      </c>
      <c r="W31" s="232">
        <v>7.6162195995687956</v>
      </c>
      <c r="DA31" s="71" t="s">
        <v>2326</v>
      </c>
    </row>
    <row r="32" spans="1:105" ht="12" customHeight="1" x14ac:dyDescent="0.25">
      <c r="A32" s="60" t="s">
        <v>2169</v>
      </c>
      <c r="B32" s="331">
        <v>0</v>
      </c>
      <c r="C32" s="331">
        <v>0</v>
      </c>
      <c r="D32" s="331">
        <v>0</v>
      </c>
      <c r="E32" s="331">
        <v>0</v>
      </c>
      <c r="F32" s="331">
        <v>0</v>
      </c>
      <c r="G32" s="331">
        <v>0</v>
      </c>
      <c r="H32" s="331">
        <v>0</v>
      </c>
      <c r="I32" s="331">
        <v>0</v>
      </c>
      <c r="J32" s="331">
        <v>0</v>
      </c>
      <c r="K32" s="331">
        <v>0</v>
      </c>
      <c r="L32" s="331">
        <v>0</v>
      </c>
      <c r="M32" s="331">
        <v>0</v>
      </c>
      <c r="N32" s="331">
        <v>0</v>
      </c>
      <c r="O32" s="331">
        <v>0</v>
      </c>
      <c r="P32" s="331">
        <v>0</v>
      </c>
      <c r="Q32" s="331">
        <v>0</v>
      </c>
      <c r="R32" s="331">
        <v>0</v>
      </c>
      <c r="S32" s="331">
        <v>0</v>
      </c>
      <c r="T32" s="331">
        <v>0</v>
      </c>
      <c r="U32" s="331">
        <v>0</v>
      </c>
      <c r="V32" s="331">
        <v>0</v>
      </c>
      <c r="W32" s="331">
        <v>0</v>
      </c>
      <c r="DA32" s="72" t="s">
        <v>2327</v>
      </c>
    </row>
    <row r="33" spans="1:105" ht="12" customHeight="1" x14ac:dyDescent="0.25">
      <c r="A33" s="60" t="s">
        <v>2171</v>
      </c>
      <c r="B33" s="331">
        <v>0</v>
      </c>
      <c r="C33" s="331">
        <v>0</v>
      </c>
      <c r="D33" s="331">
        <v>0</v>
      </c>
      <c r="E33" s="331">
        <v>0</v>
      </c>
      <c r="F33" s="331">
        <v>0</v>
      </c>
      <c r="G33" s="331">
        <v>0</v>
      </c>
      <c r="H33" s="331">
        <v>0</v>
      </c>
      <c r="I33" s="331">
        <v>0</v>
      </c>
      <c r="J33" s="331">
        <v>0</v>
      </c>
      <c r="K33" s="331">
        <v>0</v>
      </c>
      <c r="L33" s="331">
        <v>0</v>
      </c>
      <c r="M33" s="331">
        <v>0</v>
      </c>
      <c r="N33" s="331">
        <v>0</v>
      </c>
      <c r="O33" s="331">
        <v>0</v>
      </c>
      <c r="P33" s="331">
        <v>0</v>
      </c>
      <c r="Q33" s="331">
        <v>0</v>
      </c>
      <c r="R33" s="331">
        <v>0</v>
      </c>
      <c r="S33" s="331">
        <v>0</v>
      </c>
      <c r="T33" s="331">
        <v>0</v>
      </c>
      <c r="U33" s="331">
        <v>0</v>
      </c>
      <c r="V33" s="331">
        <v>0</v>
      </c>
      <c r="W33" s="331">
        <v>0</v>
      </c>
      <c r="DA33" s="72" t="s">
        <v>2328</v>
      </c>
    </row>
    <row r="34" spans="1:105" ht="12" customHeight="1" x14ac:dyDescent="0.25">
      <c r="A34" s="57" t="s">
        <v>2173</v>
      </c>
      <c r="B34" s="263">
        <v>646.30803199724164</v>
      </c>
      <c r="C34" s="263">
        <v>594.75822593333737</v>
      </c>
      <c r="D34" s="263">
        <v>587.94831577117418</v>
      </c>
      <c r="E34" s="263">
        <v>689.84718333707849</v>
      </c>
      <c r="F34" s="263">
        <v>550.14914128775854</v>
      </c>
      <c r="G34" s="263">
        <v>449.90261452020349</v>
      </c>
      <c r="H34" s="263">
        <v>528.4616071629689</v>
      </c>
      <c r="I34" s="263">
        <v>437.47327310033842</v>
      </c>
      <c r="J34" s="263">
        <v>394.87287679366739</v>
      </c>
      <c r="K34" s="263">
        <v>349.47322074840918</v>
      </c>
      <c r="L34" s="263">
        <v>290.54087259500437</v>
      </c>
      <c r="M34" s="263">
        <v>243.68994888369659</v>
      </c>
      <c r="N34" s="263">
        <v>330.57771028730423</v>
      </c>
      <c r="O34" s="263">
        <v>389.40546065258752</v>
      </c>
      <c r="P34" s="263">
        <v>432.30122416515502</v>
      </c>
      <c r="Q34" s="263">
        <v>389.50580458966101</v>
      </c>
      <c r="R34" s="263">
        <v>405.3544924738581</v>
      </c>
      <c r="S34" s="263">
        <v>398.42433008658043</v>
      </c>
      <c r="T34" s="263">
        <v>396.46717727521099</v>
      </c>
      <c r="U34" s="263">
        <v>391.21108172005012</v>
      </c>
      <c r="V34" s="263">
        <v>374.95162573871238</v>
      </c>
      <c r="W34" s="263">
        <v>430.59863042510079</v>
      </c>
      <c r="DA34" s="70" t="s">
        <v>2329</v>
      </c>
    </row>
    <row r="35" spans="1:105" ht="12" customHeight="1" x14ac:dyDescent="0.25">
      <c r="A35" s="64" t="s">
        <v>30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2330</v>
      </c>
    </row>
    <row r="36" spans="1:105" ht="12" customHeight="1" x14ac:dyDescent="0.25">
      <c r="A36" s="64" t="s">
        <v>32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2331</v>
      </c>
    </row>
    <row r="37" spans="1:105" ht="12" customHeight="1" x14ac:dyDescent="0.25">
      <c r="A37" s="64" t="s">
        <v>33</v>
      </c>
      <c r="B37" s="231">
        <v>59.635081131962117</v>
      </c>
      <c r="C37" s="231">
        <v>65.189143118837791</v>
      </c>
      <c r="D37" s="231">
        <v>60.826687918775278</v>
      </c>
      <c r="E37" s="231">
        <v>68.351922283406353</v>
      </c>
      <c r="F37" s="231">
        <v>59.562336088411733</v>
      </c>
      <c r="G37" s="231">
        <v>53.849021940280487</v>
      </c>
      <c r="H37" s="231">
        <v>51.610055150745033</v>
      </c>
      <c r="I37" s="231">
        <v>49.233761500474337</v>
      </c>
      <c r="J37" s="231">
        <v>47.685309987334698</v>
      </c>
      <c r="K37" s="231">
        <v>50.475175385742403</v>
      </c>
      <c r="L37" s="231">
        <v>40.606393642000619</v>
      </c>
      <c r="M37" s="231">
        <v>26.404532177031221</v>
      </c>
      <c r="N37" s="231">
        <v>73.150566688575552</v>
      </c>
      <c r="O37" s="231">
        <v>110.45263972233531</v>
      </c>
      <c r="P37" s="231">
        <v>120.7069715232777</v>
      </c>
      <c r="Q37" s="231">
        <v>116.2332973071584</v>
      </c>
      <c r="R37" s="231">
        <v>126.1480997342957</v>
      </c>
      <c r="S37" s="231">
        <v>126.91626810614039</v>
      </c>
      <c r="T37" s="231">
        <v>141.8242522115878</v>
      </c>
      <c r="U37" s="231">
        <v>142.27857944046551</v>
      </c>
      <c r="V37" s="231">
        <v>144.90910812727529</v>
      </c>
      <c r="W37" s="231">
        <v>155.48196576983139</v>
      </c>
      <c r="DA37" s="73" t="s">
        <v>2332</v>
      </c>
    </row>
    <row r="38" spans="1:105" ht="12" customHeight="1" x14ac:dyDescent="0.25">
      <c r="A38" s="64" t="s">
        <v>160</v>
      </c>
      <c r="B38" s="231">
        <v>95.836607298380216</v>
      </c>
      <c r="C38" s="231">
        <v>95.676257080383664</v>
      </c>
      <c r="D38" s="231">
        <v>92.993770159993034</v>
      </c>
      <c r="E38" s="231">
        <v>104.724132503951</v>
      </c>
      <c r="F38" s="231">
        <v>43.97852557534506</v>
      </c>
      <c r="G38" s="231">
        <v>44.862045090140121</v>
      </c>
      <c r="H38" s="231">
        <v>46.445665824995977</v>
      </c>
      <c r="I38" s="231">
        <v>42.15575337542068</v>
      </c>
      <c r="J38" s="231">
        <v>38.839805790795651</v>
      </c>
      <c r="K38" s="231">
        <v>33.167092877365413</v>
      </c>
      <c r="L38" s="231">
        <v>28.941404808395781</v>
      </c>
      <c r="M38" s="231">
        <v>17.935630779924921</v>
      </c>
      <c r="N38" s="231">
        <v>31.187960681596302</v>
      </c>
      <c r="O38" s="231">
        <v>38.187029761107617</v>
      </c>
      <c r="P38" s="231">
        <v>50.383462025630323</v>
      </c>
      <c r="Q38" s="231">
        <v>30.722867914573179</v>
      </c>
      <c r="R38" s="231">
        <v>28.962700832565229</v>
      </c>
      <c r="S38" s="231">
        <v>29.304511228298129</v>
      </c>
      <c r="T38" s="231">
        <v>29.59868656618222</v>
      </c>
      <c r="U38" s="231">
        <v>15.41939494133082</v>
      </c>
      <c r="V38" s="231">
        <v>14.66724701932614</v>
      </c>
      <c r="W38" s="231">
        <v>13.762311960548921</v>
      </c>
      <c r="DA38" s="73" t="s">
        <v>2333</v>
      </c>
    </row>
    <row r="39" spans="1:105" ht="12" customHeight="1" x14ac:dyDescent="0.25">
      <c r="A39" s="64" t="s">
        <v>70</v>
      </c>
      <c r="B39" s="231">
        <v>419.21302342550268</v>
      </c>
      <c r="C39" s="231">
        <v>375.63849839759058</v>
      </c>
      <c r="D39" s="231">
        <v>374.39873342685507</v>
      </c>
      <c r="E39" s="231">
        <v>431.77530800349751</v>
      </c>
      <c r="F39" s="231">
        <v>341.1345209257388</v>
      </c>
      <c r="G39" s="231">
        <v>209.54860831099501</v>
      </c>
      <c r="H39" s="231">
        <v>259.95790244588738</v>
      </c>
      <c r="I39" s="231">
        <v>251.7183775754084</v>
      </c>
      <c r="J39" s="231">
        <v>203.83418412596279</v>
      </c>
      <c r="K39" s="231">
        <v>133.59874454537049</v>
      </c>
      <c r="L39" s="231">
        <v>116.1550185205562</v>
      </c>
      <c r="M39" s="231">
        <v>108.6319793488998</v>
      </c>
      <c r="N39" s="231">
        <v>120.19991343036379</v>
      </c>
      <c r="O39" s="231">
        <v>147.2651657558107</v>
      </c>
      <c r="P39" s="231">
        <v>164.26679692515441</v>
      </c>
      <c r="Q39" s="231">
        <v>155.4976556630852</v>
      </c>
      <c r="R39" s="231">
        <v>162.31822620387501</v>
      </c>
      <c r="S39" s="231">
        <v>162.19570014115709</v>
      </c>
      <c r="T39" s="231">
        <v>156.50070846447969</v>
      </c>
      <c r="U39" s="231">
        <v>167.73653928331191</v>
      </c>
      <c r="V39" s="231">
        <v>145.8514354374999</v>
      </c>
      <c r="W39" s="231">
        <v>159.26421239619711</v>
      </c>
      <c r="DA39" s="73" t="s">
        <v>2334</v>
      </c>
    </row>
    <row r="40" spans="1:105" ht="12" customHeight="1" x14ac:dyDescent="0.25">
      <c r="A40" s="64" t="s">
        <v>34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0.65708002936421839</v>
      </c>
      <c r="T40" s="231">
        <v>0.6572640268889105</v>
      </c>
      <c r="U40" s="231">
        <v>0.88657334705940205</v>
      </c>
      <c r="V40" s="231">
        <v>1.2078317010960951</v>
      </c>
      <c r="W40" s="231">
        <v>0.82873977518013897</v>
      </c>
      <c r="DA40" s="73" t="s">
        <v>2335</v>
      </c>
    </row>
    <row r="41" spans="1:105" ht="12" customHeight="1" x14ac:dyDescent="0.25">
      <c r="A41" s="64" t="s">
        <v>162</v>
      </c>
      <c r="B41" s="231">
        <v>71.623320141396604</v>
      </c>
      <c r="C41" s="231">
        <v>58.254327336525243</v>
      </c>
      <c r="D41" s="231">
        <v>59.729124265550809</v>
      </c>
      <c r="E41" s="231">
        <v>84.995820546223641</v>
      </c>
      <c r="F41" s="231">
        <v>105.4737586982629</v>
      </c>
      <c r="G41" s="231">
        <v>141.64293917878791</v>
      </c>
      <c r="H41" s="231">
        <v>170.44798374134041</v>
      </c>
      <c r="I41" s="231">
        <v>94.365380649034933</v>
      </c>
      <c r="J41" s="231">
        <v>104.5135768895742</v>
      </c>
      <c r="K41" s="231">
        <v>132.23220793993079</v>
      </c>
      <c r="L41" s="231">
        <v>104.8380556240518</v>
      </c>
      <c r="M41" s="231">
        <v>90.717806577840662</v>
      </c>
      <c r="N41" s="231">
        <v>106.0392694867685</v>
      </c>
      <c r="O41" s="231">
        <v>93.50062541333395</v>
      </c>
      <c r="P41" s="231">
        <v>96.943993691092572</v>
      </c>
      <c r="Q41" s="231">
        <v>87.051983704844289</v>
      </c>
      <c r="R41" s="231">
        <v>87.925465703122157</v>
      </c>
      <c r="S41" s="231">
        <v>79.350770581620537</v>
      </c>
      <c r="T41" s="231">
        <v>67.886266006072333</v>
      </c>
      <c r="U41" s="231">
        <v>64.889994707882536</v>
      </c>
      <c r="V41" s="231">
        <v>68.316003453515066</v>
      </c>
      <c r="W41" s="231">
        <v>101.2614005233433</v>
      </c>
      <c r="DA41" s="73" t="s">
        <v>2336</v>
      </c>
    </row>
    <row r="42" spans="1:105" ht="12" customHeight="1" x14ac:dyDescent="0.25">
      <c r="A42" s="64" t="s">
        <v>36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2337</v>
      </c>
    </row>
    <row r="43" spans="1:105" ht="12" customHeight="1" x14ac:dyDescent="0.25">
      <c r="A43" s="64" t="s">
        <v>73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2338</v>
      </c>
    </row>
    <row r="44" spans="1:105" ht="12" customHeight="1" x14ac:dyDescent="0.25">
      <c r="A44" s="64" t="s">
        <v>79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2339</v>
      </c>
    </row>
    <row r="45" spans="1:105" ht="12" customHeight="1" x14ac:dyDescent="0.25">
      <c r="A45" s="57" t="s">
        <v>2185</v>
      </c>
      <c r="B45" s="263">
        <f t="shared" ref="B45:W45" si="2">B46+B52+B63+B64+B65</f>
        <v>141.2753084719036</v>
      </c>
      <c r="C45" s="263">
        <f t="shared" si="2"/>
        <v>132.18787515465337</v>
      </c>
      <c r="D45" s="263">
        <f t="shared" si="2"/>
        <v>133.75993093512412</v>
      </c>
      <c r="E45" s="263">
        <f t="shared" si="2"/>
        <v>143.96496501395376</v>
      </c>
      <c r="F45" s="263">
        <f t="shared" si="2"/>
        <v>122.35693678104656</v>
      </c>
      <c r="G45" s="263">
        <f t="shared" si="2"/>
        <v>109.86538213527612</v>
      </c>
      <c r="H45" s="263">
        <f t="shared" si="2"/>
        <v>118.82778467020539</v>
      </c>
      <c r="I45" s="263">
        <f t="shared" si="2"/>
        <v>108.05061760023452</v>
      </c>
      <c r="J45" s="263">
        <f t="shared" si="2"/>
        <v>105.63634883212397</v>
      </c>
      <c r="K45" s="263">
        <f t="shared" si="2"/>
        <v>93.727124305968687</v>
      </c>
      <c r="L45" s="263">
        <f t="shared" si="2"/>
        <v>83.974994913619923</v>
      </c>
      <c r="M45" s="263">
        <f t="shared" si="2"/>
        <v>77.267948159885407</v>
      </c>
      <c r="N45" s="263">
        <f t="shared" si="2"/>
        <v>81.264725977026359</v>
      </c>
      <c r="O45" s="263">
        <f t="shared" si="2"/>
        <v>77.862094903481733</v>
      </c>
      <c r="P45" s="263">
        <f t="shared" si="2"/>
        <v>88.834392790903081</v>
      </c>
      <c r="Q45" s="263">
        <f t="shared" si="2"/>
        <v>88.235519641992084</v>
      </c>
      <c r="R45" s="263">
        <f t="shared" si="2"/>
        <v>82.70629177278056</v>
      </c>
      <c r="S45" s="263">
        <f t="shared" si="2"/>
        <v>81.871581195403436</v>
      </c>
      <c r="T45" s="263">
        <f t="shared" si="2"/>
        <v>81.692082499615154</v>
      </c>
      <c r="U45" s="263">
        <f t="shared" si="2"/>
        <v>77.932263429446408</v>
      </c>
      <c r="V45" s="263">
        <f t="shared" si="2"/>
        <v>76.987464326216696</v>
      </c>
      <c r="W45" s="263">
        <f t="shared" si="2"/>
        <v>78.756457848337121</v>
      </c>
      <c r="DA45" s="70"/>
    </row>
    <row r="46" spans="1:105" ht="12" customHeight="1" x14ac:dyDescent="0.25">
      <c r="A46" s="165" t="s">
        <v>2186</v>
      </c>
      <c r="B46" s="348">
        <v>94.566093531060744</v>
      </c>
      <c r="C46" s="348">
        <v>89.204207247717619</v>
      </c>
      <c r="D46" s="348">
        <v>91.268420856568355</v>
      </c>
      <c r="E46" s="348">
        <v>94.109139668177818</v>
      </c>
      <c r="F46" s="348">
        <v>82.597204242182315</v>
      </c>
      <c r="G46" s="348">
        <v>77.350548830278512</v>
      </c>
      <c r="H46" s="348">
        <v>80.635428123623399</v>
      </c>
      <c r="I46" s="348">
        <v>76.434063058939614</v>
      </c>
      <c r="J46" s="348">
        <v>77.098560094658467</v>
      </c>
      <c r="K46" s="348">
        <v>68.47040618417418</v>
      </c>
      <c r="L46" s="348">
        <v>62.977366236156691</v>
      </c>
      <c r="M46" s="348">
        <v>59.656274410207828</v>
      </c>
      <c r="N46" s="348">
        <v>57.373601992778433</v>
      </c>
      <c r="O46" s="348">
        <v>49.71944084338601</v>
      </c>
      <c r="P46" s="348">
        <v>57.591626495209127</v>
      </c>
      <c r="Q46" s="348">
        <v>60.085613642739297</v>
      </c>
      <c r="R46" s="348">
        <v>53.410988018488801</v>
      </c>
      <c r="S46" s="348">
        <v>53.077125997057948</v>
      </c>
      <c r="T46" s="348">
        <v>53.039072350398698</v>
      </c>
      <c r="U46" s="348">
        <v>49.659115644429463</v>
      </c>
      <c r="V46" s="348">
        <v>49.889400845670721</v>
      </c>
      <c r="W46" s="348">
        <v>47.63673940757289</v>
      </c>
      <c r="DA46" s="167" t="s">
        <v>2340</v>
      </c>
    </row>
    <row r="47" spans="1:105" ht="12" customHeight="1" x14ac:dyDescent="0.25">
      <c r="A47" s="59" t="s">
        <v>30</v>
      </c>
      <c r="B47" s="232">
        <v>0</v>
      </c>
      <c r="C47" s="232">
        <v>0</v>
      </c>
      <c r="D47" s="232">
        <v>0</v>
      </c>
      <c r="E47" s="232">
        <v>0</v>
      </c>
      <c r="F47" s="232">
        <v>0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0</v>
      </c>
      <c r="DA47" s="71" t="s">
        <v>2341</v>
      </c>
    </row>
    <row r="48" spans="1:105" ht="12" customHeight="1" x14ac:dyDescent="0.25">
      <c r="A48" s="59" t="s">
        <v>33</v>
      </c>
      <c r="B48" s="232">
        <v>8.7256484228275752</v>
      </c>
      <c r="C48" s="232">
        <v>9.777327289502189</v>
      </c>
      <c r="D48" s="232">
        <v>9.442251305712654</v>
      </c>
      <c r="E48" s="232">
        <v>9.3245877581765892</v>
      </c>
      <c r="F48" s="232">
        <v>8.9424522730696836</v>
      </c>
      <c r="G48" s="232">
        <v>9.2581177939950745</v>
      </c>
      <c r="H48" s="232">
        <v>7.8749313784696042</v>
      </c>
      <c r="I48" s="232">
        <v>8.6019801952402748</v>
      </c>
      <c r="J48" s="232">
        <v>9.3105122021637445</v>
      </c>
      <c r="K48" s="232">
        <v>9.8893292981875671</v>
      </c>
      <c r="L48" s="232">
        <v>8.8018036880012733</v>
      </c>
      <c r="M48" s="232">
        <v>6.4639351128015328</v>
      </c>
      <c r="N48" s="232">
        <v>12.695688088253149</v>
      </c>
      <c r="O48" s="232">
        <v>14.102636047956979</v>
      </c>
      <c r="P48" s="232">
        <v>16.08071046470284</v>
      </c>
      <c r="Q48" s="232">
        <v>17.930282198944528</v>
      </c>
      <c r="R48" s="232">
        <v>16.621734231545791</v>
      </c>
      <c r="S48" s="232">
        <v>16.935408212659599</v>
      </c>
      <c r="T48" s="232">
        <v>19.004644710281241</v>
      </c>
      <c r="U48" s="232">
        <v>18.101421454702901</v>
      </c>
      <c r="V48" s="232">
        <v>19.343273913526581</v>
      </c>
      <c r="W48" s="232">
        <v>17.233999047150309</v>
      </c>
      <c r="DA48" s="71" t="s">
        <v>2342</v>
      </c>
    </row>
    <row r="49" spans="1:105" ht="12" customHeight="1" x14ac:dyDescent="0.25">
      <c r="A49" s="59" t="s">
        <v>160</v>
      </c>
      <c r="B49" s="232">
        <v>14.0225606379542</v>
      </c>
      <c r="C49" s="232">
        <v>14.34990605113726</v>
      </c>
      <c r="D49" s="232">
        <v>14.43561334276272</v>
      </c>
      <c r="E49" s="232">
        <v>14.28649453168445</v>
      </c>
      <c r="F49" s="232">
        <v>6.6027609362691226</v>
      </c>
      <c r="G49" s="232">
        <v>7.7130109881039823</v>
      </c>
      <c r="H49" s="232">
        <v>7.0869219211422259</v>
      </c>
      <c r="I49" s="232">
        <v>7.3653311183080818</v>
      </c>
      <c r="J49" s="232">
        <v>7.583435775942732</v>
      </c>
      <c r="K49" s="232">
        <v>6.4982498985132251</v>
      </c>
      <c r="L49" s="232">
        <v>6.2733116815129533</v>
      </c>
      <c r="M49" s="232">
        <v>4.3907141694958698</v>
      </c>
      <c r="N49" s="232">
        <v>5.4128442040366123</v>
      </c>
      <c r="O49" s="232">
        <v>4.8757348292193106</v>
      </c>
      <c r="P49" s="232">
        <v>6.7121381210965767</v>
      </c>
      <c r="Q49" s="232">
        <v>4.7393449590737022</v>
      </c>
      <c r="R49" s="232">
        <v>3.816231214585541</v>
      </c>
      <c r="S49" s="232">
        <v>3.9103250318442382</v>
      </c>
      <c r="T49" s="232">
        <v>3.9662646783573638</v>
      </c>
      <c r="U49" s="232">
        <v>1.9617356843679641</v>
      </c>
      <c r="V49" s="232">
        <v>1.957865729205883</v>
      </c>
      <c r="W49" s="232">
        <v>1.525448112521266</v>
      </c>
      <c r="DA49" s="71" t="s">
        <v>2343</v>
      </c>
    </row>
    <row r="50" spans="1:105" ht="12" customHeight="1" x14ac:dyDescent="0.25">
      <c r="A50" s="59" t="s">
        <v>70</v>
      </c>
      <c r="B50" s="232">
        <v>61.338148406090113</v>
      </c>
      <c r="C50" s="232">
        <v>56.339757905317107</v>
      </c>
      <c r="D50" s="232">
        <v>58.118681955485698</v>
      </c>
      <c r="E50" s="232">
        <v>58.902904509384257</v>
      </c>
      <c r="F50" s="232">
        <v>51.216580349480637</v>
      </c>
      <c r="G50" s="232">
        <v>36.027129730646749</v>
      </c>
      <c r="H50" s="232">
        <v>39.665732521944548</v>
      </c>
      <c r="I50" s="232">
        <v>43.979505784070852</v>
      </c>
      <c r="J50" s="232">
        <v>39.798433920780383</v>
      </c>
      <c r="K50" s="232">
        <v>26.175282572803209</v>
      </c>
      <c r="L50" s="232">
        <v>25.177652549193891</v>
      </c>
      <c r="M50" s="232">
        <v>26.593543145494749</v>
      </c>
      <c r="N50" s="232">
        <v>20.86136414559396</v>
      </c>
      <c r="O50" s="232">
        <v>18.802873706025959</v>
      </c>
      <c r="P50" s="232">
        <v>21.88379649478772</v>
      </c>
      <c r="Q50" s="232">
        <v>23.987247302685919</v>
      </c>
      <c r="R50" s="232">
        <v>21.387642164880258</v>
      </c>
      <c r="S50" s="232">
        <v>21.64301261940216</v>
      </c>
      <c r="T50" s="232">
        <v>20.971310018525369</v>
      </c>
      <c r="U50" s="232">
        <v>21.340315617861819</v>
      </c>
      <c r="V50" s="232">
        <v>19.469061005265932</v>
      </c>
      <c r="W50" s="232">
        <v>17.653232457482719</v>
      </c>
      <c r="DA50" s="71" t="s">
        <v>2344</v>
      </c>
    </row>
    <row r="51" spans="1:105" ht="12" customHeight="1" x14ac:dyDescent="0.25">
      <c r="A51" s="59" t="s">
        <v>162</v>
      </c>
      <c r="B51" s="232">
        <v>10.47973606418886</v>
      </c>
      <c r="C51" s="232">
        <v>8.7372160017610696</v>
      </c>
      <c r="D51" s="232">
        <v>9.2718742526072724</v>
      </c>
      <c r="E51" s="232">
        <v>11.595152868932511</v>
      </c>
      <c r="F51" s="232">
        <v>15.835410683362859</v>
      </c>
      <c r="G51" s="232">
        <v>24.352290317532709</v>
      </c>
      <c r="H51" s="232">
        <v>26.007842302067019</v>
      </c>
      <c r="I51" s="232">
        <v>16.487245961320411</v>
      </c>
      <c r="J51" s="232">
        <v>20.40617819577162</v>
      </c>
      <c r="K51" s="232">
        <v>25.907544414670181</v>
      </c>
      <c r="L51" s="232">
        <v>22.724598317448571</v>
      </c>
      <c r="M51" s="232">
        <v>22.208081982415681</v>
      </c>
      <c r="N51" s="232">
        <v>18.403705554894689</v>
      </c>
      <c r="O51" s="232">
        <v>11.93819626018376</v>
      </c>
      <c r="P51" s="232">
        <v>12.914981414621989</v>
      </c>
      <c r="Q51" s="232">
        <v>13.42873918203516</v>
      </c>
      <c r="R51" s="232">
        <v>11.58538040747721</v>
      </c>
      <c r="S51" s="232">
        <v>10.588380133151951</v>
      </c>
      <c r="T51" s="232">
        <v>9.0968529432347296</v>
      </c>
      <c r="U51" s="232">
        <v>8.2556428874967711</v>
      </c>
      <c r="V51" s="232">
        <v>9.1192001976723311</v>
      </c>
      <c r="W51" s="232">
        <v>11.2240597904186</v>
      </c>
      <c r="DA51" s="71" t="s">
        <v>2345</v>
      </c>
    </row>
    <row r="52" spans="1:105" ht="12" customHeight="1" x14ac:dyDescent="0.25">
      <c r="A52" s="165" t="s">
        <v>2193</v>
      </c>
      <c r="B52" s="348">
        <v>46.70921494084287</v>
      </c>
      <c r="C52" s="348">
        <v>42.983667906935757</v>
      </c>
      <c r="D52" s="348">
        <v>42.491510078555763</v>
      </c>
      <c r="E52" s="348">
        <v>49.855825345775933</v>
      </c>
      <c r="F52" s="348">
        <v>39.759732538864249</v>
      </c>
      <c r="G52" s="348">
        <v>32.514833304997609</v>
      </c>
      <c r="H52" s="348">
        <v>38.192356546581991</v>
      </c>
      <c r="I52" s="348">
        <v>31.616554541294899</v>
      </c>
      <c r="J52" s="348">
        <v>28.537788737465501</v>
      </c>
      <c r="K52" s="348">
        <v>25.256718121794499</v>
      </c>
      <c r="L52" s="348">
        <v>20.997628677463229</v>
      </c>
      <c r="M52" s="348">
        <v>17.611673749677578</v>
      </c>
      <c r="N52" s="348">
        <v>23.89112398424793</v>
      </c>
      <c r="O52" s="348">
        <v>28.142654060095719</v>
      </c>
      <c r="P52" s="348">
        <v>31.242766295693961</v>
      </c>
      <c r="Q52" s="348">
        <v>28.14990599925278</v>
      </c>
      <c r="R52" s="348">
        <v>29.295303754291751</v>
      </c>
      <c r="S52" s="348">
        <v>28.794455198345489</v>
      </c>
      <c r="T52" s="348">
        <v>28.65301014921646</v>
      </c>
      <c r="U52" s="348">
        <v>28.273147785016938</v>
      </c>
      <c r="V52" s="348">
        <v>27.098063480545981</v>
      </c>
      <c r="W52" s="348">
        <v>31.119718440764231</v>
      </c>
      <c r="DA52" s="167" t="s">
        <v>2346</v>
      </c>
    </row>
    <row r="53" spans="1:105" ht="12" customHeight="1" x14ac:dyDescent="0.25">
      <c r="A53" s="64" t="s">
        <v>30</v>
      </c>
      <c r="B53" s="231">
        <v>0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231">
        <v>0</v>
      </c>
      <c r="J53" s="231">
        <v>0</v>
      </c>
      <c r="K53" s="231">
        <v>0</v>
      </c>
      <c r="L53" s="231">
        <v>0</v>
      </c>
      <c r="M53" s="231">
        <v>0</v>
      </c>
      <c r="N53" s="231">
        <v>0</v>
      </c>
      <c r="O53" s="231">
        <v>0</v>
      </c>
      <c r="P53" s="231">
        <v>0</v>
      </c>
      <c r="Q53" s="231">
        <v>0</v>
      </c>
      <c r="R53" s="231">
        <v>0</v>
      </c>
      <c r="S53" s="231">
        <v>0</v>
      </c>
      <c r="T53" s="231">
        <v>0</v>
      </c>
      <c r="U53" s="231">
        <v>0</v>
      </c>
      <c r="V53" s="231">
        <v>0</v>
      </c>
      <c r="W53" s="231">
        <v>0</v>
      </c>
      <c r="DA53" s="73" t="s">
        <v>2347</v>
      </c>
    </row>
    <row r="54" spans="1:105" ht="12" customHeight="1" x14ac:dyDescent="0.25">
      <c r="A54" s="64" t="s">
        <v>32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2348</v>
      </c>
    </row>
    <row r="55" spans="1:105" ht="12" customHeight="1" x14ac:dyDescent="0.25">
      <c r="A55" s="64" t="s">
        <v>33</v>
      </c>
      <c r="B55" s="231">
        <v>4.3098765367336629</v>
      </c>
      <c r="C55" s="231">
        <v>4.7112731808973667</v>
      </c>
      <c r="D55" s="231">
        <v>4.395994942779498</v>
      </c>
      <c r="E55" s="231">
        <v>4.9398498417068124</v>
      </c>
      <c r="F55" s="231">
        <v>4.304619192391872</v>
      </c>
      <c r="G55" s="231">
        <v>3.8917132630860771</v>
      </c>
      <c r="H55" s="231">
        <v>3.7299012851432312</v>
      </c>
      <c r="I55" s="231">
        <v>3.55816458162424</v>
      </c>
      <c r="J55" s="231">
        <v>3.4462567126639749</v>
      </c>
      <c r="K55" s="231">
        <v>3.6478825877866319</v>
      </c>
      <c r="L55" s="231">
        <v>2.9346575853861232</v>
      </c>
      <c r="M55" s="231">
        <v>1.9082773349699249</v>
      </c>
      <c r="N55" s="231">
        <v>5.2866518337121926</v>
      </c>
      <c r="O55" s="231">
        <v>7.9825034413251093</v>
      </c>
      <c r="P55" s="231">
        <v>8.7235924645959511</v>
      </c>
      <c r="Q55" s="231">
        <v>8.4002763363864883</v>
      </c>
      <c r="R55" s="231">
        <v>9.1168272915618775</v>
      </c>
      <c r="S55" s="231">
        <v>9.1723434538481126</v>
      </c>
      <c r="T55" s="231">
        <v>10.249755770331561</v>
      </c>
      <c r="U55" s="231">
        <v>10.28259037416829</v>
      </c>
      <c r="V55" s="231">
        <v>10.472700853625829</v>
      </c>
      <c r="W55" s="231">
        <v>11.236810002384161</v>
      </c>
      <c r="DA55" s="73" t="s">
        <v>2349</v>
      </c>
    </row>
    <row r="56" spans="1:105" ht="12" customHeight="1" x14ac:dyDescent="0.25">
      <c r="A56" s="64" t="s">
        <v>160</v>
      </c>
      <c r="B56" s="231">
        <v>6.9261907138426162</v>
      </c>
      <c r="C56" s="231">
        <v>6.9146020712335101</v>
      </c>
      <c r="D56" s="231">
        <v>6.720736527348298</v>
      </c>
      <c r="E56" s="231">
        <v>7.5684994962916301</v>
      </c>
      <c r="F56" s="231">
        <v>3.178364343596638</v>
      </c>
      <c r="G56" s="231">
        <v>3.2422170281957499</v>
      </c>
      <c r="H56" s="231">
        <v>3.356666605838432</v>
      </c>
      <c r="I56" s="231">
        <v>3.0466310921757049</v>
      </c>
      <c r="J56" s="231">
        <v>2.8069848232222032</v>
      </c>
      <c r="K56" s="231">
        <v>2.3970131786608699</v>
      </c>
      <c r="L56" s="231">
        <v>2.0916192139958909</v>
      </c>
      <c r="M56" s="231">
        <v>1.29622284069446</v>
      </c>
      <c r="N56" s="231">
        <v>2.253979661279307</v>
      </c>
      <c r="O56" s="231">
        <v>2.7598081607495062</v>
      </c>
      <c r="P56" s="231">
        <v>3.6412543875503069</v>
      </c>
      <c r="Q56" s="231">
        <v>2.2203670231148358</v>
      </c>
      <c r="R56" s="231">
        <v>2.0931582952405439</v>
      </c>
      <c r="S56" s="231">
        <v>2.1178612146735052</v>
      </c>
      <c r="T56" s="231">
        <v>2.1391215091573299</v>
      </c>
      <c r="U56" s="231">
        <v>1.114372399715807</v>
      </c>
      <c r="V56" s="231">
        <v>1.060014048562939</v>
      </c>
      <c r="W56" s="231">
        <v>0.99461364492365723</v>
      </c>
      <c r="DA56" s="73" t="s">
        <v>2350</v>
      </c>
    </row>
    <row r="57" spans="1:105" ht="12" customHeight="1" x14ac:dyDescent="0.25">
      <c r="A57" s="64" t="s">
        <v>70</v>
      </c>
      <c r="B57" s="231">
        <v>30.296871225121912</v>
      </c>
      <c r="C57" s="231">
        <v>27.147704334553911</v>
      </c>
      <c r="D57" s="231">
        <v>27.058105496805808</v>
      </c>
      <c r="E57" s="231">
        <v>31.204757900595101</v>
      </c>
      <c r="F57" s="231">
        <v>24.654073402773051</v>
      </c>
      <c r="G57" s="231">
        <v>15.14425088592205</v>
      </c>
      <c r="H57" s="231">
        <v>18.78737218133077</v>
      </c>
      <c r="I57" s="231">
        <v>18.191894917964099</v>
      </c>
      <c r="J57" s="231">
        <v>14.73126473333318</v>
      </c>
      <c r="K57" s="231">
        <v>9.6552915418867968</v>
      </c>
      <c r="L57" s="231">
        <v>8.3946190638667453</v>
      </c>
      <c r="M57" s="231">
        <v>7.8509228133476441</v>
      </c>
      <c r="N57" s="231">
        <v>8.6869469576908092</v>
      </c>
      <c r="O57" s="231">
        <v>10.64297508315102</v>
      </c>
      <c r="P57" s="231">
        <v>11.87169700105718</v>
      </c>
      <c r="Q57" s="231">
        <v>11.23794392392019</v>
      </c>
      <c r="R57" s="231">
        <v>11.730872186662699</v>
      </c>
      <c r="S57" s="231">
        <v>11.722017126975979</v>
      </c>
      <c r="T57" s="231">
        <v>11.31043537780568</v>
      </c>
      <c r="U57" s="231">
        <v>12.12245814523745</v>
      </c>
      <c r="V57" s="231">
        <v>10.540803626141111</v>
      </c>
      <c r="W57" s="231">
        <v>11.510156087971639</v>
      </c>
      <c r="DA57" s="73" t="s">
        <v>2351</v>
      </c>
    </row>
    <row r="58" spans="1:105" ht="12" customHeight="1" x14ac:dyDescent="0.25">
      <c r="A58" s="64" t="s">
        <v>34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4.7487716081856791E-2</v>
      </c>
      <c r="T58" s="231">
        <v>4.7501013734839462E-2</v>
      </c>
      <c r="U58" s="231">
        <v>6.4073387577514809E-2</v>
      </c>
      <c r="V58" s="231">
        <v>8.7290993993251451E-2</v>
      </c>
      <c r="W58" s="231">
        <v>5.989370760145548E-2</v>
      </c>
      <c r="DA58" s="73" t="s">
        <v>2352</v>
      </c>
    </row>
    <row r="59" spans="1:105" ht="12" customHeight="1" x14ac:dyDescent="0.25">
      <c r="A59" s="64" t="s">
        <v>162</v>
      </c>
      <c r="B59" s="231">
        <v>5.176276465144678</v>
      </c>
      <c r="C59" s="231">
        <v>4.2100883202509696</v>
      </c>
      <c r="D59" s="231">
        <v>4.3166731116221584</v>
      </c>
      <c r="E59" s="231">
        <v>6.142718107182386</v>
      </c>
      <c r="F59" s="231">
        <v>7.6226756001026841</v>
      </c>
      <c r="G59" s="231">
        <v>10.236652127793731</v>
      </c>
      <c r="H59" s="231">
        <v>12.31841647426956</v>
      </c>
      <c r="I59" s="231">
        <v>6.8198639495308626</v>
      </c>
      <c r="J59" s="231">
        <v>7.5532824682461408</v>
      </c>
      <c r="K59" s="231">
        <v>9.5565308134601992</v>
      </c>
      <c r="L59" s="231">
        <v>7.5767328142144708</v>
      </c>
      <c r="M59" s="231">
        <v>6.5562507606655478</v>
      </c>
      <c r="N59" s="231">
        <v>7.66354553156562</v>
      </c>
      <c r="O59" s="231">
        <v>6.7573673748700847</v>
      </c>
      <c r="P59" s="231">
        <v>7.0062224424905226</v>
      </c>
      <c r="Q59" s="231">
        <v>6.2913187158312693</v>
      </c>
      <c r="R59" s="231">
        <v>6.3544459808266254</v>
      </c>
      <c r="S59" s="231">
        <v>5.7347456867660336</v>
      </c>
      <c r="T59" s="231">
        <v>4.9061964781870451</v>
      </c>
      <c r="U59" s="231">
        <v>4.6896534783178714</v>
      </c>
      <c r="V59" s="231">
        <v>4.9372539582228461</v>
      </c>
      <c r="W59" s="231">
        <v>7.3182449978833111</v>
      </c>
      <c r="DA59" s="73" t="s">
        <v>2353</v>
      </c>
    </row>
    <row r="60" spans="1:105" ht="12" customHeight="1" x14ac:dyDescent="0.25">
      <c r="A60" s="64" t="s">
        <v>36</v>
      </c>
      <c r="B60" s="231">
        <v>0</v>
      </c>
      <c r="C60" s="231">
        <v>0</v>
      </c>
      <c r="D60" s="231">
        <v>0</v>
      </c>
      <c r="E60" s="231">
        <v>0</v>
      </c>
      <c r="F60" s="231">
        <v>0</v>
      </c>
      <c r="G60" s="231">
        <v>0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231">
        <v>0</v>
      </c>
      <c r="N60" s="231">
        <v>0</v>
      </c>
      <c r="O60" s="231">
        <v>0</v>
      </c>
      <c r="P60" s="231">
        <v>0</v>
      </c>
      <c r="Q60" s="231">
        <v>0</v>
      </c>
      <c r="R60" s="231">
        <v>0</v>
      </c>
      <c r="S60" s="231">
        <v>0</v>
      </c>
      <c r="T60" s="231">
        <v>0</v>
      </c>
      <c r="U60" s="231">
        <v>0</v>
      </c>
      <c r="V60" s="231">
        <v>0</v>
      </c>
      <c r="W60" s="231">
        <v>0</v>
      </c>
      <c r="DA60" s="73" t="s">
        <v>2354</v>
      </c>
    </row>
    <row r="61" spans="1:105" ht="12" customHeight="1" x14ac:dyDescent="0.25">
      <c r="A61" s="64" t="s">
        <v>73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1">
        <v>0</v>
      </c>
      <c r="W61" s="231">
        <v>0</v>
      </c>
      <c r="DA61" s="73" t="s">
        <v>2355</v>
      </c>
    </row>
    <row r="62" spans="1:105" ht="12" customHeight="1" x14ac:dyDescent="0.25">
      <c r="A62" s="64" t="s">
        <v>79</v>
      </c>
      <c r="B62" s="231">
        <v>0</v>
      </c>
      <c r="C62" s="231">
        <v>0</v>
      </c>
      <c r="D62" s="231">
        <v>0</v>
      </c>
      <c r="E62" s="231">
        <v>0</v>
      </c>
      <c r="F62" s="231">
        <v>0</v>
      </c>
      <c r="G62" s="231">
        <v>0</v>
      </c>
      <c r="H62" s="231">
        <v>0</v>
      </c>
      <c r="I62" s="231">
        <v>0</v>
      </c>
      <c r="J62" s="231">
        <v>0</v>
      </c>
      <c r="K62" s="231">
        <v>0</v>
      </c>
      <c r="L62" s="231">
        <v>0</v>
      </c>
      <c r="M62" s="231">
        <v>0</v>
      </c>
      <c r="N62" s="231">
        <v>0</v>
      </c>
      <c r="O62" s="231">
        <v>0</v>
      </c>
      <c r="P62" s="231">
        <v>0</v>
      </c>
      <c r="Q62" s="231">
        <v>0</v>
      </c>
      <c r="R62" s="231">
        <v>0</v>
      </c>
      <c r="S62" s="231">
        <v>0</v>
      </c>
      <c r="T62" s="231">
        <v>0</v>
      </c>
      <c r="U62" s="231">
        <v>0</v>
      </c>
      <c r="V62" s="231">
        <v>0</v>
      </c>
      <c r="W62" s="231">
        <v>0</v>
      </c>
      <c r="DA62" s="73" t="s">
        <v>2356</v>
      </c>
    </row>
    <row r="63" spans="1:105" ht="12" customHeight="1" x14ac:dyDescent="0.25">
      <c r="A63" s="166" t="s">
        <v>2205</v>
      </c>
      <c r="B63" s="349">
        <v>0</v>
      </c>
      <c r="C63" s="349">
        <v>0</v>
      </c>
      <c r="D63" s="349">
        <v>0</v>
      </c>
      <c r="E63" s="349">
        <v>0</v>
      </c>
      <c r="F63" s="349">
        <v>0</v>
      </c>
      <c r="G63" s="349">
        <v>0</v>
      </c>
      <c r="H63" s="349">
        <v>0</v>
      </c>
      <c r="I63" s="349">
        <v>0</v>
      </c>
      <c r="J63" s="349">
        <v>0</v>
      </c>
      <c r="K63" s="349">
        <v>0</v>
      </c>
      <c r="L63" s="349">
        <v>0</v>
      </c>
      <c r="M63" s="349">
        <v>0</v>
      </c>
      <c r="N63" s="349">
        <v>0</v>
      </c>
      <c r="O63" s="349">
        <v>0</v>
      </c>
      <c r="P63" s="349">
        <v>0</v>
      </c>
      <c r="Q63" s="349">
        <v>0</v>
      </c>
      <c r="R63" s="349">
        <v>0</v>
      </c>
      <c r="S63" s="349">
        <v>0</v>
      </c>
      <c r="T63" s="349">
        <v>0</v>
      </c>
      <c r="U63" s="349">
        <v>0</v>
      </c>
      <c r="V63" s="349">
        <v>0</v>
      </c>
      <c r="W63" s="349">
        <v>0</v>
      </c>
      <c r="DA63" s="168" t="s">
        <v>2357</v>
      </c>
    </row>
    <row r="64" spans="1:105" ht="12" customHeight="1" x14ac:dyDescent="0.25">
      <c r="A64" s="60" t="s">
        <v>2207</v>
      </c>
      <c r="B64" s="264">
        <v>0</v>
      </c>
      <c r="C64" s="264">
        <v>0</v>
      </c>
      <c r="D64" s="264">
        <v>0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>
        <v>0</v>
      </c>
      <c r="K64" s="264">
        <v>0</v>
      </c>
      <c r="L64" s="264">
        <v>0</v>
      </c>
      <c r="M64" s="264">
        <v>0</v>
      </c>
      <c r="N64" s="264">
        <v>0</v>
      </c>
      <c r="O64" s="264">
        <v>0</v>
      </c>
      <c r="P64" s="264">
        <v>0</v>
      </c>
      <c r="Q64" s="264">
        <v>0</v>
      </c>
      <c r="R64" s="264">
        <v>0</v>
      </c>
      <c r="S64" s="264">
        <v>0</v>
      </c>
      <c r="T64" s="264">
        <v>0</v>
      </c>
      <c r="U64" s="264">
        <v>0</v>
      </c>
      <c r="V64" s="264">
        <v>0</v>
      </c>
      <c r="W64" s="264">
        <v>0</v>
      </c>
      <c r="DA64" s="72" t="s">
        <v>2358</v>
      </c>
    </row>
    <row r="65" spans="1:105" ht="12" customHeight="1" x14ac:dyDescent="0.25">
      <c r="A65" s="101" t="s">
        <v>2209</v>
      </c>
      <c r="B65" s="280">
        <v>0</v>
      </c>
      <c r="C65" s="280">
        <v>0</v>
      </c>
      <c r="D65" s="280">
        <v>0</v>
      </c>
      <c r="E65" s="280">
        <v>0</v>
      </c>
      <c r="F65" s="280">
        <v>0</v>
      </c>
      <c r="G65" s="280">
        <v>0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0">
        <v>0</v>
      </c>
      <c r="O65" s="280">
        <v>0</v>
      </c>
      <c r="P65" s="280">
        <v>0</v>
      </c>
      <c r="Q65" s="280">
        <v>0</v>
      </c>
      <c r="R65" s="280">
        <v>0</v>
      </c>
      <c r="S65" s="280">
        <v>0</v>
      </c>
      <c r="T65" s="280">
        <v>0</v>
      </c>
      <c r="U65" s="280">
        <v>0</v>
      </c>
      <c r="V65" s="280">
        <v>0</v>
      </c>
      <c r="W65" s="280">
        <v>0</v>
      </c>
      <c r="DA65" s="102" t="s">
        <v>2359</v>
      </c>
    </row>
    <row r="66" spans="1:105" ht="12" customHeight="1" x14ac:dyDescent="0.25">
      <c r="A66" s="57" t="s">
        <v>2211</v>
      </c>
      <c r="B66" s="263">
        <f t="shared" ref="B66:W66" si="3">B67+B68+B79</f>
        <v>35.03814975925193</v>
      </c>
      <c r="C66" s="263">
        <f t="shared" si="3"/>
        <v>32.401047748311079</v>
      </c>
      <c r="D66" s="263">
        <f t="shared" si="3"/>
        <v>32.912888900427603</v>
      </c>
      <c r="E66" s="263">
        <f t="shared" si="3"/>
        <v>36.029970155840566</v>
      </c>
      <c r="F66" s="263">
        <f t="shared" si="3"/>
        <v>32.143486222514049</v>
      </c>
      <c r="G66" s="263">
        <f t="shared" si="3"/>
        <v>30.931732649802349</v>
      </c>
      <c r="H66" s="263">
        <f t="shared" si="3"/>
        <v>33.114995410496192</v>
      </c>
      <c r="I66" s="263">
        <f t="shared" si="3"/>
        <v>29.100162344775377</v>
      </c>
      <c r="J66" s="263">
        <f t="shared" si="3"/>
        <v>29.394406773474593</v>
      </c>
      <c r="K66" s="263">
        <f t="shared" si="3"/>
        <v>27.45517763260321</v>
      </c>
      <c r="L66" s="263">
        <f t="shared" si="3"/>
        <v>24.546019687083557</v>
      </c>
      <c r="M66" s="263">
        <f t="shared" si="3"/>
        <v>22.704034215870173</v>
      </c>
      <c r="N66" s="263">
        <f t="shared" si="3"/>
        <v>23.202592987826801</v>
      </c>
      <c r="O66" s="263">
        <f t="shared" si="3"/>
        <v>20.9851207130923</v>
      </c>
      <c r="P66" s="263">
        <f t="shared" si="3"/>
        <v>24.019565864803145</v>
      </c>
      <c r="Q66" s="263">
        <f t="shared" si="3"/>
        <v>24.071881683612204</v>
      </c>
      <c r="R66" s="263">
        <f t="shared" si="3"/>
        <v>22.068010356416018</v>
      </c>
      <c r="S66" s="263">
        <f t="shared" si="3"/>
        <v>20.707339214672515</v>
      </c>
      <c r="T66" s="263">
        <f t="shared" si="3"/>
        <v>20.071243299658995</v>
      </c>
      <c r="U66" s="263">
        <f t="shared" si="3"/>
        <v>17.809471609795704</v>
      </c>
      <c r="V66" s="263">
        <f t="shared" si="3"/>
        <v>17.169258609768196</v>
      </c>
      <c r="W66" s="263">
        <f t="shared" si="3"/>
        <v>18.741505359443451</v>
      </c>
      <c r="DA66" s="70"/>
    </row>
    <row r="67" spans="1:105" ht="12" customHeight="1" x14ac:dyDescent="0.25">
      <c r="A67" s="165" t="s">
        <v>2212</v>
      </c>
      <c r="B67" s="348">
        <v>26.239738080644411</v>
      </c>
      <c r="C67" s="348">
        <v>24.304401161963071</v>
      </c>
      <c r="D67" s="348">
        <v>24.90894794380214</v>
      </c>
      <c r="E67" s="348">
        <v>26.63884515996034</v>
      </c>
      <c r="F67" s="348">
        <v>24.654118320456519</v>
      </c>
      <c r="G67" s="348">
        <v>24.807054908140749</v>
      </c>
      <c r="H67" s="348">
        <v>25.92086730753892</v>
      </c>
      <c r="I67" s="348">
        <v>23.144689467190741</v>
      </c>
      <c r="J67" s="348">
        <v>24.01886762071101</v>
      </c>
      <c r="K67" s="348">
        <v>22.69767948223749</v>
      </c>
      <c r="L67" s="348">
        <v>20.590787692436741</v>
      </c>
      <c r="M67" s="348">
        <v>19.38659982534919</v>
      </c>
      <c r="N67" s="348">
        <v>18.70232586614021</v>
      </c>
      <c r="O67" s="348">
        <v>15.684011361052111</v>
      </c>
      <c r="P67" s="348">
        <v>18.134501853425888</v>
      </c>
      <c r="Q67" s="348">
        <v>18.769406315331899</v>
      </c>
      <c r="R67" s="348">
        <v>16.549781394388759</v>
      </c>
      <c r="S67" s="348">
        <v>15.283452916923229</v>
      </c>
      <c r="T67" s="348">
        <v>14.674000390665309</v>
      </c>
      <c r="U67" s="348">
        <v>12.483781722313291</v>
      </c>
      <c r="V67" s="348">
        <v>12.06491424224153</v>
      </c>
      <c r="W67" s="348">
        <v>12.87961933736044</v>
      </c>
      <c r="DA67" s="167" t="s">
        <v>2360</v>
      </c>
    </row>
    <row r="68" spans="1:105" ht="12" customHeight="1" x14ac:dyDescent="0.25">
      <c r="A68" s="165" t="s">
        <v>2214</v>
      </c>
      <c r="B68" s="348">
        <v>8.7984116786075166</v>
      </c>
      <c r="C68" s="348">
        <v>8.0966465863480099</v>
      </c>
      <c r="D68" s="348">
        <v>8.0039409566254598</v>
      </c>
      <c r="E68" s="348">
        <v>9.3911249958802259</v>
      </c>
      <c r="F68" s="348">
        <v>7.4893679020575306</v>
      </c>
      <c r="G68" s="348">
        <v>6.1246777416615981</v>
      </c>
      <c r="H68" s="348">
        <v>7.1941281029572712</v>
      </c>
      <c r="I68" s="348">
        <v>5.9554728775846346</v>
      </c>
      <c r="J68" s="348">
        <v>5.3755391527635839</v>
      </c>
      <c r="K68" s="348">
        <v>4.7574981503657217</v>
      </c>
      <c r="L68" s="348">
        <v>3.9552319946468142</v>
      </c>
      <c r="M68" s="348">
        <v>3.3174343905209831</v>
      </c>
      <c r="N68" s="348">
        <v>4.5002671216865906</v>
      </c>
      <c r="O68" s="348">
        <v>5.3011093520401902</v>
      </c>
      <c r="P68" s="348">
        <v>5.8850640113772554</v>
      </c>
      <c r="Q68" s="348">
        <v>5.3024753682803034</v>
      </c>
      <c r="R68" s="348">
        <v>5.5182289620272584</v>
      </c>
      <c r="S68" s="348">
        <v>5.4238862977492879</v>
      </c>
      <c r="T68" s="348">
        <v>5.3972429089936842</v>
      </c>
      <c r="U68" s="348">
        <v>5.3256898874824126</v>
      </c>
      <c r="V68" s="348">
        <v>5.1043443675266653</v>
      </c>
      <c r="W68" s="348">
        <v>5.8618860220830102</v>
      </c>
      <c r="DA68" s="167" t="s">
        <v>2361</v>
      </c>
    </row>
    <row r="69" spans="1:105" ht="12" customHeight="1" x14ac:dyDescent="0.25">
      <c r="A69" s="64" t="s">
        <v>30</v>
      </c>
      <c r="B69" s="231">
        <v>0</v>
      </c>
      <c r="C69" s="231">
        <v>0</v>
      </c>
      <c r="D69" s="231">
        <v>0</v>
      </c>
      <c r="E69" s="231">
        <v>0</v>
      </c>
      <c r="F69" s="231">
        <v>0</v>
      </c>
      <c r="G69" s="231">
        <v>0</v>
      </c>
      <c r="H69" s="231">
        <v>0</v>
      </c>
      <c r="I69" s="231">
        <v>0</v>
      </c>
      <c r="J69" s="231">
        <v>0</v>
      </c>
      <c r="K69" s="231">
        <v>0</v>
      </c>
      <c r="L69" s="231">
        <v>0</v>
      </c>
      <c r="M69" s="231">
        <v>0</v>
      </c>
      <c r="N69" s="231">
        <v>0</v>
      </c>
      <c r="O69" s="231">
        <v>0</v>
      </c>
      <c r="P69" s="231">
        <v>0</v>
      </c>
      <c r="Q69" s="231">
        <v>0</v>
      </c>
      <c r="R69" s="231">
        <v>0</v>
      </c>
      <c r="S69" s="231">
        <v>0</v>
      </c>
      <c r="T69" s="231">
        <v>0</v>
      </c>
      <c r="U69" s="231">
        <v>0</v>
      </c>
      <c r="V69" s="231">
        <v>0</v>
      </c>
      <c r="W69" s="231">
        <v>0</v>
      </c>
      <c r="DA69" s="73" t="s">
        <v>2362</v>
      </c>
    </row>
    <row r="70" spans="1:105" ht="12" customHeight="1" x14ac:dyDescent="0.25">
      <c r="A70" s="64" t="s">
        <v>32</v>
      </c>
      <c r="B70" s="231">
        <v>0</v>
      </c>
      <c r="C70" s="231">
        <v>0</v>
      </c>
      <c r="D70" s="231">
        <v>0</v>
      </c>
      <c r="E70" s="231">
        <v>0</v>
      </c>
      <c r="F70" s="231">
        <v>0</v>
      </c>
      <c r="G70" s="231">
        <v>0</v>
      </c>
      <c r="H70" s="231">
        <v>0</v>
      </c>
      <c r="I70" s="231">
        <v>0</v>
      </c>
      <c r="J70" s="231">
        <v>0</v>
      </c>
      <c r="K70" s="231">
        <v>0</v>
      </c>
      <c r="L70" s="231">
        <v>0</v>
      </c>
      <c r="M70" s="231">
        <v>0</v>
      </c>
      <c r="N70" s="231">
        <v>0</v>
      </c>
      <c r="O70" s="231">
        <v>0</v>
      </c>
      <c r="P70" s="231">
        <v>0</v>
      </c>
      <c r="Q70" s="231">
        <v>0</v>
      </c>
      <c r="R70" s="231">
        <v>0</v>
      </c>
      <c r="S70" s="231">
        <v>0</v>
      </c>
      <c r="T70" s="231">
        <v>0</v>
      </c>
      <c r="U70" s="231">
        <v>0</v>
      </c>
      <c r="V70" s="231">
        <v>0</v>
      </c>
      <c r="W70" s="231">
        <v>0</v>
      </c>
      <c r="DA70" s="73" t="s">
        <v>2363</v>
      </c>
    </row>
    <row r="71" spans="1:105" ht="12" customHeight="1" x14ac:dyDescent="0.25">
      <c r="A71" s="64" t="s">
        <v>33</v>
      </c>
      <c r="B71" s="231">
        <v>0.8118326994401357</v>
      </c>
      <c r="C71" s="231">
        <v>0.88744203961501633</v>
      </c>
      <c r="D71" s="231">
        <v>0.82805444905541781</v>
      </c>
      <c r="E71" s="231">
        <v>0.93049803112482832</v>
      </c>
      <c r="F71" s="231">
        <v>0.81084239635082345</v>
      </c>
      <c r="G71" s="231">
        <v>0.73306510218795895</v>
      </c>
      <c r="H71" s="231">
        <v>0.70258528362808759</v>
      </c>
      <c r="I71" s="231">
        <v>0.67023598767437198</v>
      </c>
      <c r="J71" s="231">
        <v>0.64915638908905904</v>
      </c>
      <c r="K71" s="231">
        <v>0.68713577830883921</v>
      </c>
      <c r="L71" s="231">
        <v>0.55278868644392354</v>
      </c>
      <c r="M71" s="231">
        <v>0.35945390243200792</v>
      </c>
      <c r="N71" s="231">
        <v>0.99582361410645215</v>
      </c>
      <c r="O71" s="231">
        <v>1.5036294570917099</v>
      </c>
      <c r="P71" s="231">
        <v>1.6432251733864951</v>
      </c>
      <c r="Q71" s="231">
        <v>1.582323520427372</v>
      </c>
      <c r="R71" s="231">
        <v>1.717297107551822</v>
      </c>
      <c r="S71" s="231">
        <v>1.727754445600199</v>
      </c>
      <c r="T71" s="231">
        <v>1.9307019179571929</v>
      </c>
      <c r="U71" s="231">
        <v>1.936886829483224</v>
      </c>
      <c r="V71" s="231">
        <v>1.9726971137023721</v>
      </c>
      <c r="W71" s="231">
        <v>2.116629030920008</v>
      </c>
      <c r="DA71" s="73" t="s">
        <v>2364</v>
      </c>
    </row>
    <row r="72" spans="1:105" ht="12" customHeight="1" x14ac:dyDescent="0.25">
      <c r="A72" s="64" t="s">
        <v>160</v>
      </c>
      <c r="B72" s="231">
        <v>1.3046564225520709</v>
      </c>
      <c r="C72" s="231">
        <v>1.302473520343155</v>
      </c>
      <c r="D72" s="231">
        <v>1.265955910968654</v>
      </c>
      <c r="E72" s="231">
        <v>1.425645334481525</v>
      </c>
      <c r="F72" s="231">
        <v>0.59869466859992071</v>
      </c>
      <c r="G72" s="231">
        <v>0.61072232110058433</v>
      </c>
      <c r="H72" s="231">
        <v>0.63228069029643563</v>
      </c>
      <c r="I72" s="231">
        <v>0.57388064894168411</v>
      </c>
      <c r="J72" s="231">
        <v>0.52873952348783892</v>
      </c>
      <c r="K72" s="231">
        <v>0.45151494778099482</v>
      </c>
      <c r="L72" s="231">
        <v>0.39398921482471089</v>
      </c>
      <c r="M72" s="231">
        <v>0.24416385918898409</v>
      </c>
      <c r="N72" s="231">
        <v>0.42457234616895539</v>
      </c>
      <c r="O72" s="231">
        <v>0.51985306075059923</v>
      </c>
      <c r="P72" s="231">
        <v>0.6858872530565675</v>
      </c>
      <c r="Q72" s="231">
        <v>0.4182408797003016</v>
      </c>
      <c r="R72" s="231">
        <v>0.39427912486525502</v>
      </c>
      <c r="S72" s="231">
        <v>0.39893230636509242</v>
      </c>
      <c r="T72" s="231">
        <v>0.40293701557534212</v>
      </c>
      <c r="U72" s="231">
        <v>0.20990948249494409</v>
      </c>
      <c r="V72" s="231">
        <v>0.19967023629440411</v>
      </c>
      <c r="W72" s="231">
        <v>0.1873510466892207</v>
      </c>
      <c r="DA72" s="73" t="s">
        <v>2365</v>
      </c>
    </row>
    <row r="73" spans="1:105" ht="12" customHeight="1" x14ac:dyDescent="0.25">
      <c r="A73" s="64" t="s">
        <v>70</v>
      </c>
      <c r="B73" s="231">
        <v>5.7068898706600804</v>
      </c>
      <c r="C73" s="231">
        <v>5.1136949993065537</v>
      </c>
      <c r="D73" s="231">
        <v>5.0968176559080174</v>
      </c>
      <c r="E73" s="231">
        <v>5.8779045352921484</v>
      </c>
      <c r="F73" s="231">
        <v>4.6439805855638996</v>
      </c>
      <c r="G73" s="231">
        <v>2.852656676572574</v>
      </c>
      <c r="H73" s="231">
        <v>3.5388955909431909</v>
      </c>
      <c r="I73" s="231">
        <v>3.4267281285915741</v>
      </c>
      <c r="J73" s="231">
        <v>2.774864271098771</v>
      </c>
      <c r="K73" s="231">
        <v>1.818725276588095</v>
      </c>
      <c r="L73" s="231">
        <v>1.5812578846064791</v>
      </c>
      <c r="M73" s="231">
        <v>1.4788441864477551</v>
      </c>
      <c r="N73" s="231">
        <v>1.636322418623199</v>
      </c>
      <c r="O73" s="231">
        <v>2.0047709297902201</v>
      </c>
      <c r="P73" s="231">
        <v>2.2362199337171411</v>
      </c>
      <c r="Q73" s="231">
        <v>2.1168426227882908</v>
      </c>
      <c r="R73" s="231">
        <v>2.2096933758810642</v>
      </c>
      <c r="S73" s="231">
        <v>2.2080253867987998</v>
      </c>
      <c r="T73" s="231">
        <v>2.13049752268916</v>
      </c>
      <c r="U73" s="231">
        <v>2.283454719878522</v>
      </c>
      <c r="V73" s="231">
        <v>1.9855253367800429</v>
      </c>
      <c r="W73" s="231">
        <v>2.1681180442716661</v>
      </c>
      <c r="DA73" s="73" t="s">
        <v>2366</v>
      </c>
    </row>
    <row r="74" spans="1:105" ht="12" customHeight="1" x14ac:dyDescent="0.25">
      <c r="A74" s="64" t="s">
        <v>34</v>
      </c>
      <c r="B74" s="231">
        <v>0</v>
      </c>
      <c r="C74" s="231">
        <v>0</v>
      </c>
      <c r="D74" s="231">
        <v>0</v>
      </c>
      <c r="E74" s="231">
        <v>0</v>
      </c>
      <c r="F74" s="231">
        <v>0</v>
      </c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8.9450545528151314E-3</v>
      </c>
      <c r="T74" s="231">
        <v>8.9475593738755788E-3</v>
      </c>
      <c r="U74" s="231">
        <v>1.206922536086151E-2</v>
      </c>
      <c r="V74" s="231">
        <v>1.6442624907316059E-2</v>
      </c>
      <c r="W74" s="231">
        <v>1.1281917221326789E-2</v>
      </c>
      <c r="DA74" s="73" t="s">
        <v>2367</v>
      </c>
    </row>
    <row r="75" spans="1:105" ht="12" customHeight="1" x14ac:dyDescent="0.25">
      <c r="A75" s="64" t="s">
        <v>162</v>
      </c>
      <c r="B75" s="231">
        <v>0.97503268595522974</v>
      </c>
      <c r="C75" s="231">
        <v>0.79303602708328513</v>
      </c>
      <c r="D75" s="231">
        <v>0.81311294069337026</v>
      </c>
      <c r="E75" s="231">
        <v>1.1570770949817231</v>
      </c>
      <c r="F75" s="231">
        <v>1.4358502515428879</v>
      </c>
      <c r="G75" s="231">
        <v>1.92823364180048</v>
      </c>
      <c r="H75" s="231">
        <v>2.320366538089556</v>
      </c>
      <c r="I75" s="231">
        <v>1.284628112377004</v>
      </c>
      <c r="J75" s="231">
        <v>1.422778969087916</v>
      </c>
      <c r="K75" s="231">
        <v>1.8001221476877931</v>
      </c>
      <c r="L75" s="231">
        <v>1.4271962087717009</v>
      </c>
      <c r="M75" s="231">
        <v>1.2349724424522359</v>
      </c>
      <c r="N75" s="231">
        <v>1.4435487427879841</v>
      </c>
      <c r="O75" s="231">
        <v>1.2728559044076611</v>
      </c>
      <c r="P75" s="231">
        <v>1.319731651217052</v>
      </c>
      <c r="Q75" s="231">
        <v>1.1850683453643389</v>
      </c>
      <c r="R75" s="231">
        <v>1.1969593537291161</v>
      </c>
      <c r="S75" s="231">
        <v>1.0802291044323831</v>
      </c>
      <c r="T75" s="231">
        <v>0.92415889339811397</v>
      </c>
      <c r="U75" s="231">
        <v>0.88336963026486204</v>
      </c>
      <c r="V75" s="231">
        <v>0.93000905584253046</v>
      </c>
      <c r="W75" s="231">
        <v>1.37850598298079</v>
      </c>
      <c r="DA75" s="73" t="s">
        <v>2368</v>
      </c>
    </row>
    <row r="76" spans="1:105" ht="12" customHeight="1" x14ac:dyDescent="0.25">
      <c r="A76" s="64" t="s">
        <v>36</v>
      </c>
      <c r="B76" s="231">
        <v>0</v>
      </c>
      <c r="C76" s="231">
        <v>0</v>
      </c>
      <c r="D76" s="231">
        <v>0</v>
      </c>
      <c r="E76" s="231">
        <v>0</v>
      </c>
      <c r="F76" s="231">
        <v>0</v>
      </c>
      <c r="G76" s="231">
        <v>0</v>
      </c>
      <c r="H76" s="231">
        <v>0</v>
      </c>
      <c r="I76" s="231">
        <v>0</v>
      </c>
      <c r="J76" s="231">
        <v>0</v>
      </c>
      <c r="K76" s="231">
        <v>0</v>
      </c>
      <c r="L76" s="231">
        <v>0</v>
      </c>
      <c r="M76" s="231">
        <v>0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1">
        <v>0</v>
      </c>
      <c r="W76" s="231">
        <v>0</v>
      </c>
      <c r="DA76" s="73" t="s">
        <v>2369</v>
      </c>
    </row>
    <row r="77" spans="1:105" ht="12" customHeight="1" x14ac:dyDescent="0.25">
      <c r="A77" s="64" t="s">
        <v>73</v>
      </c>
      <c r="B77" s="231">
        <v>0</v>
      </c>
      <c r="C77" s="231">
        <v>0</v>
      </c>
      <c r="D77" s="231">
        <v>0</v>
      </c>
      <c r="E77" s="231">
        <v>0</v>
      </c>
      <c r="F77" s="231">
        <v>0</v>
      </c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DA77" s="73" t="s">
        <v>2370</v>
      </c>
    </row>
    <row r="78" spans="1:105" ht="12" customHeight="1" x14ac:dyDescent="0.25">
      <c r="A78" s="64" t="s">
        <v>79</v>
      </c>
      <c r="B78" s="231">
        <v>0</v>
      </c>
      <c r="C78" s="231">
        <v>0</v>
      </c>
      <c r="D78" s="231">
        <v>0</v>
      </c>
      <c r="E78" s="231">
        <v>0</v>
      </c>
      <c r="F78" s="231">
        <v>0</v>
      </c>
      <c r="G78" s="231">
        <v>0</v>
      </c>
      <c r="H78" s="231">
        <v>0</v>
      </c>
      <c r="I78" s="231">
        <v>0</v>
      </c>
      <c r="J78" s="231">
        <v>0</v>
      </c>
      <c r="K78" s="231">
        <v>0</v>
      </c>
      <c r="L78" s="231">
        <v>0</v>
      </c>
      <c r="M78" s="231">
        <v>0</v>
      </c>
      <c r="N78" s="231">
        <v>0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231">
        <v>0</v>
      </c>
      <c r="U78" s="231">
        <v>0</v>
      </c>
      <c r="V78" s="231">
        <v>0</v>
      </c>
      <c r="W78" s="231">
        <v>0</v>
      </c>
      <c r="DA78" s="73" t="s">
        <v>2371</v>
      </c>
    </row>
    <row r="79" spans="1:105" ht="12" customHeight="1" x14ac:dyDescent="0.25">
      <c r="A79" s="165" t="s">
        <v>2226</v>
      </c>
      <c r="B79" s="348">
        <v>0</v>
      </c>
      <c r="C79" s="348">
        <v>0</v>
      </c>
      <c r="D79" s="348">
        <v>0</v>
      </c>
      <c r="E79" s="348">
        <v>0</v>
      </c>
      <c r="F79" s="348">
        <v>0</v>
      </c>
      <c r="G79" s="348">
        <v>0</v>
      </c>
      <c r="H79" s="348">
        <v>0</v>
      </c>
      <c r="I79" s="348">
        <v>0</v>
      </c>
      <c r="J79" s="348">
        <v>0</v>
      </c>
      <c r="K79" s="348">
        <v>0</v>
      </c>
      <c r="L79" s="348">
        <v>0</v>
      </c>
      <c r="M79" s="348">
        <v>0</v>
      </c>
      <c r="N79" s="348">
        <v>0</v>
      </c>
      <c r="O79" s="348">
        <v>0</v>
      </c>
      <c r="P79" s="348">
        <v>0</v>
      </c>
      <c r="Q79" s="348">
        <v>0</v>
      </c>
      <c r="R79" s="348">
        <v>0</v>
      </c>
      <c r="S79" s="348">
        <v>0</v>
      </c>
      <c r="T79" s="348">
        <v>0</v>
      </c>
      <c r="U79" s="348">
        <v>0</v>
      </c>
      <c r="V79" s="348">
        <v>0</v>
      </c>
      <c r="W79" s="348">
        <v>0</v>
      </c>
      <c r="DA79" s="167" t="s">
        <v>2372</v>
      </c>
    </row>
    <row r="80" spans="1:105" ht="12" customHeight="1" x14ac:dyDescent="0.25">
      <c r="A80" s="132" t="s">
        <v>2228</v>
      </c>
      <c r="B80" s="318">
        <v>0</v>
      </c>
      <c r="C80" s="318">
        <v>0</v>
      </c>
      <c r="D80" s="318">
        <v>0</v>
      </c>
      <c r="E80" s="318">
        <v>0</v>
      </c>
      <c r="F80" s="318">
        <v>0</v>
      </c>
      <c r="G80" s="318">
        <v>0</v>
      </c>
      <c r="H80" s="318">
        <v>0</v>
      </c>
      <c r="I80" s="318">
        <v>0</v>
      </c>
      <c r="J80" s="318">
        <v>0</v>
      </c>
      <c r="K80" s="318">
        <v>0</v>
      </c>
      <c r="L80" s="318">
        <v>0</v>
      </c>
      <c r="M80" s="318">
        <v>0</v>
      </c>
      <c r="N80" s="318">
        <v>0</v>
      </c>
      <c r="O80" s="318">
        <v>0</v>
      </c>
      <c r="P80" s="318">
        <v>0</v>
      </c>
      <c r="Q80" s="318">
        <v>0</v>
      </c>
      <c r="R80" s="318">
        <v>0</v>
      </c>
      <c r="S80" s="318">
        <v>0</v>
      </c>
      <c r="T80" s="318">
        <v>0</v>
      </c>
      <c r="U80" s="318">
        <v>0</v>
      </c>
      <c r="V80" s="318">
        <v>0</v>
      </c>
      <c r="W80" s="318">
        <v>0</v>
      </c>
      <c r="DA80" s="139" t="s">
        <v>2373</v>
      </c>
    </row>
    <row r="81" spans="1:105" ht="12" customHeight="1" x14ac:dyDescent="0.25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DA81" s="173"/>
    </row>
    <row r="82" spans="1:105" ht="15" customHeight="1" x14ac:dyDescent="0.25">
      <c r="A82" s="32" t="s">
        <v>431</v>
      </c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DA82" s="88"/>
    </row>
    <row r="83" spans="1:105" ht="12" customHeight="1" x14ac:dyDescent="0.25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DA83" s="173"/>
    </row>
    <row r="84" spans="1:105" ht="12" customHeight="1" x14ac:dyDescent="0.25">
      <c r="A84" s="35" t="s">
        <v>24</v>
      </c>
      <c r="B84" s="234">
        <f t="shared" ref="B84:W84" si="4">SUM(B$85:B$89,B$91:B$93,B$95:B$97,B$98,B$100:B$104,B$106:B$109)</f>
        <v>1.0000000000000004</v>
      </c>
      <c r="C84" s="234">
        <f t="shared" si="4"/>
        <v>1</v>
      </c>
      <c r="D84" s="234">
        <f t="shared" si="4"/>
        <v>1</v>
      </c>
      <c r="E84" s="234">
        <f t="shared" si="4"/>
        <v>0.99999999999999956</v>
      </c>
      <c r="F84" s="234">
        <f t="shared" si="4"/>
        <v>1</v>
      </c>
      <c r="G84" s="234">
        <f t="shared" si="4"/>
        <v>0.99999999999999989</v>
      </c>
      <c r="H84" s="234">
        <f t="shared" si="4"/>
        <v>0.99999999999999978</v>
      </c>
      <c r="I84" s="234">
        <f t="shared" si="4"/>
        <v>1</v>
      </c>
      <c r="J84" s="234">
        <f t="shared" si="4"/>
        <v>0.99999999999999989</v>
      </c>
      <c r="K84" s="234">
        <f t="shared" si="4"/>
        <v>1.0000000000000002</v>
      </c>
      <c r="L84" s="234">
        <f t="shared" si="4"/>
        <v>1</v>
      </c>
      <c r="M84" s="234">
        <f t="shared" si="4"/>
        <v>1.0000000000000002</v>
      </c>
      <c r="N84" s="234">
        <f t="shared" si="4"/>
        <v>1.0000000000000004</v>
      </c>
      <c r="O84" s="234">
        <f t="shared" si="4"/>
        <v>0.99999999999999967</v>
      </c>
      <c r="P84" s="234">
        <f t="shared" si="4"/>
        <v>1.0000000000000002</v>
      </c>
      <c r="Q84" s="234">
        <f t="shared" si="4"/>
        <v>1</v>
      </c>
      <c r="R84" s="234">
        <f t="shared" si="4"/>
        <v>1.0000000000000002</v>
      </c>
      <c r="S84" s="234">
        <f t="shared" si="4"/>
        <v>1.0000000000000002</v>
      </c>
      <c r="T84" s="234">
        <f t="shared" si="4"/>
        <v>0.99999999999999978</v>
      </c>
      <c r="U84" s="234">
        <f t="shared" si="4"/>
        <v>1</v>
      </c>
      <c r="V84" s="234">
        <f t="shared" si="4"/>
        <v>0.99999999999999978</v>
      </c>
      <c r="W84" s="234">
        <f t="shared" si="4"/>
        <v>1</v>
      </c>
      <c r="DA84" s="95"/>
    </row>
    <row r="85" spans="1:105" ht="12" customHeight="1" x14ac:dyDescent="0.25">
      <c r="A85" s="55" t="s">
        <v>92</v>
      </c>
      <c r="B85" s="301">
        <f t="shared" ref="B85:W85" si="5">IF(B$6=0,0,B$6/B$5)</f>
        <v>0</v>
      </c>
      <c r="C85" s="301">
        <f t="shared" si="5"/>
        <v>0</v>
      </c>
      <c r="D85" s="301">
        <f t="shared" si="5"/>
        <v>0</v>
      </c>
      <c r="E85" s="301">
        <f t="shared" si="5"/>
        <v>0</v>
      </c>
      <c r="F85" s="301">
        <f t="shared" si="5"/>
        <v>0</v>
      </c>
      <c r="G85" s="301">
        <f t="shared" si="5"/>
        <v>0</v>
      </c>
      <c r="H85" s="301">
        <f t="shared" si="5"/>
        <v>0</v>
      </c>
      <c r="I85" s="301">
        <f t="shared" si="5"/>
        <v>0</v>
      </c>
      <c r="J85" s="301">
        <f t="shared" si="5"/>
        <v>0</v>
      </c>
      <c r="K85" s="301">
        <f t="shared" si="5"/>
        <v>0</v>
      </c>
      <c r="L85" s="301">
        <f t="shared" si="5"/>
        <v>0</v>
      </c>
      <c r="M85" s="301">
        <f t="shared" si="5"/>
        <v>0</v>
      </c>
      <c r="N85" s="301">
        <f t="shared" si="5"/>
        <v>0</v>
      </c>
      <c r="O85" s="301">
        <f t="shared" si="5"/>
        <v>0</v>
      </c>
      <c r="P85" s="301">
        <f t="shared" si="5"/>
        <v>0</v>
      </c>
      <c r="Q85" s="301">
        <f t="shared" si="5"/>
        <v>0</v>
      </c>
      <c r="R85" s="301">
        <f t="shared" si="5"/>
        <v>0</v>
      </c>
      <c r="S85" s="301">
        <f t="shared" si="5"/>
        <v>0</v>
      </c>
      <c r="T85" s="301">
        <f t="shared" si="5"/>
        <v>0</v>
      </c>
      <c r="U85" s="301">
        <f t="shared" si="5"/>
        <v>0</v>
      </c>
      <c r="V85" s="301">
        <f t="shared" si="5"/>
        <v>0</v>
      </c>
      <c r="W85" s="301">
        <f t="shared" si="5"/>
        <v>0</v>
      </c>
      <c r="DA85" s="67"/>
    </row>
    <row r="86" spans="1:105" ht="12" customHeight="1" x14ac:dyDescent="0.25">
      <c r="A86" s="202" t="s">
        <v>93</v>
      </c>
      <c r="B86" s="235">
        <f t="shared" ref="B86:W86" si="6">IF(B$7=0,0,B$7/B$5)</f>
        <v>0</v>
      </c>
      <c r="C86" s="235">
        <f t="shared" si="6"/>
        <v>0</v>
      </c>
      <c r="D86" s="235">
        <f t="shared" si="6"/>
        <v>0</v>
      </c>
      <c r="E86" s="235">
        <f t="shared" si="6"/>
        <v>0</v>
      </c>
      <c r="F86" s="235">
        <f t="shared" si="6"/>
        <v>0</v>
      </c>
      <c r="G86" s="235">
        <f t="shared" si="6"/>
        <v>0</v>
      </c>
      <c r="H86" s="235">
        <f t="shared" si="6"/>
        <v>0</v>
      </c>
      <c r="I86" s="235">
        <f t="shared" si="6"/>
        <v>0</v>
      </c>
      <c r="J86" s="235">
        <f t="shared" si="6"/>
        <v>0</v>
      </c>
      <c r="K86" s="235">
        <f t="shared" si="6"/>
        <v>0</v>
      </c>
      <c r="L86" s="235">
        <f t="shared" si="6"/>
        <v>0</v>
      </c>
      <c r="M86" s="235">
        <f t="shared" si="6"/>
        <v>0</v>
      </c>
      <c r="N86" s="235">
        <f t="shared" si="6"/>
        <v>0</v>
      </c>
      <c r="O86" s="235">
        <f t="shared" si="6"/>
        <v>0</v>
      </c>
      <c r="P86" s="235">
        <f t="shared" si="6"/>
        <v>0</v>
      </c>
      <c r="Q86" s="235">
        <f t="shared" si="6"/>
        <v>0</v>
      </c>
      <c r="R86" s="235">
        <f t="shared" si="6"/>
        <v>0</v>
      </c>
      <c r="S86" s="235">
        <f t="shared" si="6"/>
        <v>0</v>
      </c>
      <c r="T86" s="235">
        <f t="shared" si="6"/>
        <v>0</v>
      </c>
      <c r="U86" s="235">
        <f t="shared" si="6"/>
        <v>0</v>
      </c>
      <c r="V86" s="235">
        <f t="shared" si="6"/>
        <v>0</v>
      </c>
      <c r="W86" s="235">
        <f t="shared" si="6"/>
        <v>0</v>
      </c>
      <c r="DA86" s="174"/>
    </row>
    <row r="87" spans="1:105" ht="12" customHeight="1" x14ac:dyDescent="0.25">
      <c r="A87" s="202" t="s">
        <v>94</v>
      </c>
      <c r="B87" s="235">
        <f t="shared" ref="B87:W87" si="7">IF(B$8=0,0,B$8/B$5)</f>
        <v>0</v>
      </c>
      <c r="C87" s="235">
        <f t="shared" si="7"/>
        <v>0</v>
      </c>
      <c r="D87" s="235">
        <f t="shared" si="7"/>
        <v>0</v>
      </c>
      <c r="E87" s="235">
        <f t="shared" si="7"/>
        <v>0</v>
      </c>
      <c r="F87" s="235">
        <f t="shared" si="7"/>
        <v>0</v>
      </c>
      <c r="G87" s="235">
        <f t="shared" si="7"/>
        <v>0</v>
      </c>
      <c r="H87" s="235">
        <f t="shared" si="7"/>
        <v>0</v>
      </c>
      <c r="I87" s="235">
        <f t="shared" si="7"/>
        <v>0</v>
      </c>
      <c r="J87" s="235">
        <f t="shared" si="7"/>
        <v>0</v>
      </c>
      <c r="K87" s="235">
        <f t="shared" si="7"/>
        <v>0</v>
      </c>
      <c r="L87" s="235">
        <f t="shared" si="7"/>
        <v>0</v>
      </c>
      <c r="M87" s="235">
        <f t="shared" si="7"/>
        <v>0</v>
      </c>
      <c r="N87" s="235">
        <f t="shared" si="7"/>
        <v>0</v>
      </c>
      <c r="O87" s="235">
        <f t="shared" si="7"/>
        <v>0</v>
      </c>
      <c r="P87" s="235">
        <f t="shared" si="7"/>
        <v>0</v>
      </c>
      <c r="Q87" s="235">
        <f t="shared" si="7"/>
        <v>0</v>
      </c>
      <c r="R87" s="235">
        <f t="shared" si="7"/>
        <v>0</v>
      </c>
      <c r="S87" s="235">
        <f t="shared" si="7"/>
        <v>0</v>
      </c>
      <c r="T87" s="235">
        <f t="shared" si="7"/>
        <v>0</v>
      </c>
      <c r="U87" s="235">
        <f t="shared" si="7"/>
        <v>0</v>
      </c>
      <c r="V87" s="235">
        <f t="shared" si="7"/>
        <v>0</v>
      </c>
      <c r="W87" s="235">
        <f t="shared" si="7"/>
        <v>0</v>
      </c>
      <c r="DA87" s="174"/>
    </row>
    <row r="88" spans="1:105" ht="12" customHeight="1" x14ac:dyDescent="0.25">
      <c r="A88" s="202" t="s">
        <v>95</v>
      </c>
      <c r="B88" s="235">
        <f t="shared" ref="B88:W88" si="8">IF(B$9=0,0,B$9/B$5)</f>
        <v>0</v>
      </c>
      <c r="C88" s="235">
        <f t="shared" si="8"/>
        <v>0</v>
      </c>
      <c r="D88" s="235">
        <f t="shared" si="8"/>
        <v>0</v>
      </c>
      <c r="E88" s="235">
        <f t="shared" si="8"/>
        <v>0</v>
      </c>
      <c r="F88" s="235">
        <f t="shared" si="8"/>
        <v>0</v>
      </c>
      <c r="G88" s="235">
        <f t="shared" si="8"/>
        <v>0</v>
      </c>
      <c r="H88" s="235">
        <f t="shared" si="8"/>
        <v>0</v>
      </c>
      <c r="I88" s="235">
        <f t="shared" si="8"/>
        <v>0</v>
      </c>
      <c r="J88" s="235">
        <f t="shared" si="8"/>
        <v>0</v>
      </c>
      <c r="K88" s="235">
        <f t="shared" si="8"/>
        <v>0</v>
      </c>
      <c r="L88" s="235">
        <f t="shared" si="8"/>
        <v>0</v>
      </c>
      <c r="M88" s="235">
        <f t="shared" si="8"/>
        <v>0</v>
      </c>
      <c r="N88" s="235">
        <f t="shared" si="8"/>
        <v>0</v>
      </c>
      <c r="O88" s="235">
        <f t="shared" si="8"/>
        <v>0</v>
      </c>
      <c r="P88" s="235">
        <f t="shared" si="8"/>
        <v>0</v>
      </c>
      <c r="Q88" s="235">
        <f t="shared" si="8"/>
        <v>0</v>
      </c>
      <c r="R88" s="235">
        <f t="shared" si="8"/>
        <v>0</v>
      </c>
      <c r="S88" s="235">
        <f t="shared" si="8"/>
        <v>0</v>
      </c>
      <c r="T88" s="235">
        <f t="shared" si="8"/>
        <v>0</v>
      </c>
      <c r="U88" s="235">
        <f t="shared" si="8"/>
        <v>0</v>
      </c>
      <c r="V88" s="235">
        <f t="shared" si="8"/>
        <v>0</v>
      </c>
      <c r="W88" s="235">
        <f t="shared" si="8"/>
        <v>0</v>
      </c>
      <c r="DA88" s="174"/>
    </row>
    <row r="89" spans="1:105" ht="12" customHeight="1" x14ac:dyDescent="0.25">
      <c r="A89" s="56" t="s">
        <v>96</v>
      </c>
      <c r="B89" s="302">
        <f t="shared" ref="B89:W89" si="9">IF(B$10=0,0,B$10/B$5)</f>
        <v>2.2915765214450004E-2</v>
      </c>
      <c r="C89" s="302">
        <f t="shared" si="9"/>
        <v>2.2455300189003925E-2</v>
      </c>
      <c r="D89" s="302">
        <f t="shared" si="9"/>
        <v>2.2518339927585642E-2</v>
      </c>
      <c r="E89" s="302">
        <f t="shared" si="9"/>
        <v>1.7299292909493561E-2</v>
      </c>
      <c r="F89" s="302">
        <f t="shared" si="9"/>
        <v>1.5657639972493656E-2</v>
      </c>
      <c r="G89" s="302">
        <f t="shared" si="9"/>
        <v>2.0623503116627497E-2</v>
      </c>
      <c r="H89" s="302">
        <f t="shared" si="9"/>
        <v>1.9255002495703194E-2</v>
      </c>
      <c r="I89" s="302">
        <f t="shared" si="9"/>
        <v>1.4069547401848296E-2</v>
      </c>
      <c r="J89" s="302">
        <f t="shared" si="9"/>
        <v>1.6687007285917786E-2</v>
      </c>
      <c r="K89" s="302">
        <f t="shared" si="9"/>
        <v>1.8753147239540521E-2</v>
      </c>
      <c r="L89" s="302">
        <f t="shared" si="9"/>
        <v>1.7472222316101207E-2</v>
      </c>
      <c r="M89" s="302">
        <f t="shared" si="9"/>
        <v>1.2244566533209532E-2</v>
      </c>
      <c r="N89" s="302">
        <f t="shared" si="9"/>
        <v>1.3445116111715678E-2</v>
      </c>
      <c r="O89" s="302">
        <f t="shared" si="9"/>
        <v>9.2318212378310286E-3</v>
      </c>
      <c r="P89" s="302">
        <f t="shared" si="9"/>
        <v>1.0865561801877388E-2</v>
      </c>
      <c r="Q89" s="302">
        <f t="shared" si="9"/>
        <v>1.3301142385801549E-2</v>
      </c>
      <c r="R89" s="302">
        <f t="shared" si="9"/>
        <v>1.4542587710434226E-2</v>
      </c>
      <c r="S89" s="302">
        <f t="shared" si="9"/>
        <v>1.7944703867795776E-2</v>
      </c>
      <c r="T89" s="302">
        <f t="shared" si="9"/>
        <v>1.2099641445647534E-2</v>
      </c>
      <c r="U89" s="302">
        <f t="shared" si="9"/>
        <v>8.4450580315981547E-3</v>
      </c>
      <c r="V89" s="302">
        <f t="shared" si="9"/>
        <v>8.8396342312786064E-3</v>
      </c>
      <c r="W89" s="302">
        <f t="shared" si="9"/>
        <v>8.9512763502477537E-3</v>
      </c>
      <c r="DA89" s="68"/>
    </row>
    <row r="90" spans="1:105" ht="12" customHeight="1" x14ac:dyDescent="0.25">
      <c r="A90" s="203" t="s">
        <v>2149</v>
      </c>
      <c r="B90" s="303">
        <f t="shared" ref="B90:W90" si="10">IF(B$16=0,0,B$16/B$5)</f>
        <v>0.1068842240858031</v>
      </c>
      <c r="C90" s="303">
        <f t="shared" si="10"/>
        <v>0.1070709523585021</v>
      </c>
      <c r="D90" s="303">
        <f t="shared" si="10"/>
        <v>0.10879816062856712</v>
      </c>
      <c r="E90" s="303">
        <f t="shared" si="10"/>
        <v>9.2310611355744934E-2</v>
      </c>
      <c r="F90" s="303">
        <f t="shared" si="10"/>
        <v>9.2692292155725386E-2</v>
      </c>
      <c r="G90" s="303">
        <f t="shared" si="10"/>
        <v>9.7766624542203626E-2</v>
      </c>
      <c r="H90" s="303">
        <f t="shared" si="10"/>
        <v>9.1345525831479674E-2</v>
      </c>
      <c r="I90" s="303">
        <f t="shared" si="10"/>
        <v>8.7411835555536929E-2</v>
      </c>
      <c r="J90" s="303">
        <f t="shared" si="10"/>
        <v>9.3578844847637843E-2</v>
      </c>
      <c r="K90" s="303">
        <f t="shared" si="10"/>
        <v>8.9614602898931278E-2</v>
      </c>
      <c r="L90" s="303">
        <f t="shared" si="10"/>
        <v>8.8028062837148632E-2</v>
      </c>
      <c r="M90" s="303">
        <f t="shared" si="10"/>
        <v>6.9340079658119211E-2</v>
      </c>
      <c r="N90" s="303">
        <f t="shared" si="10"/>
        <v>7.3661106801448509E-2</v>
      </c>
      <c r="O90" s="303">
        <f t="shared" si="10"/>
        <v>5.8755626867212057E-2</v>
      </c>
      <c r="P90" s="303">
        <f t="shared" si="10"/>
        <v>6.5946017209083121E-2</v>
      </c>
      <c r="Q90" s="303">
        <f t="shared" si="10"/>
        <v>8.2492146472866026E-2</v>
      </c>
      <c r="R90" s="303">
        <f t="shared" si="10"/>
        <v>8.3652288642223196E-2</v>
      </c>
      <c r="S90" s="303">
        <f t="shared" si="10"/>
        <v>9.4388496520001947E-2</v>
      </c>
      <c r="T90" s="303">
        <f t="shared" si="10"/>
        <v>8.1651769272097038E-2</v>
      </c>
      <c r="U90" s="303">
        <f t="shared" si="10"/>
        <v>7.2479499067464814E-2</v>
      </c>
      <c r="V90" s="303">
        <f t="shared" si="10"/>
        <v>7.3801537527297859E-2</v>
      </c>
      <c r="W90" s="303">
        <f t="shared" si="10"/>
        <v>6.4154687215773692E-2</v>
      </c>
      <c r="DA90" s="175"/>
    </row>
    <row r="91" spans="1:105" ht="12" customHeight="1" x14ac:dyDescent="0.25">
      <c r="A91" s="62" t="s">
        <v>2150</v>
      </c>
      <c r="B91" s="304">
        <f t="shared" ref="B91:W91" si="11">IF(B$17=0,0,B$17/B$5)</f>
        <v>0.1068842240858031</v>
      </c>
      <c r="C91" s="304">
        <f t="shared" si="11"/>
        <v>0.1070709523585021</v>
      </c>
      <c r="D91" s="304">
        <f t="shared" si="11"/>
        <v>0.10879816062856712</v>
      </c>
      <c r="E91" s="304">
        <f t="shared" si="11"/>
        <v>9.2310611355744934E-2</v>
      </c>
      <c r="F91" s="304">
        <f t="shared" si="11"/>
        <v>9.2692292155725386E-2</v>
      </c>
      <c r="G91" s="304">
        <f t="shared" si="11"/>
        <v>9.7766624542203626E-2</v>
      </c>
      <c r="H91" s="304">
        <f t="shared" si="11"/>
        <v>9.1345525831479674E-2</v>
      </c>
      <c r="I91" s="304">
        <f t="shared" si="11"/>
        <v>8.7411835555536929E-2</v>
      </c>
      <c r="J91" s="304">
        <f t="shared" si="11"/>
        <v>9.3578844847637843E-2</v>
      </c>
      <c r="K91" s="304">
        <f t="shared" si="11"/>
        <v>8.9614602898931278E-2</v>
      </c>
      <c r="L91" s="304">
        <f t="shared" si="11"/>
        <v>8.8028062837148632E-2</v>
      </c>
      <c r="M91" s="304">
        <f t="shared" si="11"/>
        <v>6.9340079658119211E-2</v>
      </c>
      <c r="N91" s="304">
        <f t="shared" si="11"/>
        <v>7.3661106801448509E-2</v>
      </c>
      <c r="O91" s="304">
        <f t="shared" si="11"/>
        <v>5.8755626867212057E-2</v>
      </c>
      <c r="P91" s="304">
        <f t="shared" si="11"/>
        <v>6.5946017209083121E-2</v>
      </c>
      <c r="Q91" s="304">
        <f t="shared" si="11"/>
        <v>8.2492146472866026E-2</v>
      </c>
      <c r="R91" s="304">
        <f t="shared" si="11"/>
        <v>8.3652288642223196E-2</v>
      </c>
      <c r="S91" s="304">
        <f t="shared" si="11"/>
        <v>9.4388496520001947E-2</v>
      </c>
      <c r="T91" s="304">
        <f t="shared" si="11"/>
        <v>8.1651769272097038E-2</v>
      </c>
      <c r="U91" s="304">
        <f t="shared" si="11"/>
        <v>7.2479499067464814E-2</v>
      </c>
      <c r="V91" s="304">
        <f t="shared" si="11"/>
        <v>7.3801537527297859E-2</v>
      </c>
      <c r="W91" s="304">
        <f t="shared" si="11"/>
        <v>6.4154687215773692E-2</v>
      </c>
      <c r="DA91" s="72"/>
    </row>
    <row r="92" spans="1:105" ht="12" customHeight="1" x14ac:dyDescent="0.25">
      <c r="A92" s="62" t="s">
        <v>2157</v>
      </c>
      <c r="B92" s="304">
        <f t="shared" ref="B92:W92" si="12">IF(B$23=0,0,B$23/B$5)</f>
        <v>0</v>
      </c>
      <c r="C92" s="304">
        <f t="shared" si="12"/>
        <v>0</v>
      </c>
      <c r="D92" s="304">
        <f t="shared" si="12"/>
        <v>0</v>
      </c>
      <c r="E92" s="304">
        <f t="shared" si="12"/>
        <v>0</v>
      </c>
      <c r="F92" s="304">
        <f t="shared" si="12"/>
        <v>0</v>
      </c>
      <c r="G92" s="304">
        <f t="shared" si="12"/>
        <v>0</v>
      </c>
      <c r="H92" s="304">
        <f t="shared" si="12"/>
        <v>0</v>
      </c>
      <c r="I92" s="304">
        <f t="shared" si="12"/>
        <v>0</v>
      </c>
      <c r="J92" s="304">
        <f t="shared" si="12"/>
        <v>0</v>
      </c>
      <c r="K92" s="304">
        <f t="shared" si="12"/>
        <v>0</v>
      </c>
      <c r="L92" s="304">
        <f t="shared" si="12"/>
        <v>0</v>
      </c>
      <c r="M92" s="304">
        <f t="shared" si="12"/>
        <v>0</v>
      </c>
      <c r="N92" s="304">
        <f t="shared" si="12"/>
        <v>0</v>
      </c>
      <c r="O92" s="304">
        <f t="shared" si="12"/>
        <v>0</v>
      </c>
      <c r="P92" s="304">
        <f t="shared" si="12"/>
        <v>0</v>
      </c>
      <c r="Q92" s="304">
        <f t="shared" si="12"/>
        <v>0</v>
      </c>
      <c r="R92" s="304">
        <f t="shared" si="12"/>
        <v>0</v>
      </c>
      <c r="S92" s="304">
        <f t="shared" si="12"/>
        <v>0</v>
      </c>
      <c r="T92" s="304">
        <f t="shared" si="12"/>
        <v>0</v>
      </c>
      <c r="U92" s="304">
        <f t="shared" si="12"/>
        <v>0</v>
      </c>
      <c r="V92" s="304">
        <f t="shared" si="12"/>
        <v>0</v>
      </c>
      <c r="W92" s="304">
        <f t="shared" si="12"/>
        <v>0</v>
      </c>
      <c r="DA92" s="72"/>
    </row>
    <row r="93" spans="1:105" ht="12" customHeight="1" x14ac:dyDescent="0.25">
      <c r="A93" s="62" t="s">
        <v>2159</v>
      </c>
      <c r="B93" s="304">
        <f t="shared" ref="B93:W93" si="13">IF(B$24=0,0,B$24/B$5)</f>
        <v>0</v>
      </c>
      <c r="C93" s="304">
        <f t="shared" si="13"/>
        <v>0</v>
      </c>
      <c r="D93" s="304">
        <f t="shared" si="13"/>
        <v>0</v>
      </c>
      <c r="E93" s="304">
        <f t="shared" si="13"/>
        <v>0</v>
      </c>
      <c r="F93" s="304">
        <f t="shared" si="13"/>
        <v>0</v>
      </c>
      <c r="G93" s="304">
        <f t="shared" si="13"/>
        <v>0</v>
      </c>
      <c r="H93" s="304">
        <f t="shared" si="13"/>
        <v>0</v>
      </c>
      <c r="I93" s="304">
        <f t="shared" si="13"/>
        <v>0</v>
      </c>
      <c r="J93" s="304">
        <f t="shared" si="13"/>
        <v>0</v>
      </c>
      <c r="K93" s="304">
        <f t="shared" si="13"/>
        <v>0</v>
      </c>
      <c r="L93" s="304">
        <f t="shared" si="13"/>
        <v>0</v>
      </c>
      <c r="M93" s="304">
        <f t="shared" si="13"/>
        <v>0</v>
      </c>
      <c r="N93" s="304">
        <f t="shared" si="13"/>
        <v>0</v>
      </c>
      <c r="O93" s="304">
        <f t="shared" si="13"/>
        <v>0</v>
      </c>
      <c r="P93" s="304">
        <f t="shared" si="13"/>
        <v>0</v>
      </c>
      <c r="Q93" s="304">
        <f t="shared" si="13"/>
        <v>0</v>
      </c>
      <c r="R93" s="304">
        <f t="shared" si="13"/>
        <v>0</v>
      </c>
      <c r="S93" s="304">
        <f t="shared" si="13"/>
        <v>0</v>
      </c>
      <c r="T93" s="304">
        <f t="shared" si="13"/>
        <v>0</v>
      </c>
      <c r="U93" s="304">
        <f t="shared" si="13"/>
        <v>0</v>
      </c>
      <c r="V93" s="304">
        <f t="shared" si="13"/>
        <v>0</v>
      </c>
      <c r="W93" s="304">
        <f t="shared" si="13"/>
        <v>0</v>
      </c>
      <c r="DA93" s="72"/>
    </row>
    <row r="94" spans="1:105" ht="12" customHeight="1" x14ac:dyDescent="0.25">
      <c r="A94" s="203" t="s">
        <v>2161</v>
      </c>
      <c r="B94" s="303">
        <f t="shared" ref="B94:W94" si="14">IF(B$25=0,0,B$25/B$5)</f>
        <v>8.9070186738169244E-2</v>
      </c>
      <c r="C94" s="303">
        <f t="shared" si="14"/>
        <v>8.9225793632085132E-2</v>
      </c>
      <c r="D94" s="303">
        <f t="shared" si="14"/>
        <v>9.0665133857139271E-2</v>
      </c>
      <c r="E94" s="303">
        <f t="shared" si="14"/>
        <v>7.6925509463120781E-2</v>
      </c>
      <c r="F94" s="303">
        <f t="shared" si="14"/>
        <v>7.7243576796437841E-2</v>
      </c>
      <c r="G94" s="303">
        <f t="shared" si="14"/>
        <v>8.1472187118503042E-2</v>
      </c>
      <c r="H94" s="303">
        <f t="shared" si="14"/>
        <v>7.6121271526233075E-2</v>
      </c>
      <c r="I94" s="303">
        <f t="shared" si="14"/>
        <v>7.2843196296280804E-2</v>
      </c>
      <c r="J94" s="303">
        <f t="shared" si="14"/>
        <v>7.7982370706364865E-2</v>
      </c>
      <c r="K94" s="303">
        <f t="shared" si="14"/>
        <v>7.4678835749109385E-2</v>
      </c>
      <c r="L94" s="303">
        <f t="shared" si="14"/>
        <v>7.3356719030957238E-2</v>
      </c>
      <c r="M94" s="303">
        <f t="shared" si="14"/>
        <v>5.7783399715099375E-2</v>
      </c>
      <c r="N94" s="303">
        <f t="shared" si="14"/>
        <v>6.1384255667873776E-2</v>
      </c>
      <c r="O94" s="303">
        <f t="shared" si="14"/>
        <v>4.8963022389343393E-2</v>
      </c>
      <c r="P94" s="303">
        <f t="shared" si="14"/>
        <v>5.4955014340902608E-2</v>
      </c>
      <c r="Q94" s="303">
        <f t="shared" si="14"/>
        <v>6.874345539405502E-2</v>
      </c>
      <c r="R94" s="303">
        <f t="shared" si="14"/>
        <v>6.9710240535186013E-2</v>
      </c>
      <c r="S94" s="303">
        <f t="shared" si="14"/>
        <v>7.8657080433334955E-2</v>
      </c>
      <c r="T94" s="303">
        <f t="shared" si="14"/>
        <v>6.8043141060080886E-2</v>
      </c>
      <c r="U94" s="303">
        <f t="shared" si="14"/>
        <v>6.0399582556220702E-2</v>
      </c>
      <c r="V94" s="303">
        <f t="shared" si="14"/>
        <v>6.150128127274819E-2</v>
      </c>
      <c r="W94" s="303">
        <f t="shared" si="14"/>
        <v>5.3462239346478077E-2</v>
      </c>
      <c r="DA94" s="175"/>
    </row>
    <row r="95" spans="1:105" ht="12" customHeight="1" x14ac:dyDescent="0.25">
      <c r="A95" s="62" t="s">
        <v>2162</v>
      </c>
      <c r="B95" s="304">
        <f t="shared" ref="B95:W95" si="15">IF(B$26=0,0,B$26/B$5)</f>
        <v>8.9070186738169244E-2</v>
      </c>
      <c r="C95" s="304">
        <f t="shared" si="15"/>
        <v>8.9225793632085132E-2</v>
      </c>
      <c r="D95" s="304">
        <f t="shared" si="15"/>
        <v>9.0665133857139271E-2</v>
      </c>
      <c r="E95" s="304">
        <f t="shared" si="15"/>
        <v>7.6925509463120781E-2</v>
      </c>
      <c r="F95" s="304">
        <f t="shared" si="15"/>
        <v>7.7243576796437841E-2</v>
      </c>
      <c r="G95" s="304">
        <f t="shared" si="15"/>
        <v>8.1472187118503042E-2</v>
      </c>
      <c r="H95" s="304">
        <f t="shared" si="15"/>
        <v>7.6121271526233075E-2</v>
      </c>
      <c r="I95" s="304">
        <f t="shared" si="15"/>
        <v>7.2843196296280804E-2</v>
      </c>
      <c r="J95" s="304">
        <f t="shared" si="15"/>
        <v>7.7982370706364865E-2</v>
      </c>
      <c r="K95" s="304">
        <f t="shared" si="15"/>
        <v>7.4678835749109385E-2</v>
      </c>
      <c r="L95" s="304">
        <f t="shared" si="15"/>
        <v>7.3356719030957238E-2</v>
      </c>
      <c r="M95" s="304">
        <f t="shared" si="15"/>
        <v>5.7783399715099375E-2</v>
      </c>
      <c r="N95" s="304">
        <f t="shared" si="15"/>
        <v>6.1384255667873776E-2</v>
      </c>
      <c r="O95" s="304">
        <f t="shared" si="15"/>
        <v>4.8963022389343393E-2</v>
      </c>
      <c r="P95" s="304">
        <f t="shared" si="15"/>
        <v>5.4955014340902608E-2</v>
      </c>
      <c r="Q95" s="304">
        <f t="shared" si="15"/>
        <v>6.874345539405502E-2</v>
      </c>
      <c r="R95" s="304">
        <f t="shared" si="15"/>
        <v>6.9710240535186013E-2</v>
      </c>
      <c r="S95" s="304">
        <f t="shared" si="15"/>
        <v>7.8657080433334955E-2</v>
      </c>
      <c r="T95" s="304">
        <f t="shared" si="15"/>
        <v>6.8043141060080886E-2</v>
      </c>
      <c r="U95" s="304">
        <f t="shared" si="15"/>
        <v>6.0399582556220702E-2</v>
      </c>
      <c r="V95" s="304">
        <f t="shared" si="15"/>
        <v>6.150128127274819E-2</v>
      </c>
      <c r="W95" s="304">
        <f t="shared" si="15"/>
        <v>5.3462239346478077E-2</v>
      </c>
      <c r="DA95" s="72"/>
    </row>
    <row r="96" spans="1:105" ht="12" customHeight="1" x14ac:dyDescent="0.25">
      <c r="A96" s="62" t="s">
        <v>2169</v>
      </c>
      <c r="B96" s="304">
        <f t="shared" ref="B96:W96" si="16">IF(B$32=0,0,B$32/B$5)</f>
        <v>0</v>
      </c>
      <c r="C96" s="304">
        <f t="shared" si="16"/>
        <v>0</v>
      </c>
      <c r="D96" s="304">
        <f t="shared" si="16"/>
        <v>0</v>
      </c>
      <c r="E96" s="304">
        <f t="shared" si="16"/>
        <v>0</v>
      </c>
      <c r="F96" s="304">
        <f t="shared" si="16"/>
        <v>0</v>
      </c>
      <c r="G96" s="304">
        <f t="shared" si="16"/>
        <v>0</v>
      </c>
      <c r="H96" s="304">
        <f t="shared" si="16"/>
        <v>0</v>
      </c>
      <c r="I96" s="304">
        <f t="shared" si="16"/>
        <v>0</v>
      </c>
      <c r="J96" s="304">
        <f t="shared" si="16"/>
        <v>0</v>
      </c>
      <c r="K96" s="304">
        <f t="shared" si="16"/>
        <v>0</v>
      </c>
      <c r="L96" s="304">
        <f t="shared" si="16"/>
        <v>0</v>
      </c>
      <c r="M96" s="304">
        <f t="shared" si="16"/>
        <v>0</v>
      </c>
      <c r="N96" s="304">
        <f t="shared" si="16"/>
        <v>0</v>
      </c>
      <c r="O96" s="304">
        <f t="shared" si="16"/>
        <v>0</v>
      </c>
      <c r="P96" s="304">
        <f t="shared" si="16"/>
        <v>0</v>
      </c>
      <c r="Q96" s="304">
        <f t="shared" si="16"/>
        <v>0</v>
      </c>
      <c r="R96" s="304">
        <f t="shared" si="16"/>
        <v>0</v>
      </c>
      <c r="S96" s="304">
        <f t="shared" si="16"/>
        <v>0</v>
      </c>
      <c r="T96" s="304">
        <f t="shared" si="16"/>
        <v>0</v>
      </c>
      <c r="U96" s="304">
        <f t="shared" si="16"/>
        <v>0</v>
      </c>
      <c r="V96" s="304">
        <f t="shared" si="16"/>
        <v>0</v>
      </c>
      <c r="W96" s="304">
        <f t="shared" si="16"/>
        <v>0</v>
      </c>
      <c r="DA96" s="72"/>
    </row>
    <row r="97" spans="1:105" ht="12" customHeight="1" x14ac:dyDescent="0.25">
      <c r="A97" s="62" t="s">
        <v>2171</v>
      </c>
      <c r="B97" s="304">
        <f t="shared" ref="B97:W97" si="17">IF(B$33=0,0,B$33/B$5)</f>
        <v>0</v>
      </c>
      <c r="C97" s="304">
        <f t="shared" si="17"/>
        <v>0</v>
      </c>
      <c r="D97" s="304">
        <f t="shared" si="17"/>
        <v>0</v>
      </c>
      <c r="E97" s="304">
        <f t="shared" si="17"/>
        <v>0</v>
      </c>
      <c r="F97" s="304">
        <f t="shared" si="17"/>
        <v>0</v>
      </c>
      <c r="G97" s="304">
        <f t="shared" si="17"/>
        <v>0</v>
      </c>
      <c r="H97" s="304">
        <f t="shared" si="17"/>
        <v>0</v>
      </c>
      <c r="I97" s="304">
        <f t="shared" si="17"/>
        <v>0</v>
      </c>
      <c r="J97" s="304">
        <f t="shared" si="17"/>
        <v>0</v>
      </c>
      <c r="K97" s="304">
        <f t="shared" si="17"/>
        <v>0</v>
      </c>
      <c r="L97" s="304">
        <f t="shared" si="17"/>
        <v>0</v>
      </c>
      <c r="M97" s="304">
        <f t="shared" si="17"/>
        <v>0</v>
      </c>
      <c r="N97" s="304">
        <f t="shared" si="17"/>
        <v>0</v>
      </c>
      <c r="O97" s="304">
        <f t="shared" si="17"/>
        <v>0</v>
      </c>
      <c r="P97" s="304">
        <f t="shared" si="17"/>
        <v>0</v>
      </c>
      <c r="Q97" s="304">
        <f t="shared" si="17"/>
        <v>0</v>
      </c>
      <c r="R97" s="304">
        <f t="shared" si="17"/>
        <v>0</v>
      </c>
      <c r="S97" s="304">
        <f t="shared" si="17"/>
        <v>0</v>
      </c>
      <c r="T97" s="304">
        <f t="shared" si="17"/>
        <v>0</v>
      </c>
      <c r="U97" s="304">
        <f t="shared" si="17"/>
        <v>0</v>
      </c>
      <c r="V97" s="304">
        <f t="shared" si="17"/>
        <v>0</v>
      </c>
      <c r="W97" s="304">
        <f t="shared" si="17"/>
        <v>0</v>
      </c>
      <c r="DA97" s="72"/>
    </row>
    <row r="98" spans="1:105" ht="12" customHeight="1" x14ac:dyDescent="0.25">
      <c r="A98" s="203" t="s">
        <v>2173</v>
      </c>
      <c r="B98" s="303">
        <f t="shared" ref="B98:W98" si="18">IF(B$34=0,0,B$34/B$5)</f>
        <v>0.61370932470873074</v>
      </c>
      <c r="C98" s="303">
        <f t="shared" si="18"/>
        <v>0.61191201908159809</v>
      </c>
      <c r="D98" s="303">
        <f t="shared" si="18"/>
        <v>0.6061778104292862</v>
      </c>
      <c r="E98" s="303">
        <f t="shared" si="18"/>
        <v>0.64513575698912196</v>
      </c>
      <c r="F98" s="303">
        <f t="shared" si="18"/>
        <v>0.63584092636867651</v>
      </c>
      <c r="G98" s="303">
        <f t="shared" si="18"/>
        <v>0.60941967415694565</v>
      </c>
      <c r="H98" s="303">
        <f t="shared" si="18"/>
        <v>0.63166304153496411</v>
      </c>
      <c r="I98" s="303">
        <f t="shared" si="18"/>
        <v>0.62860391401661653</v>
      </c>
      <c r="J98" s="303">
        <f t="shared" si="18"/>
        <v>0.60490009860520555</v>
      </c>
      <c r="K98" s="303">
        <f t="shared" si="18"/>
        <v>0.60660786301057745</v>
      </c>
      <c r="L98" s="303">
        <f t="shared" si="18"/>
        <v>0.59784111233001391</v>
      </c>
      <c r="M98" s="303">
        <f t="shared" si="18"/>
        <v>0.61027229909384995</v>
      </c>
      <c r="N98" s="303">
        <f t="shared" si="18"/>
        <v>0.64703662598421219</v>
      </c>
      <c r="O98" s="303">
        <f t="shared" si="18"/>
        <v>0.70427531794340881</v>
      </c>
      <c r="P98" s="303">
        <f t="shared" si="18"/>
        <v>0.68849820451658295</v>
      </c>
      <c r="Q98" s="303">
        <f t="shared" si="18"/>
        <v>0.6484839055628403</v>
      </c>
      <c r="R98" s="303">
        <f t="shared" si="18"/>
        <v>0.66119262939564094</v>
      </c>
      <c r="S98" s="303">
        <f t="shared" si="18"/>
        <v>0.64336739348066174</v>
      </c>
      <c r="T98" s="303">
        <f t="shared" si="18"/>
        <v>0.66700241350671929</v>
      </c>
      <c r="U98" s="303">
        <f t="shared" si="18"/>
        <v>0.68984817545146881</v>
      </c>
      <c r="V98" s="303">
        <f t="shared" si="18"/>
        <v>0.68407475489033032</v>
      </c>
      <c r="W98" s="303">
        <f t="shared" si="18"/>
        <v>0.71217754503651631</v>
      </c>
      <c r="DA98" s="175"/>
    </row>
    <row r="99" spans="1:105" ht="12" customHeight="1" x14ac:dyDescent="0.25">
      <c r="A99" s="203" t="s">
        <v>2185</v>
      </c>
      <c r="B99" s="303">
        <f t="shared" ref="B99:W99" si="19">IF(B$45=0,0,B$45/B$5)</f>
        <v>0.13414961576816611</v>
      </c>
      <c r="C99" s="303">
        <f t="shared" si="19"/>
        <v>0.13600038815277571</v>
      </c>
      <c r="D99" s="303">
        <f t="shared" si="19"/>
        <v>0.13790719334075413</v>
      </c>
      <c r="E99" s="303">
        <f t="shared" si="19"/>
        <v>0.13463408842941851</v>
      </c>
      <c r="F99" s="303">
        <f t="shared" si="19"/>
        <v>0.14141537665292972</v>
      </c>
      <c r="G99" s="303">
        <f t="shared" si="19"/>
        <v>0.14881915156997075</v>
      </c>
      <c r="H99" s="303">
        <f t="shared" si="19"/>
        <v>0.14203325060186769</v>
      </c>
      <c r="I99" s="303">
        <f t="shared" si="19"/>
        <v>0.1552575787180531</v>
      </c>
      <c r="J99" s="303">
        <f t="shared" si="19"/>
        <v>0.1618228082508564</v>
      </c>
      <c r="K99" s="303">
        <f t="shared" si="19"/>
        <v>0.16268946289965258</v>
      </c>
      <c r="L99" s="303">
        <f t="shared" si="19"/>
        <v>0.17279394777975557</v>
      </c>
      <c r="M99" s="303">
        <f t="shared" si="19"/>
        <v>0.19350198309698288</v>
      </c>
      <c r="N99" s="303">
        <f t="shared" si="19"/>
        <v>0.15905867961275569</v>
      </c>
      <c r="O99" s="303">
        <f t="shared" si="19"/>
        <v>0.14082070536964642</v>
      </c>
      <c r="P99" s="303">
        <f t="shared" si="19"/>
        <v>0.14148079282905612</v>
      </c>
      <c r="Q99" s="303">
        <f t="shared" si="19"/>
        <v>0.14690234063927621</v>
      </c>
      <c r="R99" s="303">
        <f t="shared" si="19"/>
        <v>0.13490609217396188</v>
      </c>
      <c r="S99" s="303">
        <f t="shared" si="19"/>
        <v>0.1322045412798479</v>
      </c>
      <c r="T99" s="303">
        <f t="shared" si="19"/>
        <v>0.13743588199688336</v>
      </c>
      <c r="U99" s="303">
        <f t="shared" si="19"/>
        <v>0.137423074773936</v>
      </c>
      <c r="V99" s="303">
        <f t="shared" si="19"/>
        <v>0.14045860098573043</v>
      </c>
      <c r="W99" s="303">
        <f t="shared" si="19"/>
        <v>0.13025722062986628</v>
      </c>
      <c r="DA99" s="175"/>
    </row>
    <row r="100" spans="1:105" ht="12" customHeight="1" x14ac:dyDescent="0.25">
      <c r="A100" s="62" t="s">
        <v>2186</v>
      </c>
      <c r="B100" s="304">
        <f t="shared" ref="B100:W100" si="20">IF(B$46=0,0,B$46/B$5)</f>
        <v>8.9796336310327102E-2</v>
      </c>
      <c r="C100" s="304">
        <f t="shared" si="20"/>
        <v>9.1777001456121624E-2</v>
      </c>
      <c r="D100" s="304">
        <f t="shared" si="20"/>
        <v>9.409822263646947E-2</v>
      </c>
      <c r="E100" s="304">
        <f t="shared" si="20"/>
        <v>8.8009594771018676E-2</v>
      </c>
      <c r="F100" s="304">
        <f t="shared" si="20"/>
        <v>9.5462628075505415E-2</v>
      </c>
      <c r="G100" s="304">
        <f t="shared" si="20"/>
        <v>0.10477588869822495</v>
      </c>
      <c r="H100" s="304">
        <f t="shared" si="20"/>
        <v>9.6382441209839118E-2</v>
      </c>
      <c r="I100" s="304">
        <f t="shared" si="20"/>
        <v>0.10982785499680656</v>
      </c>
      <c r="J100" s="304">
        <f t="shared" si="20"/>
        <v>0.11810617883473276</v>
      </c>
      <c r="K100" s="304">
        <f t="shared" si="20"/>
        <v>0.11884941194034877</v>
      </c>
      <c r="L100" s="304">
        <f t="shared" si="20"/>
        <v>0.12958747712829011</v>
      </c>
      <c r="M100" s="304">
        <f t="shared" si="20"/>
        <v>0.14939710031728282</v>
      </c>
      <c r="N100" s="304">
        <f t="shared" si="20"/>
        <v>0.11229680858308651</v>
      </c>
      <c r="O100" s="304">
        <f t="shared" si="20"/>
        <v>8.9922146826760252E-2</v>
      </c>
      <c r="P100" s="304">
        <f t="shared" si="20"/>
        <v>9.172245929609657E-2</v>
      </c>
      <c r="Q100" s="304">
        <f t="shared" si="20"/>
        <v>0.10003587351986211</v>
      </c>
      <c r="R100" s="304">
        <f t="shared" si="20"/>
        <v>8.7121155093257518E-2</v>
      </c>
      <c r="S100" s="304">
        <f t="shared" si="20"/>
        <v>8.5707848711827461E-2</v>
      </c>
      <c r="T100" s="304">
        <f t="shared" si="20"/>
        <v>8.9231067023023858E-2</v>
      </c>
      <c r="U100" s="304">
        <f t="shared" si="20"/>
        <v>8.7567177727234158E-2</v>
      </c>
      <c r="V100" s="304">
        <f t="shared" si="20"/>
        <v>9.1019953808414808E-2</v>
      </c>
      <c r="W100" s="304">
        <f t="shared" si="20"/>
        <v>7.8787561612392684E-2</v>
      </c>
      <c r="DA100" s="72"/>
    </row>
    <row r="101" spans="1:105" ht="12" customHeight="1" x14ac:dyDescent="0.25">
      <c r="A101" s="62" t="s">
        <v>2193</v>
      </c>
      <c r="B101" s="304">
        <f t="shared" ref="B101:W101" si="21">IF(B$52=0,0,B$52/B$5)</f>
        <v>4.4353279457839033E-2</v>
      </c>
      <c r="C101" s="304">
        <f t="shared" si="21"/>
        <v>4.4223386696654106E-2</v>
      </c>
      <c r="D101" s="304">
        <f t="shared" si="21"/>
        <v>4.3808970704284661E-2</v>
      </c>
      <c r="E101" s="304">
        <f t="shared" si="21"/>
        <v>4.6624493658399845E-2</v>
      </c>
      <c r="F101" s="304">
        <f t="shared" si="21"/>
        <v>4.5952748577424311E-2</v>
      </c>
      <c r="G101" s="304">
        <f t="shared" si="21"/>
        <v>4.4043262871745807E-2</v>
      </c>
      <c r="H101" s="304">
        <f t="shared" si="21"/>
        <v>4.5650809392028584E-2</v>
      </c>
      <c r="I101" s="304">
        <f t="shared" si="21"/>
        <v>4.5429723721246526E-2</v>
      </c>
      <c r="J101" s="304">
        <f t="shared" si="21"/>
        <v>4.3716629416123642E-2</v>
      </c>
      <c r="K101" s="304">
        <f t="shared" si="21"/>
        <v>4.3840050959303802E-2</v>
      </c>
      <c r="L101" s="304">
        <f t="shared" si="21"/>
        <v>4.3206470651465441E-2</v>
      </c>
      <c r="M101" s="304">
        <f t="shared" si="21"/>
        <v>4.4104882779700073E-2</v>
      </c>
      <c r="N101" s="304">
        <f t="shared" si="21"/>
        <v>4.6761871029669201E-2</v>
      </c>
      <c r="O101" s="304">
        <f t="shared" si="21"/>
        <v>5.0898558542886156E-2</v>
      </c>
      <c r="P101" s="304">
        <f t="shared" si="21"/>
        <v>4.9758333532959567E-2</v>
      </c>
      <c r="Q101" s="304">
        <f t="shared" si="21"/>
        <v>4.6866467119414071E-2</v>
      </c>
      <c r="R101" s="304">
        <f t="shared" si="21"/>
        <v>4.7784937080704346E-2</v>
      </c>
      <c r="S101" s="304">
        <f t="shared" si="21"/>
        <v>4.6496692568020442E-2</v>
      </c>
      <c r="T101" s="304">
        <f t="shared" si="21"/>
        <v>4.8204814973859506E-2</v>
      </c>
      <c r="U101" s="304">
        <f t="shared" si="21"/>
        <v>4.9855897046701826E-2</v>
      </c>
      <c r="V101" s="304">
        <f t="shared" si="21"/>
        <v>4.9438647177315637E-2</v>
      </c>
      <c r="W101" s="304">
        <f t="shared" si="21"/>
        <v>5.1469659017473614E-2</v>
      </c>
      <c r="DA101" s="72"/>
    </row>
    <row r="102" spans="1:105" ht="12" customHeight="1" x14ac:dyDescent="0.25">
      <c r="A102" s="62" t="s">
        <v>2205</v>
      </c>
      <c r="B102" s="304">
        <f t="shared" ref="B102:W102" si="22">IF(B$63=0,0,B$63/B$5)</f>
        <v>0</v>
      </c>
      <c r="C102" s="304">
        <f t="shared" si="22"/>
        <v>0</v>
      </c>
      <c r="D102" s="304">
        <f t="shared" si="22"/>
        <v>0</v>
      </c>
      <c r="E102" s="304">
        <f t="shared" si="22"/>
        <v>0</v>
      </c>
      <c r="F102" s="304">
        <f t="shared" si="22"/>
        <v>0</v>
      </c>
      <c r="G102" s="304">
        <f t="shared" si="22"/>
        <v>0</v>
      </c>
      <c r="H102" s="304">
        <f t="shared" si="22"/>
        <v>0</v>
      </c>
      <c r="I102" s="304">
        <f t="shared" si="22"/>
        <v>0</v>
      </c>
      <c r="J102" s="304">
        <f t="shared" si="22"/>
        <v>0</v>
      </c>
      <c r="K102" s="304">
        <f t="shared" si="22"/>
        <v>0</v>
      </c>
      <c r="L102" s="304">
        <f t="shared" si="22"/>
        <v>0</v>
      </c>
      <c r="M102" s="304">
        <f t="shared" si="22"/>
        <v>0</v>
      </c>
      <c r="N102" s="304">
        <f t="shared" si="22"/>
        <v>0</v>
      </c>
      <c r="O102" s="304">
        <f t="shared" si="22"/>
        <v>0</v>
      </c>
      <c r="P102" s="304">
        <f t="shared" si="22"/>
        <v>0</v>
      </c>
      <c r="Q102" s="304">
        <f t="shared" si="22"/>
        <v>0</v>
      </c>
      <c r="R102" s="304">
        <f t="shared" si="22"/>
        <v>0</v>
      </c>
      <c r="S102" s="304">
        <f t="shared" si="22"/>
        <v>0</v>
      </c>
      <c r="T102" s="304">
        <f t="shared" si="22"/>
        <v>0</v>
      </c>
      <c r="U102" s="304">
        <f t="shared" si="22"/>
        <v>0</v>
      </c>
      <c r="V102" s="304">
        <f t="shared" si="22"/>
        <v>0</v>
      </c>
      <c r="W102" s="304">
        <f t="shared" si="22"/>
        <v>0</v>
      </c>
      <c r="DA102" s="72"/>
    </row>
    <row r="103" spans="1:105" ht="12" customHeight="1" x14ac:dyDescent="0.25">
      <c r="A103" s="62" t="s">
        <v>2207</v>
      </c>
      <c r="B103" s="304">
        <f t="shared" ref="B103:W103" si="23">IF(B$64=0,0,B$64/B$5)</f>
        <v>0</v>
      </c>
      <c r="C103" s="304">
        <f t="shared" si="23"/>
        <v>0</v>
      </c>
      <c r="D103" s="304">
        <f t="shared" si="23"/>
        <v>0</v>
      </c>
      <c r="E103" s="304">
        <f t="shared" si="23"/>
        <v>0</v>
      </c>
      <c r="F103" s="304">
        <f t="shared" si="23"/>
        <v>0</v>
      </c>
      <c r="G103" s="304">
        <f t="shared" si="23"/>
        <v>0</v>
      </c>
      <c r="H103" s="304">
        <f t="shared" si="23"/>
        <v>0</v>
      </c>
      <c r="I103" s="304">
        <f t="shared" si="23"/>
        <v>0</v>
      </c>
      <c r="J103" s="304">
        <f t="shared" si="23"/>
        <v>0</v>
      </c>
      <c r="K103" s="304">
        <f t="shared" si="23"/>
        <v>0</v>
      </c>
      <c r="L103" s="304">
        <f t="shared" si="23"/>
        <v>0</v>
      </c>
      <c r="M103" s="304">
        <f t="shared" si="23"/>
        <v>0</v>
      </c>
      <c r="N103" s="304">
        <f t="shared" si="23"/>
        <v>0</v>
      </c>
      <c r="O103" s="304">
        <f t="shared" si="23"/>
        <v>0</v>
      </c>
      <c r="P103" s="304">
        <f t="shared" si="23"/>
        <v>0</v>
      </c>
      <c r="Q103" s="304">
        <f t="shared" si="23"/>
        <v>0</v>
      </c>
      <c r="R103" s="304">
        <f t="shared" si="23"/>
        <v>0</v>
      </c>
      <c r="S103" s="304">
        <f t="shared" si="23"/>
        <v>0</v>
      </c>
      <c r="T103" s="304">
        <f t="shared" si="23"/>
        <v>0</v>
      </c>
      <c r="U103" s="304">
        <f t="shared" si="23"/>
        <v>0</v>
      </c>
      <c r="V103" s="304">
        <f t="shared" si="23"/>
        <v>0</v>
      </c>
      <c r="W103" s="304">
        <f t="shared" si="23"/>
        <v>0</v>
      </c>
      <c r="DA103" s="72"/>
    </row>
    <row r="104" spans="1:105" ht="12" customHeight="1" x14ac:dyDescent="0.25">
      <c r="A104" s="62" t="s">
        <v>2209</v>
      </c>
      <c r="B104" s="304">
        <f t="shared" ref="B104:W104" si="24">IF(B$65=0,0,B$65/B$5)</f>
        <v>0</v>
      </c>
      <c r="C104" s="304">
        <f t="shared" si="24"/>
        <v>0</v>
      </c>
      <c r="D104" s="304">
        <f t="shared" si="24"/>
        <v>0</v>
      </c>
      <c r="E104" s="304">
        <f t="shared" si="24"/>
        <v>0</v>
      </c>
      <c r="F104" s="304">
        <f t="shared" si="24"/>
        <v>0</v>
      </c>
      <c r="G104" s="304">
        <f t="shared" si="24"/>
        <v>0</v>
      </c>
      <c r="H104" s="304">
        <f t="shared" si="24"/>
        <v>0</v>
      </c>
      <c r="I104" s="304">
        <f t="shared" si="24"/>
        <v>0</v>
      </c>
      <c r="J104" s="304">
        <f t="shared" si="24"/>
        <v>0</v>
      </c>
      <c r="K104" s="304">
        <f t="shared" si="24"/>
        <v>0</v>
      </c>
      <c r="L104" s="304">
        <f t="shared" si="24"/>
        <v>0</v>
      </c>
      <c r="M104" s="304">
        <f t="shared" si="24"/>
        <v>0</v>
      </c>
      <c r="N104" s="304">
        <f t="shared" si="24"/>
        <v>0</v>
      </c>
      <c r="O104" s="304">
        <f t="shared" si="24"/>
        <v>0</v>
      </c>
      <c r="P104" s="304">
        <f t="shared" si="24"/>
        <v>0</v>
      </c>
      <c r="Q104" s="304">
        <f t="shared" si="24"/>
        <v>0</v>
      </c>
      <c r="R104" s="304">
        <f t="shared" si="24"/>
        <v>0</v>
      </c>
      <c r="S104" s="304">
        <f t="shared" si="24"/>
        <v>0</v>
      </c>
      <c r="T104" s="304">
        <f t="shared" si="24"/>
        <v>0</v>
      </c>
      <c r="U104" s="304">
        <f t="shared" si="24"/>
        <v>0</v>
      </c>
      <c r="V104" s="304">
        <f t="shared" si="24"/>
        <v>0</v>
      </c>
      <c r="W104" s="304">
        <f t="shared" si="24"/>
        <v>0</v>
      </c>
      <c r="DA104" s="72"/>
    </row>
    <row r="105" spans="1:105" ht="12" customHeight="1" x14ac:dyDescent="0.25">
      <c r="A105" s="203" t="s">
        <v>2211</v>
      </c>
      <c r="B105" s="303">
        <f t="shared" ref="B105:W105" si="25">IF(B$66=0,0,B$66/B$5)</f>
        <v>3.3270883484681261E-2</v>
      </c>
      <c r="C105" s="303">
        <f t="shared" si="25"/>
        <v>3.3335546586035006E-2</v>
      </c>
      <c r="D105" s="303">
        <f t="shared" si="25"/>
        <v>3.3933361816667555E-2</v>
      </c>
      <c r="E105" s="303">
        <f t="shared" si="25"/>
        <v>3.3694740853099786E-2</v>
      </c>
      <c r="F105" s="303">
        <f t="shared" si="25"/>
        <v>3.7150188053736939E-2</v>
      </c>
      <c r="G105" s="303">
        <f t="shared" si="25"/>
        <v>4.1898859495749383E-2</v>
      </c>
      <c r="H105" s="303">
        <f t="shared" si="25"/>
        <v>3.9581908009752129E-2</v>
      </c>
      <c r="I105" s="303">
        <f t="shared" si="25"/>
        <v>4.1813928011664427E-2</v>
      </c>
      <c r="J105" s="303">
        <f t="shared" si="25"/>
        <v>4.5028870304017435E-2</v>
      </c>
      <c r="K105" s="303">
        <f t="shared" si="25"/>
        <v>4.7656088202188952E-2</v>
      </c>
      <c r="L105" s="303">
        <f t="shared" si="25"/>
        <v>5.0507935706023528E-2</v>
      </c>
      <c r="M105" s="303">
        <f t="shared" si="25"/>
        <v>5.6857671902739271E-2</v>
      </c>
      <c r="N105" s="303">
        <f t="shared" si="25"/>
        <v>4.5414215821994466E-2</v>
      </c>
      <c r="O105" s="303">
        <f t="shared" si="25"/>
        <v>3.795350619255803E-2</v>
      </c>
      <c r="P105" s="303">
        <f t="shared" si="25"/>
        <v>3.8254409302497974E-2</v>
      </c>
      <c r="Q105" s="303">
        <f t="shared" si="25"/>
        <v>4.0077009545160955E-2</v>
      </c>
      <c r="R105" s="303">
        <f t="shared" si="25"/>
        <v>3.5996161542553889E-2</v>
      </c>
      <c r="S105" s="303">
        <f t="shared" si="25"/>
        <v>3.3437784418357916E-2</v>
      </c>
      <c r="T105" s="303">
        <f t="shared" si="25"/>
        <v>3.3767152718571773E-2</v>
      </c>
      <c r="U105" s="303">
        <f t="shared" si="25"/>
        <v>3.1404610119311539E-2</v>
      </c>
      <c r="V105" s="303">
        <f t="shared" si="25"/>
        <v>3.1324191092614424E-2</v>
      </c>
      <c r="W105" s="303">
        <f t="shared" si="25"/>
        <v>3.0997031421117822E-2</v>
      </c>
      <c r="DA105" s="175"/>
    </row>
    <row r="106" spans="1:105" ht="12" customHeight="1" x14ac:dyDescent="0.25">
      <c r="A106" s="62" t="s">
        <v>2212</v>
      </c>
      <c r="B106" s="304">
        <f t="shared" ref="B106:W106" si="26">IF(B$67=0,0,B$67/B$5)</f>
        <v>2.4916249126971976E-2</v>
      </c>
      <c r="C106" s="304">
        <f t="shared" si="26"/>
        <v>2.5005379562842545E-2</v>
      </c>
      <c r="D106" s="304">
        <f t="shared" si="26"/>
        <v>2.5681256531649946E-2</v>
      </c>
      <c r="E106" s="304">
        <f t="shared" si="26"/>
        <v>2.4912287754010623E-2</v>
      </c>
      <c r="F106" s="304">
        <f t="shared" si="26"/>
        <v>2.8494268654111306E-2</v>
      </c>
      <c r="G106" s="304">
        <f t="shared" si="26"/>
        <v>3.3602621614090895E-2</v>
      </c>
      <c r="H106" s="304">
        <f t="shared" si="26"/>
        <v>3.0982863581336777E-2</v>
      </c>
      <c r="I106" s="304">
        <f t="shared" si="26"/>
        <v>3.3256528529545963E-2</v>
      </c>
      <c r="J106" s="304">
        <f t="shared" si="26"/>
        <v>3.6794158945855644E-2</v>
      </c>
      <c r="K106" s="304">
        <f t="shared" si="26"/>
        <v>3.9398128464702364E-2</v>
      </c>
      <c r="L106" s="304">
        <f t="shared" si="26"/>
        <v>4.2369320735664386E-2</v>
      </c>
      <c r="M106" s="304">
        <f t="shared" si="26"/>
        <v>4.8549826947006297E-2</v>
      </c>
      <c r="N106" s="304">
        <f t="shared" si="26"/>
        <v>3.6605885544937662E-2</v>
      </c>
      <c r="O106" s="304">
        <f t="shared" si="26"/>
        <v>2.8365966079216598E-2</v>
      </c>
      <c r="P106" s="304">
        <f t="shared" si="26"/>
        <v>2.88816484154031E-2</v>
      </c>
      <c r="Q106" s="304">
        <f t="shared" si="26"/>
        <v>3.1248976957570486E-2</v>
      </c>
      <c r="R106" s="304">
        <f t="shared" si="26"/>
        <v>2.6995120762809022E-2</v>
      </c>
      <c r="S106" s="304">
        <f t="shared" si="26"/>
        <v>2.4679404654852681E-2</v>
      </c>
      <c r="T106" s="304">
        <f t="shared" si="26"/>
        <v>2.4687021366155019E-2</v>
      </c>
      <c r="U106" s="304">
        <f t="shared" si="26"/>
        <v>2.2013471617439731E-2</v>
      </c>
      <c r="V106" s="304">
        <f t="shared" si="26"/>
        <v>2.2011648134006495E-2</v>
      </c>
      <c r="W106" s="304">
        <f t="shared" si="26"/>
        <v>2.1301915595111718E-2</v>
      </c>
      <c r="DA106" s="72"/>
    </row>
    <row r="107" spans="1:105" ht="12" customHeight="1" x14ac:dyDescent="0.25">
      <c r="A107" s="62" t="s">
        <v>2214</v>
      </c>
      <c r="B107" s="304">
        <f t="shared" ref="B107:W107" si="27">IF(B$68=0,0,B$68/B$5)</f>
        <v>8.3546343577092872E-3</v>
      </c>
      <c r="C107" s="304">
        <f t="shared" si="27"/>
        <v>8.330167023192463E-3</v>
      </c>
      <c r="D107" s="304">
        <f t="shared" si="27"/>
        <v>8.2521052850176076E-3</v>
      </c>
      <c r="E107" s="304">
        <f t="shared" si="27"/>
        <v>8.7824530990891613E-3</v>
      </c>
      <c r="F107" s="304">
        <f t="shared" si="27"/>
        <v>8.655919399625631E-3</v>
      </c>
      <c r="G107" s="304">
        <f t="shared" si="27"/>
        <v>8.296237881658489E-3</v>
      </c>
      <c r="H107" s="304">
        <f t="shared" si="27"/>
        <v>8.5990444284153554E-3</v>
      </c>
      <c r="I107" s="304">
        <f t="shared" si="27"/>
        <v>8.55739948211846E-3</v>
      </c>
      <c r="J107" s="304">
        <f t="shared" si="27"/>
        <v>8.2347113581617941E-3</v>
      </c>
      <c r="K107" s="304">
        <f t="shared" si="27"/>
        <v>8.2579597374865862E-3</v>
      </c>
      <c r="L107" s="304">
        <f t="shared" si="27"/>
        <v>8.1386149703591426E-3</v>
      </c>
      <c r="M107" s="304">
        <f t="shared" si="27"/>
        <v>8.3078449557329754E-3</v>
      </c>
      <c r="N107" s="304">
        <f t="shared" si="27"/>
        <v>8.8083302770568025E-3</v>
      </c>
      <c r="O107" s="304">
        <f t="shared" si="27"/>
        <v>9.5875401133414355E-3</v>
      </c>
      <c r="P107" s="304">
        <f t="shared" si="27"/>
        <v>9.3727608870948775E-3</v>
      </c>
      <c r="Q107" s="304">
        <f t="shared" si="27"/>
        <v>8.8280325875904654E-3</v>
      </c>
      <c r="R107" s="304">
        <f t="shared" si="27"/>
        <v>9.0010407797448677E-3</v>
      </c>
      <c r="S107" s="304">
        <f t="shared" si="27"/>
        <v>8.7583797635052349E-3</v>
      </c>
      <c r="T107" s="304">
        <f t="shared" si="27"/>
        <v>9.080131352416752E-3</v>
      </c>
      <c r="U107" s="304">
        <f t="shared" si="27"/>
        <v>9.3911385018718065E-3</v>
      </c>
      <c r="V107" s="304">
        <f t="shared" si="27"/>
        <v>9.3125429586079292E-3</v>
      </c>
      <c r="W107" s="304">
        <f t="shared" si="27"/>
        <v>9.6951158260061045E-3</v>
      </c>
      <c r="DA107" s="72"/>
    </row>
    <row r="108" spans="1:105" ht="12" customHeight="1" x14ac:dyDescent="0.25">
      <c r="A108" s="62" t="s">
        <v>2226</v>
      </c>
      <c r="B108" s="304">
        <f t="shared" ref="B108:W108" si="28">IF(B$79=0,0,B$79/B$5)</f>
        <v>0</v>
      </c>
      <c r="C108" s="304">
        <f t="shared" si="28"/>
        <v>0</v>
      </c>
      <c r="D108" s="304">
        <f t="shared" si="28"/>
        <v>0</v>
      </c>
      <c r="E108" s="304">
        <f t="shared" si="28"/>
        <v>0</v>
      </c>
      <c r="F108" s="304">
        <f t="shared" si="28"/>
        <v>0</v>
      </c>
      <c r="G108" s="304">
        <f t="shared" si="28"/>
        <v>0</v>
      </c>
      <c r="H108" s="304">
        <f t="shared" si="28"/>
        <v>0</v>
      </c>
      <c r="I108" s="304">
        <f t="shared" si="28"/>
        <v>0</v>
      </c>
      <c r="J108" s="304">
        <f t="shared" si="28"/>
        <v>0</v>
      </c>
      <c r="K108" s="304">
        <f t="shared" si="28"/>
        <v>0</v>
      </c>
      <c r="L108" s="304">
        <f t="shared" si="28"/>
        <v>0</v>
      </c>
      <c r="M108" s="304">
        <f t="shared" si="28"/>
        <v>0</v>
      </c>
      <c r="N108" s="304">
        <f t="shared" si="28"/>
        <v>0</v>
      </c>
      <c r="O108" s="304">
        <f t="shared" si="28"/>
        <v>0</v>
      </c>
      <c r="P108" s="304">
        <f t="shared" si="28"/>
        <v>0</v>
      </c>
      <c r="Q108" s="304">
        <f t="shared" si="28"/>
        <v>0</v>
      </c>
      <c r="R108" s="304">
        <f t="shared" si="28"/>
        <v>0</v>
      </c>
      <c r="S108" s="304">
        <f t="shared" si="28"/>
        <v>0</v>
      </c>
      <c r="T108" s="304">
        <f t="shared" si="28"/>
        <v>0</v>
      </c>
      <c r="U108" s="304">
        <f t="shared" si="28"/>
        <v>0</v>
      </c>
      <c r="V108" s="304">
        <f t="shared" si="28"/>
        <v>0</v>
      </c>
      <c r="W108" s="304">
        <f t="shared" si="28"/>
        <v>0</v>
      </c>
      <c r="DA108" s="72"/>
    </row>
    <row r="109" spans="1:105" ht="12" customHeight="1" x14ac:dyDescent="0.25">
      <c r="A109" s="41" t="s">
        <v>2228</v>
      </c>
      <c r="B109" s="237">
        <f t="shared" ref="B109:W109" si="29">IF(B$80=0,0,B$80/B$5)</f>
        <v>0</v>
      </c>
      <c r="C109" s="237">
        <f t="shared" si="29"/>
        <v>0</v>
      </c>
      <c r="D109" s="237">
        <f t="shared" si="29"/>
        <v>0</v>
      </c>
      <c r="E109" s="237">
        <f t="shared" si="29"/>
        <v>0</v>
      </c>
      <c r="F109" s="237">
        <f t="shared" si="29"/>
        <v>0</v>
      </c>
      <c r="G109" s="237">
        <f t="shared" si="29"/>
        <v>0</v>
      </c>
      <c r="H109" s="237">
        <f t="shared" si="29"/>
        <v>0</v>
      </c>
      <c r="I109" s="237">
        <f t="shared" si="29"/>
        <v>0</v>
      </c>
      <c r="J109" s="237">
        <f t="shared" si="29"/>
        <v>0</v>
      </c>
      <c r="K109" s="237">
        <f t="shared" si="29"/>
        <v>0</v>
      </c>
      <c r="L109" s="237">
        <f t="shared" si="29"/>
        <v>0</v>
      </c>
      <c r="M109" s="237">
        <f t="shared" si="29"/>
        <v>0</v>
      </c>
      <c r="N109" s="237">
        <f t="shared" si="29"/>
        <v>0</v>
      </c>
      <c r="O109" s="237">
        <f t="shared" si="29"/>
        <v>0</v>
      </c>
      <c r="P109" s="237">
        <f t="shared" si="29"/>
        <v>0</v>
      </c>
      <c r="Q109" s="237">
        <f t="shared" si="29"/>
        <v>0</v>
      </c>
      <c r="R109" s="237">
        <f t="shared" si="29"/>
        <v>0</v>
      </c>
      <c r="S109" s="237">
        <f t="shared" si="29"/>
        <v>0</v>
      </c>
      <c r="T109" s="237">
        <f t="shared" si="29"/>
        <v>0</v>
      </c>
      <c r="U109" s="237">
        <f t="shared" si="29"/>
        <v>0</v>
      </c>
      <c r="V109" s="237">
        <f t="shared" si="29"/>
        <v>0</v>
      </c>
      <c r="W109" s="237">
        <f t="shared" si="29"/>
        <v>0</v>
      </c>
      <c r="DA109" s="97"/>
    </row>
    <row r="110" spans="1:105" ht="12" customHeight="1" x14ac:dyDescent="0.25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DA110" s="173"/>
    </row>
    <row r="111" spans="1:105" ht="15" customHeight="1" x14ac:dyDescent="0.25">
      <c r="A111" s="32" t="s">
        <v>432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DA111" s="88"/>
    </row>
    <row r="112" spans="1:105" ht="12" customHeight="1" x14ac:dyDescent="0.25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DA112" s="173"/>
    </row>
    <row r="113" spans="1:105" ht="12" customHeight="1" x14ac:dyDescent="0.25">
      <c r="A113" s="35" t="s">
        <v>24</v>
      </c>
      <c r="B113" s="322">
        <f>IF(B$5=0,0,B$5/FBT_fec!B$5)</f>
        <v>1.6070809234497945</v>
      </c>
      <c r="C113" s="322">
        <f>IF(C$5=0,0,C$5/FBT_fec!C$5)</f>
        <v>1.5533655920500733</v>
      </c>
      <c r="D113" s="322">
        <f>IF(D$5=0,0,D$5/FBT_fec!D$5)</f>
        <v>1.5056055520500295</v>
      </c>
      <c r="E113" s="322">
        <f>IF(E$5=0,0,E$5/FBT_fec!E$5)</f>
        <v>1.536939997869657</v>
      </c>
      <c r="F113" s="322">
        <f>IF(F$5=0,0,F$5/FBT_fec!F$5)</f>
        <v>1.3440132579789785</v>
      </c>
      <c r="G113" s="322">
        <f>IF(G$5=0,0,G$5/FBT_fec!G$5)</f>
        <v>1.1498330710461451</v>
      </c>
      <c r="H113" s="322">
        <f>IF(H$5=0,0,H$5/FBT_fec!H$5)</f>
        <v>1.2616438709102125</v>
      </c>
      <c r="I113" s="322">
        <f>IF(I$5=0,0,I$5/FBT_fec!I$5)</f>
        <v>1.0892233690958422</v>
      </c>
      <c r="J113" s="322">
        <f>IF(J$5=0,0,J$5/FBT_fec!J$5)</f>
        <v>0.99172318764865597</v>
      </c>
      <c r="K113" s="322">
        <f>IF(K$5=0,0,K$5/FBT_fec!K$5)</f>
        <v>0.93169746529105413</v>
      </c>
      <c r="L113" s="322">
        <f>IF(L$5=0,0,L$5/FBT_fec!L$5)</f>
        <v>0.83721212717012305</v>
      </c>
      <c r="M113" s="322">
        <f>IF(M$5=0,0,M$5/FBT_fec!M$5)</f>
        <v>0.67064260982727519</v>
      </c>
      <c r="N113" s="322">
        <f>IF(N$5=0,0,N$5/FBT_fec!N$5)</f>
        <v>0.9447782985050438</v>
      </c>
      <c r="O113" s="322">
        <f>IF(O$5=0,0,O$5/FBT_fec!O$5)</f>
        <v>1.1756681396124071</v>
      </c>
      <c r="P113" s="322">
        <f>IF(P$5=0,0,P$5/FBT_fec!P$5)</f>
        <v>1.201100931830398</v>
      </c>
      <c r="Q113" s="322">
        <f>IF(Q$5=0,0,Q$5/FBT_fec!Q$5)</f>
        <v>1.1484985874494935</v>
      </c>
      <c r="R113" s="322">
        <f>IF(R$5=0,0,R$5/FBT_fec!R$5)</f>
        <v>1.3771554058663729</v>
      </c>
      <c r="S113" s="322">
        <f>IF(S$5=0,0,S$5/FBT_fec!S$5)</f>
        <v>1.4620645846649309</v>
      </c>
      <c r="T113" s="322">
        <f>IF(T$5=0,0,T$5/FBT_fec!T$5)</f>
        <v>1.2992544224593221</v>
      </c>
      <c r="U113" s="322">
        <f>IF(U$5=0,0,U$5/FBT_fec!U$5)</f>
        <v>1.2441359044609628</v>
      </c>
      <c r="V113" s="322">
        <f>IF(V$5=0,0,V$5/FBT_fec!V$5)</f>
        <v>1.1447216848627915</v>
      </c>
      <c r="W113" s="322">
        <f>IF(W$5=0,0,W$5/FBT_fec!W$5)</f>
        <v>1.307258786357784</v>
      </c>
      <c r="DA113" s="95"/>
    </row>
    <row r="114" spans="1:105" ht="12" customHeight="1" x14ac:dyDescent="0.25">
      <c r="A114" s="55" t="s">
        <v>92</v>
      </c>
      <c r="B114" s="332">
        <f>IF(B$6=0,0,B$6/FBT_fec!B$6)</f>
        <v>0</v>
      </c>
      <c r="C114" s="332">
        <f>IF(C$6=0,0,C$6/FBT_fec!C$6)</f>
        <v>0</v>
      </c>
      <c r="D114" s="332">
        <f>IF(D$6=0,0,D$6/FBT_fec!D$6)</f>
        <v>0</v>
      </c>
      <c r="E114" s="332">
        <f>IF(E$6=0,0,E$6/FBT_fec!E$6)</f>
        <v>0</v>
      </c>
      <c r="F114" s="332">
        <f>IF(F$6=0,0,F$6/FBT_fec!F$6)</f>
        <v>0</v>
      </c>
      <c r="G114" s="332">
        <f>IF(G$6=0,0,G$6/FBT_fec!G$6)</f>
        <v>0</v>
      </c>
      <c r="H114" s="332">
        <f>IF(H$6=0,0,H$6/FBT_fec!H$6)</f>
        <v>0</v>
      </c>
      <c r="I114" s="332">
        <f>IF(I$6=0,0,I$6/FBT_fec!I$6)</f>
        <v>0</v>
      </c>
      <c r="J114" s="332">
        <f>IF(J$6=0,0,J$6/FBT_fec!J$6)</f>
        <v>0</v>
      </c>
      <c r="K114" s="332">
        <f>IF(K$6=0,0,K$6/FBT_fec!K$6)</f>
        <v>0</v>
      </c>
      <c r="L114" s="332">
        <f>IF(L$6=0,0,L$6/FBT_fec!L$6)</f>
        <v>0</v>
      </c>
      <c r="M114" s="332">
        <f>IF(M$6=0,0,M$6/FBT_fec!M$6)</f>
        <v>0</v>
      </c>
      <c r="N114" s="332">
        <f>IF(N$6=0,0,N$6/FBT_fec!N$6)</f>
        <v>0</v>
      </c>
      <c r="O114" s="332">
        <f>IF(O$6=0,0,O$6/FBT_fec!O$6)</f>
        <v>0</v>
      </c>
      <c r="P114" s="332">
        <f>IF(P$6=0,0,P$6/FBT_fec!P$6)</f>
        <v>0</v>
      </c>
      <c r="Q114" s="332">
        <f>IF(Q$6=0,0,Q$6/FBT_fec!Q$6)</f>
        <v>0</v>
      </c>
      <c r="R114" s="332">
        <f>IF(R$6=0,0,R$6/FBT_fec!R$6)</f>
        <v>0</v>
      </c>
      <c r="S114" s="332">
        <f>IF(S$6=0,0,S$6/FBT_fec!S$6)</f>
        <v>0</v>
      </c>
      <c r="T114" s="332">
        <f>IF(T$6=0,0,T$6/FBT_fec!T$6)</f>
        <v>0</v>
      </c>
      <c r="U114" s="332">
        <f>IF(U$6=0,0,U$6/FBT_fec!U$6)</f>
        <v>0</v>
      </c>
      <c r="V114" s="332">
        <f>IF(V$6=0,0,V$6/FBT_fec!V$6)</f>
        <v>0</v>
      </c>
      <c r="W114" s="332">
        <f>IF(W$6=0,0,W$6/FBT_fec!W$6)</f>
        <v>0</v>
      </c>
      <c r="DA114" s="67"/>
    </row>
    <row r="115" spans="1:105" ht="12" customHeight="1" x14ac:dyDescent="0.25">
      <c r="A115" s="202" t="s">
        <v>93</v>
      </c>
      <c r="B115" s="333">
        <f>IF(B$7=0,0,B$7/FBT_fec!B$7)</f>
        <v>0</v>
      </c>
      <c r="C115" s="333">
        <f>IF(C$7=0,0,C$7/FBT_fec!C$7)</f>
        <v>0</v>
      </c>
      <c r="D115" s="333">
        <f>IF(D$7=0,0,D$7/FBT_fec!D$7)</f>
        <v>0</v>
      </c>
      <c r="E115" s="333">
        <f>IF(E$7=0,0,E$7/FBT_fec!E$7)</f>
        <v>0</v>
      </c>
      <c r="F115" s="333">
        <f>IF(F$7=0,0,F$7/FBT_fec!F$7)</f>
        <v>0</v>
      </c>
      <c r="G115" s="333">
        <f>IF(G$7=0,0,G$7/FBT_fec!G$7)</f>
        <v>0</v>
      </c>
      <c r="H115" s="333">
        <f>IF(H$7=0,0,H$7/FBT_fec!H$7)</f>
        <v>0</v>
      </c>
      <c r="I115" s="333">
        <f>IF(I$7=0,0,I$7/FBT_fec!I$7)</f>
        <v>0</v>
      </c>
      <c r="J115" s="333">
        <f>IF(J$7=0,0,J$7/FBT_fec!J$7)</f>
        <v>0</v>
      </c>
      <c r="K115" s="333">
        <f>IF(K$7=0,0,K$7/FBT_fec!K$7)</f>
        <v>0</v>
      </c>
      <c r="L115" s="333">
        <f>IF(L$7=0,0,L$7/FBT_fec!L$7)</f>
        <v>0</v>
      </c>
      <c r="M115" s="333">
        <f>IF(M$7=0,0,M$7/FBT_fec!M$7)</f>
        <v>0</v>
      </c>
      <c r="N115" s="333">
        <f>IF(N$7=0,0,N$7/FBT_fec!N$7)</f>
        <v>0</v>
      </c>
      <c r="O115" s="333">
        <f>IF(O$7=0,0,O$7/FBT_fec!O$7)</f>
        <v>0</v>
      </c>
      <c r="P115" s="333">
        <f>IF(P$7=0,0,P$7/FBT_fec!P$7)</f>
        <v>0</v>
      </c>
      <c r="Q115" s="333">
        <f>IF(Q$7=0,0,Q$7/FBT_fec!Q$7)</f>
        <v>0</v>
      </c>
      <c r="R115" s="333">
        <f>IF(R$7=0,0,R$7/FBT_fec!R$7)</f>
        <v>0</v>
      </c>
      <c r="S115" s="333">
        <f>IF(S$7=0,0,S$7/FBT_fec!S$7)</f>
        <v>0</v>
      </c>
      <c r="T115" s="333">
        <f>IF(T$7=0,0,T$7/FBT_fec!T$7)</f>
        <v>0</v>
      </c>
      <c r="U115" s="333">
        <f>IF(U$7=0,0,U$7/FBT_fec!U$7)</f>
        <v>0</v>
      </c>
      <c r="V115" s="333">
        <f>IF(V$7=0,0,V$7/FBT_fec!V$7)</f>
        <v>0</v>
      </c>
      <c r="W115" s="333">
        <f>IF(W$7=0,0,W$7/FBT_fec!W$7)</f>
        <v>0</v>
      </c>
      <c r="DA115" s="174"/>
    </row>
    <row r="116" spans="1:105" ht="12" customHeight="1" x14ac:dyDescent="0.25">
      <c r="A116" s="202" t="s">
        <v>94</v>
      </c>
      <c r="B116" s="333">
        <f>IF(B$8=0,0,B$8/FBT_fec!B$8)</f>
        <v>0</v>
      </c>
      <c r="C116" s="333">
        <f>IF(C$8=0,0,C$8/FBT_fec!C$8)</f>
        <v>0</v>
      </c>
      <c r="D116" s="333">
        <f>IF(D$8=0,0,D$8/FBT_fec!D$8)</f>
        <v>0</v>
      </c>
      <c r="E116" s="333">
        <f>IF(E$8=0,0,E$8/FBT_fec!E$8)</f>
        <v>0</v>
      </c>
      <c r="F116" s="333">
        <f>IF(F$8=0,0,F$8/FBT_fec!F$8)</f>
        <v>0</v>
      </c>
      <c r="G116" s="333">
        <f>IF(G$8=0,0,G$8/FBT_fec!G$8)</f>
        <v>0</v>
      </c>
      <c r="H116" s="333">
        <f>IF(H$8=0,0,H$8/FBT_fec!H$8)</f>
        <v>0</v>
      </c>
      <c r="I116" s="333">
        <f>IF(I$8=0,0,I$8/FBT_fec!I$8)</f>
        <v>0</v>
      </c>
      <c r="J116" s="333">
        <f>IF(J$8=0,0,J$8/FBT_fec!J$8)</f>
        <v>0</v>
      </c>
      <c r="K116" s="333">
        <f>IF(K$8=0,0,K$8/FBT_fec!K$8)</f>
        <v>0</v>
      </c>
      <c r="L116" s="333">
        <f>IF(L$8=0,0,L$8/FBT_fec!L$8)</f>
        <v>0</v>
      </c>
      <c r="M116" s="333">
        <f>IF(M$8=0,0,M$8/FBT_fec!M$8)</f>
        <v>0</v>
      </c>
      <c r="N116" s="333">
        <f>IF(N$8=0,0,N$8/FBT_fec!N$8)</f>
        <v>0</v>
      </c>
      <c r="O116" s="333">
        <f>IF(O$8=0,0,O$8/FBT_fec!O$8)</f>
        <v>0</v>
      </c>
      <c r="P116" s="333">
        <f>IF(P$8=0,0,P$8/FBT_fec!P$8)</f>
        <v>0</v>
      </c>
      <c r="Q116" s="333">
        <f>IF(Q$8=0,0,Q$8/FBT_fec!Q$8)</f>
        <v>0</v>
      </c>
      <c r="R116" s="333">
        <f>IF(R$8=0,0,R$8/FBT_fec!R$8)</f>
        <v>0</v>
      </c>
      <c r="S116" s="333">
        <f>IF(S$8=0,0,S$8/FBT_fec!S$8)</f>
        <v>0</v>
      </c>
      <c r="T116" s="333">
        <f>IF(T$8=0,0,T$8/FBT_fec!T$8)</f>
        <v>0</v>
      </c>
      <c r="U116" s="333">
        <f>IF(U$8=0,0,U$8/FBT_fec!U$8)</f>
        <v>0</v>
      </c>
      <c r="V116" s="333">
        <f>IF(V$8=0,0,V$8/FBT_fec!V$8)</f>
        <v>0</v>
      </c>
      <c r="W116" s="333">
        <f>IF(W$8=0,0,W$8/FBT_fec!W$8)</f>
        <v>0</v>
      </c>
      <c r="DA116" s="174"/>
    </row>
    <row r="117" spans="1:105" ht="12" customHeight="1" x14ac:dyDescent="0.25">
      <c r="A117" s="202" t="s">
        <v>95</v>
      </c>
      <c r="B117" s="333">
        <f>IF(B$9=0,0,B$9/FBT_fec!B$9)</f>
        <v>0</v>
      </c>
      <c r="C117" s="333">
        <f>IF(C$9=0,0,C$9/FBT_fec!C$9)</f>
        <v>0</v>
      </c>
      <c r="D117" s="333">
        <f>IF(D$9=0,0,D$9/FBT_fec!D$9)</f>
        <v>0</v>
      </c>
      <c r="E117" s="333">
        <f>IF(E$9=0,0,E$9/FBT_fec!E$9)</f>
        <v>0</v>
      </c>
      <c r="F117" s="333">
        <f>IF(F$9=0,0,F$9/FBT_fec!F$9)</f>
        <v>0</v>
      </c>
      <c r="G117" s="333">
        <f>IF(G$9=0,0,G$9/FBT_fec!G$9)</f>
        <v>0</v>
      </c>
      <c r="H117" s="333">
        <f>IF(H$9=0,0,H$9/FBT_fec!H$9)</f>
        <v>0</v>
      </c>
      <c r="I117" s="333">
        <f>IF(I$9=0,0,I$9/FBT_fec!I$9)</f>
        <v>0</v>
      </c>
      <c r="J117" s="333">
        <f>IF(J$9=0,0,J$9/FBT_fec!J$9)</f>
        <v>0</v>
      </c>
      <c r="K117" s="333">
        <f>IF(K$9=0,0,K$9/FBT_fec!K$9)</f>
        <v>0</v>
      </c>
      <c r="L117" s="333">
        <f>IF(L$9=0,0,L$9/FBT_fec!L$9)</f>
        <v>0</v>
      </c>
      <c r="M117" s="333">
        <f>IF(M$9=0,0,M$9/FBT_fec!M$9)</f>
        <v>0</v>
      </c>
      <c r="N117" s="333">
        <f>IF(N$9=0,0,N$9/FBT_fec!N$9)</f>
        <v>0</v>
      </c>
      <c r="O117" s="333">
        <f>IF(O$9=0,0,O$9/FBT_fec!O$9)</f>
        <v>0</v>
      </c>
      <c r="P117" s="333">
        <f>IF(P$9=0,0,P$9/FBT_fec!P$9)</f>
        <v>0</v>
      </c>
      <c r="Q117" s="333">
        <f>IF(Q$9=0,0,Q$9/FBT_fec!Q$9)</f>
        <v>0</v>
      </c>
      <c r="R117" s="333">
        <f>IF(R$9=0,0,R$9/FBT_fec!R$9)</f>
        <v>0</v>
      </c>
      <c r="S117" s="333">
        <f>IF(S$9=0,0,S$9/FBT_fec!S$9)</f>
        <v>0</v>
      </c>
      <c r="T117" s="333">
        <f>IF(T$9=0,0,T$9/FBT_fec!T$9)</f>
        <v>0</v>
      </c>
      <c r="U117" s="333">
        <f>IF(U$9=0,0,U$9/FBT_fec!U$9)</f>
        <v>0</v>
      </c>
      <c r="V117" s="333">
        <f>IF(V$9=0,0,V$9/FBT_fec!V$9)</f>
        <v>0</v>
      </c>
      <c r="W117" s="333">
        <f>IF(W$9=0,0,W$9/FBT_fec!W$9)</f>
        <v>0</v>
      </c>
      <c r="DA117" s="174"/>
    </row>
    <row r="118" spans="1:105" ht="12" customHeight="1" x14ac:dyDescent="0.25">
      <c r="A118" s="56" t="s">
        <v>96</v>
      </c>
      <c r="B118" s="334">
        <f>IF(B$10=0,0,B$10/FBT_fec!B$10)</f>
        <v>2.1735354043916373</v>
      </c>
      <c r="C118" s="334">
        <f>IF(C$10=0,0,C$10/FBT_fec!C$10)</f>
        <v>2.0838408088213827</v>
      </c>
      <c r="D118" s="334">
        <f>IF(D$10=0,0,D$10/FBT_fec!D$10)</f>
        <v>2.0403044635888161</v>
      </c>
      <c r="E118" s="334">
        <f>IF(E$10=0,0,E$10/FBT_fec!E$10)</f>
        <v>1.5270166650767238</v>
      </c>
      <c r="F118" s="334">
        <f>IF(F$10=0,0,F$10/FBT_fec!F$10)</f>
        <v>1.2014802675601797</v>
      </c>
      <c r="G118" s="334">
        <f>IF(G$10=0,0,G$10/FBT_fec!G$10)</f>
        <v>1.3416306797071718</v>
      </c>
      <c r="H118" s="334">
        <f>IF(H$10=0,0,H$10/FBT_fec!H$10)</f>
        <v>1.3467983295092323</v>
      </c>
      <c r="I118" s="334">
        <f>IF(I$10=0,0,I$10/FBT_fec!I$10)</f>
        <v>0.83539140012435442</v>
      </c>
      <c r="J118" s="334">
        <f>IF(J$10=0,0,J$10/FBT_fec!J$10)</f>
        <v>0.92126227725249232</v>
      </c>
      <c r="K118" s="334">
        <f>IF(K$10=0,0,K$10/FBT_fec!K$10)</f>
        <v>0.95178120987030823</v>
      </c>
      <c r="L118" s="334">
        <f>IF(L$10=0,0,L$10/FBT_fec!L$10)</f>
        <v>0.78852064425742785</v>
      </c>
      <c r="M118" s="334">
        <f>IF(M$10=0,0,M$10/FBT_fec!M$10)</f>
        <v>0.40106006780411219</v>
      </c>
      <c r="N118" s="334">
        <f>IF(N$10=0,0,N$10/FBT_fec!N$10)</f>
        <v>0.64391088775036687</v>
      </c>
      <c r="O118" s="334">
        <f>IF(O$10=0,0,O$10/FBT_fec!O$10)</f>
        <v>0.51274760778143691</v>
      </c>
      <c r="P118" s="334">
        <f>IF(P$10=0,0,P$10/FBT_fec!P$10)</f>
        <v>0.64414027660566897</v>
      </c>
      <c r="Q118" s="334">
        <f>IF(Q$10=0,0,Q$10/FBT_fec!Q$10)</f>
        <v>0.82093451466192358</v>
      </c>
      <c r="R118" s="334">
        <f>IF(R$10=0,0,R$10/FBT_fec!R$10)</f>
        <v>1.1031885990417534</v>
      </c>
      <c r="S118" s="334">
        <f>IF(S$10=0,0,S$10/FBT_fec!S$10)</f>
        <v>1.5057768321761129</v>
      </c>
      <c r="T118" s="334">
        <f>IF(T$10=0,0,T$10/FBT_fec!T$10)</f>
        <v>0.85665571839830879</v>
      </c>
      <c r="U118" s="334">
        <f>IF(U$10=0,0,U$10/FBT_fec!U$10)</f>
        <v>0.54247033453299165</v>
      </c>
      <c r="V118" s="334">
        <f>IF(V$10=0,0,V$10/FBT_fec!V$10)</f>
        <v>0.52326543498938494</v>
      </c>
      <c r="W118" s="334">
        <f>IF(W$10=0,0,W$10/FBT_fec!W$10)</f>
        <v>0.58324203879841696</v>
      </c>
      <c r="DA118" s="68"/>
    </row>
    <row r="119" spans="1:105" ht="12" customHeight="1" x14ac:dyDescent="0.25">
      <c r="A119" s="203" t="s">
        <v>2149</v>
      </c>
      <c r="B119" s="350">
        <f>IF(B$16=0,0,B$16/FBT_fec!B$16)</f>
        <v>2.7921303636141483</v>
      </c>
      <c r="C119" s="350">
        <f>IF(C$16=0,0,C$16/FBT_fec!C$16)</f>
        <v>2.7413167242777896</v>
      </c>
      <c r="D119" s="350">
        <f>IF(D$16=0,0,D$16/FBT_fec!D$16)</f>
        <v>2.7226658332446108</v>
      </c>
      <c r="E119" s="350">
        <f>IF(E$16=0,0,E$16/FBT_fec!E$16)</f>
        <v>2.3969855826489472</v>
      </c>
      <c r="F119" s="350">
        <f>IF(F$16=0,0,F$16/FBT_fec!F$16)</f>
        <v>2.1447475714649524</v>
      </c>
      <c r="G119" s="350">
        <f>IF(G$16=0,0,G$16/FBT_fec!G$16)</f>
        <v>1.9737444430653575</v>
      </c>
      <c r="H119" s="350">
        <f>IF(H$16=0,0,H$16/FBT_fec!H$16)</f>
        <v>1.991379540619411</v>
      </c>
      <c r="I119" s="350">
        <f>IF(I$16=0,0,I$16/FBT_fec!I$16)</f>
        <v>1.6521089903180011</v>
      </c>
      <c r="J119" s="350">
        <f>IF(J$16=0,0,J$16/FBT_fec!J$16)</f>
        <v>1.637888871666632</v>
      </c>
      <c r="K119" s="350">
        <f>IF(K$16=0,0,K$16/FBT_fec!K$16)</f>
        <v>1.463931102616383</v>
      </c>
      <c r="L119" s="350">
        <f>IF(L$16=0,0,L$16/FBT_fec!L$16)</f>
        <v>1.2893198094996468</v>
      </c>
      <c r="M119" s="350">
        <f>IF(M$16=0,0,M$16/FBT_fec!M$16)</f>
        <v>0.75856045994161547</v>
      </c>
      <c r="N119" s="350">
        <f>IF(N$16=0,0,N$16/FBT_fec!N$16)</f>
        <v>1.1648792296314767</v>
      </c>
      <c r="O119" s="350">
        <f>IF(O$16=0,0,O$16/FBT_fec!O$16)</f>
        <v>1.1070290262239695</v>
      </c>
      <c r="P119" s="350">
        <f>IF(P$16=0,0,P$16/FBT_fec!P$16)</f>
        <v>1.3017508045585502</v>
      </c>
      <c r="Q119" s="350">
        <f>IF(Q$16=0,0,Q$16/FBT_fec!Q$16)</f>
        <v>1.6225971365552687</v>
      </c>
      <c r="R119" s="350">
        <f>IF(R$16=0,0,R$16/FBT_fec!R$16)</f>
        <v>1.9540863138063829</v>
      </c>
      <c r="S119" s="350">
        <f>IF(S$16=0,0,S$16/FBT_fec!S$16)</f>
        <v>2.3032991016306306</v>
      </c>
      <c r="T119" s="350">
        <f>IF(T$16=0,0,T$16/FBT_fec!T$16)</f>
        <v>1.8007635300186768</v>
      </c>
      <c r="U119" s="350">
        <f>IF(U$16=0,0,U$16/FBT_fec!U$16)</f>
        <v>1.5081457755867405</v>
      </c>
      <c r="V119" s="350">
        <f>IF(V$16=0,0,V$16/FBT_fec!V$16)</f>
        <v>1.4172750404872889</v>
      </c>
      <c r="W119" s="350">
        <f>IF(W$16=0,0,W$16/FBT_fec!W$16)</f>
        <v>1.378934770374139</v>
      </c>
      <c r="DA119" s="175"/>
    </row>
    <row r="120" spans="1:105" ht="12" customHeight="1" x14ac:dyDescent="0.25">
      <c r="A120" s="203" t="s">
        <v>2161</v>
      </c>
      <c r="B120" s="350">
        <f>IF(B$25=0,0,B$25/FBT_fec!B$25)</f>
        <v>2.7921303636141488</v>
      </c>
      <c r="C120" s="350">
        <f>IF(C$25=0,0,C$25/FBT_fec!C$25)</f>
        <v>2.7413167242777901</v>
      </c>
      <c r="D120" s="350">
        <f>IF(D$25=0,0,D$25/FBT_fec!D$25)</f>
        <v>2.7226658332446103</v>
      </c>
      <c r="E120" s="350">
        <f>IF(E$25=0,0,E$25/FBT_fec!E$25)</f>
        <v>2.3969855826489468</v>
      </c>
      <c r="F120" s="350">
        <f>IF(F$25=0,0,F$25/FBT_fec!F$25)</f>
        <v>2.1447475714649524</v>
      </c>
      <c r="G120" s="350">
        <f>IF(G$25=0,0,G$25/FBT_fec!G$25)</f>
        <v>1.9737444430653575</v>
      </c>
      <c r="H120" s="350">
        <f>IF(H$25=0,0,H$25/FBT_fec!H$25)</f>
        <v>1.9913795406194117</v>
      </c>
      <c r="I120" s="350">
        <f>IF(I$25=0,0,I$25/FBT_fec!I$25)</f>
        <v>1.6521089903180011</v>
      </c>
      <c r="J120" s="350">
        <f>IF(J$25=0,0,J$25/FBT_fec!J$25)</f>
        <v>1.6378888716666322</v>
      </c>
      <c r="K120" s="350">
        <f>IF(K$25=0,0,K$25/FBT_fec!K$25)</f>
        <v>1.4639311026163828</v>
      </c>
      <c r="L120" s="350">
        <f>IF(L$25=0,0,L$25/FBT_fec!L$25)</f>
        <v>1.2893198094996465</v>
      </c>
      <c r="M120" s="350">
        <f>IF(M$25=0,0,M$25/FBT_fec!M$25)</f>
        <v>0.75856045994161569</v>
      </c>
      <c r="N120" s="350">
        <f>IF(N$25=0,0,N$25/FBT_fec!N$25)</f>
        <v>1.1648792296314772</v>
      </c>
      <c r="O120" s="350">
        <f>IF(O$25=0,0,O$25/FBT_fec!O$25)</f>
        <v>1.1070290262239693</v>
      </c>
      <c r="P120" s="350">
        <f>IF(P$25=0,0,P$25/FBT_fec!P$25)</f>
        <v>1.30175080455855</v>
      </c>
      <c r="Q120" s="350">
        <f>IF(Q$25=0,0,Q$25/FBT_fec!Q$25)</f>
        <v>1.6225971365552692</v>
      </c>
      <c r="R120" s="350">
        <f>IF(R$25=0,0,R$25/FBT_fec!R$25)</f>
        <v>1.9540863138063826</v>
      </c>
      <c r="S120" s="350">
        <f>IF(S$25=0,0,S$25/FBT_fec!S$25)</f>
        <v>2.3032991016306306</v>
      </c>
      <c r="T120" s="350">
        <f>IF(T$25=0,0,T$25/FBT_fec!T$25)</f>
        <v>1.8007635300186775</v>
      </c>
      <c r="U120" s="350">
        <f>IF(U$25=0,0,U$25/FBT_fec!U$25)</f>
        <v>1.5081457755867411</v>
      </c>
      <c r="V120" s="350">
        <f>IF(V$25=0,0,V$25/FBT_fec!V$25)</f>
        <v>1.417275040487288</v>
      </c>
      <c r="W120" s="350">
        <f>IF(W$25=0,0,W$25/FBT_fec!W$25)</f>
        <v>1.3789347703741395</v>
      </c>
      <c r="DA120" s="175"/>
    </row>
    <row r="121" spans="1:105" ht="12" customHeight="1" x14ac:dyDescent="0.25">
      <c r="A121" s="203" t="s">
        <v>2173</v>
      </c>
      <c r="B121" s="350">
        <f>IF(B$34=0,0,B$34/FBT_fec!B$34)</f>
        <v>1.6254487800498734</v>
      </c>
      <c r="C121" s="350">
        <f>IF(C$34=0,0,C$34/FBT_fec!C$34)</f>
        <v>1.5793108072464244</v>
      </c>
      <c r="D121" s="350">
        <f>IF(D$34=0,0,D$34/FBT_fec!D$34)</f>
        <v>1.5166984497432039</v>
      </c>
      <c r="E121" s="350">
        <f>IF(E$34=0,0,E$34/FBT_fec!E$34)</f>
        <v>1.7635092739162317</v>
      </c>
      <c r="F121" s="350">
        <f>IF(F$34=0,0,F$34/FBT_fec!F$34)</f>
        <v>1.5456472138127593</v>
      </c>
      <c r="G121" s="350">
        <f>IF(G$34=0,0,G$34/FBT_fec!G$34)</f>
        <v>1.2598999589486466</v>
      </c>
      <c r="H121" s="350">
        <f>IF(H$34=0,0,H$34/FBT_fec!H$34)</f>
        <v>1.4536137779200717</v>
      </c>
      <c r="I121" s="350">
        <f>IF(I$34=0,0,I$34/FBT_fec!I$34)</f>
        <v>1.2913732633995474</v>
      </c>
      <c r="J121" s="350">
        <f>IF(J$34=0,0,J$34/FBT_fec!J$34)</f>
        <v>1.1114596853083525</v>
      </c>
      <c r="K121" s="350">
        <f>IF(K$34=0,0,K$34/FBT_fec!K$34)</f>
        <v>1.0629835258117131</v>
      </c>
      <c r="L121" s="350">
        <f>IF(L$34=0,0,L$34/FBT_fec!L$34)</f>
        <v>0.95161035220979873</v>
      </c>
      <c r="M121" s="350">
        <f>IF(M$34=0,0,M$34/FBT_fec!M$34)</f>
        <v>0.84036841569455722</v>
      </c>
      <c r="N121" s="350">
        <f>IF(N$34=0,0,N$34/FBT_fec!N$34)</f>
        <v>1.2239505379336952</v>
      </c>
      <c r="O121" s="350">
        <f>IF(O$34=0,0,O$34/FBT_fec!O$34)</f>
        <v>1.7628537516512104</v>
      </c>
      <c r="P121" s="350">
        <f>IF(P$34=0,0,P$34/FBT_fec!P$34)</f>
        <v>1.6940654994008126</v>
      </c>
      <c r="Q121" s="350">
        <f>IF(Q$34=0,0,Q$34/FBT_fec!Q$34)</f>
        <v>1.4203001584941222</v>
      </c>
      <c r="R121" s="350">
        <f>IF(R$34=0,0,R$34/FBT_fec!R$34)</f>
        <v>1.6912014123088686</v>
      </c>
      <c r="S121" s="350">
        <f>IF(S$34=0,0,S$34/FBT_fec!S$34)</f>
        <v>1.6422971212008668</v>
      </c>
      <c r="T121" s="350">
        <f>IF(T$34=0,0,T$34/FBT_fec!T$34)</f>
        <v>1.6335440164483939</v>
      </c>
      <c r="U121" s="350">
        <f>IF(U$34=0,0,U$34/FBT_fec!U$34)</f>
        <v>1.6919461342001307</v>
      </c>
      <c r="V121" s="350">
        <f>IF(V$34=0,0,V$34/FBT_fec!V$34)</f>
        <v>1.5415766186548254</v>
      </c>
      <c r="W121" s="350">
        <f>IF(W$34=0,0,W$34/FBT_fec!W$34)</f>
        <v>1.895661222254051</v>
      </c>
      <c r="DA121" s="175"/>
    </row>
    <row r="122" spans="1:105" ht="12" customHeight="1" x14ac:dyDescent="0.25">
      <c r="A122" s="203" t="s">
        <v>2185</v>
      </c>
      <c r="B122" s="350">
        <f>IF(B$45=0,0,B$45/FBT_fec!B$45)</f>
        <v>2.1465455578102093</v>
      </c>
      <c r="C122" s="350">
        <f>IF(C$45=0,0,C$45/FBT_fec!C$45)</f>
        <v>2.1122664518644307</v>
      </c>
      <c r="D122" s="350">
        <f>IF(D$45=0,0,D$45/FBT_fec!D$45)</f>
        <v>2.0804462210568633</v>
      </c>
      <c r="E122" s="350">
        <f>IF(E$45=0,0,E$45/FBT_fec!E$45)</f>
        <v>2.1135316228854668</v>
      </c>
      <c r="F122" s="350">
        <f>IF(F$45=0,0,F$45/FBT_fec!F$45)</f>
        <v>1.9654813010952699</v>
      </c>
      <c r="G122" s="350">
        <f>IF(G$45=0,0,G$45/FBT_fec!G$45)</f>
        <v>1.7807842858880718</v>
      </c>
      <c r="H122" s="350">
        <f>IF(H$45=0,0,H$45/FBT_fec!H$45)</f>
        <v>1.8631167137867457</v>
      </c>
      <c r="I122" s="350">
        <f>IF(I$45=0,0,I$45/FBT_fec!I$45)</f>
        <v>1.7947746428162492</v>
      </c>
      <c r="J122" s="350">
        <f>IF(J$45=0,0,J$45/FBT_fec!J$45)</f>
        <v>1.7019758050690668</v>
      </c>
      <c r="K122" s="350">
        <f>IF(K$45=0,0,K$45/FBT_fec!K$45)</f>
        <v>1.6188588333494816</v>
      </c>
      <c r="L122" s="350">
        <f>IF(L$45=0,0,L$45/FBT_fec!L$45)</f>
        <v>1.5608601132841395</v>
      </c>
      <c r="M122" s="350">
        <f>IF(M$45=0,0,M$45/FBT_fec!M$45)</f>
        <v>1.4570441751221903</v>
      </c>
      <c r="N122" s="350">
        <f>IF(N$45=0,0,N$45/FBT_fec!N$45)</f>
        <v>1.6368928744465463</v>
      </c>
      <c r="O122" s="350">
        <f>IF(O$45=0,0,O$45/FBT_fec!O$45)</f>
        <v>1.8254924009465798</v>
      </c>
      <c r="P122" s="350">
        <f>IF(P$45=0,0,P$45/FBT_fec!P$45)</f>
        <v>1.8443321242933717</v>
      </c>
      <c r="Q122" s="350">
        <f>IF(Q$45=0,0,Q$45/FBT_fec!Q$45)</f>
        <v>1.7868937110726246</v>
      </c>
      <c r="R122" s="350">
        <f>IF(R$45=0,0,R$45/FBT_fec!R$45)</f>
        <v>1.9295126229020023</v>
      </c>
      <c r="S122" s="350">
        <f>IF(S$45=0,0,S$45/FBT_fec!S$45)</f>
        <v>1.9585031319375201</v>
      </c>
      <c r="T122" s="350">
        <f>IF(T$45=0,0,T$45/FBT_fec!T$45)</f>
        <v>1.867479611285298</v>
      </c>
      <c r="U122" s="350">
        <f>IF(U$45=0,0,U$45/FBT_fec!U$45)</f>
        <v>1.8190349375760242</v>
      </c>
      <c r="V122" s="350">
        <f>IF(V$45=0,0,V$45/FBT_fec!V$45)</f>
        <v>1.7139577533703385</v>
      </c>
      <c r="W122" s="350">
        <f>IF(W$45=0,0,W$45/FBT_fec!W$45)</f>
        <v>1.8268760802856865</v>
      </c>
      <c r="DA122" s="175"/>
    </row>
    <row r="123" spans="1:105" ht="12" customHeight="1" x14ac:dyDescent="0.25">
      <c r="A123" s="203" t="s">
        <v>2211</v>
      </c>
      <c r="B123" s="350">
        <f>IF(B$66=0,0,B$66/FBT_fec!B$66)</f>
        <v>0.89732473175946437</v>
      </c>
      <c r="C123" s="350">
        <f>IF(C$66=0,0,C$66/FBT_fec!C$66)</f>
        <v>0.84882529738746881</v>
      </c>
      <c r="D123" s="350">
        <f>IF(D$66=0,0,D$66/FBT_fec!D$66)</f>
        <v>0.83366103652202617</v>
      </c>
      <c r="E123" s="350">
        <f>IF(E$66=0,0,E$66/FBT_fec!E$66)</f>
        <v>0.72691316653809779</v>
      </c>
      <c r="F123" s="350">
        <f>IF(F$66=0,0,F$66/FBT_fec!F$66)</f>
        <v>0.67301371535758803</v>
      </c>
      <c r="G123" s="350">
        <f>IF(G$66=0,0,G$66/FBT_fec!G$66)</f>
        <v>0.64987745648068196</v>
      </c>
      <c r="H123" s="350">
        <f>IF(H$66=0,0,H$66/FBT_fec!H$66)</f>
        <v>0.66031212797569738</v>
      </c>
      <c r="I123" s="350">
        <f>IF(I$66=0,0,I$66/FBT_fec!I$66)</f>
        <v>0.57256333629882727</v>
      </c>
      <c r="J123" s="350">
        <f>IF(J$66=0,0,J$66/FBT_fec!J$66)</f>
        <v>0.57351020059928159</v>
      </c>
      <c r="K123" s="350">
        <f>IF(K$66=0,0,K$66/FBT_fec!K$66)</f>
        <v>0.55678614214821132</v>
      </c>
      <c r="L123" s="350">
        <f>IF(L$66=0,0,L$66/FBT_fec!L$66)</f>
        <v>0.52265544106026096</v>
      </c>
      <c r="M123" s="350">
        <f>IF(M$66=0,0,M$66/FBT_fec!M$66)</f>
        <v>0.43415686059227149</v>
      </c>
      <c r="N123" s="350">
        <f>IF(N$66=0,0,N$66/FBT_fec!N$66)</f>
        <v>0.49980468020991015</v>
      </c>
      <c r="O123" s="350">
        <f>IF(O$66=0,0,O$66/FBT_fec!O$66)</f>
        <v>0.48815490391778976</v>
      </c>
      <c r="P123" s="350">
        <f>IF(P$66=0,0,P$66/FBT_fec!P$66)</f>
        <v>0.5229493274011473</v>
      </c>
      <c r="Q123" s="350">
        <f>IF(Q$66=0,0,Q$66/FBT_fec!Q$66)</f>
        <v>0.57085659211058459</v>
      </c>
      <c r="R123" s="350">
        <f>IF(R$66=0,0,R$66/FBT_fec!R$66)</f>
        <v>0.64149079083502702</v>
      </c>
      <c r="S123" s="350">
        <f>IF(S$66=0,0,S$66/FBT_fec!S$66)</f>
        <v>0.70971122852406376</v>
      </c>
      <c r="T123" s="350">
        <f>IF(T$66=0,0,T$66/FBT_fec!T$66)</f>
        <v>0.5553427794475474</v>
      </c>
      <c r="U123" s="350">
        <f>IF(U$66=0,0,U$66/FBT_fec!U$66)</f>
        <v>0.46533721892699087</v>
      </c>
      <c r="V123" s="350">
        <f>IF(V$66=0,0,V$66/FBT_fec!V$66)</f>
        <v>0.42711692837622334</v>
      </c>
      <c r="W123" s="350">
        <f>IF(W$66=0,0,W$66/FBT_fec!W$66)</f>
        <v>0.46334810151243316</v>
      </c>
      <c r="DA123" s="175"/>
    </row>
    <row r="124" spans="1:105" ht="12" customHeight="1" x14ac:dyDescent="0.25">
      <c r="A124" s="41" t="s">
        <v>2228</v>
      </c>
      <c r="B124" s="335">
        <f>IF(B$80=0,0,B$80/FBT_fec!B$80)</f>
        <v>0</v>
      </c>
      <c r="C124" s="335">
        <f>IF(C$80=0,0,C$80/FBT_fec!C$80)</f>
        <v>0</v>
      </c>
      <c r="D124" s="335">
        <f>IF(D$80=0,0,D$80/FBT_fec!D$80)</f>
        <v>0</v>
      </c>
      <c r="E124" s="335">
        <f>IF(E$80=0,0,E$80/FBT_fec!E$80)</f>
        <v>0</v>
      </c>
      <c r="F124" s="335">
        <f>IF(F$80=0,0,F$80/FBT_fec!F$80)</f>
        <v>0</v>
      </c>
      <c r="G124" s="335">
        <f>IF(G$80=0,0,G$80/FBT_fec!G$80)</f>
        <v>0</v>
      </c>
      <c r="H124" s="335">
        <f>IF(H$80=0,0,H$80/FBT_fec!H$80)</f>
        <v>0</v>
      </c>
      <c r="I124" s="335">
        <f>IF(I$80=0,0,I$80/FBT_fec!I$80)</f>
        <v>0</v>
      </c>
      <c r="J124" s="335">
        <f>IF(J$80=0,0,J$80/FBT_fec!J$80)</f>
        <v>0</v>
      </c>
      <c r="K124" s="335">
        <f>IF(K$80=0,0,K$80/FBT_fec!K$80)</f>
        <v>0</v>
      </c>
      <c r="L124" s="335">
        <f>IF(L$80=0,0,L$80/FBT_fec!L$80)</f>
        <v>0</v>
      </c>
      <c r="M124" s="335">
        <f>IF(M$80=0,0,M$80/FBT_fec!M$80)</f>
        <v>0</v>
      </c>
      <c r="N124" s="335">
        <f>IF(N$80=0,0,N$80/FBT_fec!N$80)</f>
        <v>0</v>
      </c>
      <c r="O124" s="335">
        <f>IF(O$80=0,0,O$80/FBT_fec!O$80)</f>
        <v>0</v>
      </c>
      <c r="P124" s="335">
        <f>IF(P$80=0,0,P$80/FBT_fec!P$80)</f>
        <v>0</v>
      </c>
      <c r="Q124" s="335">
        <f>IF(Q$80=0,0,Q$80/FBT_fec!Q$80)</f>
        <v>0</v>
      </c>
      <c r="R124" s="335">
        <f>IF(R$80=0,0,R$80/FBT_fec!R$80)</f>
        <v>0</v>
      </c>
      <c r="S124" s="335">
        <f>IF(S$80=0,0,S$80/FBT_fec!S$80)</f>
        <v>0</v>
      </c>
      <c r="T124" s="335">
        <f>IF(T$80=0,0,T$80/FBT_fec!T$80)</f>
        <v>0</v>
      </c>
      <c r="U124" s="335">
        <f>IF(U$80=0,0,U$80/FBT_fec!U$80)</f>
        <v>0</v>
      </c>
      <c r="V124" s="335">
        <f>IF(V$80=0,0,V$80/FBT_fec!V$80)</f>
        <v>0</v>
      </c>
      <c r="W124" s="335">
        <f>IF(W$80=0,0,W$80/FBT_fec!W$80)</f>
        <v>0</v>
      </c>
      <c r="DA124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equipment"</f>
        <v>EL: Transport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483.3851775045672</v>
      </c>
      <c r="C3" s="205">
        <v>472.61436256634289</v>
      </c>
      <c r="D3" s="205">
        <v>520.29365982854358</v>
      </c>
      <c r="E3" s="205">
        <v>620.18369175627242</v>
      </c>
      <c r="F3" s="205">
        <v>629.36149365848348</v>
      </c>
      <c r="G3" s="205">
        <v>627.24320628952319</v>
      </c>
      <c r="H3" s="205">
        <v>682.96360556863715</v>
      </c>
      <c r="I3" s="205">
        <v>659.53796432988872</v>
      </c>
      <c r="J3" s="205">
        <v>555.90071016889215</v>
      </c>
      <c r="K3" s="205">
        <v>584.31416299436603</v>
      </c>
      <c r="L3" s="205">
        <v>297.43908526649898</v>
      </c>
      <c r="M3" s="205">
        <v>374.63210861103198</v>
      </c>
      <c r="N3" s="205">
        <v>150.3182759414066</v>
      </c>
      <c r="O3" s="205">
        <v>312.53056832632302</v>
      </c>
      <c r="P3" s="205">
        <v>232.94923079984869</v>
      </c>
      <c r="Q3" s="205">
        <v>396.3</v>
      </c>
      <c r="R3" s="205">
        <v>340.56985032797871</v>
      </c>
      <c r="S3" s="205">
        <v>401.49145773693698</v>
      </c>
      <c r="T3" s="205">
        <v>457.30833776759027</v>
      </c>
      <c r="U3" s="205">
        <v>455.55634539416889</v>
      </c>
      <c r="V3" s="205">
        <v>363.6510647759776</v>
      </c>
      <c r="W3" s="205">
        <v>406.79485902162003</v>
      </c>
      <c r="DA3" s="112" t="s">
        <v>2374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855.02040764099991</v>
      </c>
      <c r="C5" s="205">
        <v>863.38618391876162</v>
      </c>
      <c r="D5" s="205">
        <v>883.11361893673438</v>
      </c>
      <c r="E5" s="205">
        <v>867.28982029009251</v>
      </c>
      <c r="F5" s="205">
        <v>796.27550716430574</v>
      </c>
      <c r="G5" s="205">
        <v>774.80485103012222</v>
      </c>
      <c r="H5" s="205">
        <v>889.19579069011616</v>
      </c>
      <c r="I5" s="205">
        <v>951.09897280898906</v>
      </c>
      <c r="J5" s="205">
        <v>942.90541557470999</v>
      </c>
      <c r="K5" s="205">
        <v>868.34414737939574</v>
      </c>
      <c r="L5" s="205">
        <v>732.5546049824859</v>
      </c>
      <c r="M5" s="205">
        <v>1186.433873641799</v>
      </c>
      <c r="N5" s="205">
        <v>525.85295004491763</v>
      </c>
      <c r="O5" s="205">
        <v>373.13315044130752</v>
      </c>
      <c r="P5" s="205">
        <v>710.72027248555753</v>
      </c>
      <c r="Q5" s="205">
        <v>786.70228712864082</v>
      </c>
      <c r="R5" s="205">
        <v>577.26975422095904</v>
      </c>
      <c r="S5" s="205">
        <v>702.96269599015636</v>
      </c>
      <c r="T5" s="205">
        <v>825.31189921185364</v>
      </c>
      <c r="U5" s="205">
        <v>269.92714676215871</v>
      </c>
      <c r="V5" s="205">
        <v>234.54826835344701</v>
      </c>
      <c r="W5" s="205">
        <v>191.7266415180199</v>
      </c>
      <c r="DA5" s="112" t="s">
        <v>2375</v>
      </c>
    </row>
    <row r="6" spans="1:105" ht="12" customHeight="1" x14ac:dyDescent="0.25">
      <c r="A6" s="154" t="s">
        <v>2114</v>
      </c>
      <c r="B6" s="340">
        <v>1068.77550955125</v>
      </c>
      <c r="C6" s="340">
        <v>1015.336734073687</v>
      </c>
      <c r="D6" s="340">
        <v>1015.336734073687</v>
      </c>
      <c r="E6" s="340">
        <v>961.89795859612468</v>
      </c>
      <c r="F6" s="340">
        <v>908.45918311856212</v>
      </c>
      <c r="G6" s="340">
        <v>908.45918311856212</v>
      </c>
      <c r="H6" s="340">
        <v>961.89795859612468</v>
      </c>
      <c r="I6" s="340">
        <v>1015.336734073687</v>
      </c>
      <c r="J6" s="340">
        <v>1015.336734073687</v>
      </c>
      <c r="K6" s="340">
        <v>961.89795859612468</v>
      </c>
      <c r="L6" s="340">
        <v>908.45918311856212</v>
      </c>
      <c r="M6" s="340">
        <v>1282.5306114615</v>
      </c>
      <c r="N6" s="340">
        <v>1229.091835983937</v>
      </c>
      <c r="O6" s="340">
        <v>1175.653060506374</v>
      </c>
      <c r="P6" s="340">
        <v>1175.653060506374</v>
      </c>
      <c r="Q6" s="340">
        <v>1122.2142850288119</v>
      </c>
      <c r="R6" s="340">
        <v>1068.7755095512489</v>
      </c>
      <c r="S6" s="340">
        <v>1068.7755095512489</v>
      </c>
      <c r="T6" s="340">
        <v>1015.336734073687</v>
      </c>
      <c r="U6" s="340">
        <v>961.89795859612423</v>
      </c>
      <c r="V6" s="340">
        <v>961.89795859612423</v>
      </c>
      <c r="W6" s="340">
        <v>908.45918311856167</v>
      </c>
      <c r="DA6" s="160" t="s">
        <v>2376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106.877550955125</v>
      </c>
      <c r="I7" s="342">
        <v>106.877550955125</v>
      </c>
      <c r="J7" s="342">
        <v>0</v>
      </c>
      <c r="K7" s="342">
        <v>0</v>
      </c>
      <c r="L7" s="342">
        <v>0</v>
      </c>
      <c r="M7" s="342">
        <v>374.07142834293751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2377</v>
      </c>
    </row>
    <row r="8" spans="1:105" ht="12" customHeight="1" x14ac:dyDescent="0.25">
      <c r="A8" s="157" t="s">
        <v>2118</v>
      </c>
      <c r="B8" s="343">
        <v>0</v>
      </c>
      <c r="C8" s="344">
        <f t="shared" ref="C8:W8" si="0">B6+C7-C6</f>
        <v>53.438775477563013</v>
      </c>
      <c r="D8" s="344">
        <f t="shared" si="0"/>
        <v>0</v>
      </c>
      <c r="E8" s="344">
        <f t="shared" si="0"/>
        <v>53.438775477562331</v>
      </c>
      <c r="F8" s="344">
        <f t="shared" si="0"/>
        <v>53.438775477562558</v>
      </c>
      <c r="G8" s="344">
        <f t="shared" si="0"/>
        <v>0</v>
      </c>
      <c r="H8" s="344">
        <f t="shared" si="0"/>
        <v>53.438775477562444</v>
      </c>
      <c r="I8" s="344">
        <f t="shared" si="0"/>
        <v>53.438775477562785</v>
      </c>
      <c r="J8" s="344">
        <f t="shared" si="0"/>
        <v>0</v>
      </c>
      <c r="K8" s="344">
        <f t="shared" si="0"/>
        <v>53.438775477562331</v>
      </c>
      <c r="L8" s="344">
        <f t="shared" si="0"/>
        <v>53.438775477562558</v>
      </c>
      <c r="M8" s="344">
        <f t="shared" si="0"/>
        <v>0</v>
      </c>
      <c r="N8" s="344">
        <f t="shared" si="0"/>
        <v>53.438775477563013</v>
      </c>
      <c r="O8" s="344">
        <f t="shared" si="0"/>
        <v>53.438775477563013</v>
      </c>
      <c r="P8" s="344">
        <f t="shared" si="0"/>
        <v>0</v>
      </c>
      <c r="Q8" s="344">
        <f t="shared" si="0"/>
        <v>53.438775477562103</v>
      </c>
      <c r="R8" s="344">
        <f t="shared" si="0"/>
        <v>53.438775477563013</v>
      </c>
      <c r="S8" s="344">
        <f t="shared" si="0"/>
        <v>0</v>
      </c>
      <c r="T8" s="344">
        <f t="shared" si="0"/>
        <v>53.438775477561876</v>
      </c>
      <c r="U8" s="344">
        <f t="shared" si="0"/>
        <v>53.438775477562785</v>
      </c>
      <c r="V8" s="344">
        <f t="shared" si="0"/>
        <v>0</v>
      </c>
      <c r="W8" s="344">
        <f t="shared" si="0"/>
        <v>53.438775477562558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213.75510191025012</v>
      </c>
      <c r="C9" s="345">
        <f t="shared" si="1"/>
        <v>151.95055015492539</v>
      </c>
      <c r="D9" s="345">
        <f t="shared" si="1"/>
        <v>132.22311513695263</v>
      </c>
      <c r="E9" s="345">
        <f t="shared" si="1"/>
        <v>94.608138306032174</v>
      </c>
      <c r="F9" s="345">
        <f t="shared" si="1"/>
        <v>112.18367595425639</v>
      </c>
      <c r="G9" s="345">
        <f t="shared" si="1"/>
        <v>133.6543320884399</v>
      </c>
      <c r="H9" s="345">
        <f t="shared" si="1"/>
        <v>72.702167906008526</v>
      </c>
      <c r="I9" s="345">
        <f t="shared" si="1"/>
        <v>64.237761264697951</v>
      </c>
      <c r="J9" s="345">
        <f t="shared" si="1"/>
        <v>72.431318498977021</v>
      </c>
      <c r="K9" s="345">
        <f t="shared" si="1"/>
        <v>93.553811216728946</v>
      </c>
      <c r="L9" s="345">
        <f t="shared" si="1"/>
        <v>175.90457813607622</v>
      </c>
      <c r="M9" s="345">
        <f t="shared" si="1"/>
        <v>96.096737819701048</v>
      </c>
      <c r="N9" s="345">
        <f t="shared" si="1"/>
        <v>703.23888593901938</v>
      </c>
      <c r="O9" s="345">
        <f t="shared" si="1"/>
        <v>802.51991006506648</v>
      </c>
      <c r="P9" s="345">
        <f t="shared" si="1"/>
        <v>464.93278802081647</v>
      </c>
      <c r="Q9" s="345">
        <f t="shared" si="1"/>
        <v>335.51199790017108</v>
      </c>
      <c r="R9" s="345">
        <f t="shared" si="1"/>
        <v>491.50575533028984</v>
      </c>
      <c r="S9" s="345">
        <f t="shared" si="1"/>
        <v>365.81281356109253</v>
      </c>
      <c r="T9" s="345">
        <f t="shared" si="1"/>
        <v>190.02483486183337</v>
      </c>
      <c r="U9" s="345">
        <f t="shared" si="1"/>
        <v>691.97081183396551</v>
      </c>
      <c r="V9" s="345">
        <f t="shared" si="1"/>
        <v>727.34969024267718</v>
      </c>
      <c r="W9" s="345">
        <f t="shared" si="1"/>
        <v>716.73254160054171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36.579277730008599</v>
      </c>
      <c r="C12" s="212">
        <v>36.132674118658642</v>
      </c>
      <c r="D12" s="212">
        <v>35.401805674978498</v>
      </c>
      <c r="E12" s="212">
        <v>36.751246775580398</v>
      </c>
      <c r="F12" s="212">
        <v>34.563456577815991</v>
      </c>
      <c r="G12" s="212">
        <v>32.232330180567487</v>
      </c>
      <c r="H12" s="212">
        <v>33.622355975924343</v>
      </c>
      <c r="I12" s="212">
        <v>34.826139294926918</v>
      </c>
      <c r="J12" s="212">
        <v>34.897850386930337</v>
      </c>
      <c r="K12" s="212">
        <v>34.064230438521072</v>
      </c>
      <c r="L12" s="212">
        <v>25.580395528804811</v>
      </c>
      <c r="M12" s="212">
        <v>37.470163370593298</v>
      </c>
      <c r="N12" s="212">
        <v>16.953310404127262</v>
      </c>
      <c r="O12" s="212">
        <v>12.09518486672399</v>
      </c>
      <c r="P12" s="212">
        <v>20.163370593293209</v>
      </c>
      <c r="Q12" s="212">
        <v>21.180825451418741</v>
      </c>
      <c r="R12" s="212">
        <v>15.50584694754944</v>
      </c>
      <c r="S12" s="212">
        <v>18.3475494411006</v>
      </c>
      <c r="T12" s="212">
        <v>22.149785038693039</v>
      </c>
      <c r="U12" s="212">
        <v>7.1261392949269116</v>
      </c>
      <c r="V12" s="212">
        <v>6.8563198624247628</v>
      </c>
      <c r="W12" s="212">
        <v>5.5552020636285473</v>
      </c>
      <c r="DA12" s="109" t="s">
        <v>2378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2379</v>
      </c>
    </row>
    <row r="14" spans="1:105" ht="12" customHeight="1" x14ac:dyDescent="0.25">
      <c r="A14" s="14" t="s">
        <v>31</v>
      </c>
      <c r="B14" s="206">
        <f t="shared" ref="B14:W14" si="2">B15+B16+B17+B18+B19</f>
        <v>20.457179707652625</v>
      </c>
      <c r="C14" s="206">
        <f t="shared" si="2"/>
        <v>19.430180567497846</v>
      </c>
      <c r="D14" s="206">
        <f t="shared" si="2"/>
        <v>19.430180567497846</v>
      </c>
      <c r="E14" s="206">
        <f t="shared" si="2"/>
        <v>20.457179707652625</v>
      </c>
      <c r="F14" s="206">
        <f t="shared" si="2"/>
        <v>19.430180567497846</v>
      </c>
      <c r="G14" s="206">
        <f t="shared" si="2"/>
        <v>21.484264832330176</v>
      </c>
      <c r="H14" s="206">
        <f t="shared" si="2"/>
        <v>23.476182287188308</v>
      </c>
      <c r="I14" s="206">
        <f t="shared" si="2"/>
        <v>23.476182287188308</v>
      </c>
      <c r="J14" s="206">
        <f t="shared" si="2"/>
        <v>21.484264832330176</v>
      </c>
      <c r="K14" s="206">
        <f t="shared" si="2"/>
        <v>20.306706792777298</v>
      </c>
      <c r="L14" s="206">
        <f t="shared" si="2"/>
        <v>18.271711092003436</v>
      </c>
      <c r="M14" s="206">
        <f t="shared" si="2"/>
        <v>9.0952708512467755</v>
      </c>
      <c r="N14" s="206">
        <f t="shared" si="2"/>
        <v>5.0874462596732588</v>
      </c>
      <c r="O14" s="206">
        <f t="shared" si="2"/>
        <v>2.034995700773861</v>
      </c>
      <c r="P14" s="206">
        <f t="shared" si="2"/>
        <v>10.256061908856404</v>
      </c>
      <c r="Q14" s="206">
        <f t="shared" si="2"/>
        <v>11.273516766981942</v>
      </c>
      <c r="R14" s="206">
        <f t="shared" si="2"/>
        <v>11.273516766981942</v>
      </c>
      <c r="S14" s="206">
        <f t="shared" si="2"/>
        <v>13.759587274290624</v>
      </c>
      <c r="T14" s="206">
        <f t="shared" si="2"/>
        <v>15.522355975924334</v>
      </c>
      <c r="U14" s="206">
        <f t="shared" si="2"/>
        <v>0.82880481513327597</v>
      </c>
      <c r="V14" s="206">
        <f t="shared" si="2"/>
        <v>0.95769561478933785</v>
      </c>
      <c r="W14" s="206">
        <f t="shared" si="2"/>
        <v>1.2036113499570078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2380</v>
      </c>
    </row>
    <row r="16" spans="1:105" ht="12" customHeight="1" x14ac:dyDescent="0.25">
      <c r="A16" s="18" t="s">
        <v>33</v>
      </c>
      <c r="B16" s="206">
        <v>1.129750644883921</v>
      </c>
      <c r="C16" s="206">
        <v>1.129750644883921</v>
      </c>
      <c r="D16" s="206">
        <v>1.129750644883921</v>
      </c>
      <c r="E16" s="206">
        <v>1.129750644883921</v>
      </c>
      <c r="F16" s="206">
        <v>1.129750644883921</v>
      </c>
      <c r="G16" s="206">
        <v>1.129750644883921</v>
      </c>
      <c r="H16" s="206">
        <v>1.129750644883921</v>
      </c>
      <c r="I16" s="206">
        <v>1.129750644883921</v>
      </c>
      <c r="J16" s="206">
        <v>1.129750644883921</v>
      </c>
      <c r="K16" s="206">
        <v>1.098710232158211</v>
      </c>
      <c r="L16" s="206">
        <v>1.098710232158211</v>
      </c>
      <c r="M16" s="206">
        <v>0</v>
      </c>
      <c r="N16" s="206">
        <v>0</v>
      </c>
      <c r="O16" s="206">
        <v>0</v>
      </c>
      <c r="P16" s="206">
        <v>1.098710232158211</v>
      </c>
      <c r="Q16" s="206">
        <v>1.098710232158211</v>
      </c>
      <c r="R16" s="206">
        <v>1.098710232158211</v>
      </c>
      <c r="S16" s="206">
        <v>0.79105760963026639</v>
      </c>
      <c r="T16" s="206">
        <v>0.58013757523645737</v>
      </c>
      <c r="U16" s="206">
        <v>0.64049871023215821</v>
      </c>
      <c r="V16" s="206">
        <v>0.71306964746345647</v>
      </c>
      <c r="W16" s="206">
        <v>0.88555460017196896</v>
      </c>
      <c r="DA16" s="71" t="s">
        <v>2381</v>
      </c>
    </row>
    <row r="17" spans="1:105" ht="12" customHeight="1" x14ac:dyDescent="0.25">
      <c r="A17" s="18" t="s">
        <v>69</v>
      </c>
      <c r="B17" s="206">
        <v>16.432588134135859</v>
      </c>
      <c r="C17" s="206">
        <v>15.40558899398108</v>
      </c>
      <c r="D17" s="206">
        <v>15.40558899398108</v>
      </c>
      <c r="E17" s="206">
        <v>16.432588134135859</v>
      </c>
      <c r="F17" s="206">
        <v>15.40558899398108</v>
      </c>
      <c r="G17" s="206">
        <v>17.45967325881341</v>
      </c>
      <c r="H17" s="206">
        <v>18.486672398968189</v>
      </c>
      <c r="I17" s="206">
        <v>18.486672398968189</v>
      </c>
      <c r="J17" s="206">
        <v>17.45967325881341</v>
      </c>
      <c r="K17" s="206">
        <v>17.29724849527085</v>
      </c>
      <c r="L17" s="206">
        <v>15.262252794496989</v>
      </c>
      <c r="M17" s="206">
        <v>8.139896818572657</v>
      </c>
      <c r="N17" s="206">
        <v>5.0874462596732588</v>
      </c>
      <c r="O17" s="206">
        <v>2.034995700773861</v>
      </c>
      <c r="P17" s="206">
        <v>9.1573516766981928</v>
      </c>
      <c r="Q17" s="206">
        <v>10.17480653482373</v>
      </c>
      <c r="R17" s="206">
        <v>10.17480653482373</v>
      </c>
      <c r="S17" s="206">
        <v>12.82235597592433</v>
      </c>
      <c r="T17" s="206">
        <v>14.917368873602751</v>
      </c>
      <c r="U17" s="206">
        <v>0.15872742906276871</v>
      </c>
      <c r="V17" s="206">
        <v>0.21977644024075671</v>
      </c>
      <c r="W17" s="206">
        <v>0.24926913155631991</v>
      </c>
      <c r="DA17" s="71" t="s">
        <v>2382</v>
      </c>
    </row>
    <row r="18" spans="1:105" ht="12" customHeight="1" x14ac:dyDescent="0.25">
      <c r="A18" s="18" t="s">
        <v>70</v>
      </c>
      <c r="B18" s="206">
        <v>2.894840928632846</v>
      </c>
      <c r="C18" s="206">
        <v>2.894840928632846</v>
      </c>
      <c r="D18" s="206">
        <v>2.894840928632846</v>
      </c>
      <c r="E18" s="206">
        <v>2.894840928632846</v>
      </c>
      <c r="F18" s="206">
        <v>2.894840928632846</v>
      </c>
      <c r="G18" s="206">
        <v>2.894840928632846</v>
      </c>
      <c r="H18" s="206">
        <v>3.8597592433362</v>
      </c>
      <c r="I18" s="206">
        <v>3.8597592433362</v>
      </c>
      <c r="J18" s="206">
        <v>2.894840928632846</v>
      </c>
      <c r="K18" s="206">
        <v>1.9107480653482369</v>
      </c>
      <c r="L18" s="206">
        <v>1.9107480653482369</v>
      </c>
      <c r="M18" s="206">
        <v>0.95537403267411869</v>
      </c>
      <c r="N18" s="206">
        <v>0</v>
      </c>
      <c r="O18" s="206">
        <v>0</v>
      </c>
      <c r="P18" s="206">
        <v>0</v>
      </c>
      <c r="Q18" s="206">
        <v>0</v>
      </c>
      <c r="R18" s="206">
        <v>0</v>
      </c>
      <c r="S18" s="206">
        <v>0.14617368873602751</v>
      </c>
      <c r="T18" s="206">
        <v>2.4849527085124671E-2</v>
      </c>
      <c r="U18" s="206">
        <v>2.957867583834909E-2</v>
      </c>
      <c r="V18" s="206">
        <v>2.4849527085124671E-2</v>
      </c>
      <c r="W18" s="206">
        <v>6.878761822871883E-2</v>
      </c>
      <c r="DA18" s="71" t="s">
        <v>2383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2384</v>
      </c>
    </row>
    <row r="20" spans="1:105" ht="12" customHeight="1" x14ac:dyDescent="0.25">
      <c r="A20" s="14" t="s">
        <v>35</v>
      </c>
      <c r="B20" s="206">
        <f t="shared" ref="B20:W20" si="3">B21+B22</f>
        <v>0.98882201203783315</v>
      </c>
      <c r="C20" s="206">
        <f t="shared" si="3"/>
        <v>1.7411865864144449</v>
      </c>
      <c r="D20" s="206">
        <f t="shared" si="3"/>
        <v>1.182287188306105</v>
      </c>
      <c r="E20" s="206">
        <f t="shared" si="3"/>
        <v>1.418744625967326</v>
      </c>
      <c r="F20" s="206">
        <f t="shared" si="3"/>
        <v>1.461736887360275</v>
      </c>
      <c r="G20" s="206">
        <f t="shared" si="3"/>
        <v>0</v>
      </c>
      <c r="H20" s="206">
        <f t="shared" si="3"/>
        <v>0</v>
      </c>
      <c r="I20" s="206">
        <f t="shared" si="3"/>
        <v>0</v>
      </c>
      <c r="J20" s="206">
        <f t="shared" si="3"/>
        <v>0</v>
      </c>
      <c r="K20" s="206">
        <f t="shared" si="3"/>
        <v>0</v>
      </c>
      <c r="L20" s="206">
        <f t="shared" si="3"/>
        <v>0</v>
      </c>
      <c r="M20" s="206">
        <f t="shared" si="3"/>
        <v>0</v>
      </c>
      <c r="N20" s="206">
        <f t="shared" si="3"/>
        <v>0</v>
      </c>
      <c r="O20" s="206">
        <f t="shared" si="3"/>
        <v>0</v>
      </c>
      <c r="P20" s="206">
        <f t="shared" si="3"/>
        <v>0</v>
      </c>
      <c r="Q20" s="206">
        <f t="shared" si="3"/>
        <v>0</v>
      </c>
      <c r="R20" s="206">
        <f t="shared" si="3"/>
        <v>0</v>
      </c>
      <c r="S20" s="206">
        <f t="shared" si="3"/>
        <v>0</v>
      </c>
      <c r="T20" s="206">
        <f t="shared" si="3"/>
        <v>0.20266552020636289</v>
      </c>
      <c r="U20" s="206">
        <f t="shared" si="3"/>
        <v>6.1478933791917448E-2</v>
      </c>
      <c r="V20" s="206">
        <f t="shared" si="3"/>
        <v>0</v>
      </c>
      <c r="W20" s="206">
        <f t="shared" si="3"/>
        <v>0</v>
      </c>
      <c r="DA20" s="71"/>
    </row>
    <row r="21" spans="1:105" ht="12" customHeight="1" x14ac:dyDescent="0.25">
      <c r="A21" s="18" t="s">
        <v>72</v>
      </c>
      <c r="B21" s="206">
        <v>0.98882201203783315</v>
      </c>
      <c r="C21" s="206">
        <v>1.7411865864144449</v>
      </c>
      <c r="D21" s="206">
        <v>1.182287188306105</v>
      </c>
      <c r="E21" s="206">
        <v>1.418744625967326</v>
      </c>
      <c r="F21" s="206">
        <v>1.461736887360275</v>
      </c>
      <c r="G21" s="206">
        <v>0</v>
      </c>
      <c r="H21" s="206">
        <v>0</v>
      </c>
      <c r="I21" s="206">
        <v>0</v>
      </c>
      <c r="J21" s="206">
        <v>0</v>
      </c>
      <c r="K21" s="206">
        <v>0</v>
      </c>
      <c r="L21" s="206">
        <v>0</v>
      </c>
      <c r="M21" s="206">
        <v>0</v>
      </c>
      <c r="N21" s="206">
        <v>0</v>
      </c>
      <c r="O21" s="206">
        <v>0</v>
      </c>
      <c r="P21" s="206">
        <v>0</v>
      </c>
      <c r="Q21" s="206">
        <v>0</v>
      </c>
      <c r="R21" s="206">
        <v>0</v>
      </c>
      <c r="S21" s="206">
        <v>0</v>
      </c>
      <c r="T21" s="206">
        <v>0.20266552020636289</v>
      </c>
      <c r="U21" s="206">
        <v>6.1478933791917448E-2</v>
      </c>
      <c r="V21" s="206">
        <v>0</v>
      </c>
      <c r="W21" s="206">
        <v>0</v>
      </c>
      <c r="DA21" s="71" t="s">
        <v>2385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2386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0.8789337919174548</v>
      </c>
      <c r="Q23" s="206">
        <f t="shared" si="4"/>
        <v>0.8789337919174548</v>
      </c>
      <c r="R23" s="206">
        <f t="shared" si="4"/>
        <v>0.8789337919174548</v>
      </c>
      <c r="S23" s="206">
        <f t="shared" si="4"/>
        <v>0</v>
      </c>
      <c r="T23" s="206">
        <f t="shared" si="4"/>
        <v>0</v>
      </c>
      <c r="U23" s="206">
        <f t="shared" si="4"/>
        <v>1.0576096302665519E-2</v>
      </c>
      <c r="V23" s="206">
        <f t="shared" si="4"/>
        <v>1.4101461736887359E-2</v>
      </c>
      <c r="W23" s="206">
        <f t="shared" si="4"/>
        <v>1.5821152192605329E-2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2387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2388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0.8789337919174548</v>
      </c>
      <c r="Q26" s="206">
        <v>0.8789337919174548</v>
      </c>
      <c r="R26" s="206">
        <v>0.8789337919174548</v>
      </c>
      <c r="S26" s="206">
        <v>0</v>
      </c>
      <c r="T26" s="206">
        <v>0</v>
      </c>
      <c r="U26" s="206">
        <v>1.0576096302665519E-2</v>
      </c>
      <c r="V26" s="206">
        <v>1.4101461736887359E-2</v>
      </c>
      <c r="W26" s="206">
        <v>1.5821152192605329E-2</v>
      </c>
      <c r="DA26" s="71" t="s">
        <v>2389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2390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2391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2392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2393</v>
      </c>
    </row>
    <row r="31" spans="1:105" ht="12" customHeight="1" x14ac:dyDescent="0.25">
      <c r="A31" s="21" t="s">
        <v>38</v>
      </c>
      <c r="B31" s="209">
        <v>15.13327601031814</v>
      </c>
      <c r="C31" s="209">
        <v>14.961306964746351</v>
      </c>
      <c r="D31" s="209">
        <v>14.78933791917455</v>
      </c>
      <c r="E31" s="209">
        <v>14.875322441960449</v>
      </c>
      <c r="F31" s="209">
        <v>13.671539122957871</v>
      </c>
      <c r="G31" s="209">
        <v>10.74806534823732</v>
      </c>
      <c r="H31" s="209">
        <v>10.146173688736029</v>
      </c>
      <c r="I31" s="209">
        <v>11.34995700773861</v>
      </c>
      <c r="J31" s="209">
        <v>13.41358555460017</v>
      </c>
      <c r="K31" s="209">
        <v>13.75752364574377</v>
      </c>
      <c r="L31" s="209">
        <v>7.308684436801375</v>
      </c>
      <c r="M31" s="209">
        <v>28.37489251934652</v>
      </c>
      <c r="N31" s="209">
        <v>11.865864144453999</v>
      </c>
      <c r="O31" s="209">
        <v>10.060189165950129</v>
      </c>
      <c r="P31" s="209">
        <v>9.0283748925193468</v>
      </c>
      <c r="Q31" s="209">
        <v>9.0283748925193468</v>
      </c>
      <c r="R31" s="209">
        <v>3.3533963886500429</v>
      </c>
      <c r="S31" s="209">
        <v>4.5879621668099739</v>
      </c>
      <c r="T31" s="209">
        <v>6.4247635425623386</v>
      </c>
      <c r="U31" s="209">
        <v>6.2252794496990536</v>
      </c>
      <c r="V31" s="209">
        <v>5.8845227858985378</v>
      </c>
      <c r="W31" s="209">
        <v>4.3357695614789344</v>
      </c>
      <c r="DA31" s="86" t="s">
        <v>2394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TRE_emi!B5</f>
        <v>65.668938480589304</v>
      </c>
      <c r="C33" s="205">
        <f>TRE_emi!C5</f>
        <v>64.249907041480384</v>
      </c>
      <c r="D33" s="205">
        <f>TRE_emi!D5</f>
        <v>62.937167040472808</v>
      </c>
      <c r="E33" s="205">
        <f>TRE_emi!E5</f>
        <v>66.678738481196959</v>
      </c>
      <c r="F33" s="205">
        <f>TRE_emi!F5</f>
        <v>63.593537040615537</v>
      </c>
      <c r="G33" s="205">
        <f>TRE_emi!G5</f>
        <v>66.532846677656082</v>
      </c>
      <c r="H33" s="205">
        <f>TRE_emi!H5</f>
        <v>72.845926198739278</v>
      </c>
      <c r="I33" s="205">
        <f>TRE_emi!I5</f>
        <v>72.845926198739235</v>
      </c>
      <c r="J33" s="205">
        <f>TRE_emi!J5</f>
        <v>66.532846677193191</v>
      </c>
      <c r="K33" s="205">
        <f>TRE_emi!K5</f>
        <v>62.757897478697217</v>
      </c>
      <c r="L33" s="205">
        <f>TRE_emi!L5</f>
        <v>56.444488558127532</v>
      </c>
      <c r="M33" s="205">
        <f>TRE_emi!M5</f>
        <v>28.34933796140314</v>
      </c>
      <c r="N33" s="205">
        <f>TRE_emi!N5</f>
        <v>15.78338891814564</v>
      </c>
      <c r="O33" s="205">
        <f>TRE_emi!O5</f>
        <v>6.3134089210916269</v>
      </c>
      <c r="P33" s="205">
        <f>TRE_emi!P5</f>
        <v>31.31259047846385</v>
      </c>
      <c r="Q33" s="205">
        <f>TRE_emi!Q5</f>
        <v>34.469161558961737</v>
      </c>
      <c r="R33" s="205">
        <f>TRE_emi!R5</f>
        <v>34.469161557423213</v>
      </c>
      <c r="S33" s="205">
        <f>TRE_emi!S5</f>
        <v>42.343878237740071</v>
      </c>
      <c r="T33" s="205">
        <f>TRE_emi!T5</f>
        <v>48.369120840158679</v>
      </c>
      <c r="U33" s="205">
        <f>TRE_emi!U5</f>
        <v>2.4248073614519559</v>
      </c>
      <c r="V33" s="205">
        <f>TRE_emi!V5</f>
        <v>2.646203401355316</v>
      </c>
      <c r="W33" s="205">
        <f>TRE_emi!W5</f>
        <v>3.335770082629959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75.673147279454966</v>
      </c>
      <c r="C35" s="286">
        <f t="shared" si="5"/>
        <v>76.452763564895989</v>
      </c>
      <c r="D35" s="286">
        <f t="shared" si="5"/>
        <v>68.041970157093061</v>
      </c>
      <c r="E35" s="286">
        <f t="shared" si="5"/>
        <v>59.258647500881665</v>
      </c>
      <c r="F35" s="286">
        <f t="shared" si="5"/>
        <v>54.918289291736514</v>
      </c>
      <c r="G35" s="286">
        <f t="shared" si="5"/>
        <v>51.387292612125442</v>
      </c>
      <c r="H35" s="286">
        <f t="shared" si="5"/>
        <v>49.230084446345117</v>
      </c>
      <c r="I35" s="286">
        <f t="shared" si="5"/>
        <v>52.803843263687433</v>
      </c>
      <c r="J35" s="286">
        <f t="shared" si="5"/>
        <v>62.77712862846996</v>
      </c>
      <c r="K35" s="286">
        <f t="shared" si="5"/>
        <v>58.297800388674681</v>
      </c>
      <c r="L35" s="286">
        <f t="shared" si="5"/>
        <v>86.002132187453881</v>
      </c>
      <c r="M35" s="286">
        <f t="shared" si="5"/>
        <v>100.01855823174334</v>
      </c>
      <c r="N35" s="286">
        <f t="shared" si="5"/>
        <v>112.7827624282731</v>
      </c>
      <c r="O35" s="286">
        <f t="shared" si="5"/>
        <v>38.700805913151591</v>
      </c>
      <c r="P35" s="286">
        <f t="shared" si="5"/>
        <v>86.55693141402854</v>
      </c>
      <c r="Q35" s="286">
        <f t="shared" si="5"/>
        <v>53.446443228409642</v>
      </c>
      <c r="R35" s="286">
        <f t="shared" si="5"/>
        <v>45.529124003833154</v>
      </c>
      <c r="S35" s="286">
        <f t="shared" si="5"/>
        <v>45.698480223014307</v>
      </c>
      <c r="T35" s="286">
        <f t="shared" si="5"/>
        <v>48.435121797297811</v>
      </c>
      <c r="U35" s="286">
        <f t="shared" si="5"/>
        <v>15.642717672522021</v>
      </c>
      <c r="V35" s="286">
        <f t="shared" si="5"/>
        <v>18.854117384885171</v>
      </c>
      <c r="W35" s="286">
        <f t="shared" si="5"/>
        <v>13.656028193152027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42.781759830658046</v>
      </c>
      <c r="C36" s="346">
        <f t="shared" si="6"/>
        <v>41.849956359804878</v>
      </c>
      <c r="D36" s="346">
        <f t="shared" si="6"/>
        <v>40.087486950549064</v>
      </c>
      <c r="E36" s="346">
        <f t="shared" si="6"/>
        <v>42.374816256102001</v>
      </c>
      <c r="F36" s="346">
        <f t="shared" si="6"/>
        <v>43.406404274449287</v>
      </c>
      <c r="G36" s="346">
        <f t="shared" si="6"/>
        <v>41.600578697608576</v>
      </c>
      <c r="H36" s="346">
        <f t="shared" si="6"/>
        <v>37.812095297740449</v>
      </c>
      <c r="I36" s="346">
        <f t="shared" si="6"/>
        <v>36.616735261600496</v>
      </c>
      <c r="J36" s="346">
        <f t="shared" si="6"/>
        <v>37.010976722049861</v>
      </c>
      <c r="K36" s="346">
        <f t="shared" si="6"/>
        <v>39.228951495008779</v>
      </c>
      <c r="L36" s="346">
        <f t="shared" si="6"/>
        <v>34.919438571294478</v>
      </c>
      <c r="M36" s="346">
        <f t="shared" si="6"/>
        <v>31.582175967024067</v>
      </c>
      <c r="N36" s="346">
        <f t="shared" si="6"/>
        <v>32.239641144314454</v>
      </c>
      <c r="O36" s="346">
        <f t="shared" si="6"/>
        <v>32.415197771677271</v>
      </c>
      <c r="P36" s="346">
        <f t="shared" si="6"/>
        <v>28.370332708784449</v>
      </c>
      <c r="Q36" s="346">
        <f t="shared" si="6"/>
        <v>26.923559010773886</v>
      </c>
      <c r="R36" s="346">
        <f t="shared" si="6"/>
        <v>26.86066060827142</v>
      </c>
      <c r="S36" s="346">
        <f t="shared" si="6"/>
        <v>26.100317336551132</v>
      </c>
      <c r="T36" s="346">
        <f t="shared" si="6"/>
        <v>26.838077894969615</v>
      </c>
      <c r="U36" s="346">
        <f t="shared" si="6"/>
        <v>26.400231990026466</v>
      </c>
      <c r="V36" s="346">
        <f t="shared" si="6"/>
        <v>29.232020814124247</v>
      </c>
      <c r="W36" s="346">
        <f t="shared" si="6"/>
        <v>28.974596433988168</v>
      </c>
      <c r="DA36" s="119"/>
    </row>
    <row r="37" spans="1:105" ht="12" customHeight="1" x14ac:dyDescent="0.25">
      <c r="A37" s="158" t="s">
        <v>2138</v>
      </c>
      <c r="B37" s="346">
        <f>IF(TRE_ued!B$5=0,"",TRE_ued!B$5/B$5*1000)</f>
        <v>22.08175250137328</v>
      </c>
      <c r="C37" s="346">
        <f>IF(TRE_ued!C$5=0,"",TRE_ued!C$5/C$5*1000)</f>
        <v>21.584889559826511</v>
      </c>
      <c r="D37" s="346">
        <f>IF(TRE_ued!D$5=0,"",TRE_ued!D$5/D$5*1000)</f>
        <v>20.698878964825237</v>
      </c>
      <c r="E37" s="346">
        <f>IF(TRE_ued!E$5=0,"",TRE_ued!E$5/E$5*1000)</f>
        <v>21.818462951714395</v>
      </c>
      <c r="F37" s="346">
        <f>IF(TRE_ued!F$5=0,"",TRE_ued!F$5/F$5*1000)</f>
        <v>22.296569272040458</v>
      </c>
      <c r="G37" s="346">
        <f>IF(TRE_ued!G$5=0,"",TRE_ued!G$5/G$5*1000)</f>
        <v>21.152325250834053</v>
      </c>
      <c r="H37" s="346">
        <f>IF(TRE_ued!H$5=0,"",TRE_ued!H$5/H$5*1000)</f>
        <v>19.06741883928655</v>
      </c>
      <c r="I37" s="346">
        <f>IF(TRE_ued!I$5=0,"",TRE_ued!I$5/I$5*1000)</f>
        <v>18.558415689381466</v>
      </c>
      <c r="J37" s="346">
        <f>IF(TRE_ued!J$5=0,"",TRE_ued!J$5/J$5*1000)</f>
        <v>19.026367277706989</v>
      </c>
      <c r="K37" s="346">
        <f>IF(TRE_ued!K$5=0,"",TRE_ued!K$5/K$5*1000)</f>
        <v>20.290947008496232</v>
      </c>
      <c r="L37" s="346">
        <f>IF(TRE_ued!L$5=0,"",TRE_ued!L$5/L$5*1000)</f>
        <v>17.61364271458611</v>
      </c>
      <c r="M37" s="346">
        <f>IF(TRE_ued!M$5=0,"",TRE_ued!M$5/M$5*1000)</f>
        <v>17.600421272737421</v>
      </c>
      <c r="N37" s="346">
        <f>IF(TRE_ued!N$5=0,"",TRE_ued!N$5/N$5*1000)</f>
        <v>17.813562139625471</v>
      </c>
      <c r="O37" s="346">
        <f>IF(TRE_ued!O$5=0,"",TRE_ued!O$5/O$5*1000)</f>
        <v>18.303318005816742</v>
      </c>
      <c r="P37" s="346">
        <f>IF(TRE_ued!P$5=0,"",TRE_ued!P$5/P$5*1000)</f>
        <v>14.888235828427284</v>
      </c>
      <c r="Q37" s="346">
        <f>IF(TRE_ued!Q$5=0,"",TRE_ued!Q$5/Q$5*1000)</f>
        <v>14.062090983998832</v>
      </c>
      <c r="R37" s="346">
        <f>IF(TRE_ued!R$5=0,"",TRE_ued!R$5/R$5*1000)</f>
        <v>13.468081211629427</v>
      </c>
      <c r="S37" s="346">
        <f>IF(TRE_ued!S$5=0,"",TRE_ued!S$5/S$5*1000)</f>
        <v>13.144053262021975</v>
      </c>
      <c r="T37" s="346">
        <f>IF(TRE_ued!T$5=0,"",TRE_ued!T$5/T$5*1000)</f>
        <v>13.60269436108994</v>
      </c>
      <c r="U37" s="346">
        <f>IF(TRE_ued!U$5=0,"",TRE_ued!U$5/U$5*1000)</f>
        <v>14.985418551101771</v>
      </c>
      <c r="V37" s="346">
        <f>IF(TRE_ued!V$5=0,"",TRE_ued!V$5/V$5*1000)</f>
        <v>16.616266798776564</v>
      </c>
      <c r="W37" s="346">
        <f>IF(TRE_ued!W$5=0,"",TRE_ued!W$5/W$5*1000)</f>
        <v>16.332694303188266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1.7952497303334225</v>
      </c>
      <c r="C38" s="347">
        <f t="shared" si="7"/>
        <v>1.778166399488883</v>
      </c>
      <c r="D38" s="347">
        <f t="shared" si="7"/>
        <v>1.7777953932150958</v>
      </c>
      <c r="E38" s="347">
        <f t="shared" si="7"/>
        <v>1.8143258890879881</v>
      </c>
      <c r="F38" s="347">
        <f t="shared" si="7"/>
        <v>1.8399067494144103</v>
      </c>
      <c r="G38" s="347">
        <f t="shared" si="7"/>
        <v>2.0641649643365838</v>
      </c>
      <c r="H38" s="347">
        <f t="shared" si="7"/>
        <v>2.1665919619345355</v>
      </c>
      <c r="I38" s="347">
        <f t="shared" si="7"/>
        <v>2.0917026025147329</v>
      </c>
      <c r="J38" s="347">
        <f t="shared" si="7"/>
        <v>1.9065027197810023</v>
      </c>
      <c r="K38" s="347">
        <f t="shared" si="7"/>
        <v>1.8423400931355931</v>
      </c>
      <c r="L38" s="347">
        <f t="shared" si="7"/>
        <v>2.2065526115328513</v>
      </c>
      <c r="M38" s="347">
        <f t="shared" si="7"/>
        <v>0.75658431699424589</v>
      </c>
      <c r="N38" s="347">
        <f t="shared" si="7"/>
        <v>0.93099156105247705</v>
      </c>
      <c r="O38" s="347">
        <f t="shared" si="7"/>
        <v>0.52197705042615272</v>
      </c>
      <c r="P38" s="347">
        <f t="shared" si="7"/>
        <v>1.5529442527272261</v>
      </c>
      <c r="Q38" s="347">
        <f t="shared" si="7"/>
        <v>1.6273757431230289</v>
      </c>
      <c r="R38" s="347">
        <f t="shared" si="7"/>
        <v>2.2229783174063096</v>
      </c>
      <c r="S38" s="347">
        <f t="shared" si="7"/>
        <v>2.307876502727114</v>
      </c>
      <c r="T38" s="347">
        <f t="shared" si="7"/>
        <v>2.1837286797891529</v>
      </c>
      <c r="U38" s="347">
        <f t="shared" si="7"/>
        <v>0.34026943076711574</v>
      </c>
      <c r="V38" s="347">
        <f t="shared" si="7"/>
        <v>0.38595098455915333</v>
      </c>
      <c r="W38" s="347">
        <f t="shared" si="7"/>
        <v>0.60047682234102218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final energy consumption"</f>
        <v>EL: Transport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36.579277730008599</v>
      </c>
      <c r="C5" s="225">
        <v>36.132674118658642</v>
      </c>
      <c r="D5" s="225">
        <v>35.401805674978512</v>
      </c>
      <c r="E5" s="225">
        <v>36.751246775580412</v>
      </c>
      <c r="F5" s="225">
        <v>34.563456577816012</v>
      </c>
      <c r="G5" s="225">
        <v>32.232330180567502</v>
      </c>
      <c r="H5" s="225">
        <v>33.622355975924343</v>
      </c>
      <c r="I5" s="225">
        <v>34.826139294926918</v>
      </c>
      <c r="J5" s="225">
        <v>34.897850386930337</v>
      </c>
      <c r="K5" s="225">
        <v>34.064230438521072</v>
      </c>
      <c r="L5" s="225">
        <v>25.580395528804811</v>
      </c>
      <c r="M5" s="225">
        <v>37.470163370593298</v>
      </c>
      <c r="N5" s="225">
        <v>16.953310404127262</v>
      </c>
      <c r="O5" s="225">
        <v>12.09518486672399</v>
      </c>
      <c r="P5" s="225">
        <v>20.163370593293209</v>
      </c>
      <c r="Q5" s="225">
        <v>21.180825451418741</v>
      </c>
      <c r="R5" s="225">
        <v>15.50584694754944</v>
      </c>
      <c r="S5" s="225">
        <v>18.3475494411006</v>
      </c>
      <c r="T5" s="225">
        <v>22.149785038693039</v>
      </c>
      <c r="U5" s="225">
        <v>7.1261392949269107</v>
      </c>
      <c r="V5" s="225">
        <v>6.8563198624247663</v>
      </c>
      <c r="W5" s="225">
        <v>5.5552020636285464</v>
      </c>
      <c r="DA5" s="89" t="s">
        <v>2378</v>
      </c>
    </row>
    <row r="6" spans="1:105" ht="12" customHeight="1" x14ac:dyDescent="0.25">
      <c r="A6" s="55" t="s">
        <v>92</v>
      </c>
      <c r="B6" s="261">
        <v>0.76511703697589462</v>
      </c>
      <c r="C6" s="261">
        <v>0.75335105909246691</v>
      </c>
      <c r="D6" s="261">
        <v>0.7431616732192966</v>
      </c>
      <c r="E6" s="261">
        <v>0.75850762572869368</v>
      </c>
      <c r="F6" s="261">
        <v>0.70434722086411417</v>
      </c>
      <c r="G6" s="261">
        <v>0.60088584585815219</v>
      </c>
      <c r="H6" s="261">
        <v>0.58800543501680469</v>
      </c>
      <c r="I6" s="261">
        <v>0.63992999712543741</v>
      </c>
      <c r="J6" s="261">
        <v>0.70665760205473405</v>
      </c>
      <c r="K6" s="261">
        <v>0.70866012428885916</v>
      </c>
      <c r="L6" s="261">
        <v>0.43139785606898501</v>
      </c>
      <c r="M6" s="261">
        <v>1.0113335199038951</v>
      </c>
      <c r="N6" s="261">
        <v>0.4452980098660812</v>
      </c>
      <c r="O6" s="261">
        <v>0.33835734648336879</v>
      </c>
      <c r="P6" s="261">
        <v>0.44205833521736809</v>
      </c>
      <c r="Q6" s="261">
        <v>0.45328131125695792</v>
      </c>
      <c r="R6" s="261">
        <v>0.2127810584812948</v>
      </c>
      <c r="S6" s="261">
        <v>0.28154461927644392</v>
      </c>
      <c r="T6" s="261">
        <v>0.37714118276098108</v>
      </c>
      <c r="U6" s="261">
        <v>0.20290656782256489</v>
      </c>
      <c r="V6" s="261">
        <v>0.1938953189664592</v>
      </c>
      <c r="W6" s="261">
        <v>0.15103334214830849</v>
      </c>
      <c r="DA6" s="67" t="s">
        <v>2395</v>
      </c>
    </row>
    <row r="7" spans="1:105" ht="12" customHeight="1" x14ac:dyDescent="0.25">
      <c r="A7" s="202" t="s">
        <v>93</v>
      </c>
      <c r="B7" s="226">
        <v>1.040559170287217</v>
      </c>
      <c r="C7" s="226">
        <v>1.0245574403657549</v>
      </c>
      <c r="D7" s="226">
        <v>1.0106998755782439</v>
      </c>
      <c r="E7" s="226">
        <v>1.031570370991024</v>
      </c>
      <c r="F7" s="226">
        <v>0.9579122203751953</v>
      </c>
      <c r="G7" s="226">
        <v>0.81720475036708706</v>
      </c>
      <c r="H7" s="226">
        <v>0.79968739162285463</v>
      </c>
      <c r="I7" s="226">
        <v>0.87030479609059463</v>
      </c>
      <c r="J7" s="226">
        <v>0.96105433879443836</v>
      </c>
      <c r="K7" s="226">
        <v>0.9637777690328484</v>
      </c>
      <c r="L7" s="226">
        <v>0.5867010842538195</v>
      </c>
      <c r="M7" s="226">
        <v>1.375413587069297</v>
      </c>
      <c r="N7" s="226">
        <v>0.6056052934178705</v>
      </c>
      <c r="O7" s="226">
        <v>0.46016599121738161</v>
      </c>
      <c r="P7" s="226">
        <v>0.60119933589562069</v>
      </c>
      <c r="Q7" s="226">
        <v>0.6164625833094628</v>
      </c>
      <c r="R7" s="226">
        <v>0.28938223953456088</v>
      </c>
      <c r="S7" s="226">
        <v>0.38290068221596357</v>
      </c>
      <c r="T7" s="226">
        <v>0.51291200855493424</v>
      </c>
      <c r="U7" s="226">
        <v>0.27595293223868828</v>
      </c>
      <c r="V7" s="226">
        <v>0.26369763379438449</v>
      </c>
      <c r="W7" s="226">
        <v>0.2054053453216996</v>
      </c>
      <c r="DA7" s="174" t="s">
        <v>2396</v>
      </c>
    </row>
    <row r="8" spans="1:105" ht="12" customHeight="1" x14ac:dyDescent="0.25">
      <c r="A8" s="202" t="s">
        <v>94</v>
      </c>
      <c r="B8" s="226">
        <v>1.285396622119503</v>
      </c>
      <c r="C8" s="226">
        <v>1.265629779275345</v>
      </c>
      <c r="D8" s="226">
        <v>1.248511611008418</v>
      </c>
      <c r="E8" s="226">
        <v>1.2742928112242049</v>
      </c>
      <c r="F8" s="226">
        <v>1.183303331051712</v>
      </c>
      <c r="G8" s="226">
        <v>1.009488221041696</v>
      </c>
      <c r="H8" s="226">
        <v>0.98784913082823178</v>
      </c>
      <c r="I8" s="226">
        <v>1.0750823951707349</v>
      </c>
      <c r="J8" s="226">
        <v>1.187184771451953</v>
      </c>
      <c r="K8" s="226">
        <v>1.190549008805283</v>
      </c>
      <c r="L8" s="226">
        <v>0.72474839819589476</v>
      </c>
      <c r="M8" s="226">
        <v>1.6990403134385439</v>
      </c>
      <c r="N8" s="226">
        <v>0.74810065657501645</v>
      </c>
      <c r="O8" s="226">
        <v>0.56844034209205963</v>
      </c>
      <c r="P8" s="226">
        <v>0.74265800316517849</v>
      </c>
      <c r="Q8" s="226">
        <v>0.76151260291168943</v>
      </c>
      <c r="R8" s="226">
        <v>0.3574721782485753</v>
      </c>
      <c r="S8" s="226">
        <v>0.47299496038442562</v>
      </c>
      <c r="T8" s="226">
        <v>0.63359718703844825</v>
      </c>
      <c r="U8" s="226">
        <v>0.34088303394190922</v>
      </c>
      <c r="V8" s="226">
        <v>0.32574413586365142</v>
      </c>
      <c r="W8" s="226">
        <v>0.25373601480915831</v>
      </c>
      <c r="DA8" s="174" t="s">
        <v>2397</v>
      </c>
    </row>
    <row r="9" spans="1:105" ht="12" customHeight="1" x14ac:dyDescent="0.25">
      <c r="A9" s="202" t="s">
        <v>95</v>
      </c>
      <c r="B9" s="226">
        <v>0.79572171845493034</v>
      </c>
      <c r="C9" s="226">
        <v>0.78348510145616557</v>
      </c>
      <c r="D9" s="226">
        <v>0.77288814014806873</v>
      </c>
      <c r="E9" s="226">
        <v>0.78884793075784132</v>
      </c>
      <c r="F9" s="226">
        <v>0.73252110969867867</v>
      </c>
      <c r="G9" s="226">
        <v>0.62492127969247813</v>
      </c>
      <c r="H9" s="226">
        <v>0.61152565241747669</v>
      </c>
      <c r="I9" s="226">
        <v>0.66552719701045482</v>
      </c>
      <c r="J9" s="226">
        <v>0.73492390613692327</v>
      </c>
      <c r="K9" s="226">
        <v>0.73700652926041343</v>
      </c>
      <c r="L9" s="226">
        <v>0.44865377031174419</v>
      </c>
      <c r="M9" s="226">
        <v>1.0517868607000509</v>
      </c>
      <c r="N9" s="226">
        <v>0.46310993026072439</v>
      </c>
      <c r="O9" s="226">
        <v>0.35189164034270348</v>
      </c>
      <c r="P9" s="226">
        <v>0.45974066862606289</v>
      </c>
      <c r="Q9" s="226">
        <v>0.47141256370723628</v>
      </c>
      <c r="R9" s="226">
        <v>0.2212923008205466</v>
      </c>
      <c r="S9" s="226">
        <v>0.29280640404750158</v>
      </c>
      <c r="T9" s="226">
        <v>0.39222683007142017</v>
      </c>
      <c r="U9" s="226">
        <v>0.21102283053546761</v>
      </c>
      <c r="V9" s="226">
        <v>0.20165113172511751</v>
      </c>
      <c r="W9" s="226">
        <v>0.15707467583424081</v>
      </c>
      <c r="DA9" s="174" t="s">
        <v>2398</v>
      </c>
    </row>
    <row r="10" spans="1:105" ht="12" customHeight="1" x14ac:dyDescent="0.25">
      <c r="A10" s="56" t="s">
        <v>96</v>
      </c>
      <c r="B10" s="262">
        <v>1.0787371601281051</v>
      </c>
      <c r="C10" s="262">
        <v>1.0463899194031641</v>
      </c>
      <c r="D10" s="262">
        <v>1.0344912195944971</v>
      </c>
      <c r="E10" s="262">
        <v>1.0776515600354799</v>
      </c>
      <c r="F10" s="262">
        <v>1.0137221469673741</v>
      </c>
      <c r="G10" s="262">
        <v>1.02980069601547</v>
      </c>
      <c r="H10" s="262">
        <v>1.0949167021608761</v>
      </c>
      <c r="I10" s="262">
        <v>1.113991239375389</v>
      </c>
      <c r="J10" s="262">
        <v>1.080228265990943</v>
      </c>
      <c r="K10" s="262">
        <v>1.04918469884754</v>
      </c>
      <c r="L10" s="262">
        <v>0.85034839950947094</v>
      </c>
      <c r="M10" s="262">
        <v>1.077902837951511</v>
      </c>
      <c r="N10" s="262">
        <v>0.4869938333723306</v>
      </c>
      <c r="O10" s="262">
        <v>0.35266768867789078</v>
      </c>
      <c r="P10" s="262">
        <v>0.61182517747354548</v>
      </c>
      <c r="Q10" s="262">
        <v>0.6497619024202872</v>
      </c>
      <c r="R10" s="262">
        <v>0.55506839024252075</v>
      </c>
      <c r="S10" s="262">
        <v>0.6376994990589977</v>
      </c>
      <c r="T10" s="262">
        <v>0.73808677321074401</v>
      </c>
      <c r="U10" s="262">
        <v>0.2163594359544134</v>
      </c>
      <c r="V10" s="262">
        <v>0.20732622708181861</v>
      </c>
      <c r="W10" s="262">
        <v>0.16219533083151419</v>
      </c>
      <c r="DA10" s="68" t="s">
        <v>2399</v>
      </c>
    </row>
    <row r="11" spans="1:105" ht="12" customHeight="1" x14ac:dyDescent="0.25">
      <c r="A11" s="37" t="s">
        <v>160</v>
      </c>
      <c r="B11" s="228">
        <v>0.77988348466006685</v>
      </c>
      <c r="C11" s="228">
        <v>0.73247662118928059</v>
      </c>
      <c r="D11" s="228">
        <v>0.7331981411491465</v>
      </c>
      <c r="E11" s="228">
        <v>0.78311903788951287</v>
      </c>
      <c r="F11" s="228">
        <v>0.74461394706599204</v>
      </c>
      <c r="G11" s="228">
        <v>0.87397455845893568</v>
      </c>
      <c r="H11" s="228">
        <v>0.96439976165415231</v>
      </c>
      <c r="I11" s="228">
        <v>0.95088328957289003</v>
      </c>
      <c r="J11" s="228">
        <v>0.84596054400197274</v>
      </c>
      <c r="K11" s="228">
        <v>0.80185089558285294</v>
      </c>
      <c r="L11" s="228">
        <v>0.76768824833743399</v>
      </c>
      <c r="M11" s="228">
        <v>0.21785595730318061</v>
      </c>
      <c r="N11" s="228">
        <v>0.15458663856337729</v>
      </c>
      <c r="O11" s="228">
        <v>3.7728505606061953E-2</v>
      </c>
      <c r="P11" s="228">
        <v>0.43540029150364967</v>
      </c>
      <c r="Q11" s="228">
        <v>0.48394491363282571</v>
      </c>
      <c r="R11" s="228">
        <v>0.53292346799674173</v>
      </c>
      <c r="S11" s="228">
        <v>0.59949284382142687</v>
      </c>
      <c r="T11" s="228">
        <v>0.67095246006373155</v>
      </c>
      <c r="U11" s="228">
        <v>2.3073866415275861E-3</v>
      </c>
      <c r="V11" s="228">
        <v>3.9026676645209689E-3</v>
      </c>
      <c r="W11" s="228">
        <v>7.6051101337838998E-3</v>
      </c>
      <c r="DA11" s="69" t="s">
        <v>2400</v>
      </c>
    </row>
    <row r="12" spans="1:105" ht="12" customHeight="1" x14ac:dyDescent="0.25">
      <c r="A12" s="37" t="s">
        <v>162</v>
      </c>
      <c r="B12" s="228">
        <v>4.6100541806878706E-3</v>
      </c>
      <c r="C12" s="228">
        <v>1.9129281059023551E-2</v>
      </c>
      <c r="D12" s="228">
        <v>7.7839175086173856E-3</v>
      </c>
      <c r="E12" s="228">
        <v>1.148860937484371E-2</v>
      </c>
      <c r="F12" s="228">
        <v>1.3563602139265661E-2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1.0531488714581579E-4</v>
      </c>
      <c r="U12" s="228">
        <v>3.171151268971331E-5</v>
      </c>
      <c r="V12" s="228">
        <v>0</v>
      </c>
      <c r="W12" s="228">
        <v>0</v>
      </c>
      <c r="DA12" s="69" t="s">
        <v>2401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2402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2403</v>
      </c>
    </row>
    <row r="15" spans="1:105" ht="12" customHeight="1" x14ac:dyDescent="0.25">
      <c r="A15" s="37" t="s">
        <v>38</v>
      </c>
      <c r="B15" s="228">
        <v>0.29424362128735049</v>
      </c>
      <c r="C15" s="228">
        <v>0.29478401715485969</v>
      </c>
      <c r="D15" s="228">
        <v>0.29350916093673313</v>
      </c>
      <c r="E15" s="228">
        <v>0.28304391277112312</v>
      </c>
      <c r="F15" s="228">
        <v>0.25554459776211602</v>
      </c>
      <c r="G15" s="228">
        <v>0.1558261375565341</v>
      </c>
      <c r="H15" s="228">
        <v>0.13051694050672399</v>
      </c>
      <c r="I15" s="228">
        <v>0.16310794980249901</v>
      </c>
      <c r="J15" s="228">
        <v>0.2342677219889707</v>
      </c>
      <c r="K15" s="228">
        <v>0.2473338032646874</v>
      </c>
      <c r="L15" s="228">
        <v>8.2660151172037011E-2</v>
      </c>
      <c r="M15" s="228">
        <v>0.86004688064833046</v>
      </c>
      <c r="N15" s="228">
        <v>0.33240719480895342</v>
      </c>
      <c r="O15" s="228">
        <v>0.31493918307182889</v>
      </c>
      <c r="P15" s="228">
        <v>0.1764248859698957</v>
      </c>
      <c r="Q15" s="228">
        <v>0.16581698878746151</v>
      </c>
      <c r="R15" s="228">
        <v>2.2144922245778981E-2</v>
      </c>
      <c r="S15" s="228">
        <v>3.8206655237570879E-2</v>
      </c>
      <c r="T15" s="228">
        <v>6.7028998259866607E-2</v>
      </c>
      <c r="U15" s="228">
        <v>0.21402033780019611</v>
      </c>
      <c r="V15" s="228">
        <v>0.2034235594172977</v>
      </c>
      <c r="W15" s="228">
        <v>0.15459022069773029</v>
      </c>
      <c r="DA15" s="69" t="s">
        <v>2404</v>
      </c>
    </row>
    <row r="16" spans="1:105" ht="12" customHeight="1" x14ac:dyDescent="0.25">
      <c r="A16" s="57" t="s">
        <v>2405</v>
      </c>
      <c r="B16" s="263">
        <f t="shared" ref="B16:W16" si="0">B17+B23</f>
        <v>7.182912479197288</v>
      </c>
      <c r="C16" s="263">
        <f t="shared" si="0"/>
        <v>6.9801214132166933</v>
      </c>
      <c r="D16" s="263">
        <f t="shared" si="0"/>
        <v>6.8987759053299325</v>
      </c>
      <c r="E16" s="263">
        <f t="shared" si="0"/>
        <v>7.1807782756170653</v>
      </c>
      <c r="F16" s="263">
        <f t="shared" si="0"/>
        <v>6.7701424726621875</v>
      </c>
      <c r="G16" s="263">
        <f t="shared" si="0"/>
        <v>6.8569028589975565</v>
      </c>
      <c r="H16" s="263">
        <f t="shared" si="0"/>
        <v>7.3243499720309924</v>
      </c>
      <c r="I16" s="263">
        <f t="shared" si="0"/>
        <v>7.4506048518665393</v>
      </c>
      <c r="J16" s="263">
        <f t="shared" si="0"/>
        <v>7.1829399143827457</v>
      </c>
      <c r="K16" s="263">
        <f t="shared" si="0"/>
        <v>6.9308358364774101</v>
      </c>
      <c r="L16" s="263">
        <f t="shared" si="0"/>
        <v>5.641555821694169</v>
      </c>
      <c r="M16" s="263">
        <f t="shared" si="0"/>
        <v>6.9803109958675975</v>
      </c>
      <c r="N16" s="263">
        <f t="shared" si="0"/>
        <v>3.1564415125984402</v>
      </c>
      <c r="O16" s="263">
        <f t="shared" si="0"/>
        <v>2.2858090932826256</v>
      </c>
      <c r="P16" s="263">
        <f t="shared" si="0"/>
        <v>4.009919412043172</v>
      </c>
      <c r="Q16" s="263">
        <f t="shared" si="0"/>
        <v>4.2565183974611811</v>
      </c>
      <c r="R16" s="263">
        <f t="shared" si="0"/>
        <v>3.637564014523428</v>
      </c>
      <c r="S16" s="263">
        <f t="shared" si="0"/>
        <v>4.1688779896491255</v>
      </c>
      <c r="T16" s="263">
        <f t="shared" si="0"/>
        <v>4.8083161826927725</v>
      </c>
      <c r="U16" s="263">
        <f t="shared" si="0"/>
        <v>1.3630308008404679</v>
      </c>
      <c r="V16" s="263">
        <f t="shared" si="0"/>
        <v>1.3071841017284009</v>
      </c>
      <c r="W16" s="263">
        <f t="shared" si="0"/>
        <v>1.0365183228730994</v>
      </c>
      <c r="DA16" s="70"/>
    </row>
    <row r="17" spans="1:105" ht="12" customHeight="1" x14ac:dyDescent="0.25">
      <c r="A17" s="60" t="s">
        <v>2406</v>
      </c>
      <c r="B17" s="331">
        <v>5.5307639900724883</v>
      </c>
      <c r="C17" s="331">
        <v>5.3304504171263316</v>
      </c>
      <c r="D17" s="331">
        <v>5.2600211376377848</v>
      </c>
      <c r="E17" s="331">
        <v>5.5917238317947664</v>
      </c>
      <c r="F17" s="331">
        <v>5.3498685151633527</v>
      </c>
      <c r="G17" s="331">
        <v>5.9965222250055206</v>
      </c>
      <c r="H17" s="331">
        <v>6.6263364695266702</v>
      </c>
      <c r="I17" s="331">
        <v>6.5728800511447876</v>
      </c>
      <c r="J17" s="331">
        <v>5.8735827635169437</v>
      </c>
      <c r="K17" s="331">
        <v>5.4969051932269988</v>
      </c>
      <c r="L17" s="331">
        <v>5.1797226633526794</v>
      </c>
      <c r="M17" s="331">
        <v>1.543318295274889</v>
      </c>
      <c r="N17" s="331">
        <v>1.0019504351330011</v>
      </c>
      <c r="O17" s="331">
        <v>0.24453661040966079</v>
      </c>
      <c r="P17" s="331">
        <v>2.940701920040981</v>
      </c>
      <c r="Q17" s="331">
        <v>3.2483248924707819</v>
      </c>
      <c r="R17" s="331">
        <v>3.5056652387912428</v>
      </c>
      <c r="S17" s="331">
        <v>3.935900951355606</v>
      </c>
      <c r="T17" s="331">
        <v>4.3878814251646112</v>
      </c>
      <c r="U17" s="331">
        <v>7.0064624457866015E-2</v>
      </c>
      <c r="V17" s="331">
        <v>9.7661048452355029E-2</v>
      </c>
      <c r="W17" s="331">
        <v>0.19486916417378619</v>
      </c>
      <c r="DA17" s="72" t="s">
        <v>2407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2408</v>
      </c>
    </row>
    <row r="19" spans="1:105" ht="12" customHeight="1" x14ac:dyDescent="0.25">
      <c r="A19" s="59" t="s">
        <v>33</v>
      </c>
      <c r="B19" s="232">
        <v>0.31605666381110542</v>
      </c>
      <c r="C19" s="232">
        <v>0.31560765470428781</v>
      </c>
      <c r="D19" s="232">
        <v>0.31520665117773</v>
      </c>
      <c r="E19" s="232">
        <v>0.31739181945982908</v>
      </c>
      <c r="F19" s="232">
        <v>0.31890132912720442</v>
      </c>
      <c r="G19" s="232">
        <v>0.32869866269456771</v>
      </c>
      <c r="H19" s="232">
        <v>0.33254176523688372</v>
      </c>
      <c r="I19" s="232">
        <v>0.32966112801946063</v>
      </c>
      <c r="J19" s="232">
        <v>0.32152272891056238</v>
      </c>
      <c r="K19" s="232">
        <v>0.30964114848314073</v>
      </c>
      <c r="L19" s="232">
        <v>0.32512607763384138</v>
      </c>
      <c r="M19" s="232">
        <v>0</v>
      </c>
      <c r="N19" s="232">
        <v>0</v>
      </c>
      <c r="O19" s="232">
        <v>0</v>
      </c>
      <c r="P19" s="232">
        <v>0.30197209947591458</v>
      </c>
      <c r="Q19" s="232">
        <v>0.30586331319834009</v>
      </c>
      <c r="R19" s="232">
        <v>0.33148597514000822</v>
      </c>
      <c r="S19" s="232">
        <v>0.2365883022175812</v>
      </c>
      <c r="T19" s="232">
        <v>0.17137718062976171</v>
      </c>
      <c r="U19" s="232">
        <v>5.3464353892362669E-2</v>
      </c>
      <c r="V19" s="232">
        <v>7.1949097704531506E-2</v>
      </c>
      <c r="W19" s="232">
        <v>0.14240252853092139</v>
      </c>
      <c r="DA19" s="71" t="s">
        <v>2409</v>
      </c>
    </row>
    <row r="20" spans="1:105" ht="12" customHeight="1" x14ac:dyDescent="0.25">
      <c r="A20" s="59" t="s">
        <v>160</v>
      </c>
      <c r="B20" s="232">
        <v>4.3789677248983283</v>
      </c>
      <c r="C20" s="232">
        <v>4.0990873553888774</v>
      </c>
      <c r="D20" s="232">
        <v>4.0936778451360807</v>
      </c>
      <c r="E20" s="232">
        <v>4.396557322207614</v>
      </c>
      <c r="F20" s="232">
        <v>4.1384392652773414</v>
      </c>
      <c r="G20" s="232">
        <v>4.8255754553821149</v>
      </c>
      <c r="H20" s="232">
        <v>5.1576757226535532</v>
      </c>
      <c r="I20" s="232">
        <v>5.1169415522701964</v>
      </c>
      <c r="J20" s="232">
        <v>4.7281993363620769</v>
      </c>
      <c r="K20" s="232">
        <v>4.6487724496904574</v>
      </c>
      <c r="L20" s="232">
        <v>4.2891754167425331</v>
      </c>
      <c r="M20" s="232">
        <v>1.377228702632036</v>
      </c>
      <c r="N20" s="232">
        <v>1.0019504351330011</v>
      </c>
      <c r="O20" s="232">
        <v>0.24453661040966079</v>
      </c>
      <c r="P20" s="232">
        <v>2.6387298205650671</v>
      </c>
      <c r="Q20" s="232">
        <v>2.9424615792724418</v>
      </c>
      <c r="R20" s="232">
        <v>3.1741792636512351</v>
      </c>
      <c r="S20" s="232">
        <v>3.655595245467385</v>
      </c>
      <c r="T20" s="232">
        <v>4.2085029193807886</v>
      </c>
      <c r="U20" s="232">
        <v>1.3939670005181551E-2</v>
      </c>
      <c r="V20" s="232">
        <v>2.320462056132773E-2</v>
      </c>
      <c r="W20" s="232">
        <v>4.1405171148764769E-2</v>
      </c>
      <c r="DA20" s="71" t="s">
        <v>2410</v>
      </c>
    </row>
    <row r="21" spans="1:105" ht="12" customHeight="1" x14ac:dyDescent="0.25">
      <c r="A21" s="59" t="s">
        <v>70</v>
      </c>
      <c r="B21" s="232">
        <v>0.80985460845791024</v>
      </c>
      <c r="C21" s="232">
        <v>0.80870408028991947</v>
      </c>
      <c r="D21" s="232">
        <v>0.80767656025577539</v>
      </c>
      <c r="E21" s="232">
        <v>0.81327577332780765</v>
      </c>
      <c r="F21" s="232">
        <v>0.81714369797744035</v>
      </c>
      <c r="G21" s="232">
        <v>0.84224810692883867</v>
      </c>
      <c r="H21" s="232">
        <v>1.136118981636234</v>
      </c>
      <c r="I21" s="232">
        <v>1.126277370855131</v>
      </c>
      <c r="J21" s="232">
        <v>0.82386069824430375</v>
      </c>
      <c r="K21" s="232">
        <v>0.53849159505340072</v>
      </c>
      <c r="L21" s="232">
        <v>0.56542116897630501</v>
      </c>
      <c r="M21" s="232">
        <v>0.1660895926428537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4.3717403670640018E-2</v>
      </c>
      <c r="T21" s="232">
        <v>7.3407448053951557E-3</v>
      </c>
      <c r="U21" s="232">
        <v>2.4690210416126669E-3</v>
      </c>
      <c r="V21" s="232">
        <v>2.5073301864957931E-3</v>
      </c>
      <c r="W21" s="232">
        <v>1.106146449410012E-2</v>
      </c>
      <c r="DA21" s="71" t="s">
        <v>2411</v>
      </c>
    </row>
    <row r="22" spans="1:105" ht="12" customHeight="1" x14ac:dyDescent="0.25">
      <c r="A22" s="59" t="s">
        <v>162</v>
      </c>
      <c r="B22" s="232">
        <v>2.5884992905143959E-2</v>
      </c>
      <c r="C22" s="232">
        <v>0.1070513267432472</v>
      </c>
      <c r="D22" s="232">
        <v>4.3460081068197778E-2</v>
      </c>
      <c r="E22" s="232">
        <v>6.4498916799515305E-2</v>
      </c>
      <c r="F22" s="232">
        <v>7.5384222781368346E-2</v>
      </c>
      <c r="G22" s="232">
        <v>0</v>
      </c>
      <c r="H22" s="232">
        <v>0</v>
      </c>
      <c r="I22" s="232">
        <v>0</v>
      </c>
      <c r="J22" s="232">
        <v>0</v>
      </c>
      <c r="K22" s="232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2">
        <v>0</v>
      </c>
      <c r="S22" s="232">
        <v>0</v>
      </c>
      <c r="T22" s="232">
        <v>6.6058034866631849E-4</v>
      </c>
      <c r="U22" s="232">
        <v>1.9157951870912989E-4</v>
      </c>
      <c r="V22" s="232">
        <v>0</v>
      </c>
      <c r="W22" s="232">
        <v>0</v>
      </c>
      <c r="DA22" s="71" t="s">
        <v>2412</v>
      </c>
    </row>
    <row r="23" spans="1:105" ht="12" customHeight="1" x14ac:dyDescent="0.25">
      <c r="A23" s="60" t="s">
        <v>2413</v>
      </c>
      <c r="B23" s="331">
        <v>1.6521484891247999</v>
      </c>
      <c r="C23" s="331">
        <v>1.6496709960903619</v>
      </c>
      <c r="D23" s="331">
        <v>1.6387547676921479</v>
      </c>
      <c r="E23" s="331">
        <v>1.5890544438222991</v>
      </c>
      <c r="F23" s="331">
        <v>1.420273957498835</v>
      </c>
      <c r="G23" s="331">
        <v>0.86038063399203557</v>
      </c>
      <c r="H23" s="331">
        <v>0.69801350250432215</v>
      </c>
      <c r="I23" s="331">
        <v>0.87772480072175163</v>
      </c>
      <c r="J23" s="331">
        <v>1.309357150865802</v>
      </c>
      <c r="K23" s="331">
        <v>1.4339306432504111</v>
      </c>
      <c r="L23" s="331">
        <v>0.46183315834148919</v>
      </c>
      <c r="M23" s="331">
        <v>5.4369927005927083</v>
      </c>
      <c r="N23" s="331">
        <v>2.1544910774654391</v>
      </c>
      <c r="O23" s="331">
        <v>2.0412724828729649</v>
      </c>
      <c r="P23" s="331">
        <v>1.0692174920021911</v>
      </c>
      <c r="Q23" s="331">
        <v>1.0081935049903989</v>
      </c>
      <c r="R23" s="331">
        <v>0.1318987757321852</v>
      </c>
      <c r="S23" s="331">
        <v>0.23297703829351979</v>
      </c>
      <c r="T23" s="331">
        <v>0.42043475752816151</v>
      </c>
      <c r="U23" s="331">
        <v>1.2929661763826019</v>
      </c>
      <c r="V23" s="331">
        <v>1.2095230532760459</v>
      </c>
      <c r="W23" s="331">
        <v>0.84164915869931312</v>
      </c>
      <c r="DA23" s="72" t="s">
        <v>2414</v>
      </c>
    </row>
    <row r="24" spans="1:105" ht="12" customHeight="1" x14ac:dyDescent="0.25">
      <c r="A24" s="57" t="s">
        <v>2415</v>
      </c>
      <c r="B24" s="263">
        <f t="shared" ref="B24:W24" si="1">B25+B26</f>
        <v>1.6721049295230301</v>
      </c>
      <c r="C24" s="263">
        <f t="shared" si="1"/>
        <v>2.1072739538939587</v>
      </c>
      <c r="D24" s="263">
        <f t="shared" si="1"/>
        <v>1.7767603525032469</v>
      </c>
      <c r="E24" s="263">
        <f t="shared" si="1"/>
        <v>1.9513510265558298</v>
      </c>
      <c r="F24" s="263">
        <f t="shared" si="1"/>
        <v>1.8995487512047777</v>
      </c>
      <c r="G24" s="263">
        <f t="shared" si="1"/>
        <v>0.61290356277531566</v>
      </c>
      <c r="H24" s="263">
        <f t="shared" si="1"/>
        <v>0.59976554371714097</v>
      </c>
      <c r="I24" s="263">
        <f t="shared" si="1"/>
        <v>0.65272859706794639</v>
      </c>
      <c r="J24" s="263">
        <f t="shared" si="1"/>
        <v>0.72079075409582882</v>
      </c>
      <c r="K24" s="263">
        <f t="shared" si="1"/>
        <v>0.72283332677463663</v>
      </c>
      <c r="L24" s="263">
        <f t="shared" si="1"/>
        <v>0.44002581319036482</v>
      </c>
      <c r="M24" s="263">
        <f t="shared" si="1"/>
        <v>1.031560190301974</v>
      </c>
      <c r="N24" s="263">
        <f t="shared" si="1"/>
        <v>0.45420397006340302</v>
      </c>
      <c r="O24" s="263">
        <f t="shared" si="1"/>
        <v>0.3451244934130363</v>
      </c>
      <c r="P24" s="263">
        <f t="shared" si="1"/>
        <v>0.4508995019217158</v>
      </c>
      <c r="Q24" s="263">
        <f t="shared" si="1"/>
        <v>0.46234693748209732</v>
      </c>
      <c r="R24" s="263">
        <f t="shared" si="1"/>
        <v>0.2170366796509208</v>
      </c>
      <c r="S24" s="263">
        <f t="shared" si="1"/>
        <v>0.2871755116619728</v>
      </c>
      <c r="T24" s="263">
        <f t="shared" si="1"/>
        <v>0.58500804864670741</v>
      </c>
      <c r="U24" s="263">
        <f t="shared" si="1"/>
        <v>0.26611681464741554</v>
      </c>
      <c r="V24" s="263">
        <f t="shared" si="1"/>
        <v>0.19777322534578851</v>
      </c>
      <c r="W24" s="263">
        <f t="shared" si="1"/>
        <v>0.15405400899127469</v>
      </c>
      <c r="DA24" s="70"/>
    </row>
    <row r="25" spans="1:105" ht="12" customHeight="1" x14ac:dyDescent="0.25">
      <c r="A25" s="60" t="s">
        <v>2416</v>
      </c>
      <c r="B25" s="264">
        <v>0.89168555180761755</v>
      </c>
      <c r="C25" s="264">
        <v>1.3388558736196421</v>
      </c>
      <c r="D25" s="264">
        <v>1.0187354458195641</v>
      </c>
      <c r="E25" s="264">
        <v>1.177673248312562</v>
      </c>
      <c r="F25" s="264">
        <v>1.1811145859233809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  <c r="R25" s="264">
        <v>0</v>
      </c>
      <c r="S25" s="264">
        <v>0</v>
      </c>
      <c r="T25" s="264">
        <v>0.20032404223050659</v>
      </c>
      <c r="U25" s="264">
        <v>5.9152115468399262E-2</v>
      </c>
      <c r="V25" s="264">
        <v>0</v>
      </c>
      <c r="W25" s="264">
        <v>0</v>
      </c>
      <c r="DA25" s="72" t="s">
        <v>2417</v>
      </c>
    </row>
    <row r="26" spans="1:105" ht="12" customHeight="1" x14ac:dyDescent="0.25">
      <c r="A26" s="60" t="s">
        <v>2418</v>
      </c>
      <c r="B26" s="264">
        <v>0.7804193777154127</v>
      </c>
      <c r="C26" s="264">
        <v>0.76841808027431668</v>
      </c>
      <c r="D26" s="264">
        <v>0.75802490668368294</v>
      </c>
      <c r="E26" s="264">
        <v>0.77367777824326778</v>
      </c>
      <c r="F26" s="264">
        <v>0.7184341652813967</v>
      </c>
      <c r="G26" s="264">
        <v>0.61290356277531566</v>
      </c>
      <c r="H26" s="264">
        <v>0.59976554371714097</v>
      </c>
      <c r="I26" s="264">
        <v>0.65272859706794639</v>
      </c>
      <c r="J26" s="264">
        <v>0.72079075409582882</v>
      </c>
      <c r="K26" s="264">
        <v>0.72283332677463663</v>
      </c>
      <c r="L26" s="264">
        <v>0.44002581319036482</v>
      </c>
      <c r="M26" s="264">
        <v>1.031560190301974</v>
      </c>
      <c r="N26" s="264">
        <v>0.45420397006340302</v>
      </c>
      <c r="O26" s="264">
        <v>0.3451244934130363</v>
      </c>
      <c r="P26" s="264">
        <v>0.4508995019217158</v>
      </c>
      <c r="Q26" s="264">
        <v>0.46234693748209732</v>
      </c>
      <c r="R26" s="264">
        <v>0.2170366796509208</v>
      </c>
      <c r="S26" s="264">
        <v>0.2871755116619728</v>
      </c>
      <c r="T26" s="264">
        <v>0.38468400641620082</v>
      </c>
      <c r="U26" s="264">
        <v>0.2069646991790163</v>
      </c>
      <c r="V26" s="264">
        <v>0.19777322534578851</v>
      </c>
      <c r="W26" s="264">
        <v>0.15405400899127469</v>
      </c>
      <c r="DA26" s="72" t="s">
        <v>2419</v>
      </c>
    </row>
    <row r="27" spans="1:105" ht="12" customHeight="1" x14ac:dyDescent="0.25">
      <c r="A27" s="57" t="s">
        <v>2420</v>
      </c>
      <c r="B27" s="263">
        <f t="shared" ref="B27:W27" si="2">B28+B34</f>
        <v>10.261303541710413</v>
      </c>
      <c r="C27" s="263">
        <f t="shared" si="2"/>
        <v>9.97160201888099</v>
      </c>
      <c r="D27" s="263">
        <f t="shared" si="2"/>
        <v>9.8553941504713301</v>
      </c>
      <c r="E27" s="263">
        <f t="shared" si="2"/>
        <v>10.25825467945295</v>
      </c>
      <c r="F27" s="263">
        <f t="shared" si="2"/>
        <v>9.671632103803125</v>
      </c>
      <c r="G27" s="263">
        <f t="shared" si="2"/>
        <v>9.7955755128536506</v>
      </c>
      <c r="H27" s="263">
        <f t="shared" si="2"/>
        <v>10.463357102901416</v>
      </c>
      <c r="I27" s="263">
        <f t="shared" si="2"/>
        <v>10.643721216952201</v>
      </c>
      <c r="J27" s="263">
        <f t="shared" si="2"/>
        <v>10.261342734832489</v>
      </c>
      <c r="K27" s="263">
        <f t="shared" si="2"/>
        <v>9.9011940521105846</v>
      </c>
      <c r="L27" s="263">
        <f t="shared" si="2"/>
        <v>8.0593654595631001</v>
      </c>
      <c r="M27" s="263">
        <f t="shared" si="2"/>
        <v>9.9718728512394268</v>
      </c>
      <c r="N27" s="263">
        <f t="shared" si="2"/>
        <v>4.5092021608549144</v>
      </c>
      <c r="O27" s="263">
        <f t="shared" si="2"/>
        <v>3.2654415618323229</v>
      </c>
      <c r="P27" s="263">
        <f t="shared" si="2"/>
        <v>5.7284563029188185</v>
      </c>
      <c r="Q27" s="263">
        <f t="shared" si="2"/>
        <v>6.0807405678016861</v>
      </c>
      <c r="R27" s="263">
        <f t="shared" si="2"/>
        <v>5.1965200207477569</v>
      </c>
      <c r="S27" s="263">
        <f t="shared" si="2"/>
        <v>5.9555399852130364</v>
      </c>
      <c r="T27" s="263">
        <f t="shared" si="2"/>
        <v>6.8690231181325334</v>
      </c>
      <c r="U27" s="263">
        <f t="shared" si="2"/>
        <v>1.9471868583435252</v>
      </c>
      <c r="V27" s="263">
        <f t="shared" si="2"/>
        <v>1.8674058596120013</v>
      </c>
      <c r="W27" s="263">
        <f t="shared" si="2"/>
        <v>1.4807404612472852</v>
      </c>
      <c r="DA27" s="70"/>
    </row>
    <row r="28" spans="1:105" ht="12" customHeight="1" x14ac:dyDescent="0.25">
      <c r="A28" s="60" t="s">
        <v>2421</v>
      </c>
      <c r="B28" s="331">
        <v>7.9010914143892688</v>
      </c>
      <c r="C28" s="331">
        <v>7.6149291673233304</v>
      </c>
      <c r="D28" s="331">
        <v>7.5143159109111188</v>
      </c>
      <c r="E28" s="331">
        <v>7.9881769025639517</v>
      </c>
      <c r="F28" s="331">
        <v>7.6426693073762184</v>
      </c>
      <c r="G28" s="331">
        <v>8.5664603214364572</v>
      </c>
      <c r="H28" s="331">
        <v>9.4661949564666692</v>
      </c>
      <c r="I28" s="331">
        <v>9.3898286444925567</v>
      </c>
      <c r="J28" s="331">
        <v>8.3908325193099156</v>
      </c>
      <c r="K28" s="331">
        <v>7.8527217046099977</v>
      </c>
      <c r="L28" s="331">
        <v>7.3996038047895443</v>
      </c>
      <c r="M28" s="331">
        <v>2.2047404218212709</v>
      </c>
      <c r="N28" s="331">
        <v>1.4313577644757161</v>
      </c>
      <c r="O28" s="331">
        <v>0.3493380148709439</v>
      </c>
      <c r="P28" s="331">
        <v>4.201002742915688</v>
      </c>
      <c r="Q28" s="331">
        <v>4.6404641321011164</v>
      </c>
      <c r="R28" s="331">
        <v>5.0080931982732064</v>
      </c>
      <c r="S28" s="331">
        <v>5.6227156447937228</v>
      </c>
      <c r="T28" s="331">
        <v>6.2684020359494452</v>
      </c>
      <c r="U28" s="331">
        <v>0.10009232065409431</v>
      </c>
      <c r="V28" s="331">
        <v>0.1395157835033643</v>
      </c>
      <c r="W28" s="331">
        <v>0.2783845202482661</v>
      </c>
      <c r="DA28" s="72" t="s">
        <v>2422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2423</v>
      </c>
    </row>
    <row r="30" spans="1:105" ht="12" customHeight="1" x14ac:dyDescent="0.25">
      <c r="A30" s="59" t="s">
        <v>33</v>
      </c>
      <c r="B30" s="232">
        <v>0.45150951973015058</v>
      </c>
      <c r="C30" s="232">
        <v>0.45086807814898239</v>
      </c>
      <c r="D30" s="232">
        <v>0.45029521596818561</v>
      </c>
      <c r="E30" s="232">
        <v>0.45341688494261312</v>
      </c>
      <c r="F30" s="232">
        <v>0.45557332732457761</v>
      </c>
      <c r="G30" s="232">
        <v>0.46956951813509662</v>
      </c>
      <c r="H30" s="232">
        <v>0.47505966462411942</v>
      </c>
      <c r="I30" s="232">
        <v>0.47094446859922973</v>
      </c>
      <c r="J30" s="232">
        <v>0.45931818415794629</v>
      </c>
      <c r="K30" s="232">
        <v>0.44234449783305818</v>
      </c>
      <c r="L30" s="232">
        <v>0.46446582519120189</v>
      </c>
      <c r="M30" s="232">
        <v>0</v>
      </c>
      <c r="N30" s="232">
        <v>0</v>
      </c>
      <c r="O30" s="232">
        <v>0</v>
      </c>
      <c r="P30" s="232">
        <v>0.43138871353702102</v>
      </c>
      <c r="Q30" s="232">
        <v>0.4369475902833429</v>
      </c>
      <c r="R30" s="232">
        <v>0.47355139305715471</v>
      </c>
      <c r="S30" s="232">
        <v>0.33798328888225893</v>
      </c>
      <c r="T30" s="232">
        <v>0.2448245437568024</v>
      </c>
      <c r="U30" s="232">
        <v>7.6377648417660954E-2</v>
      </c>
      <c r="V30" s="232">
        <v>0.1027844252921879</v>
      </c>
      <c r="W30" s="232">
        <v>0.20343218361560189</v>
      </c>
      <c r="DA30" s="71" t="s">
        <v>2424</v>
      </c>
    </row>
    <row r="31" spans="1:105" ht="12" customHeight="1" x14ac:dyDescent="0.25">
      <c r="A31" s="59" t="s">
        <v>160</v>
      </c>
      <c r="B31" s="232">
        <v>6.2556681784261832</v>
      </c>
      <c r="C31" s="232">
        <v>5.8558390791269677</v>
      </c>
      <c r="D31" s="232">
        <v>5.8481112073372579</v>
      </c>
      <c r="E31" s="232">
        <v>6.2807961745823064</v>
      </c>
      <c r="F31" s="232">
        <v>5.9120560932533426</v>
      </c>
      <c r="G31" s="232">
        <v>6.8936792219744483</v>
      </c>
      <c r="H31" s="232">
        <v>7.3681081752193593</v>
      </c>
      <c r="I31" s="232">
        <v>7.309916503243139</v>
      </c>
      <c r="J31" s="232">
        <v>6.7545704805172502</v>
      </c>
      <c r="K31" s="232">
        <v>6.6411034995577953</v>
      </c>
      <c r="L31" s="232">
        <v>6.1273934524893354</v>
      </c>
      <c r="M31" s="232">
        <v>1.9674695751886231</v>
      </c>
      <c r="N31" s="232">
        <v>1.4313577644757161</v>
      </c>
      <c r="O31" s="232">
        <v>0.3493380148709439</v>
      </c>
      <c r="P31" s="232">
        <v>3.7696140293786669</v>
      </c>
      <c r="Q31" s="232">
        <v>4.2035165418177733</v>
      </c>
      <c r="R31" s="232">
        <v>4.5345418052160511</v>
      </c>
      <c r="S31" s="232">
        <v>5.2222789220962644</v>
      </c>
      <c r="T31" s="232">
        <v>6.0121470276868401</v>
      </c>
      <c r="U31" s="232">
        <v>1.9913814293116502E-2</v>
      </c>
      <c r="V31" s="232">
        <v>3.3149457944753893E-2</v>
      </c>
      <c r="W31" s="232">
        <v>5.9150244498235402E-2</v>
      </c>
      <c r="DA31" s="71" t="s">
        <v>2425</v>
      </c>
    </row>
    <row r="32" spans="1:105" ht="12" customHeight="1" x14ac:dyDescent="0.25">
      <c r="A32" s="59" t="s">
        <v>70</v>
      </c>
      <c r="B32" s="232">
        <v>1.1569351549398721</v>
      </c>
      <c r="C32" s="232">
        <v>1.155291543271314</v>
      </c>
      <c r="D32" s="232">
        <v>1.1538236575082499</v>
      </c>
      <c r="E32" s="232">
        <v>1.1618225333254399</v>
      </c>
      <c r="F32" s="232">
        <v>1.1673481399677721</v>
      </c>
      <c r="G32" s="232">
        <v>1.203211581326912</v>
      </c>
      <c r="H32" s="232">
        <v>1.6230271166231911</v>
      </c>
      <c r="I32" s="232">
        <v>1.608967672650188</v>
      </c>
      <c r="J32" s="232">
        <v>1.1769438546347191</v>
      </c>
      <c r="K32" s="232">
        <v>0.76927370721914379</v>
      </c>
      <c r="L32" s="232">
        <v>0.80774452710900724</v>
      </c>
      <c r="M32" s="232">
        <v>0.23727084663264819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6.2453433815200021E-2</v>
      </c>
      <c r="T32" s="232">
        <v>1.048677829342165E-2</v>
      </c>
      <c r="U32" s="232">
        <v>3.5271729165895242E-3</v>
      </c>
      <c r="V32" s="232">
        <v>3.5819002664225618E-3</v>
      </c>
      <c r="W32" s="232">
        <v>1.5802092134428739E-2</v>
      </c>
      <c r="DA32" s="71" t="s">
        <v>2426</v>
      </c>
    </row>
    <row r="33" spans="1:105" ht="12" customHeight="1" x14ac:dyDescent="0.25">
      <c r="A33" s="59" t="s">
        <v>162</v>
      </c>
      <c r="B33" s="232">
        <v>3.697856129306281E-2</v>
      </c>
      <c r="C33" s="232">
        <v>0.1529304667760675</v>
      </c>
      <c r="D33" s="232">
        <v>6.2085830097425368E-2</v>
      </c>
      <c r="E33" s="232">
        <v>9.21413097135933E-2</v>
      </c>
      <c r="F33" s="232">
        <v>0.10769174683052619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9.4368621238045502E-4</v>
      </c>
      <c r="U33" s="232">
        <v>2.7368502672732838E-4</v>
      </c>
      <c r="V33" s="232">
        <v>0</v>
      </c>
      <c r="W33" s="232">
        <v>0</v>
      </c>
      <c r="DA33" s="71" t="s">
        <v>2427</v>
      </c>
    </row>
    <row r="34" spans="1:105" ht="12" customHeight="1" x14ac:dyDescent="0.25">
      <c r="A34" s="60" t="s">
        <v>2428</v>
      </c>
      <c r="B34" s="331">
        <v>2.360212127321144</v>
      </c>
      <c r="C34" s="331">
        <v>2.35667285155766</v>
      </c>
      <c r="D34" s="331">
        <v>2.3410782395602121</v>
      </c>
      <c r="E34" s="331">
        <v>2.270077776888999</v>
      </c>
      <c r="F34" s="331">
        <v>2.028962796426907</v>
      </c>
      <c r="G34" s="331">
        <v>1.2291151914171941</v>
      </c>
      <c r="H34" s="331">
        <v>0.99716214643474566</v>
      </c>
      <c r="I34" s="331">
        <v>1.253892572459645</v>
      </c>
      <c r="J34" s="331">
        <v>1.870510215522573</v>
      </c>
      <c r="K34" s="331">
        <v>2.0484723475005868</v>
      </c>
      <c r="L34" s="331">
        <v>0.65976165477355608</v>
      </c>
      <c r="M34" s="331">
        <v>7.7671324294181554</v>
      </c>
      <c r="N34" s="331">
        <v>3.0778443963791982</v>
      </c>
      <c r="O34" s="331">
        <v>2.916103546961379</v>
      </c>
      <c r="P34" s="331">
        <v>1.5274535600031309</v>
      </c>
      <c r="Q34" s="331">
        <v>1.44027643570057</v>
      </c>
      <c r="R34" s="331">
        <v>0.18842682247455031</v>
      </c>
      <c r="S34" s="331">
        <v>0.33282434041931391</v>
      </c>
      <c r="T34" s="331">
        <v>0.60062108218308785</v>
      </c>
      <c r="U34" s="331">
        <v>1.847094537689431</v>
      </c>
      <c r="V34" s="331">
        <v>1.7278900761086371</v>
      </c>
      <c r="W34" s="331">
        <v>1.202355940999019</v>
      </c>
      <c r="DA34" s="72" t="s">
        <v>2429</v>
      </c>
    </row>
    <row r="35" spans="1:105" ht="12" customHeight="1" x14ac:dyDescent="0.25">
      <c r="A35" s="57" t="s">
        <v>2430</v>
      </c>
      <c r="B35" s="263">
        <v>6.337967224936043</v>
      </c>
      <c r="C35" s="263">
        <v>6.1355257942818699</v>
      </c>
      <c r="D35" s="263">
        <v>6.0784132030380373</v>
      </c>
      <c r="E35" s="263">
        <v>6.3237427043039398</v>
      </c>
      <c r="F35" s="263">
        <v>5.9600874974945039</v>
      </c>
      <c r="G35" s="263">
        <v>6.0473077266723676</v>
      </c>
      <c r="H35" s="263">
        <v>6.4192510991345157</v>
      </c>
      <c r="I35" s="263">
        <v>6.5625903015717588</v>
      </c>
      <c r="J35" s="263">
        <v>6.3738890045949743</v>
      </c>
      <c r="K35" s="263">
        <v>6.1552289989358826</v>
      </c>
      <c r="L35" s="263">
        <v>4.9246963749176222</v>
      </c>
      <c r="M35" s="263">
        <v>5.1293561772975451</v>
      </c>
      <c r="N35" s="263">
        <v>2.4995514209034502</v>
      </c>
      <c r="O35" s="263">
        <v>1.4033925702390579</v>
      </c>
      <c r="P35" s="263">
        <v>3.5578907457672169</v>
      </c>
      <c r="Q35" s="263">
        <v>3.7797166203285881</v>
      </c>
      <c r="R35" s="263">
        <v>3.1057686529297182</v>
      </c>
      <c r="S35" s="263">
        <v>3.6014778335854878</v>
      </c>
      <c r="T35" s="263">
        <v>4.197356218104197</v>
      </c>
      <c r="U35" s="263">
        <v>0.66921168710852863</v>
      </c>
      <c r="V35" s="263">
        <v>0.73071757740388332</v>
      </c>
      <c r="W35" s="263">
        <v>0.738573708555744</v>
      </c>
      <c r="DA35" s="70" t="s">
        <v>2431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2432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2433</v>
      </c>
    </row>
    <row r="38" spans="1:105" ht="12" customHeight="1" x14ac:dyDescent="0.25">
      <c r="A38" s="46" t="s">
        <v>33</v>
      </c>
      <c r="B38" s="231">
        <v>0.3621844613245126</v>
      </c>
      <c r="C38" s="231">
        <v>0.36327491202045448</v>
      </c>
      <c r="D38" s="231">
        <v>0.36424877772726089</v>
      </c>
      <c r="E38" s="231">
        <v>0.35894194046250499</v>
      </c>
      <c r="F38" s="231">
        <v>0.35527598842443597</v>
      </c>
      <c r="G38" s="231">
        <v>0.33148246401403159</v>
      </c>
      <c r="H38" s="231">
        <v>0.32214921500318561</v>
      </c>
      <c r="I38" s="231">
        <v>0.32914504824546692</v>
      </c>
      <c r="J38" s="231">
        <v>0.34890973176707368</v>
      </c>
      <c r="K38" s="231">
        <v>0.34672458581887222</v>
      </c>
      <c r="L38" s="231">
        <v>0.309118329296455</v>
      </c>
      <c r="M38" s="231">
        <v>0</v>
      </c>
      <c r="N38" s="231">
        <v>0</v>
      </c>
      <c r="O38" s="231">
        <v>0</v>
      </c>
      <c r="P38" s="231">
        <v>0.36534941909048763</v>
      </c>
      <c r="Q38" s="231">
        <v>0.3558993286429501</v>
      </c>
      <c r="R38" s="231">
        <v>0.2936728638786561</v>
      </c>
      <c r="S38" s="231">
        <v>0.2164860184880347</v>
      </c>
      <c r="T38" s="231">
        <v>0.1639358508258939</v>
      </c>
      <c r="U38" s="231">
        <v>0.5106567079367057</v>
      </c>
      <c r="V38" s="231">
        <v>0.53833612483383875</v>
      </c>
      <c r="W38" s="231">
        <v>0.53971988873007037</v>
      </c>
      <c r="DA38" s="73" t="s">
        <v>2434</v>
      </c>
    </row>
    <row r="39" spans="1:105" ht="12" customHeight="1" x14ac:dyDescent="0.25">
      <c r="A39" s="46" t="s">
        <v>160</v>
      </c>
      <c r="B39" s="231">
        <v>5.0180687458866968</v>
      </c>
      <c r="C39" s="231">
        <v>4.7181859381334634</v>
      </c>
      <c r="D39" s="231">
        <v>4.7306018002114261</v>
      </c>
      <c r="E39" s="231">
        <v>4.9721155991784167</v>
      </c>
      <c r="F39" s="231">
        <v>4.6104796882782226</v>
      </c>
      <c r="G39" s="231">
        <v>4.8664440223843126</v>
      </c>
      <c r="H39" s="231">
        <v>4.9964887391219683</v>
      </c>
      <c r="I39" s="231">
        <v>5.1089310535629338</v>
      </c>
      <c r="J39" s="231">
        <v>5.1309428971979383</v>
      </c>
      <c r="K39" s="231">
        <v>5.2055216500815602</v>
      </c>
      <c r="L39" s="231">
        <v>4.0779956764220886</v>
      </c>
      <c r="M39" s="231">
        <v>4.5773425838503741</v>
      </c>
      <c r="N39" s="231">
        <v>2.4995514209034502</v>
      </c>
      <c r="O39" s="231">
        <v>1.4033925702390579</v>
      </c>
      <c r="P39" s="231">
        <v>3.19254132667673</v>
      </c>
      <c r="Q39" s="231">
        <v>3.423817291685638</v>
      </c>
      <c r="R39" s="231">
        <v>2.8120957890510621</v>
      </c>
      <c r="S39" s="231">
        <v>3.3449889638550991</v>
      </c>
      <c r="T39" s="231">
        <v>4.0257664658542893</v>
      </c>
      <c r="U39" s="231">
        <v>0.13314265442917669</v>
      </c>
      <c r="V39" s="231">
        <v>0.17362115592504529</v>
      </c>
      <c r="W39" s="231">
        <v>0.15692975817075019</v>
      </c>
      <c r="DA39" s="73" t="s">
        <v>2435</v>
      </c>
    </row>
    <row r="40" spans="1:105" ht="12" customHeight="1" x14ac:dyDescent="0.25">
      <c r="A40" s="46" t="s">
        <v>70</v>
      </c>
      <c r="B40" s="231">
        <v>0.92805116518855013</v>
      </c>
      <c r="C40" s="231">
        <v>0.9308453050454859</v>
      </c>
      <c r="D40" s="231">
        <v>0.93334071084128878</v>
      </c>
      <c r="E40" s="231">
        <v>0.919742621930981</v>
      </c>
      <c r="F40" s="231">
        <v>0.91034909066789593</v>
      </c>
      <c r="G40" s="231">
        <v>0.84938124027402417</v>
      </c>
      <c r="H40" s="231">
        <v>1.1006131450093619</v>
      </c>
      <c r="I40" s="231">
        <v>1.124514199763359</v>
      </c>
      <c r="J40" s="231">
        <v>0.8940363756299623</v>
      </c>
      <c r="K40" s="231">
        <v>0.60298276303545006</v>
      </c>
      <c r="L40" s="231">
        <v>0.53758236919907831</v>
      </c>
      <c r="M40" s="231">
        <v>0.55201359344717127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4.0002851242354247E-2</v>
      </c>
      <c r="T40" s="231">
        <v>7.0220039852798748E-3</v>
      </c>
      <c r="U40" s="231">
        <v>2.3582481880819801E-2</v>
      </c>
      <c r="V40" s="231">
        <v>1.8760296644999321E-2</v>
      </c>
      <c r="W40" s="231">
        <v>4.192406165492342E-2</v>
      </c>
      <c r="DA40" s="73" t="s">
        <v>2436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2437</v>
      </c>
    </row>
    <row r="42" spans="1:105" ht="12" customHeight="1" x14ac:dyDescent="0.25">
      <c r="A42" s="46" t="s">
        <v>162</v>
      </c>
      <c r="B42" s="231">
        <v>2.9662852536283021E-2</v>
      </c>
      <c r="C42" s="231">
        <v>0.12321963908246659</v>
      </c>
      <c r="D42" s="231">
        <v>5.0221914258061683E-2</v>
      </c>
      <c r="E42" s="231">
        <v>7.2942542732037416E-2</v>
      </c>
      <c r="F42" s="231">
        <v>8.3982730123948635E-2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6.3189743873445542E-4</v>
      </c>
      <c r="U42" s="231">
        <v>1.8298428618264461E-3</v>
      </c>
      <c r="V42" s="231">
        <v>0</v>
      </c>
      <c r="W42" s="231">
        <v>0</v>
      </c>
      <c r="DA42" s="73" t="s">
        <v>2438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2439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2440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2441</v>
      </c>
    </row>
    <row r="46" spans="1:105" ht="12" customHeight="1" x14ac:dyDescent="0.25">
      <c r="A46" s="57" t="s">
        <v>2442</v>
      </c>
      <c r="B46" s="263">
        <v>3.6725617774842951</v>
      </c>
      <c r="C46" s="263">
        <v>3.6160850836438421</v>
      </c>
      <c r="D46" s="263">
        <v>3.567176031452624</v>
      </c>
      <c r="E46" s="263">
        <v>3.6408366034977302</v>
      </c>
      <c r="F46" s="263">
        <v>3.3808666601477482</v>
      </c>
      <c r="G46" s="263">
        <v>2.884252060119131</v>
      </c>
      <c r="H46" s="263">
        <v>2.822426088080662</v>
      </c>
      <c r="I46" s="263">
        <v>3.0716639862021</v>
      </c>
      <c r="J46" s="263">
        <v>3.3919564898627219</v>
      </c>
      <c r="K46" s="263">
        <v>3.401568596586523</v>
      </c>
      <c r="L46" s="263">
        <v>2.070709709131128</v>
      </c>
      <c r="M46" s="263">
        <v>4.8544008955386966</v>
      </c>
      <c r="N46" s="263">
        <v>2.1374304473571888</v>
      </c>
      <c r="O46" s="263">
        <v>1.6241152631201701</v>
      </c>
      <c r="P46" s="263">
        <v>2.1218800090433669</v>
      </c>
      <c r="Q46" s="263">
        <v>2.1757502940333979</v>
      </c>
      <c r="R46" s="263">
        <v>1.021349080710215</v>
      </c>
      <c r="S46" s="263">
        <v>1.35141417252693</v>
      </c>
      <c r="T46" s="263">
        <v>1.8102776772527081</v>
      </c>
      <c r="U46" s="263">
        <v>0.97395152554831166</v>
      </c>
      <c r="V46" s="263">
        <v>0.93069753103900399</v>
      </c>
      <c r="W46" s="263">
        <v>0.72496004231188071</v>
      </c>
      <c r="DA46" s="70" t="s">
        <v>2443</v>
      </c>
    </row>
    <row r="47" spans="1:105" ht="12" customHeight="1" x14ac:dyDescent="0.25">
      <c r="A47" s="41" t="s">
        <v>2444</v>
      </c>
      <c r="B47" s="352">
        <v>2.486896069191876</v>
      </c>
      <c r="C47" s="352">
        <v>2.448652555148394</v>
      </c>
      <c r="D47" s="352">
        <v>2.4155335126348172</v>
      </c>
      <c r="E47" s="352">
        <v>2.4654131874156411</v>
      </c>
      <c r="F47" s="352">
        <v>2.289373063546583</v>
      </c>
      <c r="G47" s="352">
        <v>1.9530876661745991</v>
      </c>
      <c r="H47" s="352">
        <v>1.911221858013366</v>
      </c>
      <c r="I47" s="352">
        <v>2.079994716493756</v>
      </c>
      <c r="J47" s="352">
        <v>2.2968826047325899</v>
      </c>
      <c r="K47" s="352">
        <v>2.3033914974010892</v>
      </c>
      <c r="L47" s="352">
        <v>1.4021928419685179</v>
      </c>
      <c r="M47" s="352">
        <v>3.2871851412847559</v>
      </c>
      <c r="N47" s="352">
        <v>1.4473731688578411</v>
      </c>
      <c r="O47" s="352">
        <v>1.099778876023374</v>
      </c>
      <c r="P47" s="352">
        <v>1.4368431012211449</v>
      </c>
      <c r="Q47" s="352">
        <v>1.4733216707061549</v>
      </c>
      <c r="R47" s="352">
        <v>0.69161233165990821</v>
      </c>
      <c r="S47" s="352">
        <v>0.91511778348071293</v>
      </c>
      <c r="T47" s="352">
        <v>1.2258398122275871</v>
      </c>
      <c r="U47" s="352">
        <v>0.65951680794561807</v>
      </c>
      <c r="V47" s="352">
        <v>0.63022711986425684</v>
      </c>
      <c r="W47" s="352">
        <v>0.4909108107043415</v>
      </c>
      <c r="DA47" s="97" t="s">
        <v>2445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0.99999999999999989</v>
      </c>
      <c r="C51" s="234">
        <f t="shared" si="3"/>
        <v>1</v>
      </c>
      <c r="D51" s="234">
        <f t="shared" si="3"/>
        <v>1</v>
      </c>
      <c r="E51" s="234">
        <f t="shared" si="3"/>
        <v>0.99999999999999967</v>
      </c>
      <c r="F51" s="234">
        <f t="shared" si="3"/>
        <v>0.99999999999999956</v>
      </c>
      <c r="G51" s="234">
        <f t="shared" si="3"/>
        <v>1.0000000000000002</v>
      </c>
      <c r="H51" s="234">
        <f t="shared" si="3"/>
        <v>0.99999999999999989</v>
      </c>
      <c r="I51" s="234">
        <f t="shared" si="3"/>
        <v>0.99999999999999978</v>
      </c>
      <c r="J51" s="234">
        <f t="shared" si="3"/>
        <v>1</v>
      </c>
      <c r="K51" s="234">
        <f t="shared" si="3"/>
        <v>0.99999999999999989</v>
      </c>
      <c r="L51" s="234">
        <f t="shared" si="3"/>
        <v>1.0000000000000002</v>
      </c>
      <c r="M51" s="234">
        <f t="shared" si="3"/>
        <v>0.99999999999999978</v>
      </c>
      <c r="N51" s="234">
        <f t="shared" si="3"/>
        <v>0.99999999999999989</v>
      </c>
      <c r="O51" s="234">
        <f t="shared" si="3"/>
        <v>1.0000000000000002</v>
      </c>
      <c r="P51" s="234">
        <f t="shared" si="3"/>
        <v>1</v>
      </c>
      <c r="Q51" s="234">
        <f t="shared" si="3"/>
        <v>1</v>
      </c>
      <c r="R51" s="234">
        <f t="shared" si="3"/>
        <v>1.0000000000000002</v>
      </c>
      <c r="S51" s="234">
        <f t="shared" si="3"/>
        <v>1</v>
      </c>
      <c r="T51" s="234">
        <f t="shared" si="3"/>
        <v>0.99999999999999978</v>
      </c>
      <c r="U51" s="234">
        <f t="shared" si="3"/>
        <v>1</v>
      </c>
      <c r="V51" s="234">
        <f t="shared" si="3"/>
        <v>0.99999999999999978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2.0916679728430351E-2</v>
      </c>
      <c r="C52" s="301">
        <f t="shared" si="4"/>
        <v>2.0849579431029216E-2</v>
      </c>
      <c r="D52" s="301">
        <f t="shared" si="4"/>
        <v>2.0992196839963805E-2</v>
      </c>
      <c r="E52" s="301">
        <f t="shared" si="4"/>
        <v>2.0638963090435579E-2</v>
      </c>
      <c r="F52" s="301">
        <f t="shared" si="4"/>
        <v>2.037837909175403E-2</v>
      </c>
      <c r="G52" s="301">
        <f t="shared" si="4"/>
        <v>1.8642333411576284E-2</v>
      </c>
      <c r="H52" s="301">
        <f t="shared" si="4"/>
        <v>1.7488525653522092E-2</v>
      </c>
      <c r="I52" s="301">
        <f t="shared" si="4"/>
        <v>1.8374991029185231E-2</v>
      </c>
      <c r="J52" s="301">
        <f t="shared" si="4"/>
        <v>2.0249316052984908E-2</v>
      </c>
      <c r="K52" s="301">
        <f t="shared" si="4"/>
        <v>2.0803644032641361E-2</v>
      </c>
      <c r="L52" s="301">
        <f t="shared" si="4"/>
        <v>1.6864393499436289E-2</v>
      </c>
      <c r="M52" s="301">
        <f t="shared" si="4"/>
        <v>2.6990368574095751E-2</v>
      </c>
      <c r="N52" s="301">
        <f t="shared" si="4"/>
        <v>2.6266139134553567E-2</v>
      </c>
      <c r="O52" s="301">
        <f t="shared" si="4"/>
        <v>2.7974549393970007E-2</v>
      </c>
      <c r="P52" s="301">
        <f t="shared" si="4"/>
        <v>2.1923831294575653E-2</v>
      </c>
      <c r="Q52" s="301">
        <f t="shared" si="4"/>
        <v>2.1400549865094896E-2</v>
      </c>
      <c r="R52" s="301">
        <f t="shared" si="4"/>
        <v>1.3722633739456777E-2</v>
      </c>
      <c r="S52" s="301">
        <f t="shared" si="4"/>
        <v>1.5345080288801506E-2</v>
      </c>
      <c r="T52" s="301">
        <f t="shared" si="4"/>
        <v>1.7026855208850122E-2</v>
      </c>
      <c r="U52" s="301">
        <f t="shared" si="4"/>
        <v>2.8473561829897687E-2</v>
      </c>
      <c r="V52" s="301">
        <f t="shared" si="4"/>
        <v>2.8279794825366755E-2</v>
      </c>
      <c r="W52" s="301">
        <f t="shared" si="4"/>
        <v>2.71877315025435E-2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2.8446684430665285E-2</v>
      </c>
      <c r="C53" s="235">
        <f t="shared" si="5"/>
        <v>2.8355428026199732E-2</v>
      </c>
      <c r="D53" s="235">
        <f t="shared" si="5"/>
        <v>2.8549387702350791E-2</v>
      </c>
      <c r="E53" s="235">
        <f t="shared" si="5"/>
        <v>2.8068989802992401E-2</v>
      </c>
      <c r="F53" s="235">
        <f t="shared" si="5"/>
        <v>2.7714595564785484E-2</v>
      </c>
      <c r="G53" s="235">
        <f t="shared" si="5"/>
        <v>2.5353573439743749E-2</v>
      </c>
      <c r="H53" s="235">
        <f t="shared" si="5"/>
        <v>2.3784394888790052E-2</v>
      </c>
      <c r="I53" s="235">
        <f t="shared" si="5"/>
        <v>2.4989987799691908E-2</v>
      </c>
      <c r="J53" s="235">
        <f t="shared" si="5"/>
        <v>2.7539069832059476E-2</v>
      </c>
      <c r="K53" s="235">
        <f t="shared" si="5"/>
        <v>2.8292955884392252E-2</v>
      </c>
      <c r="L53" s="235">
        <f t="shared" si="5"/>
        <v>2.2935575159233352E-2</v>
      </c>
      <c r="M53" s="235">
        <f t="shared" si="5"/>
        <v>3.6706901260770211E-2</v>
      </c>
      <c r="N53" s="235">
        <f t="shared" si="5"/>
        <v>3.5721949222992856E-2</v>
      </c>
      <c r="O53" s="235">
        <f t="shared" si="5"/>
        <v>3.8045387175799215E-2</v>
      </c>
      <c r="P53" s="235">
        <f t="shared" si="5"/>
        <v>2.981641056062289E-2</v>
      </c>
      <c r="Q53" s="235">
        <f t="shared" si="5"/>
        <v>2.9104747816529063E-2</v>
      </c>
      <c r="R53" s="235">
        <f t="shared" si="5"/>
        <v>1.8662781885661211E-2</v>
      </c>
      <c r="S53" s="235">
        <f t="shared" si="5"/>
        <v>2.0869309192770039E-2</v>
      </c>
      <c r="T53" s="235">
        <f t="shared" si="5"/>
        <v>2.3156523084036165E-2</v>
      </c>
      <c r="U53" s="235">
        <f t="shared" si="5"/>
        <v>3.8724044088660856E-2</v>
      </c>
      <c r="V53" s="235">
        <f t="shared" si="5"/>
        <v>3.846052096249878E-2</v>
      </c>
      <c r="W53" s="235">
        <f t="shared" si="5"/>
        <v>3.6975314843459173E-2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3.5140021943762992E-2</v>
      </c>
      <c r="C54" s="235">
        <f t="shared" si="6"/>
        <v>3.5027293444129103E-2</v>
      </c>
      <c r="D54" s="235">
        <f t="shared" si="6"/>
        <v>3.5266890691139183E-2</v>
      </c>
      <c r="E54" s="235">
        <f t="shared" si="6"/>
        <v>3.4673457991931757E-2</v>
      </c>
      <c r="F54" s="235">
        <f t="shared" si="6"/>
        <v>3.4235676874146782E-2</v>
      </c>
      <c r="G54" s="235">
        <f t="shared" si="6"/>
        <v>3.1319120131448171E-2</v>
      </c>
      <c r="H54" s="235">
        <f t="shared" si="6"/>
        <v>2.9380723097917113E-2</v>
      </c>
      <c r="I54" s="235">
        <f t="shared" si="6"/>
        <v>3.0869984929031192E-2</v>
      </c>
      <c r="J54" s="235">
        <f t="shared" si="6"/>
        <v>3.4018850969014643E-2</v>
      </c>
      <c r="K54" s="235">
        <f t="shared" si="6"/>
        <v>3.4950121974837475E-2</v>
      </c>
      <c r="L54" s="235">
        <f t="shared" si="6"/>
        <v>2.8332181079052967E-2</v>
      </c>
      <c r="M54" s="235">
        <f t="shared" si="6"/>
        <v>4.5343819204480863E-2</v>
      </c>
      <c r="N54" s="235">
        <f t="shared" si="6"/>
        <v>4.4127113746049995E-2</v>
      </c>
      <c r="O54" s="235">
        <f t="shared" si="6"/>
        <v>4.6997242981869615E-2</v>
      </c>
      <c r="P54" s="235">
        <f t="shared" si="6"/>
        <v>3.6832036574887102E-2</v>
      </c>
      <c r="Q54" s="235">
        <f t="shared" si="6"/>
        <v>3.5952923773359437E-2</v>
      </c>
      <c r="R54" s="235">
        <f t="shared" si="6"/>
        <v>2.3054024682287386E-2</v>
      </c>
      <c r="S54" s="235">
        <f t="shared" si="6"/>
        <v>2.5779734885186523E-2</v>
      </c>
      <c r="T54" s="235">
        <f t="shared" si="6"/>
        <v>2.8605116750868208E-2</v>
      </c>
      <c r="U54" s="235">
        <f t="shared" si="6"/>
        <v>4.7835583874228142E-2</v>
      </c>
      <c r="V54" s="235">
        <f t="shared" si="6"/>
        <v>4.7510055306616138E-2</v>
      </c>
      <c r="W54" s="235">
        <f t="shared" si="6"/>
        <v>4.5675388924273086E-2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2.1753346917567563E-2</v>
      </c>
      <c r="C55" s="235">
        <f t="shared" si="7"/>
        <v>2.1683562608270385E-2</v>
      </c>
      <c r="D55" s="235">
        <f t="shared" si="7"/>
        <v>2.1831884713562365E-2</v>
      </c>
      <c r="E55" s="235">
        <f t="shared" si="7"/>
        <v>2.1464521614053E-2</v>
      </c>
      <c r="F55" s="235">
        <f t="shared" si="7"/>
        <v>2.1193514255424192E-2</v>
      </c>
      <c r="G55" s="235">
        <f t="shared" si="7"/>
        <v>1.9388026748039331E-2</v>
      </c>
      <c r="H55" s="235">
        <f t="shared" si="7"/>
        <v>1.8188066679662971E-2</v>
      </c>
      <c r="I55" s="235">
        <f t="shared" si="7"/>
        <v>1.9109990670352638E-2</v>
      </c>
      <c r="J55" s="235">
        <f t="shared" si="7"/>
        <v>2.1059288695104299E-2</v>
      </c>
      <c r="K55" s="235">
        <f t="shared" si="7"/>
        <v>2.1635789793947015E-2</v>
      </c>
      <c r="L55" s="235">
        <f t="shared" si="7"/>
        <v>1.7538969239413733E-2</v>
      </c>
      <c r="M55" s="235">
        <f t="shared" si="7"/>
        <v>2.8069983317059583E-2</v>
      </c>
      <c r="N55" s="235">
        <f t="shared" si="7"/>
        <v>2.7316784699935707E-2</v>
      </c>
      <c r="O55" s="235">
        <f t="shared" si="7"/>
        <v>2.9093531369728802E-2</v>
      </c>
      <c r="P55" s="235">
        <f t="shared" si="7"/>
        <v>2.2800784546358682E-2</v>
      </c>
      <c r="Q55" s="235">
        <f t="shared" si="7"/>
        <v>2.2256571859698697E-2</v>
      </c>
      <c r="R55" s="235">
        <f t="shared" si="7"/>
        <v>1.4271539089035046E-2</v>
      </c>
      <c r="S55" s="235">
        <f t="shared" si="7"/>
        <v>1.5958883500353561E-2</v>
      </c>
      <c r="T55" s="235">
        <f t="shared" si="7"/>
        <v>1.7707929417204119E-2</v>
      </c>
      <c r="U55" s="235">
        <f t="shared" si="7"/>
        <v>2.9612504303093611E-2</v>
      </c>
      <c r="V55" s="235">
        <f t="shared" si="7"/>
        <v>2.9410986618381416E-2</v>
      </c>
      <c r="W55" s="235">
        <f t="shared" si="7"/>
        <v>2.8275240762645235E-2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2.9490389834656024E-2</v>
      </c>
      <c r="C56" s="302">
        <f t="shared" si="8"/>
        <v>2.8959658949316906E-2</v>
      </c>
      <c r="D56" s="302">
        <f t="shared" si="8"/>
        <v>2.9221425288079604E-2</v>
      </c>
      <c r="E56" s="302">
        <f t="shared" si="8"/>
        <v>2.9322857170427534E-2</v>
      </c>
      <c r="F56" s="302">
        <f t="shared" si="8"/>
        <v>2.9329304627998782E-2</v>
      </c>
      <c r="G56" s="302">
        <f t="shared" si="8"/>
        <v>3.1949309598358636E-2</v>
      </c>
      <c r="H56" s="302">
        <f t="shared" si="8"/>
        <v>3.2565139187298572E-2</v>
      </c>
      <c r="I56" s="302">
        <f t="shared" si="8"/>
        <v>3.1987215979971194E-2</v>
      </c>
      <c r="J56" s="302">
        <f t="shared" si="8"/>
        <v>3.095400587755117E-2</v>
      </c>
      <c r="K56" s="302">
        <f t="shared" si="8"/>
        <v>3.080018791973306E-2</v>
      </c>
      <c r="L56" s="302">
        <f t="shared" si="8"/>
        <v>3.3242191214437472E-2</v>
      </c>
      <c r="M56" s="302">
        <f t="shared" si="8"/>
        <v>2.8766963925154716E-2</v>
      </c>
      <c r="N56" s="302">
        <f t="shared" si="8"/>
        <v>2.8725589384228613E-2</v>
      </c>
      <c r="O56" s="302">
        <f t="shared" si="8"/>
        <v>2.915769312862199E-2</v>
      </c>
      <c r="P56" s="302">
        <f t="shared" si="8"/>
        <v>3.0343397927579247E-2</v>
      </c>
      <c r="Q56" s="302">
        <f t="shared" si="8"/>
        <v>3.0676892357694427E-2</v>
      </c>
      <c r="R56" s="302">
        <f t="shared" si="8"/>
        <v>3.5797360319633771E-2</v>
      </c>
      <c r="S56" s="302">
        <f t="shared" si="8"/>
        <v>3.4756657890806834E-2</v>
      </c>
      <c r="T56" s="302">
        <f t="shared" si="8"/>
        <v>3.3322525339247955E-2</v>
      </c>
      <c r="U56" s="302">
        <f t="shared" si="8"/>
        <v>3.036138180858174E-2</v>
      </c>
      <c r="V56" s="302">
        <f t="shared" si="8"/>
        <v>3.0238704033930065E-2</v>
      </c>
      <c r="W56" s="302">
        <f t="shared" si="8"/>
        <v>2.9197017313456905E-2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0.19636561804785529</v>
      </c>
      <c r="C57" s="303">
        <f t="shared" si="9"/>
        <v>0.19318031625044355</v>
      </c>
      <c r="D57" s="303">
        <f t="shared" si="9"/>
        <v>0.19487073537059404</v>
      </c>
      <c r="E57" s="303">
        <f t="shared" si="9"/>
        <v>0.19538869849684601</v>
      </c>
      <c r="F57" s="303">
        <f t="shared" si="9"/>
        <v>0.19587573532814689</v>
      </c>
      <c r="G57" s="303">
        <f t="shared" si="9"/>
        <v>0.21273370000197825</v>
      </c>
      <c r="H57" s="303">
        <f t="shared" si="9"/>
        <v>0.21784166395941063</v>
      </c>
      <c r="I57" s="303">
        <f t="shared" si="9"/>
        <v>0.21393714614102688</v>
      </c>
      <c r="J57" s="303">
        <f t="shared" si="9"/>
        <v>0.20582757490051143</v>
      </c>
      <c r="K57" s="303">
        <f t="shared" si="9"/>
        <v>0.20346374326542158</v>
      </c>
      <c r="L57" s="303">
        <f t="shared" si="9"/>
        <v>0.22054216539933846</v>
      </c>
      <c r="M57" s="303">
        <f t="shared" si="9"/>
        <v>0.1862898468530769</v>
      </c>
      <c r="N57" s="303">
        <f t="shared" si="9"/>
        <v>0.18618437563851886</v>
      </c>
      <c r="O57" s="303">
        <f t="shared" si="9"/>
        <v>0.18898504805588329</v>
      </c>
      <c r="P57" s="303">
        <f t="shared" si="9"/>
        <v>0.19887148299386817</v>
      </c>
      <c r="Q57" s="303">
        <f t="shared" si="9"/>
        <v>0.20096093078261357</v>
      </c>
      <c r="R57" s="303">
        <f t="shared" si="9"/>
        <v>0.23459305556336041</v>
      </c>
      <c r="S57" s="303">
        <f t="shared" si="9"/>
        <v>0.22721715524092628</v>
      </c>
      <c r="T57" s="303">
        <f t="shared" si="9"/>
        <v>0.21708184410337239</v>
      </c>
      <c r="U57" s="303">
        <f t="shared" si="9"/>
        <v>0.1912719839494027</v>
      </c>
      <c r="V57" s="303">
        <f t="shared" si="9"/>
        <v>0.19065389712814679</v>
      </c>
      <c r="W57" s="303">
        <f t="shared" si="9"/>
        <v>0.1865851702604075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0.15119937662233301</v>
      </c>
      <c r="C58" s="304">
        <f t="shared" si="10"/>
        <v>0.14752438193811199</v>
      </c>
      <c r="D58" s="304">
        <f t="shared" si="10"/>
        <v>0.14858058896570614</v>
      </c>
      <c r="E58" s="304">
        <f t="shared" si="10"/>
        <v>0.15215058868452377</v>
      </c>
      <c r="F58" s="304">
        <f t="shared" si="10"/>
        <v>0.15478395521925542</v>
      </c>
      <c r="G58" s="304">
        <f t="shared" si="10"/>
        <v>0.1860406055476794</v>
      </c>
      <c r="H58" s="304">
        <f t="shared" si="10"/>
        <v>0.19708126563978834</v>
      </c>
      <c r="I58" s="304">
        <f t="shared" si="10"/>
        <v>0.18873409985189635</v>
      </c>
      <c r="J58" s="304">
        <f t="shared" si="10"/>
        <v>0.16830786705752715</v>
      </c>
      <c r="K58" s="304">
        <f t="shared" si="10"/>
        <v>0.16136883535789195</v>
      </c>
      <c r="L58" s="304">
        <f t="shared" si="10"/>
        <v>0.20248798176400562</v>
      </c>
      <c r="M58" s="304">
        <f t="shared" si="10"/>
        <v>4.1187925443796972E-2</v>
      </c>
      <c r="N58" s="304">
        <f t="shared" si="10"/>
        <v>5.910057748303113E-2</v>
      </c>
      <c r="O58" s="304">
        <f t="shared" si="10"/>
        <v>2.0217682747654779E-2</v>
      </c>
      <c r="P58" s="304">
        <f t="shared" si="10"/>
        <v>0.14584376686599831</v>
      </c>
      <c r="Q58" s="304">
        <f t="shared" si="10"/>
        <v>0.15336158167779063</v>
      </c>
      <c r="R58" s="304">
        <f t="shared" si="10"/>
        <v>0.22608666592993051</v>
      </c>
      <c r="S58" s="304">
        <f t="shared" si="10"/>
        <v>0.21451916311715938</v>
      </c>
      <c r="T58" s="304">
        <f t="shared" si="10"/>
        <v>0.19810040673078788</v>
      </c>
      <c r="U58" s="304">
        <f t="shared" si="10"/>
        <v>9.8320593463202335E-3</v>
      </c>
      <c r="V58" s="304">
        <f t="shared" si="10"/>
        <v>1.4243945791907204E-2</v>
      </c>
      <c r="W58" s="304">
        <f t="shared" si="10"/>
        <v>3.5078681556814796E-2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4.5166241425522308E-2</v>
      </c>
      <c r="C59" s="304">
        <f t="shared" si="11"/>
        <v>4.5655934312331573E-2</v>
      </c>
      <c r="D59" s="304">
        <f t="shared" si="11"/>
        <v>4.6290146404887933E-2</v>
      </c>
      <c r="E59" s="304">
        <f t="shared" si="11"/>
        <v>4.3238109812322227E-2</v>
      </c>
      <c r="F59" s="304">
        <f t="shared" si="11"/>
        <v>4.1091780108891494E-2</v>
      </c>
      <c r="G59" s="304">
        <f t="shared" si="11"/>
        <v>2.6693094454298842E-2</v>
      </c>
      <c r="H59" s="304">
        <f t="shared" si="11"/>
        <v>2.076039831962229E-2</v>
      </c>
      <c r="I59" s="304">
        <f t="shared" si="11"/>
        <v>2.5203046289130553E-2</v>
      </c>
      <c r="J59" s="304">
        <f t="shared" si="11"/>
        <v>3.7519707842984272E-2</v>
      </c>
      <c r="K59" s="304">
        <f t="shared" si="11"/>
        <v>4.2094907907529594E-2</v>
      </c>
      <c r="L59" s="304">
        <f t="shared" si="11"/>
        <v>1.805418363533284E-2</v>
      </c>
      <c r="M59" s="304">
        <f t="shared" si="11"/>
        <v>0.14510192140927994</v>
      </c>
      <c r="N59" s="304">
        <f t="shared" si="11"/>
        <v>0.12708379815548773</v>
      </c>
      <c r="O59" s="304">
        <f t="shared" si="11"/>
        <v>0.16876736530822853</v>
      </c>
      <c r="P59" s="304">
        <f t="shared" si="11"/>
        <v>5.3027716127869856E-2</v>
      </c>
      <c r="Q59" s="304">
        <f t="shared" si="11"/>
        <v>4.7599349104822906E-2</v>
      </c>
      <c r="R59" s="304">
        <f t="shared" si="11"/>
        <v>8.5063896334298984E-3</v>
      </c>
      <c r="S59" s="304">
        <f t="shared" si="11"/>
        <v>1.2697992123766931E-2</v>
      </c>
      <c r="T59" s="304">
        <f t="shared" si="11"/>
        <v>1.8981437372584519E-2</v>
      </c>
      <c r="U59" s="304">
        <f t="shared" si="11"/>
        <v>0.18143992460308248</v>
      </c>
      <c r="V59" s="304">
        <f t="shared" si="11"/>
        <v>0.17640995133623957</v>
      </c>
      <c r="W59" s="304">
        <f t="shared" si="11"/>
        <v>0.15150648870359268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4.5711808250147125E-2</v>
      </c>
      <c r="C60" s="303">
        <f t="shared" si="12"/>
        <v>5.8320453863274356E-2</v>
      </c>
      <c r="D60" s="303">
        <f t="shared" si="12"/>
        <v>5.0188410410914028E-2</v>
      </c>
      <c r="E60" s="303">
        <f t="shared" si="12"/>
        <v>5.3096185783074352E-2</v>
      </c>
      <c r="F60" s="303">
        <f t="shared" si="12"/>
        <v>5.495829813572442E-2</v>
      </c>
      <c r="G60" s="303">
        <f t="shared" si="12"/>
        <v>1.9015180079807823E-2</v>
      </c>
      <c r="H60" s="303">
        <f t="shared" si="12"/>
        <v>1.7838296166592538E-2</v>
      </c>
      <c r="I60" s="303">
        <f t="shared" si="12"/>
        <v>1.8742490849768943E-2</v>
      </c>
      <c r="J60" s="303">
        <f t="shared" si="12"/>
        <v>2.0654302374044607E-2</v>
      </c>
      <c r="K60" s="303">
        <f t="shared" si="12"/>
        <v>2.1219716913294197E-2</v>
      </c>
      <c r="L60" s="303">
        <f t="shared" si="12"/>
        <v>1.7201681369425022E-2</v>
      </c>
      <c r="M60" s="303">
        <f t="shared" si="12"/>
        <v>2.7530175945577693E-2</v>
      </c>
      <c r="N60" s="303">
        <f t="shared" si="12"/>
        <v>2.6791461917244647E-2</v>
      </c>
      <c r="O60" s="303">
        <f t="shared" si="12"/>
        <v>2.8534040381849417E-2</v>
      </c>
      <c r="P60" s="303">
        <f t="shared" si="12"/>
        <v>2.2362307920467183E-2</v>
      </c>
      <c r="Q60" s="303">
        <f t="shared" si="12"/>
        <v>2.1828560862396807E-2</v>
      </c>
      <c r="R60" s="303">
        <f t="shared" si="12"/>
        <v>1.3997086414245918E-2</v>
      </c>
      <c r="S60" s="303">
        <f t="shared" si="12"/>
        <v>1.5651981894577536E-2</v>
      </c>
      <c r="T60" s="303">
        <f t="shared" si="12"/>
        <v>2.6411454902373451E-2</v>
      </c>
      <c r="U60" s="303">
        <f t="shared" si="12"/>
        <v>3.7343757065886121E-2</v>
      </c>
      <c r="V60" s="303">
        <f t="shared" si="12"/>
        <v>2.8845390721874108E-2</v>
      </c>
      <c r="W60" s="303">
        <f t="shared" si="12"/>
        <v>2.7731486132594376E-2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2.4376794927148168E-2</v>
      </c>
      <c r="C61" s="304">
        <f t="shared" si="13"/>
        <v>3.7053882843624548E-2</v>
      </c>
      <c r="D61" s="304">
        <f t="shared" si="13"/>
        <v>2.877636963415094E-2</v>
      </c>
      <c r="E61" s="304">
        <f t="shared" si="13"/>
        <v>3.2044443430830058E-2</v>
      </c>
      <c r="F61" s="304">
        <f t="shared" si="13"/>
        <v>3.4172351462135299E-2</v>
      </c>
      <c r="G61" s="304">
        <f t="shared" si="13"/>
        <v>0</v>
      </c>
      <c r="H61" s="304">
        <f t="shared" si="13"/>
        <v>0</v>
      </c>
      <c r="I61" s="304">
        <f t="shared" si="13"/>
        <v>0</v>
      </c>
      <c r="J61" s="304">
        <f t="shared" si="13"/>
        <v>0</v>
      </c>
      <c r="K61" s="304">
        <f t="shared" si="13"/>
        <v>0</v>
      </c>
      <c r="L61" s="304">
        <f t="shared" si="13"/>
        <v>0</v>
      </c>
      <c r="M61" s="304">
        <f t="shared" si="13"/>
        <v>0</v>
      </c>
      <c r="N61" s="304">
        <f t="shared" si="13"/>
        <v>0</v>
      </c>
      <c r="O61" s="304">
        <f t="shared" si="13"/>
        <v>0</v>
      </c>
      <c r="P61" s="304">
        <f t="shared" si="13"/>
        <v>0</v>
      </c>
      <c r="Q61" s="304">
        <f t="shared" si="13"/>
        <v>0</v>
      </c>
      <c r="R61" s="304">
        <f t="shared" si="13"/>
        <v>0</v>
      </c>
      <c r="S61" s="304">
        <f t="shared" si="13"/>
        <v>0</v>
      </c>
      <c r="T61" s="304">
        <f t="shared" si="13"/>
        <v>9.044062589346322E-3</v>
      </c>
      <c r="U61" s="304">
        <f t="shared" si="13"/>
        <v>8.3007239993904657E-3</v>
      </c>
      <c r="V61" s="304">
        <f t="shared" si="13"/>
        <v>0</v>
      </c>
      <c r="W61" s="304">
        <f t="shared" si="13"/>
        <v>0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2.1335013322998961E-2</v>
      </c>
      <c r="C62" s="304">
        <f t="shared" si="14"/>
        <v>2.1266571019649811E-2</v>
      </c>
      <c r="D62" s="304">
        <f t="shared" si="14"/>
        <v>2.1412040776763092E-2</v>
      </c>
      <c r="E62" s="304">
        <f t="shared" si="14"/>
        <v>2.1051742352244295E-2</v>
      </c>
      <c r="F62" s="304">
        <f t="shared" si="14"/>
        <v>2.0785946673589118E-2</v>
      </c>
      <c r="G62" s="304">
        <f t="shared" si="14"/>
        <v>1.9015180079807823E-2</v>
      </c>
      <c r="H62" s="304">
        <f t="shared" si="14"/>
        <v>1.7838296166592538E-2</v>
      </c>
      <c r="I62" s="304">
        <f t="shared" si="14"/>
        <v>1.8742490849768943E-2</v>
      </c>
      <c r="J62" s="304">
        <f t="shared" si="14"/>
        <v>2.0654302374044607E-2</v>
      </c>
      <c r="K62" s="304">
        <f t="shared" si="14"/>
        <v>2.1219716913294197E-2</v>
      </c>
      <c r="L62" s="304">
        <f t="shared" si="14"/>
        <v>1.7201681369425022E-2</v>
      </c>
      <c r="M62" s="304">
        <f t="shared" si="14"/>
        <v>2.7530175945577693E-2</v>
      </c>
      <c r="N62" s="304">
        <f t="shared" si="14"/>
        <v>2.6791461917244647E-2</v>
      </c>
      <c r="O62" s="304">
        <f t="shared" si="14"/>
        <v>2.8534040381849417E-2</v>
      </c>
      <c r="P62" s="304">
        <f t="shared" si="14"/>
        <v>2.2362307920467183E-2</v>
      </c>
      <c r="Q62" s="304">
        <f t="shared" si="14"/>
        <v>2.1828560862396807E-2</v>
      </c>
      <c r="R62" s="304">
        <f t="shared" si="14"/>
        <v>1.3997086414245918E-2</v>
      </c>
      <c r="S62" s="304">
        <f t="shared" si="14"/>
        <v>1.5651981894577536E-2</v>
      </c>
      <c r="T62" s="304">
        <f t="shared" si="14"/>
        <v>1.7367392313027131E-2</v>
      </c>
      <c r="U62" s="304">
        <f t="shared" si="14"/>
        <v>2.9043033066495656E-2</v>
      </c>
      <c r="V62" s="304">
        <f t="shared" si="14"/>
        <v>2.8845390721874108E-2</v>
      </c>
      <c r="W62" s="304">
        <f t="shared" si="14"/>
        <v>2.7731486132594376E-2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0.28052231149693618</v>
      </c>
      <c r="C63" s="303">
        <f t="shared" si="15"/>
        <v>0.27597188035777648</v>
      </c>
      <c r="D63" s="303">
        <f t="shared" si="15"/>
        <v>0.2783867648151343</v>
      </c>
      <c r="E63" s="303">
        <f t="shared" si="15"/>
        <v>0.27912671213835144</v>
      </c>
      <c r="F63" s="303">
        <f t="shared" si="15"/>
        <v>0.27982247904020985</v>
      </c>
      <c r="G63" s="303">
        <f t="shared" si="15"/>
        <v>0.30390528571711173</v>
      </c>
      <c r="H63" s="303">
        <f t="shared" si="15"/>
        <v>0.31120237708487225</v>
      </c>
      <c r="I63" s="303">
        <f t="shared" si="15"/>
        <v>0.30562449448718132</v>
      </c>
      <c r="J63" s="303">
        <f t="shared" si="15"/>
        <v>0.29403939271501617</v>
      </c>
      <c r="K63" s="303">
        <f t="shared" si="15"/>
        <v>0.29066249037917363</v>
      </c>
      <c r="L63" s="303">
        <f t="shared" si="15"/>
        <v>0.31506023628476931</v>
      </c>
      <c r="M63" s="303">
        <f t="shared" si="15"/>
        <v>0.26612835264725276</v>
      </c>
      <c r="N63" s="303">
        <f t="shared" si="15"/>
        <v>0.26597767948359835</v>
      </c>
      <c r="O63" s="303">
        <f t="shared" si="15"/>
        <v>0.2699786400798333</v>
      </c>
      <c r="P63" s="303">
        <f t="shared" si="15"/>
        <v>0.28410211856266887</v>
      </c>
      <c r="Q63" s="303">
        <f t="shared" si="15"/>
        <v>0.28708704397516216</v>
      </c>
      <c r="R63" s="303">
        <f t="shared" si="15"/>
        <v>0.33513293651908643</v>
      </c>
      <c r="S63" s="303">
        <f t="shared" si="15"/>
        <v>0.32459593605846615</v>
      </c>
      <c r="T63" s="303">
        <f t="shared" si="15"/>
        <v>0.31011692014767489</v>
      </c>
      <c r="U63" s="303">
        <f t="shared" si="15"/>
        <v>0.27324569135628951</v>
      </c>
      <c r="V63" s="303">
        <f t="shared" si="15"/>
        <v>0.27236271018306685</v>
      </c>
      <c r="W63" s="303">
        <f t="shared" si="15"/>
        <v>0.26655024322915361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0.21599910946047571</v>
      </c>
      <c r="C64" s="304">
        <f t="shared" si="16"/>
        <v>0.21074911705444568</v>
      </c>
      <c r="D64" s="304">
        <f t="shared" si="16"/>
        <v>0.21225798423672299</v>
      </c>
      <c r="E64" s="304">
        <f t="shared" si="16"/>
        <v>0.21735798383503396</v>
      </c>
      <c r="F64" s="304">
        <f t="shared" si="16"/>
        <v>0.22111993602750774</v>
      </c>
      <c r="G64" s="304">
        <f t="shared" si="16"/>
        <v>0.26577229363954197</v>
      </c>
      <c r="H64" s="304">
        <f t="shared" si="16"/>
        <v>0.28154466519969756</v>
      </c>
      <c r="I64" s="304">
        <f t="shared" si="16"/>
        <v>0.26962014264556627</v>
      </c>
      <c r="J64" s="304">
        <f t="shared" si="16"/>
        <v>0.24043981008218154</v>
      </c>
      <c r="K64" s="304">
        <f t="shared" si="16"/>
        <v>0.23052690765413136</v>
      </c>
      <c r="L64" s="304">
        <f t="shared" si="16"/>
        <v>0.28926854537715097</v>
      </c>
      <c r="M64" s="304">
        <f t="shared" si="16"/>
        <v>5.8839893491138558E-2</v>
      </c>
      <c r="N64" s="304">
        <f t="shared" si="16"/>
        <v>8.4429396404330198E-2</v>
      </c>
      <c r="O64" s="304">
        <f t="shared" si="16"/>
        <v>2.8882403925221106E-2</v>
      </c>
      <c r="P64" s="304">
        <f t="shared" si="16"/>
        <v>0.20834823837999764</v>
      </c>
      <c r="Q64" s="304">
        <f t="shared" si="16"/>
        <v>0.21908797382541517</v>
      </c>
      <c r="R64" s="304">
        <f t="shared" si="16"/>
        <v>0.32298095132847232</v>
      </c>
      <c r="S64" s="304">
        <f t="shared" si="16"/>
        <v>0.30645594731022768</v>
      </c>
      <c r="T64" s="304">
        <f t="shared" si="16"/>
        <v>0.28300058104398274</v>
      </c>
      <c r="U64" s="304">
        <f t="shared" si="16"/>
        <v>1.4045799066171762E-2</v>
      </c>
      <c r="V64" s="304">
        <f t="shared" si="16"/>
        <v>2.0348493988438857E-2</v>
      </c>
      <c r="W64" s="304">
        <f t="shared" si="16"/>
        <v>5.0112402224021156E-2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6.4523202036460475E-2</v>
      </c>
      <c r="C65" s="304">
        <f t="shared" si="17"/>
        <v>6.5222763303330822E-2</v>
      </c>
      <c r="D65" s="304">
        <f t="shared" si="17"/>
        <v>6.6128780578411359E-2</v>
      </c>
      <c r="E65" s="304">
        <f t="shared" si="17"/>
        <v>6.1768728303317477E-2</v>
      </c>
      <c r="F65" s="304">
        <f t="shared" si="17"/>
        <v>5.8702543012702134E-2</v>
      </c>
      <c r="G65" s="304">
        <f t="shared" si="17"/>
        <v>3.8132992077569788E-2</v>
      </c>
      <c r="H65" s="304">
        <f t="shared" si="17"/>
        <v>2.965771188517469E-2</v>
      </c>
      <c r="I65" s="304">
        <f t="shared" si="17"/>
        <v>3.6004351841615073E-2</v>
      </c>
      <c r="J65" s="304">
        <f t="shared" si="17"/>
        <v>5.3599582632834646E-2</v>
      </c>
      <c r="K65" s="304">
        <f t="shared" si="17"/>
        <v>6.0135582725042269E-2</v>
      </c>
      <c r="L65" s="304">
        <f t="shared" si="17"/>
        <v>2.5791690907618348E-2</v>
      </c>
      <c r="M65" s="304">
        <f t="shared" si="17"/>
        <v>0.20728845915611421</v>
      </c>
      <c r="N65" s="304">
        <f t="shared" si="17"/>
        <v>0.18154828307926815</v>
      </c>
      <c r="O65" s="304">
        <f t="shared" si="17"/>
        <v>0.2410962361546122</v>
      </c>
      <c r="P65" s="304">
        <f t="shared" si="17"/>
        <v>7.5753880182671263E-2</v>
      </c>
      <c r="Q65" s="304">
        <f t="shared" si="17"/>
        <v>6.7999070149747015E-2</v>
      </c>
      <c r="R65" s="304">
        <f t="shared" si="17"/>
        <v>1.2151985190614143E-2</v>
      </c>
      <c r="S65" s="304">
        <f t="shared" si="17"/>
        <v>1.813998874823847E-2</v>
      </c>
      <c r="T65" s="304">
        <f t="shared" si="17"/>
        <v>2.7116339103692169E-2</v>
      </c>
      <c r="U65" s="304">
        <f t="shared" si="17"/>
        <v>0.25919989229011775</v>
      </c>
      <c r="V65" s="304">
        <f t="shared" si="17"/>
        <v>0.25201421619462799</v>
      </c>
      <c r="W65" s="304">
        <f t="shared" si="17"/>
        <v>0.21643784100513244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0.17326660388749435</v>
      </c>
      <c r="C66" s="303">
        <f t="shared" si="18"/>
        <v>0.16980547230279672</v>
      </c>
      <c r="D66" s="303">
        <f t="shared" si="18"/>
        <v>0.17169782973341874</v>
      </c>
      <c r="E66" s="303">
        <f t="shared" si="18"/>
        <v>0.17206879382676588</v>
      </c>
      <c r="F66" s="303">
        <f t="shared" si="18"/>
        <v>0.17243898867799837</v>
      </c>
      <c r="G66" s="303">
        <f t="shared" si="18"/>
        <v>0.18761621306293949</v>
      </c>
      <c r="H66" s="303">
        <f t="shared" si="18"/>
        <v>0.19092210860330819</v>
      </c>
      <c r="I66" s="303">
        <f t="shared" si="18"/>
        <v>0.18843863932192229</v>
      </c>
      <c r="J66" s="303">
        <f t="shared" si="18"/>
        <v>0.18264417246118037</v>
      </c>
      <c r="K66" s="303">
        <f t="shared" si="18"/>
        <v>0.18069479097861332</v>
      </c>
      <c r="L66" s="303">
        <f t="shared" si="18"/>
        <v>0.19251838265644355</v>
      </c>
      <c r="M66" s="303">
        <f t="shared" si="18"/>
        <v>0.13689174841770452</v>
      </c>
      <c r="N66" s="303">
        <f t="shared" si="18"/>
        <v>0.14743736540651892</v>
      </c>
      <c r="O66" s="303">
        <f t="shared" si="18"/>
        <v>0.11602903020523821</v>
      </c>
      <c r="P66" s="303">
        <f t="shared" si="18"/>
        <v>0.17645317429967047</v>
      </c>
      <c r="Q66" s="303">
        <f t="shared" si="18"/>
        <v>0.17844992061324097</v>
      </c>
      <c r="R66" s="303">
        <f t="shared" si="18"/>
        <v>0.2002966147825003</v>
      </c>
      <c r="S66" s="303">
        <f t="shared" si="18"/>
        <v>0.19629203590086899</v>
      </c>
      <c r="T66" s="303">
        <f t="shared" si="18"/>
        <v>0.18949873376973705</v>
      </c>
      <c r="U66" s="303">
        <f t="shared" si="18"/>
        <v>9.3909431097556506E-2</v>
      </c>
      <c r="V66" s="303">
        <f t="shared" si="18"/>
        <v>0.10657577126885413</v>
      </c>
      <c r="W66" s="303">
        <f t="shared" si="18"/>
        <v>0.13295172706522984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0.1004000626964657</v>
      </c>
      <c r="C67" s="303">
        <f t="shared" si="19"/>
        <v>0.10007798126894026</v>
      </c>
      <c r="D67" s="303">
        <f t="shared" si="19"/>
        <v>0.10076254483182627</v>
      </c>
      <c r="E67" s="303">
        <f t="shared" si="19"/>
        <v>9.9067022834090787E-2</v>
      </c>
      <c r="F67" s="303">
        <f t="shared" si="19"/>
        <v>9.7816219640419352E-2</v>
      </c>
      <c r="G67" s="303">
        <f t="shared" si="19"/>
        <v>8.9483200375566188E-2</v>
      </c>
      <c r="H67" s="303">
        <f t="shared" si="19"/>
        <v>8.3944923136906033E-2</v>
      </c>
      <c r="I67" s="303">
        <f t="shared" si="19"/>
        <v>8.8199956940089128E-2</v>
      </c>
      <c r="J67" s="303">
        <f t="shared" si="19"/>
        <v>9.7196717054327517E-2</v>
      </c>
      <c r="K67" s="303">
        <f t="shared" si="19"/>
        <v>9.9857491356678513E-2</v>
      </c>
      <c r="L67" s="303">
        <f t="shared" si="19"/>
        <v>8.0949088797294191E-2</v>
      </c>
      <c r="M67" s="303">
        <f t="shared" si="19"/>
        <v>0.12955376915565961</v>
      </c>
      <c r="N67" s="303">
        <f t="shared" si="19"/>
        <v>0.12607746784585705</v>
      </c>
      <c r="O67" s="303">
        <f t="shared" si="19"/>
        <v>0.13427783709105603</v>
      </c>
      <c r="P67" s="303">
        <f t="shared" si="19"/>
        <v>0.10523439021396314</v>
      </c>
      <c r="Q67" s="303">
        <f t="shared" si="19"/>
        <v>0.1027226393524555</v>
      </c>
      <c r="R67" s="303">
        <f t="shared" si="19"/>
        <v>6.5868641949392528E-2</v>
      </c>
      <c r="S67" s="303">
        <f t="shared" si="19"/>
        <v>7.3656385386247192E-2</v>
      </c>
      <c r="T67" s="303">
        <f t="shared" si="19"/>
        <v>8.1728905002480534E-2</v>
      </c>
      <c r="U67" s="303">
        <f t="shared" si="19"/>
        <v>0.13667309678350892</v>
      </c>
      <c r="V67" s="303">
        <f t="shared" si="19"/>
        <v>0.13574301516176041</v>
      </c>
      <c r="W67" s="303">
        <f t="shared" si="19"/>
        <v>0.13050111121220878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6.7986472766019032E-2</v>
      </c>
      <c r="C68" s="237">
        <f t="shared" si="20"/>
        <v>6.7768373497823345E-2</v>
      </c>
      <c r="D68" s="237">
        <f t="shared" si="20"/>
        <v>6.8231929603016883E-2</v>
      </c>
      <c r="E68" s="237">
        <f t="shared" si="20"/>
        <v>6.7083797251030947E-2</v>
      </c>
      <c r="F68" s="237">
        <f t="shared" si="20"/>
        <v>6.6236808763391442E-2</v>
      </c>
      <c r="G68" s="237">
        <f t="shared" si="20"/>
        <v>6.0594057433430396E-2</v>
      </c>
      <c r="H68" s="237">
        <f t="shared" si="20"/>
        <v>5.6843781541719367E-2</v>
      </c>
      <c r="I68" s="237">
        <f t="shared" si="20"/>
        <v>5.9725101851779087E-2</v>
      </c>
      <c r="J68" s="237">
        <f t="shared" si="20"/>
        <v>6.5817309068205529E-2</v>
      </c>
      <c r="K68" s="237">
        <f t="shared" si="20"/>
        <v>6.7619067501267546E-2</v>
      </c>
      <c r="L68" s="237">
        <f t="shared" si="20"/>
        <v>5.4815135301155851E-2</v>
      </c>
      <c r="M68" s="237">
        <f t="shared" si="20"/>
        <v>8.7728070699167257E-2</v>
      </c>
      <c r="N68" s="237">
        <f t="shared" si="20"/>
        <v>8.5374073520501331E-2</v>
      </c>
      <c r="O68" s="237">
        <f t="shared" si="20"/>
        <v>9.0927000136150196E-2</v>
      </c>
      <c r="P68" s="237">
        <f t="shared" si="20"/>
        <v>7.1260065105338652E-2</v>
      </c>
      <c r="Q68" s="237">
        <f t="shared" si="20"/>
        <v>6.9559218741754386E-2</v>
      </c>
      <c r="R68" s="237">
        <f t="shared" si="20"/>
        <v>4.4603325055340579E-2</v>
      </c>
      <c r="S68" s="237">
        <f t="shared" si="20"/>
        <v>4.9876839760995266E-2</v>
      </c>
      <c r="T68" s="237">
        <f t="shared" si="20"/>
        <v>5.5343192274154837E-2</v>
      </c>
      <c r="U68" s="237">
        <f t="shared" si="20"/>
        <v>9.2548963842894183E-2</v>
      </c>
      <c r="V68" s="237">
        <f t="shared" si="20"/>
        <v>9.1919153789504562E-2</v>
      </c>
      <c r="W68" s="237">
        <f t="shared" si="20"/>
        <v>8.8369568754028086E-2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 t="shared" ref="B72:W72" si="21">SUM(B$73:B$83)</f>
        <v>42.781759830658046</v>
      </c>
      <c r="C72" s="322">
        <f t="shared" si="21"/>
        <v>41.849956359804878</v>
      </c>
      <c r="D72" s="322">
        <f t="shared" si="21"/>
        <v>40.087486950549078</v>
      </c>
      <c r="E72" s="322">
        <f t="shared" si="21"/>
        <v>42.374816256102008</v>
      </c>
      <c r="F72" s="322">
        <f t="shared" si="21"/>
        <v>43.406404274449294</v>
      </c>
      <c r="G72" s="322">
        <f t="shared" si="21"/>
        <v>41.60057869760859</v>
      </c>
      <c r="H72" s="322">
        <f t="shared" si="21"/>
        <v>37.812095297740449</v>
      </c>
      <c r="I72" s="322">
        <f t="shared" si="21"/>
        <v>36.616735261600489</v>
      </c>
      <c r="J72" s="322">
        <f t="shared" si="21"/>
        <v>37.010976722049861</v>
      </c>
      <c r="K72" s="322">
        <f t="shared" si="21"/>
        <v>39.228951495008786</v>
      </c>
      <c r="L72" s="322">
        <f t="shared" si="21"/>
        <v>34.919438571294492</v>
      </c>
      <c r="M72" s="322">
        <f t="shared" si="21"/>
        <v>31.582175967024067</v>
      </c>
      <c r="N72" s="322">
        <f t="shared" si="21"/>
        <v>32.239641144314461</v>
      </c>
      <c r="O72" s="322">
        <f t="shared" si="21"/>
        <v>32.415197771677271</v>
      </c>
      <c r="P72" s="322">
        <f t="shared" si="21"/>
        <v>28.370332708784453</v>
      </c>
      <c r="Q72" s="322">
        <f t="shared" si="21"/>
        <v>26.923559010773882</v>
      </c>
      <c r="R72" s="322">
        <f t="shared" si="21"/>
        <v>26.860660608271431</v>
      </c>
      <c r="S72" s="322">
        <f t="shared" si="21"/>
        <v>26.100317336551129</v>
      </c>
      <c r="T72" s="322">
        <f t="shared" si="21"/>
        <v>26.838077894969608</v>
      </c>
      <c r="U72" s="322">
        <f t="shared" si="21"/>
        <v>26.400231990026462</v>
      </c>
      <c r="V72" s="322">
        <f t="shared" si="21"/>
        <v>29.232020814124258</v>
      </c>
      <c r="W72" s="322">
        <f t="shared" si="21"/>
        <v>28.974596433988161</v>
      </c>
      <c r="DA72" s="95"/>
    </row>
    <row r="73" spans="1:105" ht="12" customHeight="1" x14ac:dyDescent="0.25">
      <c r="A73" s="55" t="s">
        <v>92</v>
      </c>
      <c r="B73" s="332">
        <f>IF(B$6=0,0,B$6/TRE!B$5*1000)</f>
        <v>0.89485236859650097</v>
      </c>
      <c r="C73" s="332">
        <f>IF(C$6=0,0,C$6/TRE!C$5*1000)</f>
        <v>0.87255398930885808</v>
      </c>
      <c r="D73" s="332">
        <f>IF(D$6=0,0,D$6/TRE!D$5*1000)</f>
        <v>0.84152441688540669</v>
      </c>
      <c r="E73" s="332">
        <f>IF(E$6=0,0,E$6/TRE!E$5*1000)</f>
        <v>0.8745722686736791</v>
      </c>
      <c r="F73" s="332">
        <f>IF(F$6=0,0,F$6/TRE!F$5*1000)</f>
        <v>0.88455216131466063</v>
      </c>
      <c r="G73" s="332">
        <f>IF(G$6=0,0,G$6/TRE!G$5*1000)</f>
        <v>0.77553185819533721</v>
      </c>
      <c r="H73" s="332">
        <f>IF(H$6=0,0,H$6/TRE!H$5*1000)</f>
        <v>0.66127779862795588</v>
      </c>
      <c r="I73" s="332">
        <f>IF(I$6=0,0,I$6/TRE!I$5*1000)</f>
        <v>0.67283218194995964</v>
      </c>
      <c r="J73" s="332">
        <f>IF(J$6=0,0,J$6/TRE!J$5*1000)</f>
        <v>0.74944696507445485</v>
      </c>
      <c r="K73" s="332">
        <f>IF(K$6=0,0,K$6/TRE!K$5*1000)</f>
        <v>0.81610514267591694</v>
      </c>
      <c r="L73" s="332">
        <f>IF(L$6=0,0,L$6/TRE!L$5*1000)</f>
        <v>0.58889515284570348</v>
      </c>
      <c r="M73" s="332">
        <f>IF(M$6=0,0,M$6/TRE!M$5*1000)</f>
        <v>0.85241456972192864</v>
      </c>
      <c r="N73" s="332">
        <f>IF(N$6=0,0,N$6/TRE!N$5*1000)</f>
        <v>0.84681089994464132</v>
      </c>
      <c r="O73" s="332">
        <f>IF(O$6=0,0,O$6/TRE!O$5*1000)</f>
        <v>0.9068005511790922</v>
      </c>
      <c r="P73" s="332">
        <f>IF(P$6=0,0,P$6/TRE!P$5*1000)</f>
        <v>0.62198638807837181</v>
      </c>
      <c r="Q73" s="332">
        <f>IF(Q$6=0,0,Q$6/TRE!Q$5*1000)</f>
        <v>0.57617896715589156</v>
      </c>
      <c r="R73" s="332">
        <f>IF(R$6=0,0,R$6/TRE!R$5*1000)</f>
        <v>0.36859900752716296</v>
      </c>
      <c r="S73" s="332">
        <f>IF(S$6=0,0,S$6/TRE!S$5*1000)</f>
        <v>0.40051146509257501</v>
      </c>
      <c r="T73" s="332">
        <f>IF(T$6=0,0,T$6/TRE!T$5*1000)</f>
        <v>0.45696806640148868</v>
      </c>
      <c r="U73" s="332">
        <f>IF(U$6=0,0,U$6/TRE!U$5*1000)</f>
        <v>0.75170863789166131</v>
      </c>
      <c r="V73" s="332">
        <f>IF(V$6=0,0,V$6/TRE!V$5*1000)</f>
        <v>0.82667555095428458</v>
      </c>
      <c r="W73" s="332">
        <f>IF(W$6=0,0,W$6/TRE!W$5*1000)</f>
        <v>0.78775354824182453</v>
      </c>
      <c r="DA73" s="67"/>
    </row>
    <row r="74" spans="1:105" ht="12" customHeight="1" x14ac:dyDescent="0.25">
      <c r="A74" s="202" t="s">
        <v>93</v>
      </c>
      <c r="B74" s="333">
        <f>IF(B$7=0,0,B$7/TRE!B$5*1000)</f>
        <v>1.2169992212912417</v>
      </c>
      <c r="C74" s="333">
        <f>IF(C$7=0,0,C$7/TRE!C$5*1000)</f>
        <v>1.1866734254600468</v>
      </c>
      <c r="D74" s="333">
        <f>IF(D$7=0,0,D$7/TRE!D$5*1000)</f>
        <v>1.1444732069641537</v>
      </c>
      <c r="E74" s="333">
        <f>IF(E$7=0,0,E$7/TRE!E$5*1000)</f>
        <v>1.1894182853962043</v>
      </c>
      <c r="F74" s="333">
        <f>IF(F$7=0,0,F$7/TRE!F$5*1000)</f>
        <v>1.2029909393879386</v>
      </c>
      <c r="G74" s="333">
        <f>IF(G$7=0,0,G$7/TRE!G$5*1000)</f>
        <v>1.0547233271456589</v>
      </c>
      <c r="H74" s="333">
        <f>IF(H$7=0,0,H$7/TRE!H$5*1000)</f>
        <v>0.89933780613402037</v>
      </c>
      <c r="I74" s="333">
        <f>IF(I$7=0,0,I$7/TRE!I$5*1000)</f>
        <v>0.91505176745194483</v>
      </c>
      <c r="J74" s="333">
        <f>IF(J$7=0,0,J$7/TRE!J$5*1000)</f>
        <v>1.0192478725012588</v>
      </c>
      <c r="K74" s="333">
        <f>IF(K$7=0,0,K$7/TRE!K$5*1000)</f>
        <v>1.1099029940392469</v>
      </c>
      <c r="L74" s="333">
        <f>IF(L$7=0,0,L$7/TRE!L$5*1000)</f>
        <v>0.80089740787015662</v>
      </c>
      <c r="M74" s="333">
        <f>IF(M$7=0,0,M$7/TRE!M$5*1000)</f>
        <v>1.1592838148218225</v>
      </c>
      <c r="N74" s="333">
        <f>IF(N$7=0,0,N$7/TRE!N$5*1000)</f>
        <v>1.1516628239247122</v>
      </c>
      <c r="O74" s="333">
        <f>IF(O$7=0,0,O$7/TRE!O$5*1000)</f>
        <v>1.2332487496035656</v>
      </c>
      <c r="P74" s="333">
        <f>IF(P$7=0,0,P$7/TRE!P$5*1000)</f>
        <v>0.84590148778658569</v>
      </c>
      <c r="Q74" s="333">
        <f>IF(Q$7=0,0,Q$7/TRE!Q$5*1000)</f>
        <v>0.78360339533201262</v>
      </c>
      <c r="R74" s="333">
        <f>IF(R$7=0,0,R$7/TRE!R$5*1000)</f>
        <v>0.50129465023694153</v>
      </c>
      <c r="S74" s="333">
        <f>IF(S$7=0,0,S$7/TRE!S$5*1000)</f>
        <v>0.54469559252590183</v>
      </c>
      <c r="T74" s="333">
        <f>IF(T$7=0,0,T$7/TRE!T$5*1000)</f>
        <v>0.62147657030602454</v>
      </c>
      <c r="U74" s="333">
        <f>IF(U$7=0,0,U$7/TRE!U$5*1000)</f>
        <v>1.0223237475326596</v>
      </c>
      <c r="V74" s="333">
        <f>IF(V$7=0,0,V$7/TRE!V$5*1000)</f>
        <v>1.124278749297827</v>
      </c>
      <c r="W74" s="333">
        <f>IF(W$7=0,0,W$7/TRE!W$5*1000)</f>
        <v>1.0713448256088818</v>
      </c>
      <c r="DA74" s="174"/>
    </row>
    <row r="75" spans="1:105" ht="12" customHeight="1" x14ac:dyDescent="0.25">
      <c r="A75" s="202" t="s">
        <v>94</v>
      </c>
      <c r="B75" s="333">
        <f>IF(B$8=0,0,B$8/TRE!B$5*1000)</f>
        <v>1.5033519792421219</v>
      </c>
      <c r="C75" s="333">
        <f>IF(C$8=0,0,C$8/TRE!C$5*1000)</f>
        <v>1.4658907020388825</v>
      </c>
      <c r="D75" s="333">
        <f>IF(D$8=0,0,D$8/TRE!D$5*1000)</f>
        <v>1.4137610203674829</v>
      </c>
      <c r="E75" s="333">
        <f>IF(E$8=0,0,E$8/TRE!E$5*1000)</f>
        <v>1.4692814113717805</v>
      </c>
      <c r="F75" s="333">
        <f>IF(F$8=0,0,F$8/TRE!F$5*1000)</f>
        <v>1.4860476310086301</v>
      </c>
      <c r="G75" s="333">
        <f>IF(G$8=0,0,G$8/TRE!G$5*1000)</f>
        <v>1.3028935217681672</v>
      </c>
      <c r="H75" s="333">
        <f>IF(H$8=0,0,H$8/TRE!H$5*1000)</f>
        <v>1.1109467016949659</v>
      </c>
      <c r="I75" s="333">
        <f>IF(I$8=0,0,I$8/TRE!I$5*1000)</f>
        <v>1.1303580656759322</v>
      </c>
      <c r="J75" s="333">
        <f>IF(J$8=0,0,J$8/TRE!J$5*1000)</f>
        <v>1.259070901325084</v>
      </c>
      <c r="K75" s="333">
        <f>IF(K$8=0,0,K$8/TRE!K$5*1000)</f>
        <v>1.3710566396955399</v>
      </c>
      <c r="L75" s="333">
        <f>IF(L$8=0,0,L$8/TRE!L$5*1000)</f>
        <v>0.98934385678078196</v>
      </c>
      <c r="M75" s="333">
        <f>IF(M$8=0,0,M$8/TRE!M$5*1000)</f>
        <v>1.4320564771328401</v>
      </c>
      <c r="N75" s="333">
        <f>IF(N$8=0,0,N$8/TRE!N$5*1000)</f>
        <v>1.4226423119069973</v>
      </c>
      <c r="O75" s="333">
        <f>IF(O$8=0,0,O$8/TRE!O$5*1000)</f>
        <v>1.5234249259808752</v>
      </c>
      <c r="P75" s="333">
        <f>IF(P$8=0,0,P$8/TRE!P$5*1000)</f>
        <v>1.0449371319716647</v>
      </c>
      <c r="Q75" s="333">
        <f>IF(Q$8=0,0,Q$8/TRE!Q$5*1000)</f>
        <v>0.96798066482189793</v>
      </c>
      <c r="R75" s="333">
        <f>IF(R$8=0,0,R$8/TRE!R$5*1000)</f>
        <v>0.61924633264563389</v>
      </c>
      <c r="S75" s="333">
        <f>IF(S$8=0,0,S$8/TRE!S$5*1000)</f>
        <v>0.67285926135552576</v>
      </c>
      <c r="T75" s="333">
        <f>IF(T$8=0,0,T$8/TRE!T$5*1000)</f>
        <v>0.76770635155450107</v>
      </c>
      <c r="U75" s="333">
        <f>IF(U$8=0,0,U$8/TRE!U$5*1000)</f>
        <v>1.2628705116579917</v>
      </c>
      <c r="V75" s="333">
        <f>IF(V$8=0,0,V$8/TRE!V$5*1000)</f>
        <v>1.3888149256031981</v>
      </c>
      <c r="W75" s="333">
        <f>IF(W$8=0,0,W$8/TRE!W$5*1000)</f>
        <v>1.3234259610462653</v>
      </c>
      <c r="DA75" s="174"/>
    </row>
    <row r="76" spans="1:105" ht="12" customHeight="1" x14ac:dyDescent="0.25">
      <c r="A76" s="202" t="s">
        <v>95</v>
      </c>
      <c r="B76" s="333">
        <f>IF(B$9=0,0,B$9/TRE!B$5*1000)</f>
        <v>0.93064646334036105</v>
      </c>
      <c r="C76" s="333">
        <f>IF(C$9=0,0,C$9/TRE!C$5*1000)</f>
        <v>0.9074561488812124</v>
      </c>
      <c r="D76" s="333">
        <f>IF(D$9=0,0,D$9/TRE!D$5*1000)</f>
        <v>0.87518539356082314</v>
      </c>
      <c r="E76" s="333">
        <f>IF(E$9=0,0,E$9/TRE!E$5*1000)</f>
        <v>0.90955515942062615</v>
      </c>
      <c r="F76" s="333">
        <f>IF(F$9=0,0,F$9/TRE!F$5*1000)</f>
        <v>0.91993424776724697</v>
      </c>
      <c r="G76" s="333">
        <f>IF(G$9=0,0,G$9/TRE!G$5*1000)</f>
        <v>0.80655313252315053</v>
      </c>
      <c r="H76" s="333">
        <f>IF(H$9=0,0,H$9/TRE!H$5*1000)</f>
        <v>0.68772891057307395</v>
      </c>
      <c r="I76" s="333">
        <f>IF(I$9=0,0,I$9/TRE!I$5*1000)</f>
        <v>0.69974546922795788</v>
      </c>
      <c r="J76" s="333">
        <f>IF(J$9=0,0,J$9/TRE!J$5*1000)</f>
        <v>0.77942484367743292</v>
      </c>
      <c r="K76" s="333">
        <f>IF(K$9=0,0,K$9/TRE!K$5*1000)</f>
        <v>0.84874934838295346</v>
      </c>
      <c r="L76" s="333">
        <f>IF(L$9=0,0,L$9/TRE!L$5*1000)</f>
        <v>0.61245095895953139</v>
      </c>
      <c r="M76" s="333">
        <f>IF(M$9=0,0,M$9/TRE!M$5*1000)</f>
        <v>0.8865111525108057</v>
      </c>
      <c r="N76" s="333">
        <f>IF(N$9=0,0,N$9/TRE!N$5*1000)</f>
        <v>0.88068333594242687</v>
      </c>
      <c r="O76" s="333">
        <f>IF(O$9=0,0,O$9/TRE!O$5*1000)</f>
        <v>0.94307257322625571</v>
      </c>
      <c r="P76" s="333">
        <f>IF(P$9=0,0,P$9/TRE!P$5*1000)</f>
        <v>0.64686584360150678</v>
      </c>
      <c r="Q76" s="333">
        <f>IF(Q$9=0,0,Q$9/TRE!Q$5*1000)</f>
        <v>0.59922612584212731</v>
      </c>
      <c r="R76" s="333">
        <f>IF(R$9=0,0,R$9/TRE!R$5*1000)</f>
        <v>0.3833429678282495</v>
      </c>
      <c r="S76" s="333">
        <f>IF(S$9=0,0,S$9/TRE!S$5*1000)</f>
        <v>0.41653192369627789</v>
      </c>
      <c r="T76" s="333">
        <f>IF(T$9=0,0,T$9/TRE!T$5*1000)</f>
        <v>0.47524678905754808</v>
      </c>
      <c r="U76" s="333">
        <f>IF(U$9=0,0,U$9/TRE!U$5*1000)</f>
        <v>0.78177698340732815</v>
      </c>
      <c r="V76" s="333">
        <f>IF(V$9=0,0,V$9/TRE!V$5*1000)</f>
        <v>0.85974257299245571</v>
      </c>
      <c r="W76" s="333">
        <f>IF(W$9=0,0,W$9/TRE!W$5*1000)</f>
        <v>0.81926369017149736</v>
      </c>
      <c r="DA76" s="174"/>
    </row>
    <row r="77" spans="1:105" ht="12" customHeight="1" x14ac:dyDescent="0.25">
      <c r="A77" s="56" t="s">
        <v>96</v>
      </c>
      <c r="B77" s="334">
        <f>IF(B$10=0,0,B$10/TRE!B$5*1000)</f>
        <v>1.2616507752187334</v>
      </c>
      <c r="C77" s="334">
        <f>IF(C$10=0,0,C$10/TRE!C$5*1000)</f>
        <v>1.2119604632237453</v>
      </c>
      <c r="D77" s="334">
        <f>IF(D$10=0,0,D$10/TRE!D$5*1000)</f>
        <v>1.171413504912336</v>
      </c>
      <c r="E77" s="334">
        <f>IF(E$10=0,0,E$10/TRE!E$5*1000)</f>
        <v>1.2425506847007906</v>
      </c>
      <c r="F77" s="334">
        <f>IF(F$10=0,0,F$10/TRE!F$5*1000)</f>
        <v>1.2730796537713922</v>
      </c>
      <c r="G77" s="334">
        <f>IF(G$10=0,0,G$10/TRE!G$5*1000)</f>
        <v>1.32910976828078</v>
      </c>
      <c r="H77" s="334">
        <f>IF(H$10=0,0,H$10/TRE!H$5*1000)</f>
        <v>1.2313561463343157</v>
      </c>
      <c r="I77" s="334">
        <f>IF(I$10=0,0,I$10/TRE!I$5*1000)</f>
        <v>1.1712674192942421</v>
      </c>
      <c r="J77" s="334">
        <f>IF(J$10=0,0,J$10/TRE!J$5*1000)</f>
        <v>1.1456379909882408</v>
      </c>
      <c r="K77" s="334">
        <f>IF(K$10=0,0,K$10/TRE!K$5*1000)</f>
        <v>1.2082590779403637</v>
      </c>
      <c r="L77" s="334">
        <f>IF(L$10=0,0,L$10/TRE!L$5*1000)</f>
        <v>1.1607986540877746</v>
      </c>
      <c r="M77" s="334">
        <f>IF(M$10=0,0,M$10/TRE!M$5*1000)</f>
        <v>0.90852331672126974</v>
      </c>
      <c r="N77" s="334">
        <f>IF(N$10=0,0,N$10/TRE!N$5*1000)</f>
        <v>0.92610269340645945</v>
      </c>
      <c r="O77" s="334">
        <f>IF(O$10=0,0,O$10/TRE!O$5*1000)</f>
        <v>0.94515238933015711</v>
      </c>
      <c r="P77" s="334">
        <f>IF(P$10=0,0,P$10/TRE!P$5*1000)</f>
        <v>0.86085229472046376</v>
      </c>
      <c r="Q77" s="334">
        <f>IF(Q$10=0,0,Q$10/TRE!Q$5*1000)</f>
        <v>0.8259311216595443</v>
      </c>
      <c r="R77" s="334">
        <f>IF(R$10=0,0,R$10/TRE!R$5*1000)</f>
        <v>0.96154074621768526</v>
      </c>
      <c r="S77" s="334">
        <f>IF(S$10=0,0,S$10/TRE!S$5*1000)</f>
        <v>0.90715980050800227</v>
      </c>
      <c r="T77" s="334">
        <f>IF(T$10=0,0,T$10/TRE!T$5*1000)</f>
        <v>0.89431253071183536</v>
      </c>
      <c r="U77" s="334">
        <f>IF(U$10=0,0,U$10/TRE!U$5*1000)</f>
        <v>0.8015475232843271</v>
      </c>
      <c r="V77" s="334">
        <f>IF(V$10=0,0,V$10/TRE!V$5*1000)</f>
        <v>0.883938425711987</v>
      </c>
      <c r="W77" s="334">
        <f>IF(W$10=0,0,W$10/TRE!W$5*1000)</f>
        <v>0.845971793733579</v>
      </c>
      <c r="DA77" s="68"/>
    </row>
    <row r="78" spans="1:105" ht="12" customHeight="1" x14ac:dyDescent="0.25">
      <c r="A78" s="203" t="s">
        <v>2405</v>
      </c>
      <c r="B78" s="350">
        <f>IF(B$16=0,0,B$16/TRE!B$5*1000)</f>
        <v>8.4008667103220773</v>
      </c>
      <c r="C78" s="350">
        <f>IF(C$16=0,0,C$16/TRE!C$5*1000)</f>
        <v>8.0845878046543689</v>
      </c>
      <c r="D78" s="350">
        <f>IF(D$16=0,0,D$16/TRE!D$5*1000)</f>
        <v>7.8118780612125915</v>
      </c>
      <c r="E78" s="350">
        <f>IF(E$16=0,0,E$16/TRE!E$5*1000)</f>
        <v>8.2795601973227679</v>
      </c>
      <c r="F78" s="350">
        <f>IF(F$16=0,0,F$16/TRE!F$5*1000)</f>
        <v>8.502261355208578</v>
      </c>
      <c r="G78" s="350">
        <f>IF(G$16=0,0,G$16/TRE!G$5*1000)</f>
        <v>8.8498450285657544</v>
      </c>
      <c r="H78" s="350">
        <f>IF(H$16=0,0,H$16/TRE!H$5*1000)</f>
        <v>8.2370497574515849</v>
      </c>
      <c r="I78" s="350">
        <f>IF(I$16=0,0,I$16/TRE!I$5*1000)</f>
        <v>7.8336798428683165</v>
      </c>
      <c r="J78" s="350">
        <f>IF(J$16=0,0,J$16/TRE!J$5*1000)</f>
        <v>7.6178795833988016</v>
      </c>
      <c r="K78" s="350">
        <f>IF(K$16=0,0,K$16/TRE!K$5*1000)</f>
        <v>7.9816693155521419</v>
      </c>
      <c r="L78" s="350">
        <f>IF(L$16=0,0,L$16/TRE!L$5*1000)</f>
        <v>7.7012085970424673</v>
      </c>
      <c r="M78" s="350">
        <f>IF(M$16=0,0,M$16/TRE!M$5*1000)</f>
        <v>5.88343872418384</v>
      </c>
      <c r="N78" s="350">
        <f>IF(N$16=0,0,N$16/TRE!N$5*1000)</f>
        <v>6.0025174572640907</v>
      </c>
      <c r="O78" s="350">
        <f>IF(O$16=0,0,O$16/TRE!O$5*1000)</f>
        <v>6.1259877086213894</v>
      </c>
      <c r="P78" s="350">
        <f>IF(P$16=0,0,P$16/TRE!P$5*1000)</f>
        <v>5.6420501388254083</v>
      </c>
      <c r="Q78" s="350">
        <f>IF(Q$16=0,0,Q$16/TRE!Q$5*1000)</f>
        <v>5.4105834787857416</v>
      </c>
      <c r="R78" s="350">
        <f>IF(R$16=0,0,R$16/TRE!R$5*1000)</f>
        <v>6.3013244465447835</v>
      </c>
      <c r="S78" s="350">
        <f>IF(S$16=0,0,S$16/TRE!S$5*1000)</f>
        <v>5.9304398560965783</v>
      </c>
      <c r="T78" s="350">
        <f>IF(T$16=0,0,T$16/TRE!T$5*1000)</f>
        <v>5.8260594416299583</v>
      </c>
      <c r="U78" s="350">
        <f>IF(U$16=0,0,U$16/TRE!U$5*1000)</f>
        <v>5.0496247494568491</v>
      </c>
      <c r="V78" s="350">
        <f>IF(V$16=0,0,V$16/TRE!V$5*1000)</f>
        <v>5.5731986891438927</v>
      </c>
      <c r="W78" s="350">
        <f>IF(W$16=0,0,W$16/TRE!W$5*1000)</f>
        <v>5.406230008862277</v>
      </c>
      <c r="DA78" s="175"/>
    </row>
    <row r="79" spans="1:105" ht="12" customHeight="1" x14ac:dyDescent="0.25">
      <c r="A79" s="203" t="s">
        <v>2415</v>
      </c>
      <c r="B79" s="350">
        <f>IF(B$24=0,0,B$24/TRE!B$5*1000)</f>
        <v>1.9556316019828874</v>
      </c>
      <c r="C79" s="350">
        <f>IF(C$24=0,0,C$24/TRE!C$5*1000)</f>
        <v>2.4407084490620456</v>
      </c>
      <c r="D79" s="350">
        <f>IF(D$24=0,0,D$24/TRE!D$5*1000)</f>
        <v>2.0119272474163177</v>
      </c>
      <c r="E79" s="350">
        <f>IF(E$24=0,0,E$24/TRE!E$5*1000)</f>
        <v>2.2499411164576322</v>
      </c>
      <c r="F79" s="350">
        <f>IF(F$24=0,0,F$24/TRE!F$5*1000)</f>
        <v>2.3855421071149681</v>
      </c>
      <c r="G79" s="350">
        <f>IF(G$24=0,0,G$24/TRE!G$5*1000)</f>
        <v>0.79104249535924454</v>
      </c>
      <c r="H79" s="350">
        <f>IF(H$24=0,0,H$24/TRE!H$5*1000)</f>
        <v>0.67450335460051536</v>
      </c>
      <c r="I79" s="350">
        <f>IF(I$24=0,0,I$24/TRE!I$5*1000)</f>
        <v>0.68628882558895898</v>
      </c>
      <c r="J79" s="350">
        <f>IF(J$24=0,0,J$24/TRE!J$5*1000)</f>
        <v>0.76443590437594411</v>
      </c>
      <c r="K79" s="350">
        <f>IF(K$24=0,0,K$24/TRE!K$5*1000)</f>
        <v>0.83242724552943559</v>
      </c>
      <c r="L79" s="350">
        <f>IF(L$24=0,0,L$24/TRE!L$5*1000)</f>
        <v>0.60067305590261777</v>
      </c>
      <c r="M79" s="350">
        <f>IF(M$24=0,0,M$24/TRE!M$5*1000)</f>
        <v>0.86946286111636795</v>
      </c>
      <c r="N79" s="350">
        <f>IF(N$24=0,0,N$24/TRE!N$5*1000)</f>
        <v>0.86374711794353454</v>
      </c>
      <c r="O79" s="350">
        <f>IF(O$24=0,0,O$24/TRE!O$5*1000)</f>
        <v>0.92493656220267439</v>
      </c>
      <c r="P79" s="350">
        <f>IF(P$24=0,0,P$24/TRE!P$5*1000)</f>
        <v>0.63442611583993969</v>
      </c>
      <c r="Q79" s="350">
        <f>IF(Q$24=0,0,Q$24/TRE!Q$5*1000)</f>
        <v>0.58770254649900977</v>
      </c>
      <c r="R79" s="350">
        <f>IF(R$24=0,0,R$24/TRE!R$5*1000)</f>
        <v>0.37597098767770643</v>
      </c>
      <c r="S79" s="350">
        <f>IF(S$24=0,0,S$24/TRE!S$5*1000)</f>
        <v>0.40852169439442654</v>
      </c>
      <c r="T79" s="350">
        <f>IF(T$24=0,0,T$24/TRE!T$5*1000)</f>
        <v>0.70883268398937582</v>
      </c>
      <c r="U79" s="350">
        <f>IF(U$24=0,0,U$24/TRE!U$5*1000)</f>
        <v>0.98588384991858358</v>
      </c>
      <c r="V79" s="350">
        <f>IF(V$24=0,0,V$24/TRE!V$5*1000)</f>
        <v>0.84320906197337075</v>
      </c>
      <c r="W79" s="350">
        <f>IF(W$24=0,0,W$24/TRE!W$5*1000)</f>
        <v>0.80350861920666117</v>
      </c>
      <c r="DA79" s="175"/>
    </row>
    <row r="80" spans="1:105" ht="12" customHeight="1" x14ac:dyDescent="0.25">
      <c r="A80" s="203" t="s">
        <v>2420</v>
      </c>
      <c r="B80" s="350">
        <f>IF(B$27=0,0,B$27/TRE!B$5*1000)</f>
        <v>12.00123815760297</v>
      </c>
      <c r="C80" s="350">
        <f>IF(C$27=0,0,C$27/TRE!C$5*1000)</f>
        <v>11.549411149506239</v>
      </c>
      <c r="D80" s="350">
        <f>IF(D$27=0,0,D$27/TRE!D$5*1000)</f>
        <v>11.159825801732273</v>
      </c>
      <c r="E80" s="350">
        <f>IF(E$27=0,0,E$27/TRE!E$5*1000)</f>
        <v>11.827943139032524</v>
      </c>
      <c r="F80" s="350">
        <f>IF(F$27=0,0,F$27/TRE!F$5*1000)</f>
        <v>12.146087650297968</v>
      </c>
      <c r="G80" s="350">
        <f>IF(G$27=0,0,G$27/TRE!G$5*1000)</f>
        <v>12.642635755093931</v>
      </c>
      <c r="H80" s="350">
        <f>IF(H$27=0,0,H$27/TRE!H$5*1000)</f>
        <v>11.767213939216548</v>
      </c>
      <c r="I80" s="350">
        <f>IF(I$27=0,0,I$27/TRE!I$5*1000)</f>
        <v>11.190971204097599</v>
      </c>
      <c r="J80" s="350">
        <f>IF(J$27=0,0,J$27/TRE!J$5*1000)</f>
        <v>10.882685119141142</v>
      </c>
      <c r="K80" s="350">
        <f>IF(K$27=0,0,K$27/TRE!K$5*1000)</f>
        <v>11.402384736503059</v>
      </c>
      <c r="L80" s="350">
        <f>IF(L$27=0,0,L$27/TRE!L$5*1000)</f>
        <v>11.001726567203526</v>
      </c>
      <c r="M80" s="350">
        <f>IF(M$27=0,0,M$27/TRE!M$5*1000)</f>
        <v>8.4049124631197731</v>
      </c>
      <c r="N80" s="350">
        <f>IF(N$27=0,0,N$27/TRE!N$5*1000)</f>
        <v>8.5750249389487028</v>
      </c>
      <c r="O80" s="350">
        <f>IF(O$27=0,0,O$27/TRE!O$5*1000)</f>
        <v>8.7514110123162716</v>
      </c>
      <c r="P80" s="350">
        <f>IF(P$27=0,0,P$27/TRE!P$5*1000)</f>
        <v>8.0600716268934427</v>
      </c>
      <c r="Q80" s="350">
        <f>IF(Q$27=0,0,Q$27/TRE!Q$5*1000)</f>
        <v>7.729404969693916</v>
      </c>
      <c r="R80" s="350">
        <f>IF(R$27=0,0,R$27/TRE!R$5*1000)</f>
        <v>9.0018920664925517</v>
      </c>
      <c r="S80" s="350">
        <f>IF(S$27=0,0,S$27/TRE!S$5*1000)</f>
        <v>8.4720569372808257</v>
      </c>
      <c r="T80" s="350">
        <f>IF(T$27=0,0,T$27/TRE!T$5*1000)</f>
        <v>8.3229420594713712</v>
      </c>
      <c r="U80" s="350">
        <f>IF(U$27=0,0,U$27/TRE!U$5*1000)</f>
        <v>7.2137496420812122</v>
      </c>
      <c r="V80" s="350">
        <f>IF(V$27=0,0,V$27/TRE!V$5*1000)</f>
        <v>7.9617124130627044</v>
      </c>
      <c r="W80" s="350">
        <f>IF(W$27=0,0,W$27/TRE!W$5*1000)</f>
        <v>7.7231857269461122</v>
      </c>
      <c r="DA80" s="175"/>
    </row>
    <row r="81" spans="1:105" ht="12" customHeight="1" x14ac:dyDescent="0.25">
      <c r="A81" s="203" t="s">
        <v>2430</v>
      </c>
      <c r="B81" s="350">
        <f>IF(B$35=0,0,B$35/TRE!B$5*1000)</f>
        <v>7.4126502341885452</v>
      </c>
      <c r="C81" s="350">
        <f>IF(C$35=0,0,C$35/TRE!C$5*1000)</f>
        <v>7.1063516055280989</v>
      </c>
      <c r="D81" s="350">
        <f>IF(D$35=0,0,D$35/TRE!D$5*1000)</f>
        <v>6.882934508876021</v>
      </c>
      <c r="E81" s="350">
        <f>IF(E$35=0,0,E$35/TRE!E$5*1000)</f>
        <v>7.2913835218183047</v>
      </c>
      <c r="F81" s="350">
        <f>IF(F$35=0,0,F$35/TRE!F$5*1000)</f>
        <v>7.4849564552343848</v>
      </c>
      <c r="G81" s="350">
        <f>IF(G$35=0,0,G$35/TRE!G$5*1000)</f>
        <v>7.8049430364721157</v>
      </c>
      <c r="H81" s="350">
        <f>IF(H$35=0,0,H$35/TRE!H$5*1000)</f>
        <v>7.2191649649538414</v>
      </c>
      <c r="I81" s="350">
        <f>IF(I$35=0,0,I$35/TRE!I$5*1000)</f>
        <v>6.9000077691070496</v>
      </c>
      <c r="J81" s="350">
        <f>IF(J$35=0,0,J$35/TRE!J$5*1000)</f>
        <v>6.7598392153788058</v>
      </c>
      <c r="K81" s="350">
        <f>IF(K$35=0,0,K$35/TRE!K$5*1000)</f>
        <v>7.0884671907007721</v>
      </c>
      <c r="L81" s="350">
        <f>IF(L$35=0,0,L$35/TRE!L$5*1000)</f>
        <v>6.7226338370166454</v>
      </c>
      <c r="M81" s="350">
        <f>IF(M$35=0,0,M$35/TRE!M$5*1000)</f>
        <v>4.3233392869615335</v>
      </c>
      <c r="N81" s="350">
        <f>IF(N$35=0,0,N$35/TRE!N$5*1000)</f>
        <v>4.7533277519693327</v>
      </c>
      <c r="O81" s="350">
        <f>IF(O$35=0,0,O$35/TRE!O$5*1000)</f>
        <v>3.7611039613587121</v>
      </c>
      <c r="P81" s="350">
        <f>IF(P$35=0,0,P$35/TRE!P$5*1000)</f>
        <v>5.0060352624027855</v>
      </c>
      <c r="Q81" s="350">
        <f>IF(Q$35=0,0,Q$35/TRE!Q$5*1000)</f>
        <v>4.8045069680985089</v>
      </c>
      <c r="R81" s="350">
        <f>IF(R$35=0,0,R$35/TRE!R$5*1000)</f>
        <v>5.3800993906584207</v>
      </c>
      <c r="S81" s="350">
        <f>IF(S$35=0,0,S$35/TRE!S$5*1000)</f>
        <v>5.1232844276503675</v>
      </c>
      <c r="T81" s="350">
        <f>IF(T$35=0,0,T$35/TRE!T$5*1000)</f>
        <v>5.0857817779103121</v>
      </c>
      <c r="U81" s="350">
        <f>IF(U$35=0,0,U$35/TRE!U$5*1000)</f>
        <v>2.4792307670268974</v>
      </c>
      <c r="V81" s="350">
        <f>IF(V$35=0,0,V$35/TRE!V$5*1000)</f>
        <v>3.1154251640124904</v>
      </c>
      <c r="W81" s="350">
        <f>IF(W$35=0,0,W$35/TRE!W$5*1000)</f>
        <v>3.8522226369167756</v>
      </c>
      <c r="DA81" s="175"/>
    </row>
    <row r="82" spans="1:105" ht="12" customHeight="1" x14ac:dyDescent="0.25">
      <c r="A82" s="203" t="s">
        <v>2442</v>
      </c>
      <c r="B82" s="350">
        <f>IF(B$46=0,0,B$46/TRE!B$5*1000)</f>
        <v>4.2952913692632064</v>
      </c>
      <c r="C82" s="350">
        <f>IF(C$46=0,0,C$46/TRE!C$5*1000)</f>
        <v>4.18825914868252</v>
      </c>
      <c r="D82" s="350">
        <f>IF(D$46=0,0,D$46/TRE!D$5*1000)</f>
        <v>4.0393172010499523</v>
      </c>
      <c r="E82" s="350">
        <f>IF(E$46=0,0,E$46/TRE!E$5*1000)</f>
        <v>4.19794688963366</v>
      </c>
      <c r="F82" s="350">
        <f>IF(F$46=0,0,F$46/TRE!F$5*1000)</f>
        <v>4.2458503743103719</v>
      </c>
      <c r="G82" s="350">
        <f>IF(G$46=0,0,G$46/TRE!G$5*1000)</f>
        <v>3.7225529193376197</v>
      </c>
      <c r="H82" s="350">
        <f>IF(H$46=0,0,H$46/TRE!H$5*1000)</f>
        <v>3.174133433414188</v>
      </c>
      <c r="I82" s="350">
        <f>IF(I$46=0,0,I$46/TRE!I$5*1000)</f>
        <v>3.229594473359807</v>
      </c>
      <c r="J82" s="350">
        <f>IF(J$46=0,0,J$46/TRE!J$5*1000)</f>
        <v>3.5973454323573817</v>
      </c>
      <c r="K82" s="350">
        <f>IF(K$46=0,0,K$46/TRE!K$5*1000)</f>
        <v>3.9173046848444</v>
      </c>
      <c r="L82" s="350">
        <f>IF(L$46=0,0,L$46/TRE!L$5*1000)</f>
        <v>2.8266967336593769</v>
      </c>
      <c r="M82" s="350">
        <f>IF(M$46=0,0,M$46/TRE!M$5*1000)</f>
        <v>4.0915899346652571</v>
      </c>
      <c r="N82" s="350">
        <f>IF(N$46=0,0,N$46/TRE!N$5*1000)</f>
        <v>4.0646923197342764</v>
      </c>
      <c r="O82" s="350">
        <f>IF(O$46=0,0,O$46/TRE!O$5*1000)</f>
        <v>4.3526426456596425</v>
      </c>
      <c r="P82" s="350">
        <f>IF(P$46=0,0,P$46/TRE!P$5*1000)</f>
        <v>2.9855346627761845</v>
      </c>
      <c r="Q82" s="350">
        <f>IF(Q$46=0,0,Q$46/TRE!Q$5*1000)</f>
        <v>2.7656590423482794</v>
      </c>
      <c r="R82" s="350">
        <f>IF(R$46=0,0,R$46/TRE!R$5*1000)</f>
        <v>1.7692752361303823</v>
      </c>
      <c r="S82" s="350">
        <f>IF(S$46=0,0,S$46/TRE!S$5*1000)</f>
        <v>1.9224550324443588</v>
      </c>
      <c r="T82" s="350">
        <f>IF(T$46=0,0,T$46/TRE!T$5*1000)</f>
        <v>2.1934467187271443</v>
      </c>
      <c r="U82" s="350">
        <f>IF(U$46=0,0,U$46/TRE!U$5*1000)</f>
        <v>3.6082014618799749</v>
      </c>
      <c r="V82" s="350">
        <f>IF(V$46=0,0,V$46/TRE!V$5*1000)</f>
        <v>3.968042644580565</v>
      </c>
      <c r="W82" s="350">
        <f>IF(W$46=0,0,W$46/TRE!W$5*1000)</f>
        <v>3.7812170315607574</v>
      </c>
      <c r="DA82" s="175"/>
    </row>
    <row r="83" spans="1:105" ht="12" customHeight="1" x14ac:dyDescent="0.25">
      <c r="A83" s="41" t="s">
        <v>2444</v>
      </c>
      <c r="B83" s="335">
        <f>IF(B$47=0,0,B$47/TRE!B$5*1000)</f>
        <v>2.9085809496094002</v>
      </c>
      <c r="C83" s="335">
        <f>IF(C$47=0,0,C$47/TRE!C$5*1000)</f>
        <v>2.8361034734588646</v>
      </c>
      <c r="D83" s="335">
        <f>IF(D$47=0,0,D$47/TRE!D$5*1000)</f>
        <v>2.7352465875717225</v>
      </c>
      <c r="E83" s="335">
        <f>IF(E$47=0,0,E$47/TRE!E$5*1000)</f>
        <v>2.8426635822740383</v>
      </c>
      <c r="F83" s="335">
        <f>IF(F$47=0,0,F$47/TRE!F$5*1000)</f>
        <v>2.8751016990331553</v>
      </c>
      <c r="G83" s="335">
        <f>IF(G$47=0,0,G$47/TRE!G$5*1000)</f>
        <v>2.5207478548668361</v>
      </c>
      <c r="H83" s="335">
        <f>IF(H$47=0,0,H$47/TRE!H$5*1000)</f>
        <v>2.1493824847394323</v>
      </c>
      <c r="I83" s="335">
        <f>IF(I$47=0,0,I$47/TRE!I$5*1000)</f>
        <v>2.1869382429787203</v>
      </c>
      <c r="J83" s="335">
        <f>IF(J$47=0,0,J$47/TRE!J$5*1000)</f>
        <v>2.4359628938313156</v>
      </c>
      <c r="K83" s="335">
        <f>IF(K$47=0,0,K$47/TRE!K$5*1000)</f>
        <v>2.6526251191449495</v>
      </c>
      <c r="L83" s="335">
        <f>IF(L$47=0,0,L$47/TRE!L$5*1000)</f>
        <v>1.9141137499259075</v>
      </c>
      <c r="M83" s="335">
        <f>IF(M$47=0,0,M$47/TRE!M$5*1000)</f>
        <v>2.7706433660686285</v>
      </c>
      <c r="N83" s="335">
        <f>IF(N$47=0,0,N$47/TRE!N$5*1000)</f>
        <v>2.7524294933292821</v>
      </c>
      <c r="O83" s="335">
        <f>IF(O$47=0,0,O$47/TRE!O$5*1000)</f>
        <v>2.9474166921986344</v>
      </c>
      <c r="P83" s="335">
        <f>IF(P$47=0,0,P$47/TRE!P$5*1000)</f>
        <v>2.0216717558880983</v>
      </c>
      <c r="Q83" s="335">
        <f>IF(Q$47=0,0,Q$47/TRE!Q$5*1000)</f>
        <v>1.8727817305369532</v>
      </c>
      <c r="R83" s="335">
        <f>IF(R$47=0,0,R$47/TRE!R$5*1000)</f>
        <v>1.1980747763119124</v>
      </c>
      <c r="S83" s="335">
        <f>IF(S$47=0,0,S$47/TRE!S$5*1000)</f>
        <v>1.3018013455062876</v>
      </c>
      <c r="T83" s="335">
        <f>IF(T$47=0,0,T$47/TRE!T$5*1000)</f>
        <v>1.4853049052100482</v>
      </c>
      <c r="U83" s="335">
        <f>IF(U$47=0,0,U$47/TRE!U$5*1000)</f>
        <v>2.4433141158889775</v>
      </c>
      <c r="V83" s="335">
        <f>IF(V$47=0,0,V$47/TRE!V$5*1000)</f>
        <v>2.6869826167914863</v>
      </c>
      <c r="W83" s="335">
        <f>IF(W$47=0,0,W$47/TRE!W$5*1000)</f>
        <v>2.560472591693534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Useful energy demand"</f>
        <v>EL: Transport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18.880349025151851</v>
      </c>
      <c r="C5" s="225">
        <v>18.636095427366531</v>
      </c>
      <c r="D5" s="225">
        <v>18.279461910560261</v>
      </c>
      <c r="E5" s="225">
        <v>18.92293081239842</v>
      </c>
      <c r="F5" s="225">
        <v>17.754212005118092</v>
      </c>
      <c r="G5" s="225">
        <v>16.388924214913171</v>
      </c>
      <c r="H5" s="225">
        <v>16.95466857121902</v>
      </c>
      <c r="I5" s="225">
        <v>17.65089009913294</v>
      </c>
      <c r="J5" s="225">
        <v>17.940064744863371</v>
      </c>
      <c r="K5" s="225">
        <v>17.619525079613162</v>
      </c>
      <c r="L5" s="225">
        <v>12.902955081086271</v>
      </c>
      <c r="M5" s="225">
        <v>20.881735988341379</v>
      </c>
      <c r="N5" s="225">
        <v>9.36731420193051</v>
      </c>
      <c r="O5" s="225">
        <v>6.8295747110395109</v>
      </c>
      <c r="P5" s="225">
        <v>10.58137102480908</v>
      </c>
      <c r="Q5" s="225">
        <v>11.06267913892292</v>
      </c>
      <c r="R5" s="225">
        <v>7.774715930865236</v>
      </c>
      <c r="S5" s="225">
        <v>9.2397791173091761</v>
      </c>
      <c r="T5" s="225">
        <v>11.22646551754951</v>
      </c>
      <c r="U5" s="225">
        <v>4.0449712725356237</v>
      </c>
      <c r="V5" s="225">
        <v>3.8973166041519169</v>
      </c>
      <c r="W5" s="225">
        <v>3.1314126256907819</v>
      </c>
      <c r="DA5" s="89" t="s">
        <v>2446</v>
      </c>
    </row>
    <row r="6" spans="1:105" ht="12" customHeight="1" x14ac:dyDescent="0.25">
      <c r="A6" s="55" t="s">
        <v>92</v>
      </c>
      <c r="B6" s="261">
        <v>0.36046875681807072</v>
      </c>
      <c r="C6" s="261">
        <v>0.35492546446484902</v>
      </c>
      <c r="D6" s="261">
        <v>0.35012495018933559</v>
      </c>
      <c r="E6" s="261">
        <v>0.35735487209136979</v>
      </c>
      <c r="F6" s="261">
        <v>0.33183833949988151</v>
      </c>
      <c r="G6" s="261">
        <v>0.28309469450866132</v>
      </c>
      <c r="H6" s="261">
        <v>0.27702636056900959</v>
      </c>
      <c r="I6" s="261">
        <v>0.30148952299655241</v>
      </c>
      <c r="J6" s="261">
        <v>0.33292682687542119</v>
      </c>
      <c r="K6" s="261">
        <v>0.33387027299588501</v>
      </c>
      <c r="L6" s="261">
        <v>0.20324400236308851</v>
      </c>
      <c r="M6" s="261">
        <v>0.47646846041893348</v>
      </c>
      <c r="N6" s="261">
        <v>0.2097927666915152</v>
      </c>
      <c r="O6" s="261">
        <v>0.15940992835448231</v>
      </c>
      <c r="P6" s="261">
        <v>0.20826646230057869</v>
      </c>
      <c r="Q6" s="261">
        <v>0.21355393078615811</v>
      </c>
      <c r="R6" s="261">
        <v>0.10024730847498051</v>
      </c>
      <c r="S6" s="261">
        <v>0.13264381002483699</v>
      </c>
      <c r="T6" s="261">
        <v>0.1776821149246357</v>
      </c>
      <c r="U6" s="261">
        <v>9.5595150439090143E-2</v>
      </c>
      <c r="V6" s="261">
        <v>9.1349690574051179E-2</v>
      </c>
      <c r="W6" s="261">
        <v>7.1156174089996554E-2</v>
      </c>
      <c r="DA6" s="67" t="s">
        <v>2447</v>
      </c>
    </row>
    <row r="7" spans="1:105" ht="12" customHeight="1" x14ac:dyDescent="0.25">
      <c r="A7" s="202" t="s">
        <v>93</v>
      </c>
      <c r="B7" s="226">
        <v>0.12711947719297001</v>
      </c>
      <c r="C7" s="226">
        <v>0.1251646325287902</v>
      </c>
      <c r="D7" s="226">
        <v>0.1234717289042227</v>
      </c>
      <c r="E7" s="226">
        <v>0.1260213642746924</v>
      </c>
      <c r="F7" s="226">
        <v>0.1170229470153446</v>
      </c>
      <c r="G7" s="226">
        <v>9.9833477607623039E-2</v>
      </c>
      <c r="H7" s="226">
        <v>9.7693476780227634E-2</v>
      </c>
      <c r="I7" s="226">
        <v>0.10632042255418669</v>
      </c>
      <c r="J7" s="226">
        <v>0.11740680260197341</v>
      </c>
      <c r="K7" s="226">
        <v>0.1177395093215563</v>
      </c>
      <c r="L7" s="226">
        <v>7.1674093341859813E-2</v>
      </c>
      <c r="M7" s="226">
        <v>0.1680268274067456</v>
      </c>
      <c r="N7" s="226">
        <v>7.398351817256639E-2</v>
      </c>
      <c r="O7" s="226">
        <v>5.6215986457927421E-2</v>
      </c>
      <c r="P7" s="226">
        <v>7.3445266208857066E-2</v>
      </c>
      <c r="Q7" s="226">
        <v>7.5309894465392449E-2</v>
      </c>
      <c r="R7" s="226">
        <v>3.5352260639258448E-2</v>
      </c>
      <c r="S7" s="226">
        <v>4.677690219835335E-2</v>
      </c>
      <c r="T7" s="226">
        <v>6.2659681674327561E-2</v>
      </c>
      <c r="U7" s="226">
        <v>3.3711674912601637E-2</v>
      </c>
      <c r="V7" s="226">
        <v>3.2214511487811757E-2</v>
      </c>
      <c r="W7" s="226">
        <v>2.5093258370620781E-2</v>
      </c>
      <c r="DA7" s="174" t="s">
        <v>2448</v>
      </c>
    </row>
    <row r="8" spans="1:105" ht="12" customHeight="1" x14ac:dyDescent="0.25">
      <c r="A8" s="202" t="s">
        <v>94</v>
      </c>
      <c r="B8" s="226">
        <v>0.84872687589460993</v>
      </c>
      <c r="C8" s="226">
        <v>0.83567514502436757</v>
      </c>
      <c r="D8" s="226">
        <v>0.82437229170717885</v>
      </c>
      <c r="E8" s="226">
        <v>0.84139520676656188</v>
      </c>
      <c r="F8" s="226">
        <v>0.78131630511304961</v>
      </c>
      <c r="G8" s="226">
        <v>0.66654896189502455</v>
      </c>
      <c r="H8" s="226">
        <v>0.65226101596609276</v>
      </c>
      <c r="I8" s="226">
        <v>0.70985974825264597</v>
      </c>
      <c r="J8" s="226">
        <v>0.78387915826528176</v>
      </c>
      <c r="K8" s="226">
        <v>0.78610051049970109</v>
      </c>
      <c r="L8" s="226">
        <v>0.47853980104301019</v>
      </c>
      <c r="M8" s="226">
        <v>1.1218492039180341</v>
      </c>
      <c r="N8" s="226">
        <v>0.49395892457121338</v>
      </c>
      <c r="O8" s="226">
        <v>0.37533208612353403</v>
      </c>
      <c r="P8" s="226">
        <v>0.4903652273841988</v>
      </c>
      <c r="Q8" s="226">
        <v>0.50281461869558486</v>
      </c>
      <c r="R8" s="226">
        <v>0.2360331743861917</v>
      </c>
      <c r="S8" s="226">
        <v>0.31231102379826092</v>
      </c>
      <c r="T8" s="226">
        <v>0.41835411100120379</v>
      </c>
      <c r="U8" s="226">
        <v>0.2250796271472503</v>
      </c>
      <c r="V8" s="226">
        <v>0.21508365434839541</v>
      </c>
      <c r="W8" s="226">
        <v>0.16753784119630599</v>
      </c>
      <c r="DA8" s="174" t="s">
        <v>2449</v>
      </c>
    </row>
    <row r="9" spans="1:105" ht="12" customHeight="1" x14ac:dyDescent="0.25">
      <c r="A9" s="202" t="s">
        <v>95</v>
      </c>
      <c r="B9" s="226">
        <v>0.37146538898824499</v>
      </c>
      <c r="C9" s="226">
        <v>0.36575299030925412</v>
      </c>
      <c r="D9" s="226">
        <v>0.36080602925099742</v>
      </c>
      <c r="E9" s="226">
        <v>0.36825651060588821</v>
      </c>
      <c r="F9" s="226">
        <v>0.34196155847634152</v>
      </c>
      <c r="G9" s="226">
        <v>0.29173091655553002</v>
      </c>
      <c r="H9" s="226">
        <v>0.28547745912054628</v>
      </c>
      <c r="I9" s="226">
        <v>0.31068690647250119</v>
      </c>
      <c r="J9" s="226">
        <v>0.34308325176796761</v>
      </c>
      <c r="K9" s="226">
        <v>0.34405547910667261</v>
      </c>
      <c r="L9" s="226">
        <v>0.2094442610332426</v>
      </c>
      <c r="M9" s="226">
        <v>0.49100383498555822</v>
      </c>
      <c r="N9" s="226">
        <v>0.21619280509604791</v>
      </c>
      <c r="O9" s="226">
        <v>0.16427296381381559</v>
      </c>
      <c r="P9" s="226">
        <v>0.2146199385339124</v>
      </c>
      <c r="Q9" s="226">
        <v>0.22006870906009179</v>
      </c>
      <c r="R9" s="226">
        <v>0.10330550077736</v>
      </c>
      <c r="S9" s="226">
        <v>0.13669030548638339</v>
      </c>
      <c r="T9" s="226">
        <v>0.18310257044009379</v>
      </c>
      <c r="U9" s="226">
        <v>9.8511421785074521E-2</v>
      </c>
      <c r="V9" s="226">
        <v>9.4136447892408909E-2</v>
      </c>
      <c r="W9" s="226">
        <v>7.3326898343636912E-2</v>
      </c>
      <c r="DA9" s="174" t="s">
        <v>2450</v>
      </c>
    </row>
    <row r="10" spans="1:105" ht="12" customHeight="1" x14ac:dyDescent="0.25">
      <c r="A10" s="56" t="s">
        <v>96</v>
      </c>
      <c r="B10" s="262">
        <v>0.7032333680274836</v>
      </c>
      <c r="C10" s="262">
        <v>0.68520505164218426</v>
      </c>
      <c r="D10" s="262">
        <v>0.67716362568388511</v>
      </c>
      <c r="E10" s="262">
        <v>0.70051002775211813</v>
      </c>
      <c r="F10" s="262">
        <v>0.65671572270554268</v>
      </c>
      <c r="G10" s="262">
        <v>0.64282937575543098</v>
      </c>
      <c r="H10" s="262">
        <v>0.67554326385403529</v>
      </c>
      <c r="I10" s="262">
        <v>0.69415204098362149</v>
      </c>
      <c r="J10" s="262">
        <v>0.69028391684093204</v>
      </c>
      <c r="K10" s="262">
        <v>0.67491346005740882</v>
      </c>
      <c r="L10" s="262">
        <v>0.52042928253160814</v>
      </c>
      <c r="M10" s="262">
        <v>0.8300991503911388</v>
      </c>
      <c r="N10" s="262">
        <v>0.3623660308109462</v>
      </c>
      <c r="O10" s="262">
        <v>0.27916079809843308</v>
      </c>
      <c r="P10" s="262">
        <v>0.40083487997669848</v>
      </c>
      <c r="Q10" s="262">
        <v>0.42082751232219368</v>
      </c>
      <c r="R10" s="262">
        <v>0.33253499800329622</v>
      </c>
      <c r="S10" s="262">
        <v>0.38491837476079122</v>
      </c>
      <c r="T10" s="262">
        <v>0.45066526660785688</v>
      </c>
      <c r="U10" s="262">
        <v>0.17595993349374969</v>
      </c>
      <c r="V10" s="262">
        <v>0.16823667541537821</v>
      </c>
      <c r="W10" s="262">
        <v>0.13058780504913431</v>
      </c>
      <c r="DA10" s="68" t="s">
        <v>2451</v>
      </c>
    </row>
    <row r="11" spans="1:105" ht="12" customHeight="1" x14ac:dyDescent="0.25">
      <c r="A11" s="37" t="s">
        <v>160</v>
      </c>
      <c r="B11" s="228">
        <v>0.46019917566393392</v>
      </c>
      <c r="C11" s="228">
        <v>0.43222499757298771</v>
      </c>
      <c r="D11" s="228">
        <v>0.43265075718616902</v>
      </c>
      <c r="E11" s="228">
        <v>0.46210843385223482</v>
      </c>
      <c r="F11" s="228">
        <v>0.43938707687469492</v>
      </c>
      <c r="G11" s="228">
        <v>0.51572110355608258</v>
      </c>
      <c r="H11" s="228">
        <v>0.56907984853299509</v>
      </c>
      <c r="I11" s="228">
        <v>0.56110395286135806</v>
      </c>
      <c r="J11" s="228">
        <v>0.49919039529810322</v>
      </c>
      <c r="K11" s="228">
        <v>0.47316186124066911</v>
      </c>
      <c r="L11" s="228">
        <v>0.45300292415573762</v>
      </c>
      <c r="M11" s="228">
        <v>0.12855398778972821</v>
      </c>
      <c r="N11" s="228">
        <v>9.1219579635710951E-2</v>
      </c>
      <c r="O11" s="228">
        <v>2.2263104066769391E-2</v>
      </c>
      <c r="P11" s="228">
        <v>0.25692409080973577</v>
      </c>
      <c r="Q11" s="228">
        <v>0.2855696455960402</v>
      </c>
      <c r="R11" s="228">
        <v>0.31447125819181138</v>
      </c>
      <c r="S11" s="228">
        <v>0.35375298742644928</v>
      </c>
      <c r="T11" s="228">
        <v>0.39592038439640032</v>
      </c>
      <c r="U11" s="228">
        <v>1.361559067803324E-3</v>
      </c>
      <c r="V11" s="228">
        <v>2.3029138037019429E-3</v>
      </c>
      <c r="W11" s="228">
        <v>4.4876773046762129E-3</v>
      </c>
      <c r="DA11" s="69" t="s">
        <v>2452</v>
      </c>
    </row>
    <row r="12" spans="1:105" ht="12" customHeight="1" x14ac:dyDescent="0.25">
      <c r="A12" s="37" t="s">
        <v>162</v>
      </c>
      <c r="B12" s="228">
        <v>3.0179865203841241E-3</v>
      </c>
      <c r="C12" s="228">
        <v>1.2523044224213039E-2</v>
      </c>
      <c r="D12" s="228">
        <v>5.0957661658727008E-3</v>
      </c>
      <c r="E12" s="228">
        <v>7.5210543894439642E-3</v>
      </c>
      <c r="F12" s="228">
        <v>8.879454952099743E-3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6.8944723281847022E-5</v>
      </c>
      <c r="U12" s="228">
        <v>2.0760041875313629E-5</v>
      </c>
      <c r="V12" s="228">
        <v>0</v>
      </c>
      <c r="W12" s="228">
        <v>0</v>
      </c>
      <c r="DA12" s="69" t="s">
        <v>2453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2455</v>
      </c>
    </row>
    <row r="15" spans="1:105" ht="12" customHeight="1" x14ac:dyDescent="0.25">
      <c r="A15" s="37" t="s">
        <v>38</v>
      </c>
      <c r="B15" s="228">
        <v>0.2400162058431656</v>
      </c>
      <c r="C15" s="228">
        <v>0.24045700984498361</v>
      </c>
      <c r="D15" s="228">
        <v>0.23941710233184341</v>
      </c>
      <c r="E15" s="228">
        <v>0.23088053951043941</v>
      </c>
      <c r="F15" s="228">
        <v>0.20844919087874811</v>
      </c>
      <c r="G15" s="228">
        <v>0.12710827219934839</v>
      </c>
      <c r="H15" s="228">
        <v>0.1064634153210402</v>
      </c>
      <c r="I15" s="228">
        <v>0.13304808812226351</v>
      </c>
      <c r="J15" s="228">
        <v>0.19109352154282891</v>
      </c>
      <c r="K15" s="228">
        <v>0.20175159881673971</v>
      </c>
      <c r="L15" s="228">
        <v>6.7426358375870535E-2</v>
      </c>
      <c r="M15" s="228">
        <v>0.70154516260141064</v>
      </c>
      <c r="N15" s="228">
        <v>0.27114645117523528</v>
      </c>
      <c r="O15" s="228">
        <v>0.25689769403166368</v>
      </c>
      <c r="P15" s="228">
        <v>0.1439107891669627</v>
      </c>
      <c r="Q15" s="228">
        <v>0.1352578667261535</v>
      </c>
      <c r="R15" s="228">
        <v>1.806373981148485E-2</v>
      </c>
      <c r="S15" s="228">
        <v>3.1165387334341849E-2</v>
      </c>
      <c r="T15" s="228">
        <v>5.4675937488174717E-2</v>
      </c>
      <c r="U15" s="228">
        <v>0.1745776143840711</v>
      </c>
      <c r="V15" s="228">
        <v>0.16593376161167619</v>
      </c>
      <c r="W15" s="228">
        <v>0.126100127744458</v>
      </c>
      <c r="DA15" s="69" t="s">
        <v>2456</v>
      </c>
    </row>
    <row r="16" spans="1:105" ht="12" customHeight="1" x14ac:dyDescent="0.25">
      <c r="A16" s="57" t="s">
        <v>2405</v>
      </c>
      <c r="B16" s="263">
        <f t="shared" ref="B16:W16" si="0">B17+B23</f>
        <v>3.594563647390649</v>
      </c>
      <c r="C16" s="263">
        <f t="shared" si="0"/>
        <v>3.5028234598931172</v>
      </c>
      <c r="D16" s="263">
        <f t="shared" si="0"/>
        <v>3.4607327948228828</v>
      </c>
      <c r="E16" s="263">
        <f t="shared" si="0"/>
        <v>3.5848592546931797</v>
      </c>
      <c r="F16" s="263">
        <f t="shared" si="0"/>
        <v>3.366752872538564</v>
      </c>
      <c r="G16" s="263">
        <f t="shared" si="0"/>
        <v>3.3138750012837632</v>
      </c>
      <c r="H16" s="263">
        <f t="shared" si="0"/>
        <v>3.4964612950416076</v>
      </c>
      <c r="I16" s="263">
        <f t="shared" si="0"/>
        <v>3.5843754550763229</v>
      </c>
      <c r="J16" s="263">
        <f t="shared" si="0"/>
        <v>3.5382625718467167</v>
      </c>
      <c r="K16" s="263">
        <f t="shared" si="0"/>
        <v>3.4495248787976247</v>
      </c>
      <c r="L16" s="263">
        <f t="shared" si="0"/>
        <v>2.6922447970194248</v>
      </c>
      <c r="M16" s="263">
        <f t="shared" si="0"/>
        <v>4.1198511037503192</v>
      </c>
      <c r="N16" s="263">
        <f t="shared" si="0"/>
        <v>1.8165590797415825</v>
      </c>
      <c r="O16" s="263">
        <f t="shared" si="0"/>
        <v>1.392670682123849</v>
      </c>
      <c r="P16" s="263">
        <f t="shared" si="0"/>
        <v>2.0466849835796035</v>
      </c>
      <c r="Q16" s="263">
        <f t="shared" si="0"/>
        <v>2.1518977782071853</v>
      </c>
      <c r="R16" s="263">
        <f t="shared" si="0"/>
        <v>1.7234355349127601</v>
      </c>
      <c r="S16" s="263">
        <f t="shared" si="0"/>
        <v>1.9838286762156847</v>
      </c>
      <c r="T16" s="263">
        <f t="shared" si="0"/>
        <v>2.3116603074992206</v>
      </c>
      <c r="U16" s="263">
        <f t="shared" si="0"/>
        <v>0.84368155738598427</v>
      </c>
      <c r="V16" s="263">
        <f t="shared" si="0"/>
        <v>0.80465924793554766</v>
      </c>
      <c r="W16" s="263">
        <f t="shared" si="0"/>
        <v>0.62075616613621154</v>
      </c>
      <c r="DA16" s="70"/>
    </row>
    <row r="17" spans="1:105" ht="12" customHeight="1" x14ac:dyDescent="0.25">
      <c r="A17" s="60" t="s">
        <v>2406</v>
      </c>
      <c r="B17" s="331">
        <v>2.5596090426974221</v>
      </c>
      <c r="C17" s="331">
        <v>2.4694208300017721</v>
      </c>
      <c r="D17" s="331">
        <v>2.4341684127772858</v>
      </c>
      <c r="E17" s="331">
        <v>2.589428623265297</v>
      </c>
      <c r="F17" s="331">
        <v>2.4770513221543382</v>
      </c>
      <c r="G17" s="331">
        <v>2.7749071634651181</v>
      </c>
      <c r="H17" s="331">
        <v>3.0592050233988681</v>
      </c>
      <c r="I17" s="331">
        <v>3.0345427190117609</v>
      </c>
      <c r="J17" s="331">
        <v>2.7180425847229071</v>
      </c>
      <c r="K17" s="331">
        <v>2.551268377150556</v>
      </c>
      <c r="L17" s="331">
        <v>2.4029388678176611</v>
      </c>
      <c r="M17" s="331">
        <v>0.71395831130360643</v>
      </c>
      <c r="N17" s="331">
        <v>0.46692224257416248</v>
      </c>
      <c r="O17" s="331">
        <v>0.113957316170841</v>
      </c>
      <c r="P17" s="331">
        <v>1.376895570551474</v>
      </c>
      <c r="Q17" s="331">
        <v>1.520335592798318</v>
      </c>
      <c r="R17" s="331">
        <v>1.6408102465709491</v>
      </c>
      <c r="S17" s="331">
        <v>1.837884979170997</v>
      </c>
      <c r="T17" s="331">
        <v>2.0482875591408969</v>
      </c>
      <c r="U17" s="331">
        <v>3.3729360735283813E-2</v>
      </c>
      <c r="V17" s="331">
        <v>4.6978287833846291E-2</v>
      </c>
      <c r="W17" s="331">
        <v>9.3522277617226757E-2</v>
      </c>
      <c r="DA17" s="72" t="s">
        <v>2457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2458</v>
      </c>
    </row>
    <row r="19" spans="1:105" ht="12" customHeight="1" x14ac:dyDescent="0.25">
      <c r="A19" s="59" t="s">
        <v>33</v>
      </c>
      <c r="B19" s="232">
        <v>0.15407861170253581</v>
      </c>
      <c r="C19" s="232">
        <v>0.1538597183592155</v>
      </c>
      <c r="D19" s="232">
        <v>0.15366422788635281</v>
      </c>
      <c r="E19" s="232">
        <v>0.1547295042554139</v>
      </c>
      <c r="F19" s="232">
        <v>0.1554653949374713</v>
      </c>
      <c r="G19" s="232">
        <v>0.1602416256811717</v>
      </c>
      <c r="H19" s="232">
        <v>0.16211515018532341</v>
      </c>
      <c r="I19" s="232">
        <v>0.16071083053603269</v>
      </c>
      <c r="J19" s="232">
        <v>0.1567433355271958</v>
      </c>
      <c r="K19" s="232">
        <v>0.15095102792319201</v>
      </c>
      <c r="L19" s="232">
        <v>0.15849997929501949</v>
      </c>
      <c r="M19" s="232">
        <v>0</v>
      </c>
      <c r="N19" s="232">
        <v>0</v>
      </c>
      <c r="O19" s="232">
        <v>0</v>
      </c>
      <c r="P19" s="232">
        <v>0.1472123425562594</v>
      </c>
      <c r="Q19" s="232">
        <v>0.1491093214111254</v>
      </c>
      <c r="R19" s="232">
        <v>0.16160044921235769</v>
      </c>
      <c r="S19" s="232">
        <v>0.1153375369820758</v>
      </c>
      <c r="T19" s="232">
        <v>8.3546911337107427E-2</v>
      </c>
      <c r="U19" s="232">
        <v>2.6064039669265321E-2</v>
      </c>
      <c r="V19" s="232">
        <v>3.5075410066942543E-2</v>
      </c>
      <c r="W19" s="232">
        <v>6.9421677854856076E-2</v>
      </c>
      <c r="DA19" s="71" t="s">
        <v>2459</v>
      </c>
    </row>
    <row r="20" spans="1:105" ht="12" customHeight="1" x14ac:dyDescent="0.25">
      <c r="A20" s="59" t="s">
        <v>160</v>
      </c>
      <c r="B20" s="232">
        <v>2.040657260653814</v>
      </c>
      <c r="C20" s="232">
        <v>1.9102292821815141</v>
      </c>
      <c r="D20" s="232">
        <v>1.9077083783823869</v>
      </c>
      <c r="E20" s="232">
        <v>2.0488542471849271</v>
      </c>
      <c r="F20" s="232">
        <v>1.9285677961143499</v>
      </c>
      <c r="G20" s="232">
        <v>2.2487824091206301</v>
      </c>
      <c r="H20" s="232">
        <v>2.4035455551970868</v>
      </c>
      <c r="I20" s="232">
        <v>2.3845628894704429</v>
      </c>
      <c r="J20" s="232">
        <v>2.2034038412077681</v>
      </c>
      <c r="K20" s="232">
        <v>2.1663898545423752</v>
      </c>
      <c r="L20" s="232">
        <v>1.99881284957329</v>
      </c>
      <c r="M20" s="232">
        <v>0.64180691162142534</v>
      </c>
      <c r="N20" s="232">
        <v>0.46692224257416248</v>
      </c>
      <c r="O20" s="232">
        <v>0.113957316170841</v>
      </c>
      <c r="P20" s="232">
        <v>1.229683227995215</v>
      </c>
      <c r="Q20" s="232">
        <v>1.371226271387193</v>
      </c>
      <c r="R20" s="232">
        <v>1.4792097973585909</v>
      </c>
      <c r="S20" s="232">
        <v>1.703556054377583</v>
      </c>
      <c r="T20" s="232">
        <v>1.9612183917424459</v>
      </c>
      <c r="U20" s="232">
        <v>6.4960718128728306E-3</v>
      </c>
      <c r="V20" s="232">
        <v>1.081366212405451E-2</v>
      </c>
      <c r="W20" s="232">
        <v>1.929536101691693E-2</v>
      </c>
      <c r="DA20" s="71" t="s">
        <v>2460</v>
      </c>
    </row>
    <row r="21" spans="1:105" ht="12" customHeight="1" x14ac:dyDescent="0.25">
      <c r="A21" s="59" t="s">
        <v>70</v>
      </c>
      <c r="B21" s="232">
        <v>0.35181098712759767</v>
      </c>
      <c r="C21" s="232">
        <v>0.35131118327852212</v>
      </c>
      <c r="D21" s="232">
        <v>0.3508648157037374</v>
      </c>
      <c r="E21" s="232">
        <v>0.35329718400470977</v>
      </c>
      <c r="F21" s="232">
        <v>0.35497745892678939</v>
      </c>
      <c r="G21" s="232">
        <v>0.3658831286633164</v>
      </c>
      <c r="H21" s="232">
        <v>0.49354431801645737</v>
      </c>
      <c r="I21" s="232">
        <v>0.48926899900528548</v>
      </c>
      <c r="J21" s="232">
        <v>0.35789540798794411</v>
      </c>
      <c r="K21" s="232">
        <v>0.23392749468498891</v>
      </c>
      <c r="L21" s="232">
        <v>0.24562603894935109</v>
      </c>
      <c r="M21" s="232">
        <v>7.2151399682181067E-2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1.8991387811338079E-2</v>
      </c>
      <c r="T21" s="232">
        <v>3.1889115024676378E-3</v>
      </c>
      <c r="U21" s="232">
        <v>1.072573670405564E-3</v>
      </c>
      <c r="V21" s="232">
        <v>1.0892156428492479E-3</v>
      </c>
      <c r="W21" s="232">
        <v>4.8052387454537611E-3</v>
      </c>
      <c r="DA21" s="71" t="s">
        <v>2461</v>
      </c>
    </row>
    <row r="22" spans="1:105" ht="12" customHeight="1" x14ac:dyDescent="0.25">
      <c r="A22" s="59" t="s">
        <v>162</v>
      </c>
      <c r="B22" s="232">
        <v>1.3062183213474521E-2</v>
      </c>
      <c r="C22" s="232">
        <v>5.402064618251988E-2</v>
      </c>
      <c r="D22" s="232">
        <v>2.1930990804808849E-2</v>
      </c>
      <c r="E22" s="232">
        <v>3.2547687820246383E-2</v>
      </c>
      <c r="F22" s="232">
        <v>3.8040672175727458E-2</v>
      </c>
      <c r="G22" s="232">
        <v>0</v>
      </c>
      <c r="H22" s="232">
        <v>0</v>
      </c>
      <c r="I22" s="232">
        <v>0</v>
      </c>
      <c r="J22" s="232">
        <v>0</v>
      </c>
      <c r="K22" s="232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2">
        <v>0</v>
      </c>
      <c r="S22" s="232">
        <v>0</v>
      </c>
      <c r="T22" s="232">
        <v>3.3334455887703239E-4</v>
      </c>
      <c r="U22" s="232">
        <v>9.6675582740091362E-5</v>
      </c>
      <c r="V22" s="232">
        <v>0</v>
      </c>
      <c r="W22" s="232">
        <v>0</v>
      </c>
      <c r="DA22" s="71" t="s">
        <v>2462</v>
      </c>
    </row>
    <row r="23" spans="1:105" ht="12" customHeight="1" x14ac:dyDescent="0.25">
      <c r="A23" s="60" t="s">
        <v>2413</v>
      </c>
      <c r="B23" s="331">
        <v>1.034954604693227</v>
      </c>
      <c r="C23" s="331">
        <v>1.033402629891345</v>
      </c>
      <c r="D23" s="331">
        <v>1.026564382045597</v>
      </c>
      <c r="E23" s="331">
        <v>0.99543063142788279</v>
      </c>
      <c r="F23" s="331">
        <v>0.88970155038422571</v>
      </c>
      <c r="G23" s="331">
        <v>0.53896783781864499</v>
      </c>
      <c r="H23" s="331">
        <v>0.43725627164273939</v>
      </c>
      <c r="I23" s="331">
        <v>0.54983273606456207</v>
      </c>
      <c r="J23" s="331">
        <v>0.8202199871238095</v>
      </c>
      <c r="K23" s="331">
        <v>0.89825650164706872</v>
      </c>
      <c r="L23" s="331">
        <v>0.28930592920176362</v>
      </c>
      <c r="M23" s="331">
        <v>3.4058927924467128</v>
      </c>
      <c r="N23" s="331">
        <v>1.3496368371674199</v>
      </c>
      <c r="O23" s="331">
        <v>1.2787133659530081</v>
      </c>
      <c r="P23" s="331">
        <v>0.66978941302812933</v>
      </c>
      <c r="Q23" s="331">
        <v>0.63156218540886733</v>
      </c>
      <c r="R23" s="331">
        <v>8.2625288341811112E-2</v>
      </c>
      <c r="S23" s="331">
        <v>0.14594369704468771</v>
      </c>
      <c r="T23" s="331">
        <v>0.2633727483583238</v>
      </c>
      <c r="U23" s="331">
        <v>0.80995219665070051</v>
      </c>
      <c r="V23" s="331">
        <v>0.75768096010170138</v>
      </c>
      <c r="W23" s="331">
        <v>0.52723388851898478</v>
      </c>
      <c r="DA23" s="72" t="s">
        <v>2463</v>
      </c>
    </row>
    <row r="24" spans="1:105" ht="12" customHeight="1" x14ac:dyDescent="0.25">
      <c r="A24" s="57" t="s">
        <v>2415</v>
      </c>
      <c r="B24" s="263">
        <f t="shared" ref="B24:W24" si="1">B25+B26</f>
        <v>0.80472298950838983</v>
      </c>
      <c r="C24" s="263">
        <f t="shared" si="1"/>
        <v>0.99169568829370514</v>
      </c>
      <c r="D24" s="263">
        <f t="shared" si="1"/>
        <v>0.84765199606122443</v>
      </c>
      <c r="E24" s="263">
        <f t="shared" si="1"/>
        <v>0.92480275366836961</v>
      </c>
      <c r="F24" s="263">
        <f t="shared" si="1"/>
        <v>0.89662876814056769</v>
      </c>
      <c r="G24" s="263">
        <f t="shared" si="1"/>
        <v>0.32909219308898902</v>
      </c>
      <c r="H24" s="263">
        <f t="shared" si="1"/>
        <v>0.32203787040709481</v>
      </c>
      <c r="I24" s="263">
        <f t="shared" si="1"/>
        <v>0.35047583102357649</v>
      </c>
      <c r="J24" s="263">
        <f t="shared" si="1"/>
        <v>0.38702109831040432</v>
      </c>
      <c r="K24" s="263">
        <f t="shared" si="1"/>
        <v>0.38811783646504749</v>
      </c>
      <c r="L24" s="263">
        <f t="shared" si="1"/>
        <v>0.23626728358841101</v>
      </c>
      <c r="M24" s="263">
        <f t="shared" si="1"/>
        <v>0.5538855147008187</v>
      </c>
      <c r="N24" s="263">
        <f t="shared" si="1"/>
        <v>0.24388009745129649</v>
      </c>
      <c r="O24" s="263">
        <f t="shared" si="1"/>
        <v>0.1853110070232353</v>
      </c>
      <c r="P24" s="263">
        <f t="shared" si="1"/>
        <v>0.24210579765310911</v>
      </c>
      <c r="Q24" s="263">
        <f t="shared" si="1"/>
        <v>0.24825237910998979</v>
      </c>
      <c r="R24" s="263">
        <f t="shared" si="1"/>
        <v>0.1165355876928677</v>
      </c>
      <c r="S24" s="263">
        <f t="shared" si="1"/>
        <v>0.15419590401196051</v>
      </c>
      <c r="T24" s="263">
        <f t="shared" si="1"/>
        <v>0.29319917092404424</v>
      </c>
      <c r="U24" s="263">
        <f t="shared" si="1"/>
        <v>0.13671288368532472</v>
      </c>
      <c r="V24" s="263">
        <f t="shared" si="1"/>
        <v>0.10619227626710349</v>
      </c>
      <c r="W24" s="263">
        <f t="shared" si="1"/>
        <v>8.2717697778622326E-2</v>
      </c>
      <c r="DA24" s="70"/>
    </row>
    <row r="25" spans="1:105" ht="12" customHeight="1" x14ac:dyDescent="0.25">
      <c r="A25" s="60" t="s">
        <v>2416</v>
      </c>
      <c r="B25" s="264">
        <v>0.38568492195572901</v>
      </c>
      <c r="C25" s="264">
        <v>0.57910159257393667</v>
      </c>
      <c r="D25" s="264">
        <v>0.44063840679928862</v>
      </c>
      <c r="E25" s="264">
        <v>0.50938451783143512</v>
      </c>
      <c r="F25" s="264">
        <v>0.51087301568268007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  <c r="R25" s="264">
        <v>0</v>
      </c>
      <c r="S25" s="264">
        <v>0</v>
      </c>
      <c r="T25" s="264">
        <v>8.66470948608557E-2</v>
      </c>
      <c r="U25" s="264">
        <v>2.558534114598731E-2</v>
      </c>
      <c r="V25" s="264">
        <v>0</v>
      </c>
      <c r="W25" s="264">
        <v>0</v>
      </c>
      <c r="DA25" s="72" t="s">
        <v>2464</v>
      </c>
    </row>
    <row r="26" spans="1:105" ht="12" customHeight="1" x14ac:dyDescent="0.25">
      <c r="A26" s="60" t="s">
        <v>2418</v>
      </c>
      <c r="B26" s="264">
        <v>0.41903806755266088</v>
      </c>
      <c r="C26" s="264">
        <v>0.41259409571976841</v>
      </c>
      <c r="D26" s="264">
        <v>0.40701358926193582</v>
      </c>
      <c r="E26" s="264">
        <v>0.41541823583693449</v>
      </c>
      <c r="F26" s="264">
        <v>0.38575575245788762</v>
      </c>
      <c r="G26" s="264">
        <v>0.32909219308898902</v>
      </c>
      <c r="H26" s="264">
        <v>0.32203787040709481</v>
      </c>
      <c r="I26" s="264">
        <v>0.35047583102357649</v>
      </c>
      <c r="J26" s="264">
        <v>0.38702109831040432</v>
      </c>
      <c r="K26" s="264">
        <v>0.38811783646504749</v>
      </c>
      <c r="L26" s="264">
        <v>0.23626728358841101</v>
      </c>
      <c r="M26" s="264">
        <v>0.5538855147008187</v>
      </c>
      <c r="N26" s="264">
        <v>0.24388009745129649</v>
      </c>
      <c r="O26" s="264">
        <v>0.1853110070232353</v>
      </c>
      <c r="P26" s="264">
        <v>0.24210579765310911</v>
      </c>
      <c r="Q26" s="264">
        <v>0.24825237910998979</v>
      </c>
      <c r="R26" s="264">
        <v>0.1165355876928677</v>
      </c>
      <c r="S26" s="264">
        <v>0.15419590401196051</v>
      </c>
      <c r="T26" s="264">
        <v>0.20655207606318851</v>
      </c>
      <c r="U26" s="264">
        <v>0.1111275425393374</v>
      </c>
      <c r="V26" s="264">
        <v>0.10619227626710349</v>
      </c>
      <c r="W26" s="264">
        <v>8.2717697778622326E-2</v>
      </c>
      <c r="DA26" s="72" t="s">
        <v>2465</v>
      </c>
    </row>
    <row r="27" spans="1:105" ht="12" customHeight="1" x14ac:dyDescent="0.25">
      <c r="A27" s="57" t="s">
        <v>2420</v>
      </c>
      <c r="B27" s="263">
        <f t="shared" ref="B27:W27" si="2">B28+B34</f>
        <v>4.401506507008957</v>
      </c>
      <c r="C27" s="263">
        <f t="shared" si="2"/>
        <v>4.2891715835425916</v>
      </c>
      <c r="D27" s="263">
        <f t="shared" si="2"/>
        <v>4.2376319936606732</v>
      </c>
      <c r="E27" s="263">
        <f t="shared" si="2"/>
        <v>4.389623577175322</v>
      </c>
      <c r="F27" s="263">
        <f t="shared" si="2"/>
        <v>4.1225545378023218</v>
      </c>
      <c r="G27" s="263">
        <f t="shared" si="2"/>
        <v>4.0578061240209333</v>
      </c>
      <c r="H27" s="263">
        <f t="shared" si="2"/>
        <v>4.2813811776019675</v>
      </c>
      <c r="I27" s="263">
        <f t="shared" si="2"/>
        <v>4.3890311694812132</v>
      </c>
      <c r="J27" s="263">
        <f t="shared" si="2"/>
        <v>4.3325664145061822</v>
      </c>
      <c r="K27" s="263">
        <f t="shared" si="2"/>
        <v>4.2239080148542341</v>
      </c>
      <c r="L27" s="263">
        <f t="shared" si="2"/>
        <v>3.2966262820646022</v>
      </c>
      <c r="M27" s="263">
        <f t="shared" si="2"/>
        <v>5.0447156372452895</v>
      </c>
      <c r="N27" s="263">
        <f t="shared" si="2"/>
        <v>2.2243580568264276</v>
      </c>
      <c r="O27" s="263">
        <f t="shared" si="2"/>
        <v>1.7053110393353259</v>
      </c>
      <c r="P27" s="263">
        <f t="shared" si="2"/>
        <v>2.5061448778525763</v>
      </c>
      <c r="Q27" s="263">
        <f t="shared" si="2"/>
        <v>2.6349768712741048</v>
      </c>
      <c r="R27" s="263">
        <f t="shared" si="2"/>
        <v>2.1103292264237887</v>
      </c>
      <c r="S27" s="263">
        <f t="shared" si="2"/>
        <v>2.4291779708763488</v>
      </c>
      <c r="T27" s="263">
        <f t="shared" si="2"/>
        <v>2.8306044581623113</v>
      </c>
      <c r="U27" s="263">
        <f t="shared" si="2"/>
        <v>1.0330794580236544</v>
      </c>
      <c r="V27" s="263">
        <f t="shared" si="2"/>
        <v>0.98529703828842563</v>
      </c>
      <c r="W27" s="263">
        <f t="shared" si="2"/>
        <v>0.76010959118719801</v>
      </c>
      <c r="DA27" s="70"/>
    </row>
    <row r="28" spans="1:105" ht="12" customHeight="1" x14ac:dyDescent="0.25">
      <c r="A28" s="60" t="s">
        <v>2421</v>
      </c>
      <c r="B28" s="331">
        <v>3.1342151543233729</v>
      </c>
      <c r="C28" s="331">
        <v>3.0237806081654339</v>
      </c>
      <c r="D28" s="331">
        <v>2.9806143829925951</v>
      </c>
      <c r="E28" s="331">
        <v>3.170728926447302</v>
      </c>
      <c r="F28" s="331">
        <v>3.0331240679440858</v>
      </c>
      <c r="G28" s="331">
        <v>3.3978455062838169</v>
      </c>
      <c r="H28" s="331">
        <v>3.7459653347741231</v>
      </c>
      <c r="I28" s="331">
        <v>3.7157665947082799</v>
      </c>
      <c r="J28" s="331">
        <v>3.3282154098647831</v>
      </c>
      <c r="K28" s="331">
        <v>3.1240020944700682</v>
      </c>
      <c r="L28" s="331">
        <v>2.9423741238583609</v>
      </c>
      <c r="M28" s="331">
        <v>0.8742346669023755</v>
      </c>
      <c r="N28" s="331">
        <v>0.57174152151938273</v>
      </c>
      <c r="O28" s="331">
        <v>0.13953957082143789</v>
      </c>
      <c r="P28" s="331">
        <v>1.6859945761854791</v>
      </c>
      <c r="Q28" s="331">
        <v>1.8616354197530429</v>
      </c>
      <c r="R28" s="331">
        <v>2.0091554039644279</v>
      </c>
      <c r="S28" s="331">
        <v>2.2504714030665269</v>
      </c>
      <c r="T28" s="331">
        <v>2.5081072152745678</v>
      </c>
      <c r="U28" s="331">
        <v>4.1301258043204669E-2</v>
      </c>
      <c r="V28" s="331">
        <v>5.7524434082260767E-2</v>
      </c>
      <c r="W28" s="331">
        <v>0.11451707463333891</v>
      </c>
      <c r="DA28" s="72" t="s">
        <v>2466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2467</v>
      </c>
    </row>
    <row r="30" spans="1:105" ht="12" customHeight="1" x14ac:dyDescent="0.25">
      <c r="A30" s="59" t="s">
        <v>33</v>
      </c>
      <c r="B30" s="232">
        <v>0.1886676877990234</v>
      </c>
      <c r="C30" s="232">
        <v>0.1883996551337333</v>
      </c>
      <c r="D30" s="232">
        <v>0.1881602790445136</v>
      </c>
      <c r="E30" s="232">
        <v>0.18946469908826191</v>
      </c>
      <c r="F30" s="232">
        <v>0.19036578971935261</v>
      </c>
      <c r="G30" s="232">
        <v>0.19621423552796541</v>
      </c>
      <c r="H30" s="232">
        <v>0.19850834716570209</v>
      </c>
      <c r="I30" s="232">
        <v>0.19678877208493811</v>
      </c>
      <c r="J30" s="232">
        <v>0.19193061493126021</v>
      </c>
      <c r="K30" s="232">
        <v>0.1848379933753371</v>
      </c>
      <c r="L30" s="232">
        <v>0.19408160730002391</v>
      </c>
      <c r="M30" s="232">
        <v>0</v>
      </c>
      <c r="N30" s="232">
        <v>0</v>
      </c>
      <c r="O30" s="232">
        <v>0</v>
      </c>
      <c r="P30" s="232">
        <v>0.1802600112933789</v>
      </c>
      <c r="Q30" s="232">
        <v>0.18258284254423521</v>
      </c>
      <c r="R30" s="232">
        <v>0.19787810107635639</v>
      </c>
      <c r="S30" s="232">
        <v>0.14122963712090919</v>
      </c>
      <c r="T30" s="232">
        <v>0.1023023404127846</v>
      </c>
      <c r="U30" s="232">
        <v>3.1915150615426928E-2</v>
      </c>
      <c r="V30" s="232">
        <v>4.2949481714623518E-2</v>
      </c>
      <c r="W30" s="232">
        <v>8.5006136148803368E-2</v>
      </c>
      <c r="DA30" s="71" t="s">
        <v>2468</v>
      </c>
    </row>
    <row r="31" spans="1:105" ht="12" customHeight="1" x14ac:dyDescent="0.25">
      <c r="A31" s="59" t="s">
        <v>160</v>
      </c>
      <c r="B31" s="232">
        <v>2.498763992637322</v>
      </c>
      <c r="C31" s="232">
        <v>2.3390562638957308</v>
      </c>
      <c r="D31" s="232">
        <v>2.3359694429172082</v>
      </c>
      <c r="E31" s="232">
        <v>2.508801119001951</v>
      </c>
      <c r="F31" s="232">
        <v>2.361511587078795</v>
      </c>
      <c r="G31" s="232">
        <v>2.753611113208934</v>
      </c>
      <c r="H31" s="232">
        <v>2.9431170063637788</v>
      </c>
      <c r="I31" s="232">
        <v>2.9198729258821761</v>
      </c>
      <c r="J31" s="232">
        <v>2.6980455198462452</v>
      </c>
      <c r="K31" s="232">
        <v>2.6527222708682139</v>
      </c>
      <c r="L31" s="232">
        <v>2.4475259382530088</v>
      </c>
      <c r="M31" s="232">
        <v>0.78588601423031701</v>
      </c>
      <c r="N31" s="232">
        <v>0.57174152151938273</v>
      </c>
      <c r="O31" s="232">
        <v>0.13953957082143789</v>
      </c>
      <c r="P31" s="232">
        <v>1.5057345648920999</v>
      </c>
      <c r="Q31" s="232">
        <v>1.6790525772088081</v>
      </c>
      <c r="R31" s="232">
        <v>1.811277302888072</v>
      </c>
      <c r="S31" s="232">
        <v>2.0859870053603058</v>
      </c>
      <c r="T31" s="232">
        <v>2.4014919082560562</v>
      </c>
      <c r="U31" s="232">
        <v>7.9543736484157142E-3</v>
      </c>
      <c r="V31" s="232">
        <v>1.324121892741368E-2</v>
      </c>
      <c r="W31" s="232">
        <v>2.362697267377584E-2</v>
      </c>
      <c r="DA31" s="71" t="s">
        <v>2469</v>
      </c>
    </row>
    <row r="32" spans="1:105" ht="12" customHeight="1" x14ac:dyDescent="0.25">
      <c r="A32" s="59" t="s">
        <v>70</v>
      </c>
      <c r="B32" s="232">
        <v>0.43078896382971149</v>
      </c>
      <c r="C32" s="232">
        <v>0.43017695911655762</v>
      </c>
      <c r="D32" s="232">
        <v>0.42963038657600477</v>
      </c>
      <c r="E32" s="232">
        <v>0.43260879674046088</v>
      </c>
      <c r="F32" s="232">
        <v>0.43466627623688481</v>
      </c>
      <c r="G32" s="232">
        <v>0.44802015754691787</v>
      </c>
      <c r="H32" s="232">
        <v>0.60433998124464161</v>
      </c>
      <c r="I32" s="232">
        <v>0.59910489674116629</v>
      </c>
      <c r="J32" s="232">
        <v>0.43823927508727811</v>
      </c>
      <c r="K32" s="232">
        <v>0.28644183022651692</v>
      </c>
      <c r="L32" s="232">
        <v>0.30076657830532788</v>
      </c>
      <c r="M32" s="232">
        <v>8.8348652672058506E-2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2.325476058531193E-2</v>
      </c>
      <c r="T32" s="232">
        <v>3.904789594858332E-3</v>
      </c>
      <c r="U32" s="232">
        <v>1.313355514782324E-3</v>
      </c>
      <c r="V32" s="232">
        <v>1.3337334402235689E-3</v>
      </c>
      <c r="W32" s="232">
        <v>5.8839658107597082E-3</v>
      </c>
      <c r="DA32" s="71" t="s">
        <v>2470</v>
      </c>
    </row>
    <row r="33" spans="1:105" ht="12" customHeight="1" x14ac:dyDescent="0.25">
      <c r="A33" s="59" t="s">
        <v>162</v>
      </c>
      <c r="B33" s="232">
        <v>1.5994510057315739E-2</v>
      </c>
      <c r="C33" s="232">
        <v>6.6147730019412099E-2</v>
      </c>
      <c r="D33" s="232">
        <v>2.6854274454867971E-2</v>
      </c>
      <c r="E33" s="232">
        <v>3.9854311616628217E-2</v>
      </c>
      <c r="F33" s="232">
        <v>4.6580414909054027E-2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4.081770108698356E-4</v>
      </c>
      <c r="U33" s="232">
        <v>1.183782645797037E-4</v>
      </c>
      <c r="V33" s="232">
        <v>0</v>
      </c>
      <c r="W33" s="232">
        <v>0</v>
      </c>
      <c r="DA33" s="71" t="s">
        <v>2471</v>
      </c>
    </row>
    <row r="34" spans="1:105" ht="12" customHeight="1" x14ac:dyDescent="0.25">
      <c r="A34" s="60" t="s">
        <v>2428</v>
      </c>
      <c r="B34" s="331">
        <v>1.267291352685584</v>
      </c>
      <c r="C34" s="331">
        <v>1.2653909753771579</v>
      </c>
      <c r="D34" s="331">
        <v>1.2570176106680779</v>
      </c>
      <c r="E34" s="331">
        <v>1.2188946507280201</v>
      </c>
      <c r="F34" s="331">
        <v>1.089430469858236</v>
      </c>
      <c r="G34" s="331">
        <v>0.65996061773711623</v>
      </c>
      <c r="H34" s="331">
        <v>0.53541584282784405</v>
      </c>
      <c r="I34" s="331">
        <v>0.67326457477293322</v>
      </c>
      <c r="J34" s="331">
        <v>1.004351004641399</v>
      </c>
      <c r="K34" s="331">
        <v>1.0999059203841659</v>
      </c>
      <c r="L34" s="331">
        <v>0.35425215820624117</v>
      </c>
      <c r="M34" s="331">
        <v>4.170480970342914</v>
      </c>
      <c r="N34" s="331">
        <v>1.652616535307045</v>
      </c>
      <c r="O34" s="331">
        <v>1.5657714685138879</v>
      </c>
      <c r="P34" s="331">
        <v>0.82015030166709735</v>
      </c>
      <c r="Q34" s="331">
        <v>0.77334145152106193</v>
      </c>
      <c r="R34" s="331">
        <v>0.1011738224593606</v>
      </c>
      <c r="S34" s="331">
        <v>0.17870656780982169</v>
      </c>
      <c r="T34" s="331">
        <v>0.3224972428877434</v>
      </c>
      <c r="U34" s="331">
        <v>0.99177819998044969</v>
      </c>
      <c r="V34" s="331">
        <v>0.92777260420616492</v>
      </c>
      <c r="W34" s="331">
        <v>0.64559251655385907</v>
      </c>
      <c r="DA34" s="72" t="s">
        <v>2472</v>
      </c>
    </row>
    <row r="35" spans="1:105" ht="12" customHeight="1" x14ac:dyDescent="0.25">
      <c r="A35" s="57" t="s">
        <v>2430</v>
      </c>
      <c r="B35" s="263">
        <v>4.0329184148636568</v>
      </c>
      <c r="C35" s="263">
        <v>3.905966470357122</v>
      </c>
      <c r="D35" s="263">
        <v>3.8662086898842212</v>
      </c>
      <c r="E35" s="263">
        <v>4.0258897319715938</v>
      </c>
      <c r="F35" s="263">
        <v>3.7925586378230718</v>
      </c>
      <c r="G35" s="263">
        <v>3.8488708652001731</v>
      </c>
      <c r="H35" s="263">
        <v>4.0727481808405814</v>
      </c>
      <c r="I35" s="263">
        <v>4.1637294374863094</v>
      </c>
      <c r="J35" s="263">
        <v>4.0567940982835777</v>
      </c>
      <c r="K35" s="263">
        <v>3.9339390826223379</v>
      </c>
      <c r="L35" s="263">
        <v>3.144602514439923</v>
      </c>
      <c r="M35" s="263">
        <v>3.2702603315862602</v>
      </c>
      <c r="N35" s="263">
        <v>1.6102904897218131</v>
      </c>
      <c r="O35" s="263">
        <v>0.9041101096393479</v>
      </c>
      <c r="P35" s="263">
        <v>2.298365192376048</v>
      </c>
      <c r="Q35" s="263">
        <v>2.441110581818831</v>
      </c>
      <c r="R35" s="263">
        <v>2.0058658632158659</v>
      </c>
      <c r="S35" s="263">
        <v>2.3214143361813679</v>
      </c>
      <c r="T35" s="263">
        <v>2.7064677109490569</v>
      </c>
      <c r="U35" s="263">
        <v>0.43848392566222638</v>
      </c>
      <c r="V35" s="263">
        <v>0.47881037305494389</v>
      </c>
      <c r="W35" s="263">
        <v>0.48245871083236591</v>
      </c>
      <c r="DA35" s="70" t="s">
        <v>2473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2474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2475</v>
      </c>
    </row>
    <row r="38" spans="1:105" ht="12" customHeight="1" x14ac:dyDescent="0.25">
      <c r="A38" s="46" t="s">
        <v>33</v>
      </c>
      <c r="B38" s="231">
        <v>0.23953538835323551</v>
      </c>
      <c r="C38" s="231">
        <v>0.24025657205608489</v>
      </c>
      <c r="D38" s="231">
        <v>0.2409006507651236</v>
      </c>
      <c r="E38" s="231">
        <v>0.23739090514961039</v>
      </c>
      <c r="F38" s="231">
        <v>0.23496638024892341</v>
      </c>
      <c r="G38" s="231">
        <v>0.219230224453902</v>
      </c>
      <c r="H38" s="231">
        <v>0.21305755923730299</v>
      </c>
      <c r="I38" s="231">
        <v>0.21768434423635041</v>
      </c>
      <c r="J38" s="231">
        <v>0.23075597388526839</v>
      </c>
      <c r="K38" s="231">
        <v>0.22931079928722861</v>
      </c>
      <c r="L38" s="231">
        <v>0.20443941406085481</v>
      </c>
      <c r="M38" s="231">
        <v>0</v>
      </c>
      <c r="N38" s="231">
        <v>0</v>
      </c>
      <c r="O38" s="231">
        <v>0</v>
      </c>
      <c r="P38" s="231">
        <v>0.24162857419787931</v>
      </c>
      <c r="Q38" s="231">
        <v>0.23537863438255441</v>
      </c>
      <c r="R38" s="231">
        <v>0.1942243552932342</v>
      </c>
      <c r="S38" s="231">
        <v>0.14317583455109839</v>
      </c>
      <c r="T38" s="231">
        <v>0.1084210999803621</v>
      </c>
      <c r="U38" s="231">
        <v>0.33772943323818111</v>
      </c>
      <c r="V38" s="231">
        <v>0.35603557440061301</v>
      </c>
      <c r="W38" s="231">
        <v>0.35695074459057891</v>
      </c>
      <c r="DA38" s="73" t="s">
        <v>2476</v>
      </c>
    </row>
    <row r="39" spans="1:105" ht="12" customHeight="1" x14ac:dyDescent="0.25">
      <c r="A39" s="46" t="s">
        <v>160</v>
      </c>
      <c r="B39" s="231">
        <v>3.2327994178055119</v>
      </c>
      <c r="C39" s="231">
        <v>3.0396053793401761</v>
      </c>
      <c r="D39" s="231">
        <v>3.0476040724091171</v>
      </c>
      <c r="E39" s="231">
        <v>3.2031949397786561</v>
      </c>
      <c r="F39" s="231">
        <v>2.9702175890450651</v>
      </c>
      <c r="G39" s="231">
        <v>3.1351179505547448</v>
      </c>
      <c r="H39" s="231">
        <v>3.2188968913878671</v>
      </c>
      <c r="I39" s="231">
        <v>3.2913358050554842</v>
      </c>
      <c r="J39" s="231">
        <v>3.3055165345136839</v>
      </c>
      <c r="K39" s="231">
        <v>3.3535625380883589</v>
      </c>
      <c r="L39" s="231">
        <v>2.6271744601659939</v>
      </c>
      <c r="M39" s="231">
        <v>2.9488696128958898</v>
      </c>
      <c r="N39" s="231">
        <v>1.6102904897218131</v>
      </c>
      <c r="O39" s="231">
        <v>0.9041101096393479</v>
      </c>
      <c r="P39" s="231">
        <v>2.056736618178169</v>
      </c>
      <c r="Q39" s="231">
        <v>2.2057319474362762</v>
      </c>
      <c r="R39" s="231">
        <v>1.811641507922632</v>
      </c>
      <c r="S39" s="231">
        <v>2.1549482325806282</v>
      </c>
      <c r="T39" s="231">
        <v>2.5935267422756341</v>
      </c>
      <c r="U39" s="231">
        <v>8.5774730781944836E-2</v>
      </c>
      <c r="V39" s="231">
        <v>0.11185226831603071</v>
      </c>
      <c r="W39" s="231">
        <v>0.10109913923889791</v>
      </c>
      <c r="DA39" s="73" t="s">
        <v>2477</v>
      </c>
    </row>
    <row r="40" spans="1:105" ht="12" customHeight="1" x14ac:dyDescent="0.25">
      <c r="A40" s="46" t="s">
        <v>70</v>
      </c>
      <c r="B40" s="231">
        <v>0.54032551825180319</v>
      </c>
      <c r="C40" s="231">
        <v>0.5419523090181938</v>
      </c>
      <c r="D40" s="231">
        <v>0.54340517226587026</v>
      </c>
      <c r="E40" s="231">
        <v>0.53548815786698922</v>
      </c>
      <c r="F40" s="231">
        <v>0.53001910094607063</v>
      </c>
      <c r="G40" s="231">
        <v>0.49452269019152528</v>
      </c>
      <c r="H40" s="231">
        <v>0.64079373021541197</v>
      </c>
      <c r="I40" s="231">
        <v>0.6547092881944746</v>
      </c>
      <c r="J40" s="231">
        <v>0.52052158988462538</v>
      </c>
      <c r="K40" s="231">
        <v>0.35106574524675083</v>
      </c>
      <c r="L40" s="231">
        <v>0.31298864021307499</v>
      </c>
      <c r="M40" s="231">
        <v>0.32139071869036961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2.3290269049641741E-2</v>
      </c>
      <c r="T40" s="231">
        <v>4.0883176325108364E-3</v>
      </c>
      <c r="U40" s="231">
        <v>1.373008000192415E-2</v>
      </c>
      <c r="V40" s="231">
        <v>1.092253033830024E-2</v>
      </c>
      <c r="W40" s="231">
        <v>2.4408827002889179E-2</v>
      </c>
      <c r="DA40" s="73" t="s">
        <v>2478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2479</v>
      </c>
    </row>
    <row r="42" spans="1:105" ht="12" customHeight="1" x14ac:dyDescent="0.25">
      <c r="A42" s="46" t="s">
        <v>162</v>
      </c>
      <c r="B42" s="231">
        <v>2.0258090453105799E-2</v>
      </c>
      <c r="C42" s="231">
        <v>8.4152209942666922E-2</v>
      </c>
      <c r="D42" s="231">
        <v>3.4298794444110652E-2</v>
      </c>
      <c r="E42" s="231">
        <v>4.9815729176338787E-2</v>
      </c>
      <c r="F42" s="231">
        <v>5.7355567583012849E-2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4.3155106054990847E-4</v>
      </c>
      <c r="U42" s="231">
        <v>1.2496816401763079E-3</v>
      </c>
      <c r="V42" s="231">
        <v>0</v>
      </c>
      <c r="W42" s="231">
        <v>0</v>
      </c>
      <c r="DA42" s="73" t="s">
        <v>2480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2481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2482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2483</v>
      </c>
    </row>
    <row r="46" spans="1:105" ht="12" customHeight="1" x14ac:dyDescent="0.25">
      <c r="A46" s="57" t="s">
        <v>2442</v>
      </c>
      <c r="B46" s="263">
        <v>2.239594060341322</v>
      </c>
      <c r="C46" s="263">
        <v>2.2051535592044189</v>
      </c>
      <c r="D46" s="263">
        <v>2.1753279417142202</v>
      </c>
      <c r="E46" s="263">
        <v>2.2202474800716021</v>
      </c>
      <c r="F46" s="263">
        <v>2.0617131445667769</v>
      </c>
      <c r="G46" s="263">
        <v>1.7588686518419361</v>
      </c>
      <c r="H46" s="263">
        <v>1.721166064889939</v>
      </c>
      <c r="I46" s="263">
        <v>1.8731558066736951</v>
      </c>
      <c r="J46" s="263">
        <v>2.068475921686586</v>
      </c>
      <c r="K46" s="263">
        <v>2.07433755681495</v>
      </c>
      <c r="L46" s="263">
        <v>1.2627559306675309</v>
      </c>
      <c r="M46" s="263">
        <v>2.9603007575848879</v>
      </c>
      <c r="N46" s="263">
        <v>1.3034434338563901</v>
      </c>
      <c r="O46" s="263">
        <v>0.99041462526062862</v>
      </c>
      <c r="P46" s="263">
        <v>1.2939604975864389</v>
      </c>
      <c r="Q46" s="263">
        <v>1.3268115638454829</v>
      </c>
      <c r="R46" s="263">
        <v>0.62283699316299623</v>
      </c>
      <c r="S46" s="263">
        <v>0.82411660776081752</v>
      </c>
      <c r="T46" s="263">
        <v>1.10393980528786</v>
      </c>
      <c r="U46" s="263">
        <v>0.59393311367862922</v>
      </c>
      <c r="V46" s="263">
        <v>0.56755605181870905</v>
      </c>
      <c r="W46" s="263">
        <v>0.44209364011261337</v>
      </c>
      <c r="DA46" s="70" t="s">
        <v>2484</v>
      </c>
    </row>
    <row r="47" spans="1:105" ht="12" customHeight="1" x14ac:dyDescent="0.25">
      <c r="A47" s="41" t="s">
        <v>2444</v>
      </c>
      <c r="B47" s="352">
        <v>1.3960295391174971</v>
      </c>
      <c r="C47" s="352">
        <v>1.3745613821061331</v>
      </c>
      <c r="D47" s="352">
        <v>1.3559698686814221</v>
      </c>
      <c r="E47" s="352">
        <v>1.3839700333277201</v>
      </c>
      <c r="F47" s="352">
        <v>1.285149171436629</v>
      </c>
      <c r="G47" s="352">
        <v>1.0963739531551071</v>
      </c>
      <c r="H47" s="352">
        <v>1.072872406147918</v>
      </c>
      <c r="I47" s="352">
        <v>1.1676137581323149</v>
      </c>
      <c r="J47" s="352">
        <v>1.2893646838783259</v>
      </c>
      <c r="K47" s="352">
        <v>1.2930184780777441</v>
      </c>
      <c r="L47" s="352">
        <v>0.78712683299357167</v>
      </c>
      <c r="M47" s="352">
        <v>1.8452751663533951</v>
      </c>
      <c r="N47" s="352">
        <v>0.8124889989907117</v>
      </c>
      <c r="O47" s="352">
        <v>0.61736548480893172</v>
      </c>
      <c r="P47" s="352">
        <v>0.80657790135706176</v>
      </c>
      <c r="Q47" s="352">
        <v>0.82705529933790001</v>
      </c>
      <c r="R47" s="352">
        <v>0.38823948317587098</v>
      </c>
      <c r="S47" s="352">
        <v>0.51370520599437131</v>
      </c>
      <c r="T47" s="352">
        <v>0.68813032007889752</v>
      </c>
      <c r="U47" s="352">
        <v>0.37022252632203873</v>
      </c>
      <c r="V47" s="352">
        <v>0.35378063706914159</v>
      </c>
      <c r="W47" s="352">
        <v>0.2755748425940765</v>
      </c>
      <c r="DA47" s="97" t="s">
        <v>2485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1</v>
      </c>
      <c r="D51" s="234">
        <f t="shared" si="3"/>
        <v>1</v>
      </c>
      <c r="E51" s="234">
        <f t="shared" si="3"/>
        <v>1</v>
      </c>
      <c r="F51" s="234">
        <f t="shared" si="3"/>
        <v>1</v>
      </c>
      <c r="G51" s="234">
        <f t="shared" si="3"/>
        <v>1</v>
      </c>
      <c r="H51" s="234">
        <f t="shared" si="3"/>
        <v>0.99999999999999978</v>
      </c>
      <c r="I51" s="234">
        <f t="shared" si="3"/>
        <v>0.99999999999999989</v>
      </c>
      <c r="J51" s="234">
        <f t="shared" si="3"/>
        <v>0.99999999999999978</v>
      </c>
      <c r="K51" s="234">
        <f t="shared" si="3"/>
        <v>1</v>
      </c>
      <c r="L51" s="234">
        <f t="shared" si="3"/>
        <v>1.0000000000000004</v>
      </c>
      <c r="M51" s="234">
        <f t="shared" si="3"/>
        <v>0.99999999999999989</v>
      </c>
      <c r="N51" s="234">
        <f t="shared" si="3"/>
        <v>1</v>
      </c>
      <c r="O51" s="234">
        <f t="shared" si="3"/>
        <v>1</v>
      </c>
      <c r="P51" s="234">
        <f t="shared" si="3"/>
        <v>1.0000000000000004</v>
      </c>
      <c r="Q51" s="234">
        <f t="shared" si="3"/>
        <v>0.99999999999999956</v>
      </c>
      <c r="R51" s="234">
        <f t="shared" si="3"/>
        <v>1.0000000000000002</v>
      </c>
      <c r="S51" s="234">
        <f t="shared" si="3"/>
        <v>1</v>
      </c>
      <c r="T51" s="234">
        <f t="shared" si="3"/>
        <v>0.99999999999999978</v>
      </c>
      <c r="U51" s="234">
        <f t="shared" si="3"/>
        <v>1</v>
      </c>
      <c r="V51" s="234">
        <f t="shared" si="3"/>
        <v>1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1.909227188214925E-2</v>
      </c>
      <c r="C52" s="301">
        <f t="shared" si="4"/>
        <v>1.9045055110828202E-2</v>
      </c>
      <c r="D52" s="301">
        <f t="shared" si="4"/>
        <v>1.9154007481317833E-2</v>
      </c>
      <c r="E52" s="301">
        <f t="shared" si="4"/>
        <v>1.8884752876506251E-2</v>
      </c>
      <c r="F52" s="301">
        <f t="shared" si="4"/>
        <v>1.8690682492932993E-2</v>
      </c>
      <c r="G52" s="301">
        <f t="shared" si="4"/>
        <v>1.7273537347317652E-2</v>
      </c>
      <c r="H52" s="301">
        <f t="shared" si="4"/>
        <v>1.6339237738876765E-2</v>
      </c>
      <c r="I52" s="301">
        <f t="shared" si="4"/>
        <v>1.7080697987653461E-2</v>
      </c>
      <c r="J52" s="301">
        <f t="shared" si="4"/>
        <v>1.855772716599283E-2</v>
      </c>
      <c r="K52" s="301">
        <f t="shared" si="4"/>
        <v>1.8948880374885516E-2</v>
      </c>
      <c r="L52" s="301">
        <f t="shared" si="4"/>
        <v>1.5751740673809883E-2</v>
      </c>
      <c r="M52" s="301">
        <f t="shared" si="4"/>
        <v>2.2817473637486544E-2</v>
      </c>
      <c r="N52" s="301">
        <f t="shared" si="4"/>
        <v>2.2396255977863856E-2</v>
      </c>
      <c r="O52" s="301">
        <f t="shared" si="4"/>
        <v>2.3341120801681509E-2</v>
      </c>
      <c r="P52" s="301">
        <f t="shared" si="4"/>
        <v>1.9682370253559504E-2</v>
      </c>
      <c r="Q52" s="301">
        <f t="shared" si="4"/>
        <v>1.930399753119388E-2</v>
      </c>
      <c r="R52" s="301">
        <f t="shared" si="4"/>
        <v>1.2894015597020551E-2</v>
      </c>
      <c r="S52" s="301">
        <f t="shared" si="4"/>
        <v>1.4355733869909407E-2</v>
      </c>
      <c r="T52" s="301">
        <f t="shared" si="4"/>
        <v>1.5827075284458699E-2</v>
      </c>
      <c r="U52" s="301">
        <f t="shared" si="4"/>
        <v>2.3633085131693786E-2</v>
      </c>
      <c r="V52" s="301">
        <f t="shared" si="4"/>
        <v>2.3439124878059402E-2</v>
      </c>
      <c r="W52" s="301">
        <f t="shared" si="4"/>
        <v>2.2723346487848971E-2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6.7328986886643436E-3</v>
      </c>
      <c r="C53" s="235">
        <f t="shared" si="5"/>
        <v>6.716247671976921E-3</v>
      </c>
      <c r="D53" s="235">
        <f t="shared" si="5"/>
        <v>6.754669776843465E-3</v>
      </c>
      <c r="E53" s="235">
        <f t="shared" si="5"/>
        <v>6.6597170133984975E-3</v>
      </c>
      <c r="F53" s="235">
        <f t="shared" si="5"/>
        <v>6.5912780010517974E-3</v>
      </c>
      <c r="G53" s="235">
        <f t="shared" si="5"/>
        <v>6.091521096715985E-3</v>
      </c>
      <c r="H53" s="235">
        <f t="shared" si="5"/>
        <v>5.7620398989140249E-3</v>
      </c>
      <c r="I53" s="235">
        <f t="shared" si="5"/>
        <v>6.0235162055317223E-3</v>
      </c>
      <c r="J53" s="235">
        <f t="shared" si="5"/>
        <v>6.5443912422662532E-3</v>
      </c>
      <c r="K53" s="235">
        <f t="shared" si="5"/>
        <v>6.6823316059629731E-3</v>
      </c>
      <c r="L53" s="235">
        <f t="shared" si="5"/>
        <v>5.5548587816850502E-3</v>
      </c>
      <c r="M53" s="235">
        <f t="shared" si="5"/>
        <v>8.0465928455640736E-3</v>
      </c>
      <c r="N53" s="235">
        <f t="shared" si="5"/>
        <v>7.8980502391303494E-3</v>
      </c>
      <c r="O53" s="235">
        <f t="shared" si="5"/>
        <v>8.2312572651205302E-3</v>
      </c>
      <c r="P53" s="235">
        <f t="shared" si="5"/>
        <v>6.9409971578028324E-3</v>
      </c>
      <c r="Q53" s="235">
        <f t="shared" si="5"/>
        <v>6.8075638387108403E-3</v>
      </c>
      <c r="R53" s="235">
        <f t="shared" si="5"/>
        <v>4.5470806848275612E-3</v>
      </c>
      <c r="S53" s="235">
        <f t="shared" si="5"/>
        <v>5.0625563235299287E-3</v>
      </c>
      <c r="T53" s="235">
        <f t="shared" si="5"/>
        <v>5.5814255676798971E-3</v>
      </c>
      <c r="U53" s="235">
        <f t="shared" si="5"/>
        <v>8.3342186238739829E-3</v>
      </c>
      <c r="V53" s="235">
        <f t="shared" si="5"/>
        <v>8.2658184489021926E-3</v>
      </c>
      <c r="W53" s="235">
        <f t="shared" si="5"/>
        <v>8.013398861826863E-3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4.4952922997554795E-2</v>
      </c>
      <c r="C54" s="235">
        <f t="shared" si="6"/>
        <v>4.4841750691896783E-2</v>
      </c>
      <c r="D54" s="235">
        <f t="shared" si="6"/>
        <v>4.5098280011783565E-2</v>
      </c>
      <c r="E54" s="235">
        <f t="shared" si="6"/>
        <v>4.4464317663481315E-2</v>
      </c>
      <c r="F54" s="235">
        <f t="shared" si="6"/>
        <v>4.4007377229009985E-2</v>
      </c>
      <c r="G54" s="235">
        <f t="shared" si="6"/>
        <v>4.0670696450502558E-2</v>
      </c>
      <c r="H54" s="235">
        <f t="shared" si="6"/>
        <v>3.8470879759532568E-2</v>
      </c>
      <c r="I54" s="235">
        <f t="shared" si="6"/>
        <v>4.0216654472712186E-2</v>
      </c>
      <c r="J54" s="235">
        <f t="shared" si="6"/>
        <v>4.3694332735879526E-2</v>
      </c>
      <c r="K54" s="235">
        <f t="shared" si="6"/>
        <v>4.4615306425555487E-2</v>
      </c>
      <c r="L54" s="235">
        <f t="shared" si="6"/>
        <v>3.7087612724039883E-2</v>
      </c>
      <c r="M54" s="235">
        <f t="shared" si="6"/>
        <v>5.3723943475982132E-2</v>
      </c>
      <c r="N54" s="235">
        <f t="shared" si="6"/>
        <v>5.2732182771173981E-2</v>
      </c>
      <c r="O54" s="235">
        <f t="shared" si="6"/>
        <v>5.4956875355186757E-2</v>
      </c>
      <c r="P54" s="235">
        <f t="shared" si="6"/>
        <v>4.6342314831838767E-2</v>
      </c>
      <c r="Q54" s="235">
        <f t="shared" si="6"/>
        <v>4.5451432910720728E-2</v>
      </c>
      <c r="R54" s="235">
        <f t="shared" si="6"/>
        <v>3.0359073757171208E-2</v>
      </c>
      <c r="S54" s="235">
        <f t="shared" si="6"/>
        <v>3.3800702358046483E-2</v>
      </c>
      <c r="T54" s="235">
        <f t="shared" si="6"/>
        <v>3.7264988731067802E-2</v>
      </c>
      <c r="U54" s="235">
        <f t="shared" si="6"/>
        <v>5.5644307952317611E-2</v>
      </c>
      <c r="V54" s="235">
        <f t="shared" si="6"/>
        <v>5.5187626819761311E-2</v>
      </c>
      <c r="W54" s="235">
        <f t="shared" si="6"/>
        <v>5.3502320269704973E-2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1.9674709852735752E-2</v>
      </c>
      <c r="C55" s="235">
        <f t="shared" si="7"/>
        <v>1.9626052664023019E-2</v>
      </c>
      <c r="D55" s="235">
        <f t="shared" si="7"/>
        <v>1.9738328787597161E-2</v>
      </c>
      <c r="E55" s="235">
        <f t="shared" si="7"/>
        <v>1.9460860173129434E-2</v>
      </c>
      <c r="F55" s="235">
        <f t="shared" si="7"/>
        <v>1.9260869385685078E-2</v>
      </c>
      <c r="G55" s="235">
        <f t="shared" si="7"/>
        <v>1.7800492132977724E-2</v>
      </c>
      <c r="H55" s="235">
        <f t="shared" si="7"/>
        <v>1.6837690334162679E-2</v>
      </c>
      <c r="I55" s="235">
        <f t="shared" si="7"/>
        <v>1.7601769923646114E-2</v>
      </c>
      <c r="J55" s="235">
        <f t="shared" si="7"/>
        <v>1.9123858059999464E-2</v>
      </c>
      <c r="K55" s="235">
        <f t="shared" si="7"/>
        <v>1.9526943975621981E-2</v>
      </c>
      <c r="L55" s="235">
        <f t="shared" si="7"/>
        <v>1.6232270802853169E-2</v>
      </c>
      <c r="M55" s="235">
        <f t="shared" si="7"/>
        <v>2.3513554393164143E-2</v>
      </c>
      <c r="N55" s="235">
        <f t="shared" si="7"/>
        <v>2.3079486866309312E-2</v>
      </c>
      <c r="O55" s="235">
        <f t="shared" si="7"/>
        <v>2.4053176188010696E-2</v>
      </c>
      <c r="P55" s="235">
        <f t="shared" si="7"/>
        <v>2.0282810047083176E-2</v>
      </c>
      <c r="Q55" s="235">
        <f t="shared" si="7"/>
        <v>1.9892894505617743E-2</v>
      </c>
      <c r="R55" s="235">
        <f t="shared" si="7"/>
        <v>1.3287366599111653E-2</v>
      </c>
      <c r="S55" s="235">
        <f t="shared" si="7"/>
        <v>1.4793676748215445E-2</v>
      </c>
      <c r="T55" s="235">
        <f t="shared" si="7"/>
        <v>1.6309903607138236E-2</v>
      </c>
      <c r="U55" s="235">
        <f t="shared" si="7"/>
        <v>2.4354047321409486E-2</v>
      </c>
      <c r="V55" s="235">
        <f t="shared" si="7"/>
        <v>2.4154170023580532E-2</v>
      </c>
      <c r="W55" s="235">
        <f t="shared" si="7"/>
        <v>2.3416555755714621E-2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3.7246841522402818E-2</v>
      </c>
      <c r="C56" s="302">
        <f t="shared" si="8"/>
        <v>3.6767629480796808E-2</v>
      </c>
      <c r="D56" s="302">
        <f t="shared" si="8"/>
        <v>3.7045052474585137E-2</v>
      </c>
      <c r="E56" s="302">
        <f t="shared" si="8"/>
        <v>3.7019108440281334E-2</v>
      </c>
      <c r="F56" s="302">
        <f t="shared" si="8"/>
        <v>3.6989291471580268E-2</v>
      </c>
      <c r="G56" s="302">
        <f t="shared" si="8"/>
        <v>3.9223402788725187E-2</v>
      </c>
      <c r="H56" s="302">
        <f t="shared" si="8"/>
        <v>3.9844085481021266E-2</v>
      </c>
      <c r="I56" s="302">
        <f t="shared" si="8"/>
        <v>3.9326744265305927E-2</v>
      </c>
      <c r="J56" s="302">
        <f t="shared" si="8"/>
        <v>3.847722550937701E-2</v>
      </c>
      <c r="K56" s="302">
        <f t="shared" si="8"/>
        <v>3.8304861056574324E-2</v>
      </c>
      <c r="L56" s="302">
        <f t="shared" si="8"/>
        <v>4.0334115654984855E-2</v>
      </c>
      <c r="M56" s="302">
        <f t="shared" si="8"/>
        <v>3.9752401373841569E-2</v>
      </c>
      <c r="N56" s="302">
        <f t="shared" si="8"/>
        <v>3.868409055140546E-2</v>
      </c>
      <c r="O56" s="302">
        <f t="shared" si="8"/>
        <v>4.0875282855781625E-2</v>
      </c>
      <c r="P56" s="302">
        <f t="shared" si="8"/>
        <v>3.788118562678703E-2</v>
      </c>
      <c r="Q56" s="302">
        <f t="shared" si="8"/>
        <v>3.8040289068997264E-2</v>
      </c>
      <c r="R56" s="302">
        <f t="shared" si="8"/>
        <v>4.2771337365928551E-2</v>
      </c>
      <c r="S56" s="302">
        <f t="shared" si="8"/>
        <v>4.1658828622830518E-2</v>
      </c>
      <c r="T56" s="302">
        <f t="shared" si="8"/>
        <v>4.0143112353871746E-2</v>
      </c>
      <c r="U56" s="302">
        <f t="shared" si="8"/>
        <v>4.3500910547492652E-2</v>
      </c>
      <c r="V56" s="302">
        <f t="shared" si="8"/>
        <v>4.3167310358145174E-2</v>
      </c>
      <c r="W56" s="302">
        <f t="shared" si="8"/>
        <v>4.1702522362515849E-2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0.19038650411610908</v>
      </c>
      <c r="C57" s="303">
        <f t="shared" si="9"/>
        <v>0.18795908582595736</v>
      </c>
      <c r="D57" s="303">
        <f t="shared" si="9"/>
        <v>0.18932355950935167</v>
      </c>
      <c r="E57" s="303">
        <f t="shared" si="9"/>
        <v>0.18944524451489078</v>
      </c>
      <c r="F57" s="303">
        <f t="shared" si="9"/>
        <v>0.18963121942939593</v>
      </c>
      <c r="G57" s="303">
        <f t="shared" si="9"/>
        <v>0.20220210660735674</v>
      </c>
      <c r="H57" s="303">
        <f t="shared" si="9"/>
        <v>0.20622410165993685</v>
      </c>
      <c r="I57" s="303">
        <f t="shared" si="9"/>
        <v>0.20307052137004677</v>
      </c>
      <c r="J57" s="303">
        <f t="shared" si="9"/>
        <v>0.1972268563222325</v>
      </c>
      <c r="K57" s="303">
        <f t="shared" si="9"/>
        <v>0.19577853904750986</v>
      </c>
      <c r="L57" s="303">
        <f t="shared" si="9"/>
        <v>0.20865334956996306</v>
      </c>
      <c r="M57" s="303">
        <f t="shared" si="9"/>
        <v>0.19729447331632297</v>
      </c>
      <c r="N57" s="303">
        <f t="shared" si="9"/>
        <v>0.19392528536805223</v>
      </c>
      <c r="O57" s="303">
        <f t="shared" si="9"/>
        <v>0.20391762899565299</v>
      </c>
      <c r="P57" s="303">
        <f t="shared" si="9"/>
        <v>0.19342342110308261</v>
      </c>
      <c r="Q57" s="303">
        <f t="shared" si="9"/>
        <v>0.19451868314936027</v>
      </c>
      <c r="R57" s="303">
        <f t="shared" si="9"/>
        <v>0.22167183344549049</v>
      </c>
      <c r="S57" s="303">
        <f t="shared" si="9"/>
        <v>0.2147052057228635</v>
      </c>
      <c r="T57" s="303">
        <f t="shared" si="9"/>
        <v>0.20591167397125762</v>
      </c>
      <c r="U57" s="303">
        <f t="shared" si="9"/>
        <v>0.20857541390080517</v>
      </c>
      <c r="V57" s="303">
        <f t="shared" si="9"/>
        <v>0.20646494233450841</v>
      </c>
      <c r="W57" s="303">
        <f t="shared" si="9"/>
        <v>0.19823518658748279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0.13557000663957988</v>
      </c>
      <c r="C58" s="304">
        <f t="shared" si="10"/>
        <v>0.13250741495858107</v>
      </c>
      <c r="D58" s="304">
        <f t="shared" si="10"/>
        <v>0.13316411744981607</v>
      </c>
      <c r="E58" s="304">
        <f t="shared" si="10"/>
        <v>0.13684078058186883</v>
      </c>
      <c r="F58" s="304">
        <f t="shared" si="10"/>
        <v>0.13951907983526765</v>
      </c>
      <c r="G58" s="304">
        <f t="shared" si="10"/>
        <v>0.16931600433786126</v>
      </c>
      <c r="H58" s="304">
        <f t="shared" si="10"/>
        <v>0.18043437478877919</v>
      </c>
      <c r="I58" s="304">
        <f t="shared" si="10"/>
        <v>0.17192009592540752</v>
      </c>
      <c r="J58" s="304">
        <f t="shared" si="10"/>
        <v>0.15150684366962175</v>
      </c>
      <c r="K58" s="304">
        <f t="shared" si="10"/>
        <v>0.14479779481130994</v>
      </c>
      <c r="L58" s="304">
        <f t="shared" si="10"/>
        <v>0.1862316696227205</v>
      </c>
      <c r="M58" s="304">
        <f t="shared" si="10"/>
        <v>3.4190563069192201E-2</v>
      </c>
      <c r="N58" s="304">
        <f t="shared" si="10"/>
        <v>4.9845903800038484E-2</v>
      </c>
      <c r="O58" s="304">
        <f t="shared" si="10"/>
        <v>1.6685858342926872E-2</v>
      </c>
      <c r="P58" s="304">
        <f t="shared" si="10"/>
        <v>0.13012449590163741</v>
      </c>
      <c r="Q58" s="304">
        <f t="shared" si="10"/>
        <v>0.13742924057601658</v>
      </c>
      <c r="R58" s="304">
        <f t="shared" si="10"/>
        <v>0.21104439842708772</v>
      </c>
      <c r="S58" s="304">
        <f t="shared" si="10"/>
        <v>0.1989100557315302</v>
      </c>
      <c r="T58" s="304">
        <f t="shared" si="10"/>
        <v>0.18245168579006094</v>
      </c>
      <c r="U58" s="304">
        <f t="shared" si="10"/>
        <v>8.3385909225852876E-3</v>
      </c>
      <c r="V58" s="304">
        <f t="shared" si="10"/>
        <v>1.2054008592424606E-2</v>
      </c>
      <c r="W58" s="304">
        <f t="shared" si="10"/>
        <v>2.9865842926591626E-2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5.4816497476529197E-2</v>
      </c>
      <c r="C59" s="304">
        <f t="shared" si="11"/>
        <v>5.5451670867376283E-2</v>
      </c>
      <c r="D59" s="304">
        <f t="shared" si="11"/>
        <v>5.6159442059535603E-2</v>
      </c>
      <c r="E59" s="304">
        <f t="shared" si="11"/>
        <v>5.2604463933021969E-2</v>
      </c>
      <c r="F59" s="304">
        <f t="shared" si="11"/>
        <v>5.0112139594128267E-2</v>
      </c>
      <c r="G59" s="304">
        <f t="shared" si="11"/>
        <v>3.2886102269495454E-2</v>
      </c>
      <c r="H59" s="304">
        <f t="shared" si="11"/>
        <v>2.5789726871157659E-2</v>
      </c>
      <c r="I59" s="304">
        <f t="shared" si="11"/>
        <v>3.1150425444639269E-2</v>
      </c>
      <c r="J59" s="304">
        <f t="shared" si="11"/>
        <v>4.5720012652610761E-2</v>
      </c>
      <c r="K59" s="304">
        <f t="shared" si="11"/>
        <v>5.0980744236199922E-2</v>
      </c>
      <c r="L59" s="304">
        <f t="shared" si="11"/>
        <v>2.2421679947242566E-2</v>
      </c>
      <c r="M59" s="304">
        <f t="shared" si="11"/>
        <v>0.16310391024713078</v>
      </c>
      <c r="N59" s="304">
        <f t="shared" si="11"/>
        <v>0.14407938156801373</v>
      </c>
      <c r="O59" s="304">
        <f t="shared" si="11"/>
        <v>0.18723177065272614</v>
      </c>
      <c r="P59" s="304">
        <f t="shared" si="11"/>
        <v>6.3298925201445186E-2</v>
      </c>
      <c r="Q59" s="304">
        <f t="shared" si="11"/>
        <v>5.7089442573343696E-2</v>
      </c>
      <c r="R59" s="304">
        <f t="shared" si="11"/>
        <v>1.0627435018402772E-2</v>
      </c>
      <c r="S59" s="304">
        <f t="shared" si="11"/>
        <v>1.5795149991333308E-2</v>
      </c>
      <c r="T59" s="304">
        <f t="shared" si="11"/>
        <v>2.3459988181196701E-2</v>
      </c>
      <c r="U59" s="304">
        <f t="shared" si="11"/>
        <v>0.20023682297821987</v>
      </c>
      <c r="V59" s="304">
        <f t="shared" si="11"/>
        <v>0.19441093374208382</v>
      </c>
      <c r="W59" s="304">
        <f t="shared" si="11"/>
        <v>0.16836934366089115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4.2622251762208491E-2</v>
      </c>
      <c r="C60" s="303">
        <f t="shared" si="12"/>
        <v>5.3213705207660111E-2</v>
      </c>
      <c r="D60" s="303">
        <f t="shared" si="12"/>
        <v>4.6371824302526427E-2</v>
      </c>
      <c r="E60" s="303">
        <f t="shared" si="12"/>
        <v>4.8872067590208235E-2</v>
      </c>
      <c r="F60" s="303">
        <f t="shared" si="12"/>
        <v>5.0502312796653112E-2</v>
      </c>
      <c r="G60" s="303">
        <f t="shared" si="12"/>
        <v>2.0080158329704775E-2</v>
      </c>
      <c r="H60" s="303">
        <f t="shared" si="12"/>
        <v>1.8994052821165862E-2</v>
      </c>
      <c r="I60" s="303">
        <f t="shared" si="12"/>
        <v>1.9855986245180507E-2</v>
      </c>
      <c r="J60" s="303">
        <f t="shared" si="12"/>
        <v>2.1573004546776613E-2</v>
      </c>
      <c r="K60" s="303">
        <f t="shared" si="12"/>
        <v>2.2027712705725701E-2</v>
      </c>
      <c r="L60" s="303">
        <f t="shared" si="12"/>
        <v>1.8311098667214781E-2</v>
      </c>
      <c r="M60" s="303">
        <f t="shared" si="12"/>
        <v>2.652487872703985E-2</v>
      </c>
      <c r="N60" s="303">
        <f t="shared" si="12"/>
        <v>2.603522121645447E-2</v>
      </c>
      <c r="O60" s="303">
        <f t="shared" si="12"/>
        <v>2.7133608586738724E-2</v>
      </c>
      <c r="P60" s="303">
        <f t="shared" si="12"/>
        <v>2.2880380726228E-2</v>
      </c>
      <c r="Q60" s="303">
        <f t="shared" si="12"/>
        <v>2.2440529639564329E-2</v>
      </c>
      <c r="R60" s="303">
        <f t="shared" si="12"/>
        <v>1.4989047667996101E-2</v>
      </c>
      <c r="S60" s="303">
        <f t="shared" si="12"/>
        <v>1.6688267333479903E-2</v>
      </c>
      <c r="T60" s="303">
        <f t="shared" si="12"/>
        <v>2.6116783636462203E-2</v>
      </c>
      <c r="U60" s="303">
        <f t="shared" si="12"/>
        <v>3.3798233528522716E-2</v>
      </c>
      <c r="V60" s="303">
        <f t="shared" si="12"/>
        <v>2.7247536459823148E-2</v>
      </c>
      <c r="W60" s="303">
        <f t="shared" si="12"/>
        <v>2.6415457707485931E-2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2.0427849159034655E-2</v>
      </c>
      <c r="C61" s="304">
        <f t="shared" si="13"/>
        <v>3.1074191202280704E-2</v>
      </c>
      <c r="D61" s="304">
        <f t="shared" si="13"/>
        <v>2.41056552405805E-2</v>
      </c>
      <c r="E61" s="304">
        <f t="shared" si="13"/>
        <v>2.6918901880552418E-2</v>
      </c>
      <c r="F61" s="304">
        <f t="shared" si="13"/>
        <v>2.8774750213380818E-2</v>
      </c>
      <c r="G61" s="304">
        <f t="shared" si="13"/>
        <v>0</v>
      </c>
      <c r="H61" s="304">
        <f t="shared" si="13"/>
        <v>0</v>
      </c>
      <c r="I61" s="304">
        <f t="shared" si="13"/>
        <v>0</v>
      </c>
      <c r="J61" s="304">
        <f t="shared" si="13"/>
        <v>0</v>
      </c>
      <c r="K61" s="304">
        <f t="shared" si="13"/>
        <v>0</v>
      </c>
      <c r="L61" s="304">
        <f t="shared" si="13"/>
        <v>0</v>
      </c>
      <c r="M61" s="304">
        <f t="shared" si="13"/>
        <v>0</v>
      </c>
      <c r="N61" s="304">
        <f t="shared" si="13"/>
        <v>0</v>
      </c>
      <c r="O61" s="304">
        <f t="shared" si="13"/>
        <v>0</v>
      </c>
      <c r="P61" s="304">
        <f t="shared" si="13"/>
        <v>0</v>
      </c>
      <c r="Q61" s="304">
        <f t="shared" si="13"/>
        <v>0</v>
      </c>
      <c r="R61" s="304">
        <f t="shared" si="13"/>
        <v>0</v>
      </c>
      <c r="S61" s="304">
        <f t="shared" si="13"/>
        <v>0</v>
      </c>
      <c r="T61" s="304">
        <f t="shared" si="13"/>
        <v>7.7181099185141266E-3</v>
      </c>
      <c r="U61" s="304">
        <f t="shared" si="13"/>
        <v>6.3252219662734283E-3</v>
      </c>
      <c r="V61" s="304">
        <f t="shared" si="13"/>
        <v>0</v>
      </c>
      <c r="W61" s="304">
        <f t="shared" si="13"/>
        <v>0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2.2194402603173839E-2</v>
      </c>
      <c r="C62" s="304">
        <f t="shared" si="14"/>
        <v>2.2139514005379404E-2</v>
      </c>
      <c r="D62" s="304">
        <f t="shared" si="14"/>
        <v>2.2266169061945923E-2</v>
      </c>
      <c r="E62" s="304">
        <f t="shared" si="14"/>
        <v>2.1953165709655817E-2</v>
      </c>
      <c r="F62" s="304">
        <f t="shared" si="14"/>
        <v>2.1727562583272294E-2</v>
      </c>
      <c r="G62" s="304">
        <f t="shared" si="14"/>
        <v>2.0080158329704775E-2</v>
      </c>
      <c r="H62" s="304">
        <f t="shared" si="14"/>
        <v>1.8994052821165862E-2</v>
      </c>
      <c r="I62" s="304">
        <f t="shared" si="14"/>
        <v>1.9855986245180507E-2</v>
      </c>
      <c r="J62" s="304">
        <f t="shared" si="14"/>
        <v>2.1573004546776613E-2</v>
      </c>
      <c r="K62" s="304">
        <f t="shared" si="14"/>
        <v>2.2027712705725701E-2</v>
      </c>
      <c r="L62" s="304">
        <f t="shared" si="14"/>
        <v>1.8311098667214781E-2</v>
      </c>
      <c r="M62" s="304">
        <f t="shared" si="14"/>
        <v>2.652487872703985E-2</v>
      </c>
      <c r="N62" s="304">
        <f t="shared" si="14"/>
        <v>2.603522121645447E-2</v>
      </c>
      <c r="O62" s="304">
        <f t="shared" si="14"/>
        <v>2.7133608586738724E-2</v>
      </c>
      <c r="P62" s="304">
        <f t="shared" si="14"/>
        <v>2.2880380726228E-2</v>
      </c>
      <c r="Q62" s="304">
        <f t="shared" si="14"/>
        <v>2.2440529639564329E-2</v>
      </c>
      <c r="R62" s="304">
        <f t="shared" si="14"/>
        <v>1.4989047667996101E-2</v>
      </c>
      <c r="S62" s="304">
        <f t="shared" si="14"/>
        <v>1.6688267333479903E-2</v>
      </c>
      <c r="T62" s="304">
        <f t="shared" si="14"/>
        <v>1.8398673717948077E-2</v>
      </c>
      <c r="U62" s="304">
        <f t="shared" si="14"/>
        <v>2.7473011562249287E-2</v>
      </c>
      <c r="V62" s="304">
        <f t="shared" si="14"/>
        <v>2.7247536459823148E-2</v>
      </c>
      <c r="W62" s="304">
        <f t="shared" si="14"/>
        <v>2.6415457707485931E-2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0.23312633157074575</v>
      </c>
      <c r="C63" s="303">
        <f t="shared" si="15"/>
        <v>0.23015398264402936</v>
      </c>
      <c r="D63" s="303">
        <f t="shared" si="15"/>
        <v>0.23182476674614491</v>
      </c>
      <c r="E63" s="303">
        <f t="shared" si="15"/>
        <v>0.23197376879374382</v>
      </c>
      <c r="F63" s="303">
        <f t="shared" si="15"/>
        <v>0.23220149317885205</v>
      </c>
      <c r="G63" s="303">
        <f t="shared" si="15"/>
        <v>0.24759441625390613</v>
      </c>
      <c r="H63" s="303">
        <f t="shared" si="15"/>
        <v>0.25251930815502466</v>
      </c>
      <c r="I63" s="303">
        <f t="shared" si="15"/>
        <v>0.24865778126944513</v>
      </c>
      <c r="J63" s="303">
        <f t="shared" si="15"/>
        <v>0.24150227304763155</v>
      </c>
      <c r="K63" s="303">
        <f t="shared" si="15"/>
        <v>0.23972882332348144</v>
      </c>
      <c r="L63" s="303">
        <f t="shared" si="15"/>
        <v>0.25549389743260786</v>
      </c>
      <c r="M63" s="303">
        <f t="shared" si="15"/>
        <v>0.24158506936692611</v>
      </c>
      <c r="N63" s="303">
        <f t="shared" si="15"/>
        <v>0.23745953310373741</v>
      </c>
      <c r="O63" s="303">
        <f t="shared" si="15"/>
        <v>0.24969505591304458</v>
      </c>
      <c r="P63" s="303">
        <f t="shared" si="15"/>
        <v>0.23684500543234613</v>
      </c>
      <c r="Q63" s="303">
        <f t="shared" si="15"/>
        <v>0.23818614263186977</v>
      </c>
      <c r="R63" s="303">
        <f t="shared" si="15"/>
        <v>0.27143489809651905</v>
      </c>
      <c r="S63" s="303">
        <f t="shared" si="15"/>
        <v>0.2629043335382002</v>
      </c>
      <c r="T63" s="303">
        <f t="shared" si="15"/>
        <v>0.25213674363827465</v>
      </c>
      <c r="U63" s="303">
        <f t="shared" si="15"/>
        <v>0.25539846600098598</v>
      </c>
      <c r="V63" s="303">
        <f t="shared" si="15"/>
        <v>0.25281421510347968</v>
      </c>
      <c r="W63" s="303">
        <f t="shared" si="15"/>
        <v>0.24273696316834634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0.16600408976275083</v>
      </c>
      <c r="C64" s="304">
        <f t="shared" si="16"/>
        <v>0.16225397750030329</v>
      </c>
      <c r="D64" s="304">
        <f t="shared" si="16"/>
        <v>0.16305810299977477</v>
      </c>
      <c r="E64" s="304">
        <f t="shared" si="16"/>
        <v>0.16756013948800264</v>
      </c>
      <c r="F64" s="304">
        <f t="shared" si="16"/>
        <v>0.17083968959420517</v>
      </c>
      <c r="G64" s="304">
        <f t="shared" si="16"/>
        <v>0.20732571959738108</v>
      </c>
      <c r="H64" s="304">
        <f t="shared" si="16"/>
        <v>0.22094005076177037</v>
      </c>
      <c r="I64" s="304">
        <f t="shared" si="16"/>
        <v>0.21051440317396847</v>
      </c>
      <c r="J64" s="304">
        <f t="shared" si="16"/>
        <v>0.18551858408525104</v>
      </c>
      <c r="K64" s="304">
        <f t="shared" si="16"/>
        <v>0.17730342221793052</v>
      </c>
      <c r="L64" s="304">
        <f t="shared" si="16"/>
        <v>0.22803877912986187</v>
      </c>
      <c r="M64" s="304">
        <f t="shared" si="16"/>
        <v>4.1865995594929234E-2</v>
      </c>
      <c r="N64" s="304">
        <f t="shared" si="16"/>
        <v>6.1035800571475708E-2</v>
      </c>
      <c r="O64" s="304">
        <f t="shared" si="16"/>
        <v>2.0431663277053303E-2</v>
      </c>
      <c r="P64" s="304">
        <f t="shared" si="16"/>
        <v>0.15933611743057649</v>
      </c>
      <c r="Q64" s="304">
        <f t="shared" si="16"/>
        <v>0.16828070274614279</v>
      </c>
      <c r="R64" s="304">
        <f t="shared" si="16"/>
        <v>0.2584217123596993</v>
      </c>
      <c r="S64" s="304">
        <f t="shared" si="16"/>
        <v>0.24356333354881246</v>
      </c>
      <c r="T64" s="304">
        <f t="shared" si="16"/>
        <v>0.2234102274980338</v>
      </c>
      <c r="U64" s="304">
        <f t="shared" si="16"/>
        <v>1.021051949704321E-2</v>
      </c>
      <c r="V64" s="304">
        <f t="shared" si="16"/>
        <v>1.4760010521336252E-2</v>
      </c>
      <c r="W64" s="304">
        <f t="shared" si="16"/>
        <v>3.6570419910112201E-2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6.7122241807994934E-2</v>
      </c>
      <c r="C65" s="304">
        <f t="shared" si="17"/>
        <v>6.79000051437261E-2</v>
      </c>
      <c r="D65" s="304">
        <f t="shared" si="17"/>
        <v>6.8766663746370124E-2</v>
      </c>
      <c r="E65" s="304">
        <f t="shared" si="17"/>
        <v>6.441362930574121E-2</v>
      </c>
      <c r="F65" s="304">
        <f t="shared" si="17"/>
        <v>6.1361803584646879E-2</v>
      </c>
      <c r="G65" s="304">
        <f t="shared" si="17"/>
        <v>4.0268696656525035E-2</v>
      </c>
      <c r="H65" s="304">
        <f t="shared" si="17"/>
        <v>3.1579257393254269E-2</v>
      </c>
      <c r="I65" s="304">
        <f t="shared" si="17"/>
        <v>3.814337809547666E-2</v>
      </c>
      <c r="J65" s="304">
        <f t="shared" si="17"/>
        <v>5.5983688962380498E-2</v>
      </c>
      <c r="K65" s="304">
        <f t="shared" si="17"/>
        <v>6.2425401105550934E-2</v>
      </c>
      <c r="L65" s="304">
        <f t="shared" si="17"/>
        <v>2.7455118302746002E-2</v>
      </c>
      <c r="M65" s="304">
        <f t="shared" si="17"/>
        <v>0.19971907377199688</v>
      </c>
      <c r="N65" s="304">
        <f t="shared" si="17"/>
        <v>0.17642373253226173</v>
      </c>
      <c r="O65" s="304">
        <f t="shared" si="17"/>
        <v>0.22926339263599127</v>
      </c>
      <c r="P65" s="304">
        <f t="shared" si="17"/>
        <v>7.7508888001769638E-2</v>
      </c>
      <c r="Q65" s="304">
        <f t="shared" si="17"/>
        <v>6.9905439885726964E-2</v>
      </c>
      <c r="R65" s="304">
        <f t="shared" si="17"/>
        <v>1.3013185736819729E-2</v>
      </c>
      <c r="S65" s="304">
        <f t="shared" si="17"/>
        <v>1.9340999989387726E-2</v>
      </c>
      <c r="T65" s="304">
        <f t="shared" si="17"/>
        <v>2.8726516140240854E-2</v>
      </c>
      <c r="U65" s="304">
        <f t="shared" si="17"/>
        <v>0.24518794650394274</v>
      </c>
      <c r="V65" s="304">
        <f t="shared" si="17"/>
        <v>0.23805420458214344</v>
      </c>
      <c r="W65" s="304">
        <f t="shared" si="17"/>
        <v>0.20616654325823411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0.21360401809792395</v>
      </c>
      <c r="C66" s="303">
        <f t="shared" si="18"/>
        <v>0.20959146112877974</v>
      </c>
      <c r="D66" s="303">
        <f t="shared" si="18"/>
        <v>0.21150560715633904</v>
      </c>
      <c r="E66" s="303">
        <f t="shared" si="18"/>
        <v>0.21275191310924238</v>
      </c>
      <c r="F66" s="303">
        <f t="shared" si="18"/>
        <v>0.21361458547018436</v>
      </c>
      <c r="G66" s="303">
        <f t="shared" si="18"/>
        <v>0.23484585166962191</v>
      </c>
      <c r="H66" s="303">
        <f t="shared" si="18"/>
        <v>0.24021396606679618</v>
      </c>
      <c r="I66" s="303">
        <f t="shared" si="18"/>
        <v>0.2358934543301498</v>
      </c>
      <c r="J66" s="303">
        <f t="shared" si="18"/>
        <v>0.22613040454300065</v>
      </c>
      <c r="K66" s="303">
        <f t="shared" si="18"/>
        <v>0.2232715731466644</v>
      </c>
      <c r="L66" s="303">
        <f t="shared" si="18"/>
        <v>0.24371180823913913</v>
      </c>
      <c r="M66" s="303">
        <f t="shared" si="18"/>
        <v>0.15660864275901681</v>
      </c>
      <c r="N66" s="303">
        <f t="shared" si="18"/>
        <v>0.17190525000111007</v>
      </c>
      <c r="O66" s="303">
        <f t="shared" si="18"/>
        <v>0.13238161201720505</v>
      </c>
      <c r="P66" s="303">
        <f t="shared" si="18"/>
        <v>0.21720863836900733</v>
      </c>
      <c r="Q66" s="303">
        <f t="shared" si="18"/>
        <v>0.22066179007488609</v>
      </c>
      <c r="R66" s="303">
        <f t="shared" si="18"/>
        <v>0.25799860484325582</v>
      </c>
      <c r="S66" s="303">
        <f t="shared" si="18"/>
        <v>0.25124132370573532</v>
      </c>
      <c r="T66" s="303">
        <f t="shared" si="18"/>
        <v>0.24107923430738146</v>
      </c>
      <c r="U66" s="303">
        <f t="shared" si="18"/>
        <v>0.10840223480434241</v>
      </c>
      <c r="V66" s="303">
        <f t="shared" si="18"/>
        <v>0.12285642191472312</v>
      </c>
      <c r="W66" s="303">
        <f t="shared" si="18"/>
        <v>0.1540706283401207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0.11862037387962479</v>
      </c>
      <c r="C67" s="303">
        <f t="shared" si="19"/>
        <v>0.11832701586010441</v>
      </c>
      <c r="D67" s="303">
        <f t="shared" si="19"/>
        <v>0.11900393744399596</v>
      </c>
      <c r="E67" s="303">
        <f t="shared" si="19"/>
        <v>0.11733105733372351</v>
      </c>
      <c r="F67" s="303">
        <f t="shared" si="19"/>
        <v>0.11612529713920489</v>
      </c>
      <c r="G67" s="303">
        <f t="shared" si="19"/>
        <v>0.10732056776743443</v>
      </c>
      <c r="H67" s="303">
        <f t="shared" si="19"/>
        <v>0.10151575996074981</v>
      </c>
      <c r="I67" s="303">
        <f t="shared" si="19"/>
        <v>0.10612245593018052</v>
      </c>
      <c r="J67" s="303">
        <f t="shared" si="19"/>
        <v>0.11529924507540228</v>
      </c>
      <c r="K67" s="303">
        <f t="shared" si="19"/>
        <v>0.11772948177899993</v>
      </c>
      <c r="L67" s="303">
        <f t="shared" si="19"/>
        <v>9.78656379668046E-2</v>
      </c>
      <c r="M67" s="303">
        <f t="shared" si="19"/>
        <v>0.14176506968758121</v>
      </c>
      <c r="N67" s="303">
        <f t="shared" si="19"/>
        <v>0.13914804241196088</v>
      </c>
      <c r="O67" s="303">
        <f t="shared" si="19"/>
        <v>0.14501849195085242</v>
      </c>
      <c r="P67" s="303">
        <f t="shared" si="19"/>
        <v>0.12228665780196342</v>
      </c>
      <c r="Q67" s="303">
        <f t="shared" si="19"/>
        <v>0.11993582632051854</v>
      </c>
      <c r="R67" s="303">
        <f t="shared" si="19"/>
        <v>8.0110578791742645E-2</v>
      </c>
      <c r="S67" s="303">
        <f t="shared" si="19"/>
        <v>8.9192241210287515E-2</v>
      </c>
      <c r="T67" s="303">
        <f t="shared" si="19"/>
        <v>9.8333692252664195E-2</v>
      </c>
      <c r="U67" s="303">
        <f t="shared" si="19"/>
        <v>0.14683246768927419</v>
      </c>
      <c r="V67" s="303">
        <f t="shared" si="19"/>
        <v>0.1456273917325773</v>
      </c>
      <c r="W67" s="303">
        <f t="shared" si="19"/>
        <v>0.14118025726970063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7.3940875629880956E-2</v>
      </c>
      <c r="C68" s="237">
        <f t="shared" si="20"/>
        <v>7.3758013713947398E-2</v>
      </c>
      <c r="D68" s="237">
        <f t="shared" si="20"/>
        <v>7.4179966309514955E-2</v>
      </c>
      <c r="E68" s="237">
        <f t="shared" si="20"/>
        <v>7.3137192491394332E-2</v>
      </c>
      <c r="F68" s="237">
        <f t="shared" si="20"/>
        <v>7.2385593405449533E-2</v>
      </c>
      <c r="G68" s="237">
        <f t="shared" si="20"/>
        <v>6.6897249555736976E-2</v>
      </c>
      <c r="H68" s="237">
        <f t="shared" si="20"/>
        <v>6.3278878123819313E-2</v>
      </c>
      <c r="I68" s="237">
        <f t="shared" si="20"/>
        <v>6.6150418000147843E-2</v>
      </c>
      <c r="J68" s="237">
        <f t="shared" si="20"/>
        <v>7.1870681751441221E-2</v>
      </c>
      <c r="K68" s="237">
        <f t="shared" si="20"/>
        <v>7.3385546559018397E-2</v>
      </c>
      <c r="L68" s="237">
        <f t="shared" si="20"/>
        <v>6.1003609486897883E-2</v>
      </c>
      <c r="M68" s="237">
        <f t="shared" si="20"/>
        <v>8.8367900417074652E-2</v>
      </c>
      <c r="N68" s="237">
        <f t="shared" si="20"/>
        <v>8.6736601492802046E-2</v>
      </c>
      <c r="O68" s="237">
        <f t="shared" si="20"/>
        <v>9.0395890070725099E-2</v>
      </c>
      <c r="P68" s="237">
        <f t="shared" si="20"/>
        <v>7.6226218650301492E-2</v>
      </c>
      <c r="Q68" s="237">
        <f t="shared" si="20"/>
        <v>7.4760850328560044E-2</v>
      </c>
      <c r="R68" s="237">
        <f t="shared" si="20"/>
        <v>4.9936163150936422E-2</v>
      </c>
      <c r="S68" s="237">
        <f t="shared" si="20"/>
        <v>5.559713056690184E-2</v>
      </c>
      <c r="T68" s="237">
        <f t="shared" si="20"/>
        <v>6.1295366649743312E-2</v>
      </c>
      <c r="U68" s="237">
        <f t="shared" si="20"/>
        <v>9.1526614499282136E-2</v>
      </c>
      <c r="V68" s="237">
        <f t="shared" si="20"/>
        <v>9.0775441926439715E-2</v>
      </c>
      <c r="W68" s="237">
        <f t="shared" si="20"/>
        <v>8.8003363189252448E-2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4">
        <f>IF(B$5=0,0,B$5/TRE_fec!B$5)</f>
        <v>0.51614876500590245</v>
      </c>
      <c r="C72" s="324">
        <f>IF(C$5=0,0,C$5/TRE_fec!C$5)</f>
        <v>0.51576850819748743</v>
      </c>
      <c r="D72" s="324">
        <f>IF(D$5=0,0,D$5/TRE_fec!D$5)</f>
        <v>0.51634264303868327</v>
      </c>
      <c r="E72" s="324">
        <f>IF(E$5=0,0,E$5/TRE_fec!E$5)</f>
        <v>0.51489221380570616</v>
      </c>
      <c r="F72" s="324">
        <f>IF(F$5=0,0,F$5/TRE_fec!F$5)</f>
        <v>0.51367003659331167</v>
      </c>
      <c r="G72" s="324">
        <f>IF(G$5=0,0,G$5/TRE_fec!G$5)</f>
        <v>0.50846228377226865</v>
      </c>
      <c r="H72" s="324">
        <f>IF(H$5=0,0,H$5/TRE_fec!H$5)</f>
        <v>0.50426771352250266</v>
      </c>
      <c r="I72" s="324">
        <f>IF(I$5=0,0,I$5/TRE_fec!I$5)</f>
        <v>0.50682879172036521</v>
      </c>
      <c r="J72" s="324">
        <f>IF(J$5=0,0,J$5/TRE_fec!J$5)</f>
        <v>0.51407363336001177</v>
      </c>
      <c r="K72" s="324">
        <f>IF(K$5=0,0,K$5/TRE_fec!K$5)</f>
        <v>0.51724418408373496</v>
      </c>
      <c r="L72" s="324">
        <f>IF(L$5=0,0,L$5/TRE_fec!L$5)</f>
        <v>0.50440795829591045</v>
      </c>
      <c r="M72" s="324">
        <f>IF(M$5=0,0,M$5/TRE_fec!M$5)</f>
        <v>0.55728969692001484</v>
      </c>
      <c r="N72" s="324">
        <f>IF(N$5=0,0,N$5/TRE_fec!N$5)</f>
        <v>0.55253599318573499</v>
      </c>
      <c r="O72" s="324">
        <f>IF(O$5=0,0,O$5/TRE_fec!O$5)</f>
        <v>0.56465236259669649</v>
      </c>
      <c r="P72" s="324">
        <f>IF(P$5=0,0,P$5/TRE_fec!P$5)</f>
        <v>0.52478185508967845</v>
      </c>
      <c r="Q72" s="324">
        <f>IF(Q$5=0,0,Q$5/TRE_fec!Q$5)</f>
        <v>0.5222968842407375</v>
      </c>
      <c r="R72" s="324">
        <f>IF(R$5=0,0,R$5/TRE_fec!R$5)</f>
        <v>0.50140543481205713</v>
      </c>
      <c r="S72" s="324">
        <f>IF(S$5=0,0,S$5/TRE_fec!S$5)</f>
        <v>0.50359745027371439</v>
      </c>
      <c r="T72" s="324">
        <f>IF(T$5=0,0,T$5/TRE_fec!T$5)</f>
        <v>0.50684309116039772</v>
      </c>
      <c r="U72" s="324">
        <f>IF(U$5=0,0,U$5/TRE_fec!U$5)</f>
        <v>0.56762450257115149</v>
      </c>
      <c r="V72" s="324">
        <f>IF(V$5=0,0,V$5/TRE_fec!V$5)</f>
        <v>0.56842689407048963</v>
      </c>
      <c r="W72" s="324">
        <f>IF(W$5=0,0,W$5/TRE_fec!W$5)</f>
        <v>0.56369013940879154</v>
      </c>
      <c r="DA72" s="95"/>
    </row>
    <row r="73" spans="1:105" ht="12" customHeight="1" x14ac:dyDescent="0.25">
      <c r="A73" s="55" t="s">
        <v>92</v>
      </c>
      <c r="B73" s="336">
        <f>IF(B$6=0,0,B$6/TRE_fec!B$6)</f>
        <v>0.47112891152288833</v>
      </c>
      <c r="C73" s="336">
        <f>IF(C$6=0,0,C$6/TRE_fec!C$6)</f>
        <v>0.47112891152288827</v>
      </c>
      <c r="D73" s="336">
        <f>IF(D$6=0,0,D$6/TRE_fec!D$6)</f>
        <v>0.47112891152288827</v>
      </c>
      <c r="E73" s="336">
        <f>IF(E$6=0,0,E$6/TRE_fec!E$6)</f>
        <v>0.47112891152288827</v>
      </c>
      <c r="F73" s="336">
        <f>IF(F$6=0,0,F$6/TRE_fec!F$6)</f>
        <v>0.47112891152288833</v>
      </c>
      <c r="G73" s="336">
        <f>IF(G$6=0,0,G$6/TRE_fec!G$6)</f>
        <v>0.47112891152288838</v>
      </c>
      <c r="H73" s="336">
        <f>IF(H$6=0,0,H$6/TRE_fec!H$6)</f>
        <v>0.47112891152288822</v>
      </c>
      <c r="I73" s="336">
        <f>IF(I$6=0,0,I$6/TRE_fec!I$6)</f>
        <v>0.47112891152288838</v>
      </c>
      <c r="J73" s="336">
        <f>IF(J$6=0,0,J$6/TRE_fec!J$6)</f>
        <v>0.47112891152288827</v>
      </c>
      <c r="K73" s="336">
        <f>IF(K$6=0,0,K$6/TRE_fec!K$6)</f>
        <v>0.47112891152288838</v>
      </c>
      <c r="L73" s="336">
        <f>IF(L$6=0,0,L$6/TRE_fec!L$6)</f>
        <v>0.47112891152288822</v>
      </c>
      <c r="M73" s="336">
        <f>IF(M$6=0,0,M$6/TRE_fec!M$6)</f>
        <v>0.47112891152288838</v>
      </c>
      <c r="N73" s="336">
        <f>IF(N$6=0,0,N$6/TRE_fec!N$6)</f>
        <v>0.47112891152288827</v>
      </c>
      <c r="O73" s="336">
        <f>IF(O$6=0,0,O$6/TRE_fec!O$6)</f>
        <v>0.47112891152288827</v>
      </c>
      <c r="P73" s="336">
        <f>IF(P$6=0,0,P$6/TRE_fec!P$6)</f>
        <v>0.47112891152288827</v>
      </c>
      <c r="Q73" s="336">
        <f>IF(Q$6=0,0,Q$6/TRE_fec!Q$6)</f>
        <v>0.47112891152288827</v>
      </c>
      <c r="R73" s="336">
        <f>IF(R$6=0,0,R$6/TRE_fec!R$6)</f>
        <v>0.47112891152288849</v>
      </c>
      <c r="S73" s="336">
        <f>IF(S$6=0,0,S$6/TRE_fec!S$6)</f>
        <v>0.47112891152288822</v>
      </c>
      <c r="T73" s="336">
        <f>IF(T$6=0,0,T$6/TRE_fec!T$6)</f>
        <v>0.47112891152288833</v>
      </c>
      <c r="U73" s="336">
        <f>IF(U$6=0,0,U$6/TRE_fec!U$6)</f>
        <v>0.47112891152288849</v>
      </c>
      <c r="V73" s="336">
        <f>IF(V$6=0,0,V$6/TRE_fec!V$6)</f>
        <v>0.47112891152288838</v>
      </c>
      <c r="W73" s="336">
        <f>IF(W$6=0,0,W$6/TRE_fec!W$6)</f>
        <v>0.47112891152288833</v>
      </c>
      <c r="DA73" s="67"/>
    </row>
    <row r="74" spans="1:105" ht="12" customHeight="1" x14ac:dyDescent="0.25">
      <c r="A74" s="202" t="s">
        <v>93</v>
      </c>
      <c r="B74" s="337">
        <f>IF(B$7=0,0,B$7/TRE_fec!B$7)</f>
        <v>0.12216458306535539</v>
      </c>
      <c r="C74" s="337">
        <f>IF(C$7=0,0,C$7/TRE_fec!C$7)</f>
        <v>0.12216458306535542</v>
      </c>
      <c r="D74" s="337">
        <f>IF(D$7=0,0,D$7/TRE_fec!D$7)</f>
        <v>0.12216458306535535</v>
      </c>
      <c r="E74" s="337">
        <f>IF(E$7=0,0,E$7/TRE_fec!E$7)</f>
        <v>0.12216458306535537</v>
      </c>
      <c r="F74" s="337">
        <f>IF(F$7=0,0,F$7/TRE_fec!F$7)</f>
        <v>0.12216458306535544</v>
      </c>
      <c r="G74" s="337">
        <f>IF(G$7=0,0,G$7/TRE_fec!G$7)</f>
        <v>0.12216458306535541</v>
      </c>
      <c r="H74" s="337">
        <f>IF(H$7=0,0,H$7/TRE_fec!H$7)</f>
        <v>0.12216458306535542</v>
      </c>
      <c r="I74" s="337">
        <f>IF(I$7=0,0,I$7/TRE_fec!I$7)</f>
        <v>0.12216458306535546</v>
      </c>
      <c r="J74" s="337">
        <f>IF(J$7=0,0,J$7/TRE_fec!J$7)</f>
        <v>0.12216458306535544</v>
      </c>
      <c r="K74" s="337">
        <f>IF(K$7=0,0,K$7/TRE_fec!K$7)</f>
        <v>0.12216458306535538</v>
      </c>
      <c r="L74" s="337">
        <f>IF(L$7=0,0,L$7/TRE_fec!L$7)</f>
        <v>0.12216458306535541</v>
      </c>
      <c r="M74" s="337">
        <f>IF(M$7=0,0,M$7/TRE_fec!M$7)</f>
        <v>0.12216458306535542</v>
      </c>
      <c r="N74" s="337">
        <f>IF(N$7=0,0,N$7/TRE_fec!N$7)</f>
        <v>0.12216458306535544</v>
      </c>
      <c r="O74" s="337">
        <f>IF(O$7=0,0,O$7/TRE_fec!O$7)</f>
        <v>0.12216458306535541</v>
      </c>
      <c r="P74" s="337">
        <f>IF(P$7=0,0,P$7/TRE_fec!P$7)</f>
        <v>0.12216458306535542</v>
      </c>
      <c r="Q74" s="337">
        <f>IF(Q$7=0,0,Q$7/TRE_fec!Q$7)</f>
        <v>0.12216458306535541</v>
      </c>
      <c r="R74" s="337">
        <f>IF(R$7=0,0,R$7/TRE_fec!R$7)</f>
        <v>0.12216458306535544</v>
      </c>
      <c r="S74" s="337">
        <f>IF(S$7=0,0,S$7/TRE_fec!S$7)</f>
        <v>0.12216458306535545</v>
      </c>
      <c r="T74" s="337">
        <f>IF(T$7=0,0,T$7/TRE_fec!T$7)</f>
        <v>0.12216458306535544</v>
      </c>
      <c r="U74" s="337">
        <f>IF(U$7=0,0,U$7/TRE_fec!U$7)</f>
        <v>0.12216458306535545</v>
      </c>
      <c r="V74" s="337">
        <f>IF(V$7=0,0,V$7/TRE_fec!V$7)</f>
        <v>0.12216458306535542</v>
      </c>
      <c r="W74" s="337">
        <f>IF(W$7=0,0,W$7/TRE_fec!W$7)</f>
        <v>0.12216458306535539</v>
      </c>
      <c r="DA74" s="174"/>
    </row>
    <row r="75" spans="1:105" ht="12" customHeight="1" x14ac:dyDescent="0.25">
      <c r="A75" s="202" t="s">
        <v>94</v>
      </c>
      <c r="B75" s="337">
        <f>IF(B$8=0,0,B$8/TRE_fec!B$8)</f>
        <v>0.66028404096405346</v>
      </c>
      <c r="C75" s="337">
        <f>IF(C$8=0,0,C$8/TRE_fec!C$8)</f>
        <v>0.66028404096405324</v>
      </c>
      <c r="D75" s="337">
        <f>IF(D$8=0,0,D$8/TRE_fec!D$8)</f>
        <v>0.66028404096405358</v>
      </c>
      <c r="E75" s="337">
        <f>IF(E$8=0,0,E$8/TRE_fec!E$8)</f>
        <v>0.66028404096405358</v>
      </c>
      <c r="F75" s="337">
        <f>IF(F$8=0,0,F$8/TRE_fec!F$8)</f>
        <v>0.66028404096405346</v>
      </c>
      <c r="G75" s="337">
        <f>IF(G$8=0,0,G$8/TRE_fec!G$8)</f>
        <v>0.66028404096405335</v>
      </c>
      <c r="H75" s="337">
        <f>IF(H$8=0,0,H$8/TRE_fec!H$8)</f>
        <v>0.66028404096405346</v>
      </c>
      <c r="I75" s="337">
        <f>IF(I$8=0,0,I$8/TRE_fec!I$8)</f>
        <v>0.66028404096405324</v>
      </c>
      <c r="J75" s="337">
        <f>IF(J$8=0,0,J$8/TRE_fec!J$8)</f>
        <v>0.66028404096405346</v>
      </c>
      <c r="K75" s="337">
        <f>IF(K$8=0,0,K$8/TRE_fec!K$8)</f>
        <v>0.6602840409640538</v>
      </c>
      <c r="L75" s="337">
        <f>IF(L$8=0,0,L$8/TRE_fec!L$8)</f>
        <v>0.66028404096405335</v>
      </c>
      <c r="M75" s="337">
        <f>IF(M$8=0,0,M$8/TRE_fec!M$8)</f>
        <v>0.66028404096405369</v>
      </c>
      <c r="N75" s="337">
        <f>IF(N$8=0,0,N$8/TRE_fec!N$8)</f>
        <v>0.66028404096405335</v>
      </c>
      <c r="O75" s="337">
        <f>IF(O$8=0,0,O$8/TRE_fec!O$8)</f>
        <v>0.66028404096405335</v>
      </c>
      <c r="P75" s="337">
        <f>IF(P$8=0,0,P$8/TRE_fec!P$8)</f>
        <v>0.66028404096405335</v>
      </c>
      <c r="Q75" s="337">
        <f>IF(Q$8=0,0,Q$8/TRE_fec!Q$8)</f>
        <v>0.66028404096405335</v>
      </c>
      <c r="R75" s="337">
        <f>IF(R$8=0,0,R$8/TRE_fec!R$8)</f>
        <v>0.66028404096405346</v>
      </c>
      <c r="S75" s="337">
        <f>IF(S$8=0,0,S$8/TRE_fec!S$8)</f>
        <v>0.66028404096405346</v>
      </c>
      <c r="T75" s="337">
        <f>IF(T$8=0,0,T$8/TRE_fec!T$8)</f>
        <v>0.66028404096405346</v>
      </c>
      <c r="U75" s="337">
        <f>IF(U$8=0,0,U$8/TRE_fec!U$8)</f>
        <v>0.66028404096405313</v>
      </c>
      <c r="V75" s="337">
        <f>IF(V$8=0,0,V$8/TRE_fec!V$8)</f>
        <v>0.66028404096405346</v>
      </c>
      <c r="W75" s="337">
        <f>IF(W$8=0,0,W$8/TRE_fec!W$8)</f>
        <v>0.66028404096405358</v>
      </c>
      <c r="DA75" s="174"/>
    </row>
    <row r="76" spans="1:105" ht="12" customHeight="1" x14ac:dyDescent="0.25">
      <c r="A76" s="202" t="s">
        <v>95</v>
      </c>
      <c r="B76" s="337">
        <f>IF(B$9=0,0,B$9/TRE_fec!B$9)</f>
        <v>0.46682826467213584</v>
      </c>
      <c r="C76" s="337">
        <f>IF(C$9=0,0,C$9/TRE_fec!C$9)</f>
        <v>0.4668282646721359</v>
      </c>
      <c r="D76" s="337">
        <f>IF(D$9=0,0,D$9/TRE_fec!D$9)</f>
        <v>0.46682826467213578</v>
      </c>
      <c r="E76" s="337">
        <f>IF(E$9=0,0,E$9/TRE_fec!E$9)</f>
        <v>0.46682826467213578</v>
      </c>
      <c r="F76" s="337">
        <f>IF(F$9=0,0,F$9/TRE_fec!F$9)</f>
        <v>0.46682826467213595</v>
      </c>
      <c r="G76" s="337">
        <f>IF(G$9=0,0,G$9/TRE_fec!G$9)</f>
        <v>0.46682826467213584</v>
      </c>
      <c r="H76" s="337">
        <f>IF(H$9=0,0,H$9/TRE_fec!H$9)</f>
        <v>0.46682826467213573</v>
      </c>
      <c r="I76" s="337">
        <f>IF(I$9=0,0,I$9/TRE_fec!I$9)</f>
        <v>0.46682826467213567</v>
      </c>
      <c r="J76" s="337">
        <f>IF(J$9=0,0,J$9/TRE_fec!J$9)</f>
        <v>0.46682826467213595</v>
      </c>
      <c r="K76" s="337">
        <f>IF(K$9=0,0,K$9/TRE_fec!K$9)</f>
        <v>0.46682826467213601</v>
      </c>
      <c r="L76" s="337">
        <f>IF(L$9=0,0,L$9/TRE_fec!L$9)</f>
        <v>0.4668282646721359</v>
      </c>
      <c r="M76" s="337">
        <f>IF(M$9=0,0,M$9/TRE_fec!M$9)</f>
        <v>0.46682826467213584</v>
      </c>
      <c r="N76" s="337">
        <f>IF(N$9=0,0,N$9/TRE_fec!N$9)</f>
        <v>0.46682826467213606</v>
      </c>
      <c r="O76" s="337">
        <f>IF(O$9=0,0,O$9/TRE_fec!O$9)</f>
        <v>0.46682826467213578</v>
      </c>
      <c r="P76" s="337">
        <f>IF(P$9=0,0,P$9/TRE_fec!P$9)</f>
        <v>0.4668282646721359</v>
      </c>
      <c r="Q76" s="337">
        <f>IF(Q$9=0,0,Q$9/TRE_fec!Q$9)</f>
        <v>0.46682826467213584</v>
      </c>
      <c r="R76" s="337">
        <f>IF(R$9=0,0,R$9/TRE_fec!R$9)</f>
        <v>0.46682826467213573</v>
      </c>
      <c r="S76" s="337">
        <f>IF(S$9=0,0,S$9/TRE_fec!S$9)</f>
        <v>0.46682826467213578</v>
      </c>
      <c r="T76" s="337">
        <f>IF(T$9=0,0,T$9/TRE_fec!T$9)</f>
        <v>0.46682826467213584</v>
      </c>
      <c r="U76" s="337">
        <f>IF(U$9=0,0,U$9/TRE_fec!U$9)</f>
        <v>0.46682826467213573</v>
      </c>
      <c r="V76" s="337">
        <f>IF(V$9=0,0,V$9/TRE_fec!V$9)</f>
        <v>0.46682826467213595</v>
      </c>
      <c r="W76" s="337">
        <f>IF(W$9=0,0,W$9/TRE_fec!W$9)</f>
        <v>0.46682826467213584</v>
      </c>
      <c r="DA76" s="174"/>
    </row>
    <row r="77" spans="1:105" ht="12" customHeight="1" x14ac:dyDescent="0.25">
      <c r="A77" s="56" t="s">
        <v>96</v>
      </c>
      <c r="B77" s="338">
        <f>IF(B$10=0,0,B$10/TRE_fec!B$10)</f>
        <v>0.6519042766117108</v>
      </c>
      <c r="C77" s="338">
        <f>IF(C$10=0,0,C$10/TRE_fec!C$10)</f>
        <v>0.65482764974743735</v>
      </c>
      <c r="D77" s="338">
        <f>IF(D$10=0,0,D$10/TRE_fec!D$10)</f>
        <v>0.6545861510060198</v>
      </c>
      <c r="E77" s="338">
        <f>IF(E$10=0,0,E$10/TRE_fec!E$10)</f>
        <v>0.65003388268565676</v>
      </c>
      <c r="F77" s="338">
        <f>IF(F$10=0,0,F$10/TRE_fec!F$10)</f>
        <v>0.64782615697028723</v>
      </c>
      <c r="G77" s="338">
        <f>IF(G$10=0,0,G$10/TRE_fec!G$10)</f>
        <v>0.62422697735851429</v>
      </c>
      <c r="H77" s="338">
        <f>IF(H$10=0,0,H$10/TRE_fec!H$10)</f>
        <v>0.61698142198471795</v>
      </c>
      <c r="I77" s="338">
        <f>IF(I$10=0,0,I$10/TRE_fec!I$10)</f>
        <v>0.6231216336789418</v>
      </c>
      <c r="J77" s="338">
        <f>IF(J$10=0,0,J$10/TRE_fec!J$10)</f>
        <v>0.63901671394212489</v>
      </c>
      <c r="K77" s="338">
        <f>IF(K$10=0,0,K$10/TRE_fec!K$10)</f>
        <v>0.64327421167956089</v>
      </c>
      <c r="L77" s="338">
        <f>IF(L$10=0,0,L$10/TRE_fec!L$10)</f>
        <v>0.61201888876585309</v>
      </c>
      <c r="M77" s="338">
        <f>IF(M$10=0,0,M$10/TRE_fec!M$10)</f>
        <v>0.77010572860972504</v>
      </c>
      <c r="N77" s="338">
        <f>IF(N$10=0,0,N$10/TRE_fec!N$10)</f>
        <v>0.74408751400738915</v>
      </c>
      <c r="O77" s="338">
        <f>IF(O$10=0,0,O$10/TRE_fec!O$10)</f>
        <v>0.7915689672194629</v>
      </c>
      <c r="P77" s="338">
        <f>IF(P$10=0,0,P$10/TRE_fec!P$10)</f>
        <v>0.65514610175392796</v>
      </c>
      <c r="Q77" s="338">
        <f>IF(Q$10=0,0,Q$10/TRE_fec!Q$10)</f>
        <v>0.647664183995184</v>
      </c>
      <c r="R77" s="338">
        <f>IF(R$10=0,0,R$10/TRE_fec!R$10)</f>
        <v>0.59908833550763874</v>
      </c>
      <c r="S77" s="338">
        <f>IF(S$10=0,0,S$10/TRE_fec!S$10)</f>
        <v>0.60360463718222235</v>
      </c>
      <c r="T77" s="338">
        <f>IF(T$10=0,0,T$10/TRE_fec!T$10)</f>
        <v>0.61058575084257682</v>
      </c>
      <c r="U77" s="338">
        <f>IF(U$10=0,0,U$10/TRE_fec!U$10)</f>
        <v>0.8132759854801257</v>
      </c>
      <c r="V77" s="338">
        <f>IF(V$10=0,0,V$10/TRE_fec!V$10)</f>
        <v>0.81145872272583142</v>
      </c>
      <c r="W77" s="338">
        <f>IF(W$10=0,0,W$10/TRE_fec!W$10)</f>
        <v>0.80512678373452529</v>
      </c>
      <c r="DA77" s="68"/>
    </row>
    <row r="78" spans="1:105" ht="12" customHeight="1" x14ac:dyDescent="0.25">
      <c r="A78" s="203" t="s">
        <v>2405</v>
      </c>
      <c r="B78" s="351">
        <f>IF(B$16=0,0,B$16/TRE_fec!B$16)</f>
        <v>0.50043261111714843</v>
      </c>
      <c r="C78" s="351">
        <f>IF(C$16=0,0,C$16/TRE_fec!C$16)</f>
        <v>0.50182844287788531</v>
      </c>
      <c r="D78" s="351">
        <f>IF(D$16=0,0,D$16/TRE_fec!D$16)</f>
        <v>0.50164447176043969</v>
      </c>
      <c r="E78" s="351">
        <f>IF(E$16=0,0,E$16/TRE_fec!E$16)</f>
        <v>0.49922990476754725</v>
      </c>
      <c r="F78" s="351">
        <f>IF(F$16=0,0,F$16/TRE_fec!F$16)</f>
        <v>0.49729424249688997</v>
      </c>
      <c r="G78" s="351">
        <f>IF(G$16=0,0,G$16/TRE_fec!G$16)</f>
        <v>0.48329035271884169</v>
      </c>
      <c r="H78" s="351">
        <f>IF(H$16=0,0,H$16/TRE_fec!H$16)</f>
        <v>0.47737496274663438</v>
      </c>
      <c r="I78" s="351">
        <f>IF(I$16=0,0,I$16/TRE_fec!I$16)</f>
        <v>0.48108516373383547</v>
      </c>
      <c r="J78" s="351">
        <f>IF(J$16=0,0,J$16/TRE_fec!J$16)</f>
        <v>0.49259253370084349</v>
      </c>
      <c r="K78" s="351">
        <f>IF(K$16=0,0,K$16/TRE_fec!K$16)</f>
        <v>0.49770690868806411</v>
      </c>
      <c r="L78" s="351">
        <f>IF(L$16=0,0,L$16/TRE_fec!L$16)</f>
        <v>0.47721672568879042</v>
      </c>
      <c r="M78" s="351">
        <f>IF(M$16=0,0,M$16/TRE_fec!M$16)</f>
        <v>0.59021025083113132</v>
      </c>
      <c r="N78" s="351">
        <f>IF(N$16=0,0,N$16/TRE_fec!N$16)</f>
        <v>0.57550855052788796</v>
      </c>
      <c r="O78" s="351">
        <f>IF(O$16=0,0,O$16/TRE_fec!O$16)</f>
        <v>0.60926815201520168</v>
      </c>
      <c r="P78" s="351">
        <f>IF(P$16=0,0,P$16/TRE_fec!P$16)</f>
        <v>0.51040551524120459</v>
      </c>
      <c r="Q78" s="351">
        <f>IF(Q$16=0,0,Q$16/TRE_fec!Q$16)</f>
        <v>0.5055535010704274</v>
      </c>
      <c r="R78" s="351">
        <f>IF(R$16=0,0,R$16/TRE_fec!R$16)</f>
        <v>0.4737883726669081</v>
      </c>
      <c r="S78" s="351">
        <f>IF(S$16=0,0,S$16/TRE_fec!S$16)</f>
        <v>0.47586633169435932</v>
      </c>
      <c r="T78" s="351">
        <f>IF(T$16=0,0,T$16/TRE_fec!T$16)</f>
        <v>0.4807629572738778</v>
      </c>
      <c r="U78" s="351">
        <f>IF(U$16=0,0,U$16/TRE_fec!U$16)</f>
        <v>0.6189746826452901</v>
      </c>
      <c r="V78" s="351">
        <f>IF(V$16=0,0,V$16/TRE_fec!V$16)</f>
        <v>0.61556688676950799</v>
      </c>
      <c r="W78" s="351">
        <f>IF(W$16=0,0,W$16/TRE_fec!W$16)</f>
        <v>0.59888585897406321</v>
      </c>
      <c r="DA78" s="175"/>
    </row>
    <row r="79" spans="1:105" ht="12" customHeight="1" x14ac:dyDescent="0.25">
      <c r="A79" s="203" t="s">
        <v>2415</v>
      </c>
      <c r="B79" s="351">
        <f>IF(B$24=0,0,B$24/TRE_fec!B$24)</f>
        <v>0.48126345141386434</v>
      </c>
      <c r="C79" s="351">
        <f>IF(C$24=0,0,C$24/TRE_fec!C$24)</f>
        <v>0.47060596296043283</v>
      </c>
      <c r="D79" s="351">
        <f>IF(D$24=0,0,D$24/TRE_fec!D$24)</f>
        <v>0.47707727993084842</v>
      </c>
      <c r="E79" s="351">
        <f>IF(E$24=0,0,E$24/TRE_fec!E$24)</f>
        <v>0.47392946788290746</v>
      </c>
      <c r="F79" s="351">
        <f>IF(F$24=0,0,F$24/TRE_fec!F$24)</f>
        <v>0.47202198289035019</v>
      </c>
      <c r="G79" s="351">
        <f>IF(G$24=0,0,G$24/TRE_fec!G$24)</f>
        <v>0.53693959878257547</v>
      </c>
      <c r="H79" s="351">
        <f>IF(H$24=0,0,H$24/TRE_fec!H$24)</f>
        <v>0.53693959878257536</v>
      </c>
      <c r="I79" s="351">
        <f>IF(I$24=0,0,I$24/TRE_fec!I$24)</f>
        <v>0.53693959878257547</v>
      </c>
      <c r="J79" s="351">
        <f>IF(J$24=0,0,J$24/TRE_fec!J$24)</f>
        <v>0.53693959878257547</v>
      </c>
      <c r="K79" s="351">
        <f>IF(K$24=0,0,K$24/TRE_fec!K$24)</f>
        <v>0.53693959878257524</v>
      </c>
      <c r="L79" s="351">
        <f>IF(L$24=0,0,L$24/TRE_fec!L$24)</f>
        <v>0.53693959878257547</v>
      </c>
      <c r="M79" s="351">
        <f>IF(M$24=0,0,M$24/TRE_fec!M$24)</f>
        <v>0.53693959878257502</v>
      </c>
      <c r="N79" s="351">
        <f>IF(N$24=0,0,N$24/TRE_fec!N$24)</f>
        <v>0.53693959878257536</v>
      </c>
      <c r="O79" s="351">
        <f>IF(O$24=0,0,O$24/TRE_fec!O$24)</f>
        <v>0.53693959878257536</v>
      </c>
      <c r="P79" s="351">
        <f>IF(P$24=0,0,P$24/TRE_fec!P$24)</f>
        <v>0.53693959878257524</v>
      </c>
      <c r="Q79" s="351">
        <f>IF(Q$24=0,0,Q$24/TRE_fec!Q$24)</f>
        <v>0.53693959878257536</v>
      </c>
      <c r="R79" s="351">
        <f>IF(R$24=0,0,R$24/TRE_fec!R$24)</f>
        <v>0.53693959878257513</v>
      </c>
      <c r="S79" s="351">
        <f>IF(S$24=0,0,S$24/TRE_fec!S$24)</f>
        <v>0.53693959878257547</v>
      </c>
      <c r="T79" s="351">
        <f>IF(T$24=0,0,T$24/TRE_fec!T$24)</f>
        <v>0.50118826843886777</v>
      </c>
      <c r="U79" s="351">
        <f>IF(U$24=0,0,U$24/TRE_fec!U$24)</f>
        <v>0.51373260222755501</v>
      </c>
      <c r="V79" s="351">
        <f>IF(V$24=0,0,V$24/TRE_fec!V$24)</f>
        <v>0.53693959878257513</v>
      </c>
      <c r="W79" s="351">
        <f>IF(W$24=0,0,W$24/TRE_fec!W$24)</f>
        <v>0.53693959878257558</v>
      </c>
      <c r="DA79" s="175"/>
    </row>
    <row r="80" spans="1:105" ht="12" customHeight="1" x14ac:dyDescent="0.25">
      <c r="A80" s="203" t="s">
        <v>2420</v>
      </c>
      <c r="B80" s="351">
        <f>IF(B$27=0,0,B$27/TRE_fec!B$27)</f>
        <v>0.42894223810041276</v>
      </c>
      <c r="C80" s="351">
        <f>IF(C$27=0,0,C$27/TRE_fec!C$27)</f>
        <v>0.4301386653239016</v>
      </c>
      <c r="D80" s="351">
        <f>IF(D$27=0,0,D$27/TRE_fec!D$27)</f>
        <v>0.42998097579466271</v>
      </c>
      <c r="E80" s="351">
        <f>IF(E$27=0,0,E$27/TRE_fec!E$27)</f>
        <v>0.42791134694361194</v>
      </c>
      <c r="F80" s="351">
        <f>IF(F$27=0,0,F$27/TRE_fec!F$27)</f>
        <v>0.42625220785447693</v>
      </c>
      <c r="G80" s="351">
        <f>IF(G$27=0,0,G$27/TRE_fec!G$27)</f>
        <v>0.4142488737590071</v>
      </c>
      <c r="H80" s="351">
        <f>IF(H$27=0,0,H$27/TRE_fec!H$27)</f>
        <v>0.40917853949711519</v>
      </c>
      <c r="I80" s="351">
        <f>IF(I$27=0,0,I$27/TRE_fec!I$27)</f>
        <v>0.41235871177185901</v>
      </c>
      <c r="J80" s="351">
        <f>IF(J$27=0,0,J$27/TRE_fec!J$27)</f>
        <v>0.42222217174358023</v>
      </c>
      <c r="K80" s="351">
        <f>IF(K$27=0,0,K$27/TRE_fec!K$27)</f>
        <v>0.4266059217326264</v>
      </c>
      <c r="L80" s="351">
        <f>IF(L$27=0,0,L$27/TRE_fec!L$27)</f>
        <v>0.40904290773324886</v>
      </c>
      <c r="M80" s="351">
        <f>IF(M$27=0,0,M$27/TRE_fec!M$27)</f>
        <v>0.50589450071239828</v>
      </c>
      <c r="N80" s="351">
        <f>IF(N$27=0,0,N$27/TRE_fec!N$27)</f>
        <v>0.49329304330961826</v>
      </c>
      <c r="O80" s="351">
        <f>IF(O$27=0,0,O$27/TRE_fec!O$27)</f>
        <v>0.52222984458445865</v>
      </c>
      <c r="P80" s="351">
        <f>IF(P$27=0,0,P$27/TRE_fec!P$27)</f>
        <v>0.43749044163531825</v>
      </c>
      <c r="Q80" s="351">
        <f>IF(Q$27=0,0,Q$27/TRE_fec!Q$27)</f>
        <v>0.43333157234608083</v>
      </c>
      <c r="R80" s="351">
        <f>IF(R$27=0,0,R$27/TRE_fec!R$27)</f>
        <v>0.40610431942877828</v>
      </c>
      <c r="S80" s="351">
        <f>IF(S$27=0,0,S$27/TRE_fec!S$27)</f>
        <v>0.40788542716659376</v>
      </c>
      <c r="T80" s="351">
        <f>IF(T$27=0,0,T$27/TRE_fec!T$27)</f>
        <v>0.41208253480618096</v>
      </c>
      <c r="U80" s="351">
        <f>IF(U$27=0,0,U$27/TRE_fec!U$27)</f>
        <v>0.53054972798167743</v>
      </c>
      <c r="V80" s="351">
        <f>IF(V$27=0,0,V$27/TRE_fec!V$27)</f>
        <v>0.52762876008814974</v>
      </c>
      <c r="W80" s="351">
        <f>IF(W$27=0,0,W$27/TRE_fec!W$27)</f>
        <v>0.5133307362634828</v>
      </c>
      <c r="DA80" s="175"/>
    </row>
    <row r="81" spans="1:105" ht="12" customHeight="1" x14ac:dyDescent="0.25">
      <c r="A81" s="203" t="s">
        <v>2430</v>
      </c>
      <c r="B81" s="351">
        <f>IF(B$35=0,0,B$35/TRE_fec!B$35)</f>
        <v>0.6363110239820392</v>
      </c>
      <c r="C81" s="351">
        <f>IF(C$35=0,0,C$35/TRE_fec!C$35)</f>
        <v>0.63661479086231987</v>
      </c>
      <c r="D81" s="351">
        <f>IF(D$35=0,0,D$35/TRE_fec!D$35)</f>
        <v>0.63605558897375725</v>
      </c>
      <c r="E81" s="351">
        <f>IF(E$35=0,0,E$35/TRE_fec!E$35)</f>
        <v>0.636630856159213</v>
      </c>
      <c r="F81" s="351">
        <f>IF(F$35=0,0,F$35/TRE_fec!F$35)</f>
        <v>0.63632600014972662</v>
      </c>
      <c r="G81" s="351">
        <f>IF(G$35=0,0,G$35/TRE_fec!G$35)</f>
        <v>0.63646022976874017</v>
      </c>
      <c r="H81" s="351">
        <f>IF(H$35=0,0,H$35/TRE_fec!H$35)</f>
        <v>0.63445846220125202</v>
      </c>
      <c r="I81" s="351">
        <f>IF(I$35=0,0,I$35/TRE_fec!I$35)</f>
        <v>0.63446432675967668</v>
      </c>
      <c r="J81" s="351">
        <f>IF(J$35=0,0,J$35/TRE_fec!J$35)</f>
        <v>0.63647077872849855</v>
      </c>
      <c r="K81" s="351">
        <f>IF(K$35=0,0,K$35/TRE_fec!K$35)</f>
        <v>0.63912148245052103</v>
      </c>
      <c r="L81" s="351">
        <f>IF(L$35=0,0,L$35/TRE_fec!L$35)</f>
        <v>0.63853733815062341</v>
      </c>
      <c r="M81" s="351">
        <f>IF(M$35=0,0,M$35/TRE_fec!M$35)</f>
        <v>0.63755766192653651</v>
      </c>
      <c r="N81" s="351">
        <f>IF(N$35=0,0,N$35/TRE_fec!N$35)</f>
        <v>0.64423179145471698</v>
      </c>
      <c r="O81" s="351">
        <f>IF(O$35=0,0,O$35/TRE_fec!O$35)</f>
        <v>0.64423179145471687</v>
      </c>
      <c r="P81" s="351">
        <f>IF(P$35=0,0,P$35/TRE_fec!P$35)</f>
        <v>0.64599094143359725</v>
      </c>
      <c r="Q81" s="351">
        <f>IF(Q$35=0,0,Q$35/TRE_fec!Q$35)</f>
        <v>0.64584486802256991</v>
      </c>
      <c r="R81" s="351">
        <f>IF(R$35=0,0,R$35/TRE_fec!R$35)</f>
        <v>0.64585166745233991</v>
      </c>
      <c r="S81" s="351">
        <f>IF(S$35=0,0,S$35/TRE_fec!S$35)</f>
        <v>0.64457271249404313</v>
      </c>
      <c r="T81" s="351">
        <f>IF(T$35=0,0,T$35/TRE_fec!T$35)</f>
        <v>0.64480295936652154</v>
      </c>
      <c r="U81" s="351">
        <f>IF(U$35=0,0,U$35/TRE_fec!U$35)</f>
        <v>0.65522454868770952</v>
      </c>
      <c r="V81" s="351">
        <f>IF(V$35=0,0,V$35/TRE_fec!V$35)</f>
        <v>0.65526051084753789</v>
      </c>
      <c r="W81" s="351">
        <f>IF(W$35=0,0,W$35/TRE_fec!W$35)</f>
        <v>0.65323028053056165</v>
      </c>
      <c r="DA81" s="175"/>
    </row>
    <row r="82" spans="1:105" ht="12" customHeight="1" x14ac:dyDescent="0.25">
      <c r="A82" s="203" t="s">
        <v>2442</v>
      </c>
      <c r="B82" s="351">
        <f>IF(B$46=0,0,B$46/TRE_fec!B$46)</f>
        <v>0.60981794072786</v>
      </c>
      <c r="C82" s="351">
        <f>IF(C$46=0,0,C$46/TRE_fec!C$46)</f>
        <v>0.60981794072785989</v>
      </c>
      <c r="D82" s="351">
        <f>IF(D$46=0,0,D$46/TRE_fec!D$46)</f>
        <v>0.60981794072786033</v>
      </c>
      <c r="E82" s="351">
        <f>IF(E$46=0,0,E$46/TRE_fec!E$46)</f>
        <v>0.60981794072786</v>
      </c>
      <c r="F82" s="351">
        <f>IF(F$46=0,0,F$46/TRE_fec!F$46)</f>
        <v>0.60981794072785978</v>
      </c>
      <c r="G82" s="351">
        <f>IF(G$46=0,0,G$46/TRE_fec!G$46)</f>
        <v>0.60981794072785989</v>
      </c>
      <c r="H82" s="351">
        <f>IF(H$46=0,0,H$46/TRE_fec!H$46)</f>
        <v>0.60981794072786</v>
      </c>
      <c r="I82" s="351">
        <f>IF(I$46=0,0,I$46/TRE_fec!I$46)</f>
        <v>0.60981794072786022</v>
      </c>
      <c r="J82" s="351">
        <f>IF(J$46=0,0,J$46/TRE_fec!J$46)</f>
        <v>0.60981794072786022</v>
      </c>
      <c r="K82" s="351">
        <f>IF(K$46=0,0,K$46/TRE_fec!K$46)</f>
        <v>0.60981794072786</v>
      </c>
      <c r="L82" s="351">
        <f>IF(L$46=0,0,L$46/TRE_fec!L$46)</f>
        <v>0.60981794072786022</v>
      </c>
      <c r="M82" s="351">
        <f>IF(M$46=0,0,M$46/TRE_fec!M$46)</f>
        <v>0.60981794072786011</v>
      </c>
      <c r="N82" s="351">
        <f>IF(N$46=0,0,N$46/TRE_fec!N$46)</f>
        <v>0.60981794072786033</v>
      </c>
      <c r="O82" s="351">
        <f>IF(O$46=0,0,O$46/TRE_fec!O$46)</f>
        <v>0.60981794072786</v>
      </c>
      <c r="P82" s="351">
        <f>IF(P$46=0,0,P$46/TRE_fec!P$46)</f>
        <v>0.60981794072786</v>
      </c>
      <c r="Q82" s="351">
        <f>IF(Q$46=0,0,Q$46/TRE_fec!Q$46)</f>
        <v>0.60981794072786011</v>
      </c>
      <c r="R82" s="351">
        <f>IF(R$46=0,0,R$46/TRE_fec!R$46)</f>
        <v>0.60981794072786</v>
      </c>
      <c r="S82" s="351">
        <f>IF(S$46=0,0,S$46/TRE_fec!S$46)</f>
        <v>0.60981794072786011</v>
      </c>
      <c r="T82" s="351">
        <f>IF(T$46=0,0,T$46/TRE_fec!T$46)</f>
        <v>0.60981794072786</v>
      </c>
      <c r="U82" s="351">
        <f>IF(U$46=0,0,U$46/TRE_fec!U$46)</f>
        <v>0.60981794072786011</v>
      </c>
      <c r="V82" s="351">
        <f>IF(V$46=0,0,V$46/TRE_fec!V$46)</f>
        <v>0.60981794072786011</v>
      </c>
      <c r="W82" s="351">
        <f>IF(W$46=0,0,W$46/TRE_fec!W$46)</f>
        <v>0.60981794072786</v>
      </c>
      <c r="DA82" s="175"/>
    </row>
    <row r="83" spans="1:105" ht="12" customHeight="1" x14ac:dyDescent="0.25">
      <c r="A83" s="41" t="s">
        <v>2444</v>
      </c>
      <c r="B83" s="339">
        <f>IF(B$47=0,0,B$47/TRE_fec!B$47)</f>
        <v>0.56135419425514665</v>
      </c>
      <c r="C83" s="339">
        <f>IF(C$47=0,0,C$47/TRE_fec!C$47)</f>
        <v>0.56135419425514677</v>
      </c>
      <c r="D83" s="339">
        <f>IF(D$47=0,0,D$47/TRE_fec!D$47)</f>
        <v>0.56135419425514677</v>
      </c>
      <c r="E83" s="339">
        <f>IF(E$47=0,0,E$47/TRE_fec!E$47)</f>
        <v>0.56135419425514665</v>
      </c>
      <c r="F83" s="339">
        <f>IF(F$47=0,0,F$47/TRE_fec!F$47)</f>
        <v>0.56135419425514677</v>
      </c>
      <c r="G83" s="339">
        <f>IF(G$47=0,0,G$47/TRE_fec!G$47)</f>
        <v>0.56135419425514677</v>
      </c>
      <c r="H83" s="339">
        <f>IF(H$47=0,0,H$47/TRE_fec!H$47)</f>
        <v>0.56135419425514699</v>
      </c>
      <c r="I83" s="339">
        <f>IF(I$47=0,0,I$47/TRE_fec!I$47)</f>
        <v>0.56135419425514677</v>
      </c>
      <c r="J83" s="339">
        <f>IF(J$47=0,0,J$47/TRE_fec!J$47)</f>
        <v>0.56135419425514688</v>
      </c>
      <c r="K83" s="339">
        <f>IF(K$47=0,0,K$47/TRE_fec!K$47)</f>
        <v>0.56135419425514665</v>
      </c>
      <c r="L83" s="339">
        <f>IF(L$47=0,0,L$47/TRE_fec!L$47)</f>
        <v>0.56135419425514677</v>
      </c>
      <c r="M83" s="339">
        <f>IF(M$47=0,0,M$47/TRE_fec!M$47)</f>
        <v>0.56135419425514677</v>
      </c>
      <c r="N83" s="339">
        <f>IF(N$47=0,0,N$47/TRE_fec!N$47)</f>
        <v>0.56135419425514665</v>
      </c>
      <c r="O83" s="339">
        <f>IF(O$47=0,0,O$47/TRE_fec!O$47)</f>
        <v>0.56135419425514643</v>
      </c>
      <c r="P83" s="339">
        <f>IF(P$47=0,0,P$47/TRE_fec!P$47)</f>
        <v>0.56135419425514654</v>
      </c>
      <c r="Q83" s="339">
        <f>IF(Q$47=0,0,Q$47/TRE_fec!Q$47)</f>
        <v>0.56135419425514654</v>
      </c>
      <c r="R83" s="339">
        <f>IF(R$47=0,0,R$47/TRE_fec!R$47)</f>
        <v>0.56135419425514654</v>
      </c>
      <c r="S83" s="339">
        <f>IF(S$47=0,0,S$47/TRE_fec!S$47)</f>
        <v>0.56135419425514654</v>
      </c>
      <c r="T83" s="339">
        <f>IF(T$47=0,0,T$47/TRE_fec!T$47)</f>
        <v>0.56135419425514677</v>
      </c>
      <c r="U83" s="339">
        <f>IF(U$47=0,0,U$47/TRE_fec!U$47)</f>
        <v>0.56135419425514665</v>
      </c>
      <c r="V83" s="339">
        <f>IF(V$47=0,0,V$47/TRE_fec!V$47)</f>
        <v>0.56135419425514654</v>
      </c>
      <c r="W83" s="339">
        <f>IF(W$47=0,0,W$47/TRE_fec!W$47)</f>
        <v>0.56135419425514677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Transport equipment / CO2 emissions"</f>
        <v>EL: Transport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25</v>
      </c>
      <c r="B5" s="225">
        <v>65.668938480589304</v>
      </c>
      <c r="C5" s="225">
        <v>64.249907041480384</v>
      </c>
      <c r="D5" s="225">
        <v>62.937167040472808</v>
      </c>
      <c r="E5" s="225">
        <v>66.678738481196959</v>
      </c>
      <c r="F5" s="225">
        <v>63.593537040615537</v>
      </c>
      <c r="G5" s="225">
        <v>66.532846677656082</v>
      </c>
      <c r="H5" s="225">
        <v>72.845926198739278</v>
      </c>
      <c r="I5" s="225">
        <v>72.845926198739235</v>
      </c>
      <c r="J5" s="225">
        <v>66.532846677193191</v>
      </c>
      <c r="K5" s="225">
        <v>62.757897478697217</v>
      </c>
      <c r="L5" s="225">
        <v>56.444488558127532</v>
      </c>
      <c r="M5" s="225">
        <v>28.34933796140314</v>
      </c>
      <c r="N5" s="225">
        <v>15.78338891814564</v>
      </c>
      <c r="O5" s="225">
        <v>6.3134089210916269</v>
      </c>
      <c r="P5" s="225">
        <v>31.31259047846385</v>
      </c>
      <c r="Q5" s="225">
        <v>34.469161558961737</v>
      </c>
      <c r="R5" s="225">
        <v>34.469161557423213</v>
      </c>
      <c r="S5" s="225">
        <v>42.343878237740071</v>
      </c>
      <c r="T5" s="225">
        <v>48.369120840158679</v>
      </c>
      <c r="U5" s="225">
        <v>2.4248073614519559</v>
      </c>
      <c r="V5" s="225">
        <v>2.646203401355316</v>
      </c>
      <c r="W5" s="225">
        <v>3.335770082629959</v>
      </c>
      <c r="DA5" s="89" t="s">
        <v>2486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2487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2488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2489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2490</v>
      </c>
    </row>
    <row r="10" spans="1:105" ht="12" customHeight="1" x14ac:dyDescent="0.25">
      <c r="A10" s="56" t="s">
        <v>96</v>
      </c>
      <c r="B10" s="262">
        <v>2.4303532559062209</v>
      </c>
      <c r="C10" s="262">
        <v>2.3173799960172761</v>
      </c>
      <c r="D10" s="262">
        <v>2.2929705221940351</v>
      </c>
      <c r="E10" s="262">
        <v>2.4565476117452012</v>
      </c>
      <c r="F10" s="262">
        <v>2.3419624262937151</v>
      </c>
      <c r="G10" s="262">
        <v>2.7114351008847009</v>
      </c>
      <c r="H10" s="262">
        <v>2.9919719512713612</v>
      </c>
      <c r="I10" s="262">
        <v>2.9500381941767779</v>
      </c>
      <c r="J10" s="262">
        <v>2.624523895769947</v>
      </c>
      <c r="K10" s="262">
        <v>2.4876772932530802</v>
      </c>
      <c r="L10" s="262">
        <v>2.3816904541811241</v>
      </c>
      <c r="M10" s="262">
        <v>0.67588041762938467</v>
      </c>
      <c r="N10" s="262">
        <v>0.47959249370782658</v>
      </c>
      <c r="O10" s="262">
        <v>0.117049625088152</v>
      </c>
      <c r="P10" s="262">
        <v>1.232497441038553</v>
      </c>
      <c r="Q10" s="262">
        <v>1.382016586851011</v>
      </c>
      <c r="R10" s="262">
        <v>1.521886172467263</v>
      </c>
      <c r="S10" s="262">
        <v>1.859877869137059</v>
      </c>
      <c r="T10" s="262">
        <v>2.081822889067261</v>
      </c>
      <c r="U10" s="262">
        <v>6.7857857751480411E-3</v>
      </c>
      <c r="V10" s="262">
        <v>1.137768586956924E-2</v>
      </c>
      <c r="W10" s="262">
        <v>2.21860824077839E-2</v>
      </c>
      <c r="DA10" s="68" t="s">
        <v>2491</v>
      </c>
    </row>
    <row r="11" spans="1:105" ht="12" customHeight="1" x14ac:dyDescent="0.25">
      <c r="A11" s="37" t="s">
        <v>160</v>
      </c>
      <c r="B11" s="228">
        <v>2.419525184618903</v>
      </c>
      <c r="C11" s="228">
        <v>2.2724492401381031</v>
      </c>
      <c r="D11" s="228">
        <v>2.2746876972261658</v>
      </c>
      <c r="E11" s="228">
        <v>2.4295632257863371</v>
      </c>
      <c r="F11" s="228">
        <v>2.310104308119739</v>
      </c>
      <c r="G11" s="228">
        <v>2.7114351008847009</v>
      </c>
      <c r="H11" s="228">
        <v>2.9919719512713612</v>
      </c>
      <c r="I11" s="228">
        <v>2.9500381941767779</v>
      </c>
      <c r="J11" s="228">
        <v>2.624523895769947</v>
      </c>
      <c r="K11" s="228">
        <v>2.4876772932530802</v>
      </c>
      <c r="L11" s="228">
        <v>2.3816904541811241</v>
      </c>
      <c r="M11" s="228">
        <v>0.67588041762938467</v>
      </c>
      <c r="N11" s="228">
        <v>0.47959249370782658</v>
      </c>
      <c r="O11" s="228">
        <v>0.117049625088152</v>
      </c>
      <c r="P11" s="228">
        <v>1.232497441038553</v>
      </c>
      <c r="Q11" s="228">
        <v>1.382016586851011</v>
      </c>
      <c r="R11" s="228">
        <v>1.521886172467263</v>
      </c>
      <c r="S11" s="228">
        <v>1.859877869137059</v>
      </c>
      <c r="T11" s="228">
        <v>2.08157552600797</v>
      </c>
      <c r="U11" s="228">
        <v>6.7113019390423086E-3</v>
      </c>
      <c r="V11" s="228">
        <v>1.137768586956924E-2</v>
      </c>
      <c r="W11" s="228">
        <v>2.21860824077839E-2</v>
      </c>
      <c r="DA11" s="69" t="s">
        <v>2492</v>
      </c>
    </row>
    <row r="12" spans="1:105" ht="12" customHeight="1" x14ac:dyDescent="0.25">
      <c r="A12" s="37" t="s">
        <v>162</v>
      </c>
      <c r="B12" s="228">
        <v>1.082807128731793E-2</v>
      </c>
      <c r="C12" s="228">
        <v>4.4930755879173022E-2</v>
      </c>
      <c r="D12" s="228">
        <v>1.8282824967869472E-2</v>
      </c>
      <c r="E12" s="228">
        <v>2.6984385958864172E-2</v>
      </c>
      <c r="F12" s="228">
        <v>3.1858118173976067E-2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2.4736305929067888E-4</v>
      </c>
      <c r="U12" s="228">
        <v>7.4483836105732648E-5</v>
      </c>
      <c r="V12" s="228">
        <v>0</v>
      </c>
      <c r="W12" s="228">
        <v>0</v>
      </c>
      <c r="DA12" s="69" t="s">
        <v>2493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2494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2495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2496</v>
      </c>
    </row>
    <row r="16" spans="1:105" ht="12" customHeight="1" x14ac:dyDescent="0.25">
      <c r="A16" s="57" t="s">
        <v>2405</v>
      </c>
      <c r="B16" s="263">
        <f t="shared" ref="B16:W16" si="0">B17+B23</f>
        <v>17.1055724409307</v>
      </c>
      <c r="C16" s="263">
        <f t="shared" si="0"/>
        <v>16.42299477736708</v>
      </c>
      <c r="D16" s="263">
        <f t="shared" si="0"/>
        <v>16.25246026022511</v>
      </c>
      <c r="E16" s="263">
        <f t="shared" si="0"/>
        <v>17.265452800081789</v>
      </c>
      <c r="F16" s="263">
        <f t="shared" si="0"/>
        <v>16.506752098879449</v>
      </c>
      <c r="G16" s="263">
        <f t="shared" si="0"/>
        <v>18.56871047811326</v>
      </c>
      <c r="H16" s="263">
        <f t="shared" si="0"/>
        <v>20.561490590715241</v>
      </c>
      <c r="I16" s="263">
        <f t="shared" si="0"/>
        <v>20.395613304807231</v>
      </c>
      <c r="J16" s="263">
        <f t="shared" si="0"/>
        <v>18.188065158193119</v>
      </c>
      <c r="K16" s="263">
        <f t="shared" si="0"/>
        <v>16.985497769769061</v>
      </c>
      <c r="L16" s="263">
        <f t="shared" si="0"/>
        <v>15.99805388132822</v>
      </c>
      <c r="M16" s="263">
        <f t="shared" si="0"/>
        <v>4.8109673625585119</v>
      </c>
      <c r="N16" s="263">
        <f t="shared" si="0"/>
        <v>3.108469866624803</v>
      </c>
      <c r="O16" s="263">
        <f t="shared" si="0"/>
        <v>0.75865497742320742</v>
      </c>
      <c r="P16" s="263">
        <f t="shared" si="0"/>
        <v>8.2672833851310958</v>
      </c>
      <c r="Q16" s="263">
        <f t="shared" si="0"/>
        <v>9.2109306799425532</v>
      </c>
      <c r="R16" s="263">
        <f t="shared" si="0"/>
        <v>9.9403458622153309</v>
      </c>
      <c r="S16" s="263">
        <f t="shared" si="0"/>
        <v>12.10789302586153</v>
      </c>
      <c r="T16" s="263">
        <f t="shared" si="0"/>
        <v>13.53463480821372</v>
      </c>
      <c r="U16" s="263">
        <f t="shared" si="0"/>
        <v>0.19024211310769479</v>
      </c>
      <c r="V16" s="263">
        <f t="shared" si="0"/>
        <v>0.26585528274082859</v>
      </c>
      <c r="W16" s="263">
        <f t="shared" si="0"/>
        <v>0.53284432113407221</v>
      </c>
      <c r="DA16" s="70"/>
    </row>
    <row r="17" spans="1:105" ht="12" customHeight="1" x14ac:dyDescent="0.25">
      <c r="A17" s="60" t="s">
        <v>2406</v>
      </c>
      <c r="B17" s="331">
        <v>17.1055724409307</v>
      </c>
      <c r="C17" s="331">
        <v>16.42299477736708</v>
      </c>
      <c r="D17" s="331">
        <v>16.25246026022511</v>
      </c>
      <c r="E17" s="331">
        <v>17.265452800081789</v>
      </c>
      <c r="F17" s="331">
        <v>16.506752098879449</v>
      </c>
      <c r="G17" s="331">
        <v>18.56871047811326</v>
      </c>
      <c r="H17" s="331">
        <v>20.561490590715241</v>
      </c>
      <c r="I17" s="331">
        <v>20.395613304807231</v>
      </c>
      <c r="J17" s="331">
        <v>18.188065158193119</v>
      </c>
      <c r="K17" s="331">
        <v>16.985497769769061</v>
      </c>
      <c r="L17" s="331">
        <v>15.99805388132822</v>
      </c>
      <c r="M17" s="331">
        <v>4.8109673625585119</v>
      </c>
      <c r="N17" s="331">
        <v>3.108469866624803</v>
      </c>
      <c r="O17" s="331">
        <v>0.75865497742320742</v>
      </c>
      <c r="P17" s="331">
        <v>8.2672833851310958</v>
      </c>
      <c r="Q17" s="331">
        <v>9.2109306799425532</v>
      </c>
      <c r="R17" s="331">
        <v>9.9403458622153309</v>
      </c>
      <c r="S17" s="331">
        <v>12.10789302586153</v>
      </c>
      <c r="T17" s="331">
        <v>13.53463480821372</v>
      </c>
      <c r="U17" s="331">
        <v>0.19024211310769479</v>
      </c>
      <c r="V17" s="331">
        <v>0.26585528274082859</v>
      </c>
      <c r="W17" s="331">
        <v>0.53284432113407221</v>
      </c>
      <c r="DA17" s="72" t="s">
        <v>2497</v>
      </c>
    </row>
    <row r="18" spans="1:105" ht="12" customHeight="1" x14ac:dyDescent="0.25">
      <c r="A18" s="59" t="s">
        <v>30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2498</v>
      </c>
    </row>
    <row r="19" spans="1:105" ht="12" customHeight="1" x14ac:dyDescent="0.25">
      <c r="A19" s="59" t="s">
        <v>33</v>
      </c>
      <c r="B19" s="232">
        <v>0.83498087126797615</v>
      </c>
      <c r="C19" s="232">
        <v>0.83379464721974061</v>
      </c>
      <c r="D19" s="232">
        <v>0.83273524771223062</v>
      </c>
      <c r="E19" s="232">
        <v>0.83850817998979432</v>
      </c>
      <c r="F19" s="232">
        <v>0.84249610950235088</v>
      </c>
      <c r="G19" s="232">
        <v>0.86837939897182792</v>
      </c>
      <c r="H19" s="232">
        <v>0.87853237935977824</v>
      </c>
      <c r="I19" s="232">
        <v>0.87092210800967496</v>
      </c>
      <c r="J19" s="232">
        <v>0.84942150904513081</v>
      </c>
      <c r="K19" s="232">
        <v>0.81803190865607389</v>
      </c>
      <c r="L19" s="232">
        <v>0.85894109081937875</v>
      </c>
      <c r="M19" s="232">
        <v>0</v>
      </c>
      <c r="N19" s="232">
        <v>0</v>
      </c>
      <c r="O19" s="232">
        <v>0</v>
      </c>
      <c r="P19" s="232">
        <v>0.79777127202011411</v>
      </c>
      <c r="Q19" s="232">
        <v>0.80805135592994948</v>
      </c>
      <c r="R19" s="232">
        <v>0.87574311833191365</v>
      </c>
      <c r="S19" s="232">
        <v>0.62503572725020307</v>
      </c>
      <c r="T19" s="232">
        <v>0.45275636929209312</v>
      </c>
      <c r="U19" s="232">
        <v>0.14124591538909931</v>
      </c>
      <c r="V19" s="232">
        <v>0.19008022031194879</v>
      </c>
      <c r="W19" s="232">
        <v>0.37620908197200809</v>
      </c>
      <c r="DA19" s="71" t="s">
        <v>2499</v>
      </c>
    </row>
    <row r="20" spans="1:105" ht="12" customHeight="1" x14ac:dyDescent="0.25">
      <c r="A20" s="59" t="s">
        <v>160</v>
      </c>
      <c r="B20" s="232">
        <v>13.5853917943178</v>
      </c>
      <c r="C20" s="232">
        <v>12.717085674200741</v>
      </c>
      <c r="D20" s="232">
        <v>12.700303107893671</v>
      </c>
      <c r="E20" s="232">
        <v>13.63996209169456</v>
      </c>
      <c r="F20" s="232">
        <v>12.83917177925461</v>
      </c>
      <c r="G20" s="232">
        <v>14.970956013596039</v>
      </c>
      <c r="H20" s="232">
        <v>16.001270126263972</v>
      </c>
      <c r="I20" s="232">
        <v>15.874895670264239</v>
      </c>
      <c r="J20" s="232">
        <v>14.66885451127723</v>
      </c>
      <c r="K20" s="232">
        <v>14.422439044841729</v>
      </c>
      <c r="L20" s="232">
        <v>13.30681844939987</v>
      </c>
      <c r="M20" s="232">
        <v>4.2727402189452368</v>
      </c>
      <c r="N20" s="232">
        <v>3.108469866624803</v>
      </c>
      <c r="O20" s="232">
        <v>0.75865497742320742</v>
      </c>
      <c r="P20" s="232">
        <v>7.469512113110981</v>
      </c>
      <c r="Q20" s="232">
        <v>8.4028793240126038</v>
      </c>
      <c r="R20" s="232">
        <v>9.0646027438834178</v>
      </c>
      <c r="S20" s="232">
        <v>11.34118741472863</v>
      </c>
      <c r="T20" s="232">
        <v>13.05653857694184</v>
      </c>
      <c r="U20" s="232">
        <v>4.0545148633368437E-2</v>
      </c>
      <c r="V20" s="232">
        <v>6.7649850349668639E-2</v>
      </c>
      <c r="W20" s="232">
        <v>0.12078964315508681</v>
      </c>
      <c r="DA20" s="71" t="s">
        <v>2500</v>
      </c>
    </row>
    <row r="21" spans="1:105" ht="12" customHeight="1" x14ac:dyDescent="0.25">
      <c r="A21" s="59" t="s">
        <v>70</v>
      </c>
      <c r="B21" s="232">
        <v>2.6244012386112821</v>
      </c>
      <c r="C21" s="232">
        <v>2.620672856358965</v>
      </c>
      <c r="D21" s="232">
        <v>2.617343092198654</v>
      </c>
      <c r="E21" s="232">
        <v>2.6354878080131021</v>
      </c>
      <c r="F21" s="232">
        <v>2.6480221396515682</v>
      </c>
      <c r="G21" s="232">
        <v>2.729375065545399</v>
      </c>
      <c r="H21" s="232">
        <v>3.6816880850914879</v>
      </c>
      <c r="I21" s="232">
        <v>3.6497955265333091</v>
      </c>
      <c r="J21" s="232">
        <v>2.6697891378707612</v>
      </c>
      <c r="K21" s="232">
        <v>1.7450268162712541</v>
      </c>
      <c r="L21" s="232">
        <v>1.832294341108976</v>
      </c>
      <c r="M21" s="232">
        <v>0.53822714361327528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0.14166988388269439</v>
      </c>
      <c r="T21" s="232">
        <v>2.3788294291850819E-2</v>
      </c>
      <c r="U21" s="232">
        <v>8.0010681078965095E-3</v>
      </c>
      <c r="V21" s="232">
        <v>8.1252120792111339E-3</v>
      </c>
      <c r="W21" s="232">
        <v>3.5845596006977343E-2</v>
      </c>
      <c r="DA21" s="71" t="s">
        <v>2501</v>
      </c>
    </row>
    <row r="22" spans="1:105" ht="12" customHeight="1" x14ac:dyDescent="0.25">
      <c r="A22" s="59" t="s">
        <v>162</v>
      </c>
      <c r="B22" s="232">
        <v>6.0798536733639039E-2</v>
      </c>
      <c r="C22" s="232">
        <v>0.25144159958764012</v>
      </c>
      <c r="D22" s="232">
        <v>0.1020788124205614</v>
      </c>
      <c r="E22" s="232">
        <v>0.1514947203843342</v>
      </c>
      <c r="F22" s="232">
        <v>0.17706207047091951</v>
      </c>
      <c r="G22" s="232">
        <v>0</v>
      </c>
      <c r="H22" s="232">
        <v>0</v>
      </c>
      <c r="I22" s="232">
        <v>0</v>
      </c>
      <c r="J22" s="232">
        <v>0</v>
      </c>
      <c r="K22" s="232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2">
        <v>0</v>
      </c>
      <c r="S22" s="232">
        <v>0</v>
      </c>
      <c r="T22" s="232">
        <v>1.551567687929636E-3</v>
      </c>
      <c r="U22" s="232">
        <v>4.499809773305071E-4</v>
      </c>
      <c r="V22" s="232">
        <v>0</v>
      </c>
      <c r="W22" s="232">
        <v>0</v>
      </c>
      <c r="DA22" s="71" t="s">
        <v>2502</v>
      </c>
    </row>
    <row r="23" spans="1:105" ht="12" customHeight="1" x14ac:dyDescent="0.25">
      <c r="A23" s="60" t="s">
        <v>2413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2503</v>
      </c>
    </row>
    <row r="24" spans="1:105" ht="12" customHeight="1" x14ac:dyDescent="0.25">
      <c r="A24" s="57" t="s">
        <v>2415</v>
      </c>
      <c r="B24" s="263">
        <f t="shared" ref="B24:W24" si="1">B25+B26</f>
        <v>2.094386387320863</v>
      </c>
      <c r="C24" s="263">
        <f t="shared" si="1"/>
        <v>3.1446977139072718</v>
      </c>
      <c r="D24" s="263">
        <f t="shared" si="1"/>
        <v>2.3928005177166738</v>
      </c>
      <c r="E24" s="263">
        <f t="shared" si="1"/>
        <v>2.7661128017356562</v>
      </c>
      <c r="F24" s="263">
        <f t="shared" si="1"/>
        <v>2.7741957976209899</v>
      </c>
      <c r="G24" s="263">
        <f t="shared" si="1"/>
        <v>0</v>
      </c>
      <c r="H24" s="263">
        <f t="shared" si="1"/>
        <v>0</v>
      </c>
      <c r="I24" s="263">
        <f t="shared" si="1"/>
        <v>0</v>
      </c>
      <c r="J24" s="263">
        <f t="shared" si="1"/>
        <v>0</v>
      </c>
      <c r="K24" s="263">
        <f t="shared" si="1"/>
        <v>0</v>
      </c>
      <c r="L24" s="263">
        <f t="shared" si="1"/>
        <v>0</v>
      </c>
      <c r="M24" s="263">
        <f t="shared" si="1"/>
        <v>0</v>
      </c>
      <c r="N24" s="263">
        <f t="shared" si="1"/>
        <v>0</v>
      </c>
      <c r="O24" s="263">
        <f t="shared" si="1"/>
        <v>0</v>
      </c>
      <c r="P24" s="263">
        <f t="shared" si="1"/>
        <v>0</v>
      </c>
      <c r="Q24" s="263">
        <f t="shared" si="1"/>
        <v>0</v>
      </c>
      <c r="R24" s="263">
        <f t="shared" si="1"/>
        <v>0</v>
      </c>
      <c r="S24" s="263">
        <f t="shared" si="1"/>
        <v>0</v>
      </c>
      <c r="T24" s="263">
        <f t="shared" si="1"/>
        <v>0.47052006870599439</v>
      </c>
      <c r="U24" s="263">
        <f t="shared" si="1"/>
        <v>0.13893618122117579</v>
      </c>
      <c r="V24" s="263">
        <f t="shared" si="1"/>
        <v>0</v>
      </c>
      <c r="W24" s="263">
        <f t="shared" si="1"/>
        <v>0</v>
      </c>
      <c r="DA24" s="70"/>
    </row>
    <row r="25" spans="1:105" ht="12" customHeight="1" x14ac:dyDescent="0.25">
      <c r="A25" s="60" t="s">
        <v>2416</v>
      </c>
      <c r="B25" s="264">
        <v>2.094386387320863</v>
      </c>
      <c r="C25" s="264">
        <v>3.1446977139072718</v>
      </c>
      <c r="D25" s="264">
        <v>2.3928005177166738</v>
      </c>
      <c r="E25" s="264">
        <v>2.7661128017356562</v>
      </c>
      <c r="F25" s="264">
        <v>2.7741957976209899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  <c r="R25" s="264">
        <v>0</v>
      </c>
      <c r="S25" s="264">
        <v>0</v>
      </c>
      <c r="T25" s="264">
        <v>0.47052006870599439</v>
      </c>
      <c r="U25" s="264">
        <v>0.13893618122117579</v>
      </c>
      <c r="V25" s="264">
        <v>0</v>
      </c>
      <c r="W25" s="264">
        <v>0</v>
      </c>
      <c r="DA25" s="72" t="s">
        <v>2504</v>
      </c>
    </row>
    <row r="26" spans="1:105" ht="12" customHeight="1" x14ac:dyDescent="0.25">
      <c r="A26" s="60" t="s">
        <v>2418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2505</v>
      </c>
    </row>
    <row r="27" spans="1:105" ht="12" customHeight="1" x14ac:dyDescent="0.25">
      <c r="A27" s="57" t="s">
        <v>2420</v>
      </c>
      <c r="B27" s="263">
        <f t="shared" ref="B27:W27" si="2">B28+B34</f>
        <v>24.43653205847243</v>
      </c>
      <c r="C27" s="263">
        <f t="shared" si="2"/>
        <v>23.461421110524402</v>
      </c>
      <c r="D27" s="263">
        <f t="shared" si="2"/>
        <v>23.217800371750162</v>
      </c>
      <c r="E27" s="263">
        <f t="shared" si="2"/>
        <v>24.66493257154541</v>
      </c>
      <c r="F27" s="263">
        <f t="shared" si="2"/>
        <v>23.58107442697063</v>
      </c>
      <c r="G27" s="263">
        <f t="shared" si="2"/>
        <v>26.52672925444751</v>
      </c>
      <c r="H27" s="263">
        <f t="shared" si="2"/>
        <v>29.373557986736049</v>
      </c>
      <c r="I27" s="263">
        <f t="shared" si="2"/>
        <v>29.136590435438901</v>
      </c>
      <c r="J27" s="263">
        <f t="shared" si="2"/>
        <v>25.982950225990169</v>
      </c>
      <c r="K27" s="263">
        <f t="shared" si="2"/>
        <v>24.26499681395579</v>
      </c>
      <c r="L27" s="263">
        <f t="shared" si="2"/>
        <v>22.854362687611751</v>
      </c>
      <c r="M27" s="263">
        <f t="shared" si="2"/>
        <v>6.8728105179407342</v>
      </c>
      <c r="N27" s="263">
        <f t="shared" si="2"/>
        <v>4.4406712380354323</v>
      </c>
      <c r="O27" s="263">
        <f t="shared" si="2"/>
        <v>1.0837928248902959</v>
      </c>
      <c r="P27" s="263">
        <f t="shared" si="2"/>
        <v>11.81040483590157</v>
      </c>
      <c r="Q27" s="263">
        <f t="shared" si="2"/>
        <v>13.15847239991793</v>
      </c>
      <c r="R27" s="263">
        <f t="shared" si="2"/>
        <v>14.200494088879051</v>
      </c>
      <c r="S27" s="263">
        <f t="shared" si="2"/>
        <v>17.29699003694504</v>
      </c>
      <c r="T27" s="263">
        <f t="shared" si="2"/>
        <v>19.335192583162449</v>
      </c>
      <c r="U27" s="263">
        <f t="shared" si="2"/>
        <v>0.2717744472967068</v>
      </c>
      <c r="V27" s="263">
        <f t="shared" si="2"/>
        <v>0.37979326105832673</v>
      </c>
      <c r="W27" s="263">
        <f t="shared" si="2"/>
        <v>0.76120617304867466</v>
      </c>
      <c r="DA27" s="70"/>
    </row>
    <row r="28" spans="1:105" ht="12" customHeight="1" x14ac:dyDescent="0.25">
      <c r="A28" s="60" t="s">
        <v>2421</v>
      </c>
      <c r="B28" s="331">
        <v>24.43653205847243</v>
      </c>
      <c r="C28" s="331">
        <v>23.461421110524402</v>
      </c>
      <c r="D28" s="331">
        <v>23.217800371750162</v>
      </c>
      <c r="E28" s="331">
        <v>24.66493257154541</v>
      </c>
      <c r="F28" s="331">
        <v>23.58107442697063</v>
      </c>
      <c r="G28" s="331">
        <v>26.52672925444751</v>
      </c>
      <c r="H28" s="331">
        <v>29.373557986736049</v>
      </c>
      <c r="I28" s="331">
        <v>29.136590435438901</v>
      </c>
      <c r="J28" s="331">
        <v>25.982950225990169</v>
      </c>
      <c r="K28" s="331">
        <v>24.26499681395579</v>
      </c>
      <c r="L28" s="331">
        <v>22.854362687611751</v>
      </c>
      <c r="M28" s="331">
        <v>6.8728105179407342</v>
      </c>
      <c r="N28" s="331">
        <v>4.4406712380354323</v>
      </c>
      <c r="O28" s="331">
        <v>1.0837928248902959</v>
      </c>
      <c r="P28" s="331">
        <v>11.81040483590157</v>
      </c>
      <c r="Q28" s="331">
        <v>13.15847239991793</v>
      </c>
      <c r="R28" s="331">
        <v>14.200494088879051</v>
      </c>
      <c r="S28" s="331">
        <v>17.29699003694504</v>
      </c>
      <c r="T28" s="331">
        <v>19.335192583162449</v>
      </c>
      <c r="U28" s="331">
        <v>0.2717744472967068</v>
      </c>
      <c r="V28" s="331">
        <v>0.37979326105832673</v>
      </c>
      <c r="W28" s="331">
        <v>0.76120617304867466</v>
      </c>
      <c r="DA28" s="72" t="s">
        <v>2506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2507</v>
      </c>
    </row>
    <row r="30" spans="1:105" ht="12" customHeight="1" x14ac:dyDescent="0.25">
      <c r="A30" s="59" t="s">
        <v>33</v>
      </c>
      <c r="B30" s="232">
        <v>1.1928298160971089</v>
      </c>
      <c r="C30" s="232">
        <v>1.191135210313915</v>
      </c>
      <c r="D30" s="232">
        <v>1.1896217824460431</v>
      </c>
      <c r="E30" s="232">
        <v>1.1978688285568491</v>
      </c>
      <c r="F30" s="232">
        <v>1.203565870717644</v>
      </c>
      <c r="G30" s="232">
        <v>1.2405419985311821</v>
      </c>
      <c r="H30" s="232">
        <v>1.2550462562282541</v>
      </c>
      <c r="I30" s="232">
        <v>1.2441744400138219</v>
      </c>
      <c r="J30" s="232">
        <v>1.213459298635901</v>
      </c>
      <c r="K30" s="232">
        <v>1.1686170123658199</v>
      </c>
      <c r="L30" s="232">
        <v>1.2270587011705409</v>
      </c>
      <c r="M30" s="232">
        <v>0</v>
      </c>
      <c r="N30" s="232">
        <v>0</v>
      </c>
      <c r="O30" s="232">
        <v>0</v>
      </c>
      <c r="P30" s="232">
        <v>1.139673245743021</v>
      </c>
      <c r="Q30" s="232">
        <v>1.154359079899927</v>
      </c>
      <c r="R30" s="232">
        <v>1.2510615976170201</v>
      </c>
      <c r="S30" s="232">
        <v>0.89290818178600451</v>
      </c>
      <c r="T30" s="232">
        <v>0.64679481327441879</v>
      </c>
      <c r="U30" s="232">
        <v>0.20177987912728471</v>
      </c>
      <c r="V30" s="232">
        <v>0.27154317187421267</v>
      </c>
      <c r="W30" s="232">
        <v>0.53744154567429725</v>
      </c>
      <c r="DA30" s="71" t="s">
        <v>2508</v>
      </c>
    </row>
    <row r="31" spans="1:105" ht="12" customHeight="1" x14ac:dyDescent="0.25">
      <c r="A31" s="59" t="s">
        <v>160</v>
      </c>
      <c r="B31" s="232">
        <v>19.407702563311151</v>
      </c>
      <c r="C31" s="232">
        <v>18.16726524885819</v>
      </c>
      <c r="D31" s="232">
        <v>18.143290154133808</v>
      </c>
      <c r="E31" s="232">
        <v>19.48566013099223</v>
      </c>
      <c r="F31" s="232">
        <v>18.341673970363729</v>
      </c>
      <c r="G31" s="232">
        <v>21.3870800194229</v>
      </c>
      <c r="H31" s="232">
        <v>22.85895732323424</v>
      </c>
      <c r="I31" s="232">
        <v>22.678422386091771</v>
      </c>
      <c r="J31" s="232">
        <v>20.955506444681749</v>
      </c>
      <c r="K31" s="232">
        <v>20.6034843497739</v>
      </c>
      <c r="L31" s="232">
        <v>19.009740641999819</v>
      </c>
      <c r="M31" s="232">
        <v>6.1039145984931977</v>
      </c>
      <c r="N31" s="232">
        <v>4.4406712380354323</v>
      </c>
      <c r="O31" s="232">
        <v>1.0837928248902959</v>
      </c>
      <c r="P31" s="232">
        <v>10.67073159015855</v>
      </c>
      <c r="Q31" s="232">
        <v>12.004113320018</v>
      </c>
      <c r="R31" s="232">
        <v>12.94943249126203</v>
      </c>
      <c r="S31" s="232">
        <v>16.201696306755181</v>
      </c>
      <c r="T31" s="232">
        <v>18.65219796705977</v>
      </c>
      <c r="U31" s="232">
        <v>5.7921640904812083E-2</v>
      </c>
      <c r="V31" s="232">
        <v>9.6642643356669486E-2</v>
      </c>
      <c r="W31" s="232">
        <v>0.17255663307869551</v>
      </c>
      <c r="DA31" s="71" t="s">
        <v>2509</v>
      </c>
    </row>
    <row r="32" spans="1:105" ht="12" customHeight="1" x14ac:dyDescent="0.25">
      <c r="A32" s="59" t="s">
        <v>70</v>
      </c>
      <c r="B32" s="232">
        <v>3.749144626587547</v>
      </c>
      <c r="C32" s="232">
        <v>3.7438183662270919</v>
      </c>
      <c r="D32" s="232">
        <v>3.73906156028379</v>
      </c>
      <c r="E32" s="232">
        <v>3.7649825828758612</v>
      </c>
      <c r="F32" s="232">
        <v>3.7828887709308101</v>
      </c>
      <c r="G32" s="232">
        <v>3.8991072364934261</v>
      </c>
      <c r="H32" s="232">
        <v>5.2595544072735532</v>
      </c>
      <c r="I32" s="232">
        <v>5.2139936093333006</v>
      </c>
      <c r="J32" s="232">
        <v>3.813984482672514</v>
      </c>
      <c r="K32" s="232">
        <v>2.492895451816076</v>
      </c>
      <c r="L32" s="232">
        <v>2.6175633444413942</v>
      </c>
      <c r="M32" s="232">
        <v>0.76889591944753666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0.20238554840384909</v>
      </c>
      <c r="T32" s="232">
        <v>3.3983277559786883E-2</v>
      </c>
      <c r="U32" s="232">
        <v>1.143009729699501E-2</v>
      </c>
      <c r="V32" s="232">
        <v>1.160744582744448E-2</v>
      </c>
      <c r="W32" s="232">
        <v>5.1207994295681923E-2</v>
      </c>
      <c r="DA32" s="71" t="s">
        <v>2510</v>
      </c>
    </row>
    <row r="33" spans="1:105" ht="12" customHeight="1" x14ac:dyDescent="0.25">
      <c r="A33" s="59" t="s">
        <v>162</v>
      </c>
      <c r="B33" s="232">
        <v>8.6855052476627212E-2</v>
      </c>
      <c r="C33" s="232">
        <v>0.35920228512520008</v>
      </c>
      <c r="D33" s="232">
        <v>0.14582687488651619</v>
      </c>
      <c r="E33" s="232">
        <v>0.21642102912047739</v>
      </c>
      <c r="F33" s="232">
        <v>0.25294581495845642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2.2165252684709091E-3</v>
      </c>
      <c r="U33" s="232">
        <v>6.4282996761501007E-4</v>
      </c>
      <c r="V33" s="232">
        <v>0</v>
      </c>
      <c r="W33" s="232">
        <v>0</v>
      </c>
      <c r="DA33" s="71" t="s">
        <v>2511</v>
      </c>
    </row>
    <row r="34" spans="1:105" ht="12" customHeight="1" x14ac:dyDescent="0.25">
      <c r="A34" s="60" t="s">
        <v>2428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2512</v>
      </c>
    </row>
    <row r="35" spans="1:105" ht="12" customHeight="1" x14ac:dyDescent="0.25">
      <c r="A35" s="57" t="s">
        <v>2430</v>
      </c>
      <c r="B35" s="263">
        <v>19.602094337959102</v>
      </c>
      <c r="C35" s="263">
        <v>18.903413443664359</v>
      </c>
      <c r="D35" s="263">
        <v>18.781135368586831</v>
      </c>
      <c r="E35" s="263">
        <v>19.525692696088889</v>
      </c>
      <c r="F35" s="263">
        <v>18.389552290850752</v>
      </c>
      <c r="G35" s="263">
        <v>18.725971844210601</v>
      </c>
      <c r="H35" s="263">
        <v>19.918905670016631</v>
      </c>
      <c r="I35" s="263">
        <v>20.36368426431633</v>
      </c>
      <c r="J35" s="263">
        <v>19.73730739723996</v>
      </c>
      <c r="K35" s="263">
        <v>19.01972560171928</v>
      </c>
      <c r="L35" s="263">
        <v>15.21038153500643</v>
      </c>
      <c r="M35" s="263">
        <v>15.98967966327451</v>
      </c>
      <c r="N35" s="263">
        <v>7.7546553197775756</v>
      </c>
      <c r="O35" s="263">
        <v>4.3539114936899734</v>
      </c>
      <c r="P35" s="263">
        <v>10.002404816392639</v>
      </c>
      <c r="Q35" s="263">
        <v>10.71774189225024</v>
      </c>
      <c r="R35" s="263">
        <v>8.8064354338615765</v>
      </c>
      <c r="S35" s="263">
        <v>11.07911730579645</v>
      </c>
      <c r="T35" s="263">
        <v>12.946950491009259</v>
      </c>
      <c r="U35" s="263">
        <v>1.8170688340512311</v>
      </c>
      <c r="V35" s="263">
        <v>1.9891771716865909</v>
      </c>
      <c r="W35" s="263">
        <v>2.0195335060394282</v>
      </c>
      <c r="DA35" s="70" t="s">
        <v>2513</v>
      </c>
    </row>
    <row r="36" spans="1:105" ht="12" customHeight="1" x14ac:dyDescent="0.25">
      <c r="A36" s="46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2514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2515</v>
      </c>
    </row>
    <row r="38" spans="1:105" ht="12" customHeight="1" x14ac:dyDescent="0.25">
      <c r="A38" s="46" t="s">
        <v>33</v>
      </c>
      <c r="B38" s="231">
        <v>0.95684455258695933</v>
      </c>
      <c r="C38" s="231">
        <v>0.95972538243940786</v>
      </c>
      <c r="D38" s="231">
        <v>0.96229820981334124</v>
      </c>
      <c r="E38" s="231">
        <v>0.94827823140323075</v>
      </c>
      <c r="F38" s="231">
        <v>0.93859325975965568</v>
      </c>
      <c r="G38" s="231">
        <v>0.87573384239072116</v>
      </c>
      <c r="H38" s="231">
        <v>0.85107660435983812</v>
      </c>
      <c r="I38" s="231">
        <v>0.86955869192429025</v>
      </c>
      <c r="J38" s="231">
        <v>0.92177443219126465</v>
      </c>
      <c r="K38" s="231">
        <v>0.91600155891697277</v>
      </c>
      <c r="L38" s="231">
        <v>0.81665068791308915</v>
      </c>
      <c r="M38" s="231">
        <v>0</v>
      </c>
      <c r="N38" s="231">
        <v>0</v>
      </c>
      <c r="O38" s="231">
        <v>0</v>
      </c>
      <c r="P38" s="231">
        <v>0.96520596209212184</v>
      </c>
      <c r="Q38" s="231">
        <v>0.9402400440814136</v>
      </c>
      <c r="R38" s="231">
        <v>0.77584576383339643</v>
      </c>
      <c r="S38" s="231">
        <v>0.57192809085179908</v>
      </c>
      <c r="T38" s="231">
        <v>0.43309733737008499</v>
      </c>
      <c r="U38" s="231">
        <v>1.349089045522111</v>
      </c>
      <c r="V38" s="231">
        <v>1.4222144887836741</v>
      </c>
      <c r="W38" s="231">
        <v>1.425870214215222</v>
      </c>
      <c r="DA38" s="73" t="s">
        <v>2516</v>
      </c>
    </row>
    <row r="39" spans="1:105" ht="12" customHeight="1" x14ac:dyDescent="0.25">
      <c r="A39" s="46" t="s">
        <v>160</v>
      </c>
      <c r="B39" s="231">
        <v>15.568150816931309</v>
      </c>
      <c r="C39" s="231">
        <v>14.637788756360891</v>
      </c>
      <c r="D39" s="231">
        <v>14.676307960289771</v>
      </c>
      <c r="E39" s="231">
        <v>15.425584910664391</v>
      </c>
      <c r="F39" s="231">
        <v>14.3036388619325</v>
      </c>
      <c r="G39" s="231">
        <v>15.097747424192709</v>
      </c>
      <c r="H39" s="231">
        <v>15.50120059824029</v>
      </c>
      <c r="I39" s="231">
        <v>15.85004374847745</v>
      </c>
      <c r="J39" s="231">
        <v>15.91833370599335</v>
      </c>
      <c r="K39" s="231">
        <v>16.14970823102005</v>
      </c>
      <c r="L39" s="231">
        <v>12.65165045285061</v>
      </c>
      <c r="M39" s="231">
        <v>14.20083368617798</v>
      </c>
      <c r="N39" s="231">
        <v>7.7546553197775756</v>
      </c>
      <c r="O39" s="231">
        <v>4.3539114936899734</v>
      </c>
      <c r="P39" s="231">
        <v>9.0371988543005184</v>
      </c>
      <c r="Q39" s="231">
        <v>9.7775018481688303</v>
      </c>
      <c r="R39" s="231">
        <v>8.0305896700281796</v>
      </c>
      <c r="S39" s="231">
        <v>10.377556647256579</v>
      </c>
      <c r="T39" s="231">
        <v>12.48961356807591</v>
      </c>
      <c r="U39" s="231">
        <v>0.38726086853315539</v>
      </c>
      <c r="V39" s="231">
        <v>0.50616838076811643</v>
      </c>
      <c r="W39" s="231">
        <v>0.45780488194949709</v>
      </c>
      <c r="DA39" s="73" t="s">
        <v>2517</v>
      </c>
    </row>
    <row r="40" spans="1:105" ht="12" customHeight="1" x14ac:dyDescent="0.25">
      <c r="A40" s="46" t="s">
        <v>70</v>
      </c>
      <c r="B40" s="231">
        <v>3.0074270146504412</v>
      </c>
      <c r="C40" s="231">
        <v>3.016481657329277</v>
      </c>
      <c r="D40" s="231">
        <v>3.0245682274283392</v>
      </c>
      <c r="E40" s="231">
        <v>2.9805024889534888</v>
      </c>
      <c r="F40" s="231">
        <v>2.9500619693536612</v>
      </c>
      <c r="G40" s="231">
        <v>2.752490577627166</v>
      </c>
      <c r="H40" s="231">
        <v>3.566628467416503</v>
      </c>
      <c r="I40" s="231">
        <v>3.644081823914584</v>
      </c>
      <c r="J40" s="231">
        <v>2.8971992590553461</v>
      </c>
      <c r="K40" s="231">
        <v>1.954015811782261</v>
      </c>
      <c r="L40" s="231">
        <v>1.742080394242731</v>
      </c>
      <c r="M40" s="231">
        <v>1.7888459770965339</v>
      </c>
      <c r="N40" s="231">
        <v>0</v>
      </c>
      <c r="O40" s="231">
        <v>0</v>
      </c>
      <c r="P40" s="231">
        <v>0</v>
      </c>
      <c r="Q40" s="231">
        <v>0</v>
      </c>
      <c r="R40" s="231">
        <v>0</v>
      </c>
      <c r="S40" s="231">
        <v>0.1296325676880723</v>
      </c>
      <c r="T40" s="231">
        <v>2.2755388145031009E-2</v>
      </c>
      <c r="U40" s="231">
        <v>7.6420994597289071E-2</v>
      </c>
      <c r="V40" s="231">
        <v>6.0794302134801172E-2</v>
      </c>
      <c r="W40" s="231">
        <v>0.13585840987470901</v>
      </c>
      <c r="DA40" s="73" t="s">
        <v>2518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2519</v>
      </c>
    </row>
    <row r="42" spans="1:105" ht="12" customHeight="1" x14ac:dyDescent="0.25">
      <c r="A42" s="46" t="s">
        <v>162</v>
      </c>
      <c r="B42" s="231">
        <v>6.9671953790388375E-2</v>
      </c>
      <c r="C42" s="231">
        <v>0.28941764753477428</v>
      </c>
      <c r="D42" s="231">
        <v>0.1179609710553812</v>
      </c>
      <c r="E42" s="231">
        <v>0.1713270650677873</v>
      </c>
      <c r="F42" s="231">
        <v>0.19725819980493389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1.484197418232808E-3</v>
      </c>
      <c r="U42" s="231">
        <v>4.2979253986750749E-3</v>
      </c>
      <c r="V42" s="231">
        <v>0</v>
      </c>
      <c r="W42" s="231">
        <v>0</v>
      </c>
      <c r="DA42" s="73" t="s">
        <v>2520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2521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2522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2523</v>
      </c>
    </row>
    <row r="46" spans="1:105" ht="12" customHeight="1" x14ac:dyDescent="0.25">
      <c r="A46" s="57" t="s">
        <v>2442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2524</v>
      </c>
    </row>
    <row r="47" spans="1:105" ht="12" customHeight="1" x14ac:dyDescent="0.25">
      <c r="A47" s="41" t="s">
        <v>2444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2525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25</v>
      </c>
      <c r="B51" s="234">
        <f t="shared" ref="B51:W51" si="3">SUM(B$52:B$56,B$58:B$59,B$61:B$62,B$64:B$65,B$66:B$68)</f>
        <v>1.0000000000000002</v>
      </c>
      <c r="C51" s="234">
        <f t="shared" si="3"/>
        <v>1.0000000000000002</v>
      </c>
      <c r="D51" s="234">
        <f t="shared" si="3"/>
        <v>1</v>
      </c>
      <c r="E51" s="234">
        <f t="shared" si="3"/>
        <v>0.99999999999999978</v>
      </c>
      <c r="F51" s="234">
        <f t="shared" si="3"/>
        <v>1</v>
      </c>
      <c r="G51" s="234">
        <f t="shared" si="3"/>
        <v>0.99999999999999978</v>
      </c>
      <c r="H51" s="234">
        <f t="shared" si="3"/>
        <v>1</v>
      </c>
      <c r="I51" s="234">
        <f t="shared" si="3"/>
        <v>1</v>
      </c>
      <c r="J51" s="234">
        <f t="shared" si="3"/>
        <v>1</v>
      </c>
      <c r="K51" s="234">
        <f t="shared" si="3"/>
        <v>0.99999999999999978</v>
      </c>
      <c r="L51" s="234">
        <f t="shared" si="3"/>
        <v>0.99999999999999989</v>
      </c>
      <c r="M51" s="234">
        <f t="shared" si="3"/>
        <v>1</v>
      </c>
      <c r="N51" s="234">
        <f t="shared" si="3"/>
        <v>0.99999999999999978</v>
      </c>
      <c r="O51" s="234">
        <f t="shared" si="3"/>
        <v>1.0000000000000004</v>
      </c>
      <c r="P51" s="234">
        <f t="shared" si="3"/>
        <v>1.0000000000000004</v>
      </c>
      <c r="Q51" s="234">
        <f t="shared" si="3"/>
        <v>1</v>
      </c>
      <c r="R51" s="234">
        <f t="shared" si="3"/>
        <v>1.0000000000000002</v>
      </c>
      <c r="S51" s="234">
        <f t="shared" si="3"/>
        <v>1.0000000000000002</v>
      </c>
      <c r="T51" s="234">
        <f t="shared" si="3"/>
        <v>1</v>
      </c>
      <c r="U51" s="234">
        <f t="shared" si="3"/>
        <v>1.0000000000000002</v>
      </c>
      <c r="V51" s="234">
        <f t="shared" si="3"/>
        <v>0.99999999999999978</v>
      </c>
      <c r="W51" s="234">
        <f t="shared" si="3"/>
        <v>1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3.7009175298677845E-2</v>
      </c>
      <c r="C56" s="302">
        <f t="shared" si="8"/>
        <v>3.6068223328652484E-2</v>
      </c>
      <c r="D56" s="302">
        <f t="shared" si="8"/>
        <v>3.643269358977505E-2</v>
      </c>
      <c r="E56" s="302">
        <f t="shared" si="8"/>
        <v>3.684154301206425E-2</v>
      </c>
      <c r="F56" s="302">
        <f t="shared" si="8"/>
        <v>3.6827050912390115E-2</v>
      </c>
      <c r="G56" s="302">
        <f t="shared" si="8"/>
        <v>4.0753330667200958E-2</v>
      </c>
      <c r="H56" s="302">
        <f t="shared" si="8"/>
        <v>4.1072604981486835E-2</v>
      </c>
      <c r="I56" s="302">
        <f t="shared" si="8"/>
        <v>4.0496954985903319E-2</v>
      </c>
      <c r="J56" s="302">
        <f t="shared" si="8"/>
        <v>3.94470404746654E-2</v>
      </c>
      <c r="K56" s="302">
        <f t="shared" si="8"/>
        <v>3.963927080408497E-2</v>
      </c>
      <c r="L56" s="302">
        <f t="shared" si="8"/>
        <v>4.219527034474619E-2</v>
      </c>
      <c r="M56" s="302">
        <f t="shared" si="8"/>
        <v>2.3841135851199687E-2</v>
      </c>
      <c r="N56" s="302">
        <f t="shared" si="8"/>
        <v>3.038590103779645E-2</v>
      </c>
      <c r="O56" s="302">
        <f t="shared" si="8"/>
        <v>1.8539845359472361E-2</v>
      </c>
      <c r="P56" s="302">
        <f t="shared" si="8"/>
        <v>3.9361081986692831E-2</v>
      </c>
      <c r="Q56" s="302">
        <f t="shared" si="8"/>
        <v>4.0094290790536988E-2</v>
      </c>
      <c r="R56" s="302">
        <f t="shared" si="8"/>
        <v>4.4152108833047973E-2</v>
      </c>
      <c r="S56" s="302">
        <f t="shared" si="8"/>
        <v>4.3923181969652343E-2</v>
      </c>
      <c r="T56" s="302">
        <f t="shared" si="8"/>
        <v>4.3040329303211528E-2</v>
      </c>
      <c r="U56" s="302">
        <f t="shared" si="8"/>
        <v>2.7984844829424984E-3</v>
      </c>
      <c r="V56" s="302">
        <f t="shared" si="8"/>
        <v>4.2996263491090246E-3</v>
      </c>
      <c r="W56" s="302">
        <f t="shared" si="8"/>
        <v>6.6509627037281121E-3</v>
      </c>
      <c r="DA56" s="68"/>
    </row>
    <row r="57" spans="1:105" ht="12" customHeight="1" x14ac:dyDescent="0.25">
      <c r="A57" s="203" t="s">
        <v>2405</v>
      </c>
      <c r="B57" s="303">
        <f t="shared" ref="B57:W57" si="9">IF(B$16=0,0,B$16/B$5)</f>
        <v>0.26048193920458812</v>
      </c>
      <c r="C57" s="303">
        <f t="shared" si="9"/>
        <v>0.25561118348022249</v>
      </c>
      <c r="D57" s="303">
        <f t="shared" si="9"/>
        <v>0.25823310810563954</v>
      </c>
      <c r="E57" s="303">
        <f t="shared" si="9"/>
        <v>0.25893490478903636</v>
      </c>
      <c r="F57" s="303">
        <f t="shared" si="9"/>
        <v>0.25956650419266686</v>
      </c>
      <c r="G57" s="303">
        <f t="shared" si="9"/>
        <v>0.27909087624157292</v>
      </c>
      <c r="H57" s="303">
        <f t="shared" si="9"/>
        <v>0.28225999261261492</v>
      </c>
      <c r="I57" s="303">
        <f t="shared" si="9"/>
        <v>0.27998289498253676</v>
      </c>
      <c r="J57" s="303">
        <f t="shared" si="9"/>
        <v>0.27336971235333912</v>
      </c>
      <c r="K57" s="303">
        <f t="shared" si="9"/>
        <v>0.27065116028679392</v>
      </c>
      <c r="L57" s="303">
        <f t="shared" si="9"/>
        <v>0.28342986693648825</v>
      </c>
      <c r="M57" s="303">
        <f t="shared" si="9"/>
        <v>0.16970298809476658</v>
      </c>
      <c r="N57" s="303">
        <f t="shared" si="9"/>
        <v>0.19694565487460669</v>
      </c>
      <c r="O57" s="303">
        <f t="shared" si="9"/>
        <v>0.12016566436695049</v>
      </c>
      <c r="P57" s="303">
        <f t="shared" si="9"/>
        <v>0.26402425538114332</v>
      </c>
      <c r="Q57" s="303">
        <f t="shared" si="9"/>
        <v>0.26722235944691197</v>
      </c>
      <c r="R57" s="303">
        <f t="shared" si="9"/>
        <v>0.28838374399259492</v>
      </c>
      <c r="S57" s="303">
        <f t="shared" si="9"/>
        <v>0.28594199515409668</v>
      </c>
      <c r="T57" s="303">
        <f t="shared" si="9"/>
        <v>0.27981973980756186</v>
      </c>
      <c r="U57" s="303">
        <f t="shared" si="9"/>
        <v>7.8456588400399485E-2</v>
      </c>
      <c r="V57" s="303">
        <f t="shared" si="9"/>
        <v>0.1004666846866966</v>
      </c>
      <c r="W57" s="303">
        <f t="shared" si="9"/>
        <v>0.15973652498075397</v>
      </c>
      <c r="DA57" s="175"/>
    </row>
    <row r="58" spans="1:105" ht="12" customHeight="1" x14ac:dyDescent="0.25">
      <c r="A58" s="62" t="s">
        <v>2406</v>
      </c>
      <c r="B58" s="304">
        <f t="shared" ref="B58:W58" si="10">IF(B$17=0,0,B$17/B$5)</f>
        <v>0.26048193920458812</v>
      </c>
      <c r="C58" s="304">
        <f t="shared" si="10"/>
        <v>0.25561118348022249</v>
      </c>
      <c r="D58" s="304">
        <f t="shared" si="10"/>
        <v>0.25823310810563954</v>
      </c>
      <c r="E58" s="304">
        <f t="shared" si="10"/>
        <v>0.25893490478903636</v>
      </c>
      <c r="F58" s="304">
        <f t="shared" si="10"/>
        <v>0.25956650419266686</v>
      </c>
      <c r="G58" s="304">
        <f t="shared" si="10"/>
        <v>0.27909087624157292</v>
      </c>
      <c r="H58" s="304">
        <f t="shared" si="10"/>
        <v>0.28225999261261492</v>
      </c>
      <c r="I58" s="304">
        <f t="shared" si="10"/>
        <v>0.27998289498253676</v>
      </c>
      <c r="J58" s="304">
        <f t="shared" si="10"/>
        <v>0.27336971235333912</v>
      </c>
      <c r="K58" s="304">
        <f t="shared" si="10"/>
        <v>0.27065116028679392</v>
      </c>
      <c r="L58" s="304">
        <f t="shared" si="10"/>
        <v>0.28342986693648825</v>
      </c>
      <c r="M58" s="304">
        <f t="shared" si="10"/>
        <v>0.16970298809476658</v>
      </c>
      <c r="N58" s="304">
        <f t="shared" si="10"/>
        <v>0.19694565487460669</v>
      </c>
      <c r="O58" s="304">
        <f t="shared" si="10"/>
        <v>0.12016566436695049</v>
      </c>
      <c r="P58" s="304">
        <f t="shared" si="10"/>
        <v>0.26402425538114332</v>
      </c>
      <c r="Q58" s="304">
        <f t="shared" si="10"/>
        <v>0.26722235944691197</v>
      </c>
      <c r="R58" s="304">
        <f t="shared" si="10"/>
        <v>0.28838374399259492</v>
      </c>
      <c r="S58" s="304">
        <f t="shared" si="10"/>
        <v>0.28594199515409668</v>
      </c>
      <c r="T58" s="304">
        <f t="shared" si="10"/>
        <v>0.27981973980756186</v>
      </c>
      <c r="U58" s="304">
        <f t="shared" si="10"/>
        <v>7.8456588400399485E-2</v>
      </c>
      <c r="V58" s="304">
        <f t="shared" si="10"/>
        <v>0.1004666846866966</v>
      </c>
      <c r="W58" s="304">
        <f t="shared" si="10"/>
        <v>0.15973652498075397</v>
      </c>
      <c r="DA58" s="72"/>
    </row>
    <row r="59" spans="1:105" ht="12" customHeight="1" x14ac:dyDescent="0.25">
      <c r="A59" s="62" t="s">
        <v>2413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2415</v>
      </c>
      <c r="B60" s="303">
        <f t="shared" ref="B60:W60" si="12">IF(B$24=0,0,B$24/B$5)</f>
        <v>3.1893105565273153E-2</v>
      </c>
      <c r="C60" s="303">
        <f t="shared" si="12"/>
        <v>4.894478231504714E-2</v>
      </c>
      <c r="D60" s="303">
        <f t="shared" si="12"/>
        <v>3.8018878672723591E-2</v>
      </c>
      <c r="E60" s="303">
        <f t="shared" si="12"/>
        <v>4.1484180186097626E-2</v>
      </c>
      <c r="F60" s="303">
        <f t="shared" si="12"/>
        <v>4.3623863787434616E-2</v>
      </c>
      <c r="G60" s="303">
        <f t="shared" si="12"/>
        <v>0</v>
      </c>
      <c r="H60" s="303">
        <f t="shared" si="12"/>
        <v>0</v>
      </c>
      <c r="I60" s="303">
        <f t="shared" si="12"/>
        <v>0</v>
      </c>
      <c r="J60" s="303">
        <f t="shared" si="12"/>
        <v>0</v>
      </c>
      <c r="K60" s="303">
        <f t="shared" si="12"/>
        <v>0</v>
      </c>
      <c r="L60" s="303">
        <f t="shared" si="12"/>
        <v>0</v>
      </c>
      <c r="M60" s="303">
        <f t="shared" si="12"/>
        <v>0</v>
      </c>
      <c r="N60" s="303">
        <f t="shared" si="12"/>
        <v>0</v>
      </c>
      <c r="O60" s="303">
        <f t="shared" si="12"/>
        <v>0</v>
      </c>
      <c r="P60" s="303">
        <f t="shared" si="12"/>
        <v>0</v>
      </c>
      <c r="Q60" s="303">
        <f t="shared" si="12"/>
        <v>0</v>
      </c>
      <c r="R60" s="303">
        <f t="shared" si="12"/>
        <v>0</v>
      </c>
      <c r="S60" s="303">
        <f t="shared" si="12"/>
        <v>0</v>
      </c>
      <c r="T60" s="303">
        <f t="shared" si="12"/>
        <v>9.7276952843712433E-3</v>
      </c>
      <c r="U60" s="303">
        <f t="shared" si="12"/>
        <v>5.7297822264108386E-2</v>
      </c>
      <c r="V60" s="303">
        <f t="shared" si="12"/>
        <v>0</v>
      </c>
      <c r="W60" s="303">
        <f t="shared" si="12"/>
        <v>0</v>
      </c>
      <c r="DA60" s="175"/>
    </row>
    <row r="61" spans="1:105" ht="12" customHeight="1" x14ac:dyDescent="0.25">
      <c r="A61" s="62" t="s">
        <v>2416</v>
      </c>
      <c r="B61" s="304">
        <f t="shared" ref="B61:W61" si="13">IF(B$25=0,0,B$25/B$5)</f>
        <v>3.1893105565273153E-2</v>
      </c>
      <c r="C61" s="304">
        <f t="shared" si="13"/>
        <v>4.894478231504714E-2</v>
      </c>
      <c r="D61" s="304">
        <f t="shared" si="13"/>
        <v>3.8018878672723591E-2</v>
      </c>
      <c r="E61" s="304">
        <f t="shared" si="13"/>
        <v>4.1484180186097626E-2</v>
      </c>
      <c r="F61" s="304">
        <f t="shared" si="13"/>
        <v>4.3623863787434616E-2</v>
      </c>
      <c r="G61" s="304">
        <f t="shared" si="13"/>
        <v>0</v>
      </c>
      <c r="H61" s="304">
        <f t="shared" si="13"/>
        <v>0</v>
      </c>
      <c r="I61" s="304">
        <f t="shared" si="13"/>
        <v>0</v>
      </c>
      <c r="J61" s="304">
        <f t="shared" si="13"/>
        <v>0</v>
      </c>
      <c r="K61" s="304">
        <f t="shared" si="13"/>
        <v>0</v>
      </c>
      <c r="L61" s="304">
        <f t="shared" si="13"/>
        <v>0</v>
      </c>
      <c r="M61" s="304">
        <f t="shared" si="13"/>
        <v>0</v>
      </c>
      <c r="N61" s="304">
        <f t="shared" si="13"/>
        <v>0</v>
      </c>
      <c r="O61" s="304">
        <f t="shared" si="13"/>
        <v>0</v>
      </c>
      <c r="P61" s="304">
        <f t="shared" si="13"/>
        <v>0</v>
      </c>
      <c r="Q61" s="304">
        <f t="shared" si="13"/>
        <v>0</v>
      </c>
      <c r="R61" s="304">
        <f t="shared" si="13"/>
        <v>0</v>
      </c>
      <c r="S61" s="304">
        <f t="shared" si="13"/>
        <v>0</v>
      </c>
      <c r="T61" s="304">
        <f t="shared" si="13"/>
        <v>9.7276952843712433E-3</v>
      </c>
      <c r="U61" s="304">
        <f t="shared" si="13"/>
        <v>5.7297822264108386E-2</v>
      </c>
      <c r="V61" s="304">
        <f t="shared" si="13"/>
        <v>0</v>
      </c>
      <c r="W61" s="304">
        <f t="shared" si="13"/>
        <v>0</v>
      </c>
      <c r="DA61" s="72"/>
    </row>
    <row r="62" spans="1:105" ht="12" customHeight="1" x14ac:dyDescent="0.25">
      <c r="A62" s="62" t="s">
        <v>2418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2420</v>
      </c>
      <c r="B63" s="303">
        <f t="shared" ref="B63:W63" si="15">IF(B$27=0,0,B$27/B$5)</f>
        <v>0.37211705600655448</v>
      </c>
      <c r="C63" s="303">
        <f t="shared" si="15"/>
        <v>0.36515883354317497</v>
      </c>
      <c r="D63" s="303">
        <f t="shared" si="15"/>
        <v>0.36890444015091373</v>
      </c>
      <c r="E63" s="303">
        <f t="shared" si="15"/>
        <v>0.36990700684148048</v>
      </c>
      <c r="F63" s="303">
        <f t="shared" si="15"/>
        <v>0.37080929170380966</v>
      </c>
      <c r="G63" s="303">
        <f t="shared" si="15"/>
        <v>0.39870125177367555</v>
      </c>
      <c r="H63" s="303">
        <f t="shared" si="15"/>
        <v>0.40322856087516407</v>
      </c>
      <c r="I63" s="303">
        <f t="shared" si="15"/>
        <v>0.3999755642607668</v>
      </c>
      <c r="J63" s="303">
        <f t="shared" si="15"/>
        <v>0.39052816050477018</v>
      </c>
      <c r="K63" s="303">
        <f t="shared" si="15"/>
        <v>0.38664451469541972</v>
      </c>
      <c r="L63" s="303">
        <f t="shared" si="15"/>
        <v>0.40489980990926905</v>
      </c>
      <c r="M63" s="303">
        <f t="shared" si="15"/>
        <v>0.24243284013538097</v>
      </c>
      <c r="N63" s="303">
        <f t="shared" si="15"/>
        <v>0.28135093553515239</v>
      </c>
      <c r="O63" s="303">
        <f t="shared" si="15"/>
        <v>0.17166523480992921</v>
      </c>
      <c r="P63" s="303">
        <f t="shared" si="15"/>
        <v>0.37717750768734776</v>
      </c>
      <c r="Q63" s="303">
        <f t="shared" si="15"/>
        <v>0.38174622778130268</v>
      </c>
      <c r="R63" s="303">
        <f t="shared" si="15"/>
        <v>0.41197677713227865</v>
      </c>
      <c r="S63" s="303">
        <f t="shared" si="15"/>
        <v>0.4084885645058523</v>
      </c>
      <c r="T63" s="303">
        <f t="shared" si="15"/>
        <v>0.39974248543937396</v>
      </c>
      <c r="U63" s="303">
        <f t="shared" si="15"/>
        <v>0.11208084057199924</v>
      </c>
      <c r="V63" s="303">
        <f t="shared" si="15"/>
        <v>0.1435238352667095</v>
      </c>
      <c r="W63" s="303">
        <f t="shared" si="15"/>
        <v>0.22819503568679142</v>
      </c>
      <c r="DA63" s="175"/>
    </row>
    <row r="64" spans="1:105" ht="12" customHeight="1" x14ac:dyDescent="0.25">
      <c r="A64" s="62" t="s">
        <v>2421</v>
      </c>
      <c r="B64" s="304">
        <f t="shared" ref="B64:W64" si="16">IF(B$28=0,0,B$28/B$5)</f>
        <v>0.37211705600655448</v>
      </c>
      <c r="C64" s="304">
        <f t="shared" si="16"/>
        <v>0.36515883354317497</v>
      </c>
      <c r="D64" s="304">
        <f t="shared" si="16"/>
        <v>0.36890444015091373</v>
      </c>
      <c r="E64" s="304">
        <f t="shared" si="16"/>
        <v>0.36990700684148048</v>
      </c>
      <c r="F64" s="304">
        <f t="shared" si="16"/>
        <v>0.37080929170380966</v>
      </c>
      <c r="G64" s="304">
        <f t="shared" si="16"/>
        <v>0.39870125177367555</v>
      </c>
      <c r="H64" s="304">
        <f t="shared" si="16"/>
        <v>0.40322856087516407</v>
      </c>
      <c r="I64" s="304">
        <f t="shared" si="16"/>
        <v>0.3999755642607668</v>
      </c>
      <c r="J64" s="304">
        <f t="shared" si="16"/>
        <v>0.39052816050477018</v>
      </c>
      <c r="K64" s="304">
        <f t="shared" si="16"/>
        <v>0.38664451469541972</v>
      </c>
      <c r="L64" s="304">
        <f t="shared" si="16"/>
        <v>0.40489980990926905</v>
      </c>
      <c r="M64" s="304">
        <f t="shared" si="16"/>
        <v>0.24243284013538097</v>
      </c>
      <c r="N64" s="304">
        <f t="shared" si="16"/>
        <v>0.28135093553515239</v>
      </c>
      <c r="O64" s="304">
        <f t="shared" si="16"/>
        <v>0.17166523480992921</v>
      </c>
      <c r="P64" s="304">
        <f t="shared" si="16"/>
        <v>0.37717750768734776</v>
      </c>
      <c r="Q64" s="304">
        <f t="shared" si="16"/>
        <v>0.38174622778130268</v>
      </c>
      <c r="R64" s="304">
        <f t="shared" si="16"/>
        <v>0.41197677713227865</v>
      </c>
      <c r="S64" s="304">
        <f t="shared" si="16"/>
        <v>0.4084885645058523</v>
      </c>
      <c r="T64" s="304">
        <f t="shared" si="16"/>
        <v>0.39974248543937396</v>
      </c>
      <c r="U64" s="304">
        <f t="shared" si="16"/>
        <v>0.11208084057199924</v>
      </c>
      <c r="V64" s="304">
        <f t="shared" si="16"/>
        <v>0.1435238352667095</v>
      </c>
      <c r="W64" s="304">
        <f t="shared" si="16"/>
        <v>0.22819503568679142</v>
      </c>
      <c r="DA64" s="72"/>
    </row>
    <row r="65" spans="1:105" ht="12" customHeight="1" x14ac:dyDescent="0.25">
      <c r="A65" s="62" t="s">
        <v>2428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2430</v>
      </c>
      <c r="B66" s="303">
        <f t="shared" ref="B66:W66" si="18">IF(B$35=0,0,B$35/B$5)</f>
        <v>0.29849872392490662</v>
      </c>
      <c r="C66" s="303">
        <f t="shared" si="18"/>
        <v>0.29421697733290303</v>
      </c>
      <c r="D66" s="303">
        <f t="shared" si="18"/>
        <v>0.29841087948094813</v>
      </c>
      <c r="E66" s="303">
        <f t="shared" si="18"/>
        <v>0.29283236517132111</v>
      </c>
      <c r="F66" s="303">
        <f t="shared" si="18"/>
        <v>0.28917328940369874</v>
      </c>
      <c r="G66" s="303">
        <f t="shared" si="18"/>
        <v>0.28145454131755043</v>
      </c>
      <c r="H66" s="303">
        <f t="shared" si="18"/>
        <v>0.27343884153073422</v>
      </c>
      <c r="I66" s="303">
        <f t="shared" si="18"/>
        <v>0.27954458577079316</v>
      </c>
      <c r="J66" s="303">
        <f t="shared" si="18"/>
        <v>0.29665508666722529</v>
      </c>
      <c r="K66" s="303">
        <f t="shared" si="18"/>
        <v>0.30306505421370128</v>
      </c>
      <c r="L66" s="303">
        <f t="shared" si="18"/>
        <v>0.26947505280949635</v>
      </c>
      <c r="M66" s="303">
        <f t="shared" si="18"/>
        <v>0.56402303591865277</v>
      </c>
      <c r="N66" s="303">
        <f t="shared" si="18"/>
        <v>0.49131750855244433</v>
      </c>
      <c r="O66" s="303">
        <f t="shared" si="18"/>
        <v>0.68962925546364828</v>
      </c>
      <c r="P66" s="303">
        <f t="shared" si="18"/>
        <v>0.31943715494481639</v>
      </c>
      <c r="Q66" s="303">
        <f t="shared" si="18"/>
        <v>0.31093712198124829</v>
      </c>
      <c r="R66" s="303">
        <f t="shared" si="18"/>
        <v>0.25548737004207867</v>
      </c>
      <c r="S66" s="303">
        <f t="shared" si="18"/>
        <v>0.2616462583703989</v>
      </c>
      <c r="T66" s="303">
        <f t="shared" si="18"/>
        <v>0.2676697501654815</v>
      </c>
      <c r="U66" s="303">
        <f t="shared" si="18"/>
        <v>0.74936626428055064</v>
      </c>
      <c r="V66" s="303">
        <f t="shared" si="18"/>
        <v>0.75170985369748466</v>
      </c>
      <c r="W66" s="303">
        <f t="shared" si="18"/>
        <v>0.60541747662872647</v>
      </c>
      <c r="DA66" s="175"/>
    </row>
    <row r="67" spans="1:105" ht="12" customHeight="1" x14ac:dyDescent="0.25">
      <c r="A67" s="203" t="s">
        <v>2442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2444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25</v>
      </c>
      <c r="B72" s="322">
        <f>IF(B$5=0,0,B$5/TRE_fec!B$5)</f>
        <v>1.7952497303334225</v>
      </c>
      <c r="C72" s="322">
        <f>IF(C$5=0,0,C$5/TRE_fec!C$5)</f>
        <v>1.778166399488883</v>
      </c>
      <c r="D72" s="322">
        <f>IF(D$5=0,0,D$5/TRE_fec!D$5)</f>
        <v>1.7777953932150952</v>
      </c>
      <c r="E72" s="322">
        <f>IF(E$5=0,0,E$5/TRE_fec!E$5)</f>
        <v>1.8143258890879874</v>
      </c>
      <c r="F72" s="322">
        <f>IF(F$5=0,0,F$5/TRE_fec!F$5)</f>
        <v>1.8399067494144092</v>
      </c>
      <c r="G72" s="322">
        <f>IF(G$5=0,0,G$5/TRE_fec!G$5)</f>
        <v>2.0641649643365829</v>
      </c>
      <c r="H72" s="322">
        <f>IF(H$5=0,0,H$5/TRE_fec!H$5)</f>
        <v>2.1665919619345355</v>
      </c>
      <c r="I72" s="322">
        <f>IF(I$5=0,0,I$5/TRE_fec!I$5)</f>
        <v>2.0917026025147329</v>
      </c>
      <c r="J72" s="322">
        <f>IF(J$5=0,0,J$5/TRE_fec!J$5)</f>
        <v>1.9065027197810023</v>
      </c>
      <c r="K72" s="322">
        <f>IF(K$5=0,0,K$5/TRE_fec!K$5)</f>
        <v>1.8423400931355931</v>
      </c>
      <c r="L72" s="322">
        <f>IF(L$5=0,0,L$5/TRE_fec!L$5)</f>
        <v>2.2065526115328513</v>
      </c>
      <c r="M72" s="322">
        <f>IF(M$5=0,0,M$5/TRE_fec!M$5)</f>
        <v>0.75658431699424589</v>
      </c>
      <c r="N72" s="322">
        <f>IF(N$5=0,0,N$5/TRE_fec!N$5)</f>
        <v>0.93099156105247705</v>
      </c>
      <c r="O72" s="322">
        <f>IF(O$5=0,0,O$5/TRE_fec!O$5)</f>
        <v>0.52197705042615272</v>
      </c>
      <c r="P72" s="322">
        <f>IF(P$5=0,0,P$5/TRE_fec!P$5)</f>
        <v>1.5529442527272261</v>
      </c>
      <c r="Q72" s="322">
        <f>IF(Q$5=0,0,Q$5/TRE_fec!Q$5)</f>
        <v>1.6273757431230289</v>
      </c>
      <c r="R72" s="322">
        <f>IF(R$5=0,0,R$5/TRE_fec!R$5)</f>
        <v>2.2229783174063096</v>
      </c>
      <c r="S72" s="322">
        <f>IF(S$5=0,0,S$5/TRE_fec!S$5)</f>
        <v>2.307876502727114</v>
      </c>
      <c r="T72" s="322">
        <f>IF(T$5=0,0,T$5/TRE_fec!T$5)</f>
        <v>2.1837286797891529</v>
      </c>
      <c r="U72" s="322">
        <f>IF(U$5=0,0,U$5/TRE_fec!U$5)</f>
        <v>0.3402694307671158</v>
      </c>
      <c r="V72" s="322">
        <f>IF(V$5=0,0,V$5/TRE_fec!V$5)</f>
        <v>0.38595098455915317</v>
      </c>
      <c r="W72" s="322">
        <f>IF(W$5=0,0,W$5/TRE_fec!W$5)</f>
        <v>0.60047682234102229</v>
      </c>
      <c r="DA72" s="95"/>
    </row>
    <row r="73" spans="1:105" ht="12" customHeight="1" x14ac:dyDescent="0.25">
      <c r="A73" s="55" t="s">
        <v>92</v>
      </c>
      <c r="B73" s="332">
        <f>IF(B$6=0,0,B$6/TRE_fec!B$6)</f>
        <v>0</v>
      </c>
      <c r="C73" s="332">
        <f>IF(C$6=0,0,C$6/TRE_fec!C$6)</f>
        <v>0</v>
      </c>
      <c r="D73" s="332">
        <f>IF(D$6=0,0,D$6/TRE_fec!D$6)</f>
        <v>0</v>
      </c>
      <c r="E73" s="332">
        <f>IF(E$6=0,0,E$6/TRE_fec!E$6)</f>
        <v>0</v>
      </c>
      <c r="F73" s="332">
        <f>IF(F$6=0,0,F$6/TRE_fec!F$6)</f>
        <v>0</v>
      </c>
      <c r="G73" s="332">
        <f>IF(G$6=0,0,G$6/TRE_fec!G$6)</f>
        <v>0</v>
      </c>
      <c r="H73" s="332">
        <f>IF(H$6=0,0,H$6/TRE_fec!H$6)</f>
        <v>0</v>
      </c>
      <c r="I73" s="332">
        <f>IF(I$6=0,0,I$6/TRE_fec!I$6)</f>
        <v>0</v>
      </c>
      <c r="J73" s="332">
        <f>IF(J$6=0,0,J$6/TRE_fec!J$6)</f>
        <v>0</v>
      </c>
      <c r="K73" s="332">
        <f>IF(K$6=0,0,K$6/TRE_fec!K$6)</f>
        <v>0</v>
      </c>
      <c r="L73" s="332">
        <f>IF(L$6=0,0,L$6/TRE_fec!L$6)</f>
        <v>0</v>
      </c>
      <c r="M73" s="332">
        <f>IF(M$6=0,0,M$6/TRE_fec!M$6)</f>
        <v>0</v>
      </c>
      <c r="N73" s="332">
        <f>IF(N$6=0,0,N$6/TRE_fec!N$6)</f>
        <v>0</v>
      </c>
      <c r="O73" s="332">
        <f>IF(O$6=0,0,O$6/TRE_fec!O$6)</f>
        <v>0</v>
      </c>
      <c r="P73" s="332">
        <f>IF(P$6=0,0,P$6/TRE_fec!P$6)</f>
        <v>0</v>
      </c>
      <c r="Q73" s="332">
        <f>IF(Q$6=0,0,Q$6/TRE_fec!Q$6)</f>
        <v>0</v>
      </c>
      <c r="R73" s="332">
        <f>IF(R$6=0,0,R$6/TRE_fec!R$6)</f>
        <v>0</v>
      </c>
      <c r="S73" s="332">
        <f>IF(S$6=0,0,S$6/TRE_fec!S$6)</f>
        <v>0</v>
      </c>
      <c r="T73" s="332">
        <f>IF(T$6=0,0,T$6/TRE_fec!T$6)</f>
        <v>0</v>
      </c>
      <c r="U73" s="332">
        <f>IF(U$6=0,0,U$6/TRE_fec!U$6)</f>
        <v>0</v>
      </c>
      <c r="V73" s="332">
        <f>IF(V$6=0,0,V$6/TRE_fec!V$6)</f>
        <v>0</v>
      </c>
      <c r="W73" s="332">
        <f>IF(W$6=0,0,W$6/TRE_fec!W$6)</f>
        <v>0</v>
      </c>
      <c r="DA73" s="67"/>
    </row>
    <row r="74" spans="1:105" ht="12" customHeight="1" x14ac:dyDescent="0.25">
      <c r="A74" s="202" t="s">
        <v>93</v>
      </c>
      <c r="B74" s="333">
        <f>IF(B$7=0,0,B$7/TRE_fec!B$7)</f>
        <v>0</v>
      </c>
      <c r="C74" s="333">
        <f>IF(C$7=0,0,C$7/TRE_fec!C$7)</f>
        <v>0</v>
      </c>
      <c r="D74" s="333">
        <f>IF(D$7=0,0,D$7/TRE_fec!D$7)</f>
        <v>0</v>
      </c>
      <c r="E74" s="333">
        <f>IF(E$7=0,0,E$7/TRE_fec!E$7)</f>
        <v>0</v>
      </c>
      <c r="F74" s="333">
        <f>IF(F$7=0,0,F$7/TRE_fec!F$7)</f>
        <v>0</v>
      </c>
      <c r="G74" s="333">
        <f>IF(G$7=0,0,G$7/TRE_fec!G$7)</f>
        <v>0</v>
      </c>
      <c r="H74" s="333">
        <f>IF(H$7=0,0,H$7/TRE_fec!H$7)</f>
        <v>0</v>
      </c>
      <c r="I74" s="333">
        <f>IF(I$7=0,0,I$7/TRE_fec!I$7)</f>
        <v>0</v>
      </c>
      <c r="J74" s="333">
        <f>IF(J$7=0,0,J$7/TRE_fec!J$7)</f>
        <v>0</v>
      </c>
      <c r="K74" s="333">
        <f>IF(K$7=0,0,K$7/TRE_fec!K$7)</f>
        <v>0</v>
      </c>
      <c r="L74" s="333">
        <f>IF(L$7=0,0,L$7/TRE_fec!L$7)</f>
        <v>0</v>
      </c>
      <c r="M74" s="333">
        <f>IF(M$7=0,0,M$7/TRE_fec!M$7)</f>
        <v>0</v>
      </c>
      <c r="N74" s="333">
        <f>IF(N$7=0,0,N$7/TRE_fec!N$7)</f>
        <v>0</v>
      </c>
      <c r="O74" s="333">
        <f>IF(O$7=0,0,O$7/TRE_fec!O$7)</f>
        <v>0</v>
      </c>
      <c r="P74" s="333">
        <f>IF(P$7=0,0,P$7/TRE_fec!P$7)</f>
        <v>0</v>
      </c>
      <c r="Q74" s="333">
        <f>IF(Q$7=0,0,Q$7/TRE_fec!Q$7)</f>
        <v>0</v>
      </c>
      <c r="R74" s="333">
        <f>IF(R$7=0,0,R$7/TRE_fec!R$7)</f>
        <v>0</v>
      </c>
      <c r="S74" s="333">
        <f>IF(S$7=0,0,S$7/TRE_fec!S$7)</f>
        <v>0</v>
      </c>
      <c r="T74" s="333">
        <f>IF(T$7=0,0,T$7/TRE_fec!T$7)</f>
        <v>0</v>
      </c>
      <c r="U74" s="333">
        <f>IF(U$7=0,0,U$7/TRE_fec!U$7)</f>
        <v>0</v>
      </c>
      <c r="V74" s="333">
        <f>IF(V$7=0,0,V$7/TRE_fec!V$7)</f>
        <v>0</v>
      </c>
      <c r="W74" s="333">
        <f>IF(W$7=0,0,W$7/TRE_fec!W$7)</f>
        <v>0</v>
      </c>
      <c r="DA74" s="174"/>
    </row>
    <row r="75" spans="1:105" ht="12" customHeight="1" x14ac:dyDescent="0.25">
      <c r="A75" s="202" t="s">
        <v>94</v>
      </c>
      <c r="B75" s="333">
        <f>IF(B$8=0,0,B$8/TRE_fec!B$8)</f>
        <v>0</v>
      </c>
      <c r="C75" s="333">
        <f>IF(C$8=0,0,C$8/TRE_fec!C$8)</f>
        <v>0</v>
      </c>
      <c r="D75" s="333">
        <f>IF(D$8=0,0,D$8/TRE_fec!D$8)</f>
        <v>0</v>
      </c>
      <c r="E75" s="333">
        <f>IF(E$8=0,0,E$8/TRE_fec!E$8)</f>
        <v>0</v>
      </c>
      <c r="F75" s="333">
        <f>IF(F$8=0,0,F$8/TRE_fec!F$8)</f>
        <v>0</v>
      </c>
      <c r="G75" s="333">
        <f>IF(G$8=0,0,G$8/TRE_fec!G$8)</f>
        <v>0</v>
      </c>
      <c r="H75" s="333">
        <f>IF(H$8=0,0,H$8/TRE_fec!H$8)</f>
        <v>0</v>
      </c>
      <c r="I75" s="333">
        <f>IF(I$8=0,0,I$8/TRE_fec!I$8)</f>
        <v>0</v>
      </c>
      <c r="J75" s="333">
        <f>IF(J$8=0,0,J$8/TRE_fec!J$8)</f>
        <v>0</v>
      </c>
      <c r="K75" s="333">
        <f>IF(K$8=0,0,K$8/TRE_fec!K$8)</f>
        <v>0</v>
      </c>
      <c r="L75" s="333">
        <f>IF(L$8=0,0,L$8/TRE_fec!L$8)</f>
        <v>0</v>
      </c>
      <c r="M75" s="333">
        <f>IF(M$8=0,0,M$8/TRE_fec!M$8)</f>
        <v>0</v>
      </c>
      <c r="N75" s="333">
        <f>IF(N$8=0,0,N$8/TRE_fec!N$8)</f>
        <v>0</v>
      </c>
      <c r="O75" s="333">
        <f>IF(O$8=0,0,O$8/TRE_fec!O$8)</f>
        <v>0</v>
      </c>
      <c r="P75" s="333">
        <f>IF(P$8=0,0,P$8/TRE_fec!P$8)</f>
        <v>0</v>
      </c>
      <c r="Q75" s="333">
        <f>IF(Q$8=0,0,Q$8/TRE_fec!Q$8)</f>
        <v>0</v>
      </c>
      <c r="R75" s="333">
        <f>IF(R$8=0,0,R$8/TRE_fec!R$8)</f>
        <v>0</v>
      </c>
      <c r="S75" s="333">
        <f>IF(S$8=0,0,S$8/TRE_fec!S$8)</f>
        <v>0</v>
      </c>
      <c r="T75" s="333">
        <f>IF(T$8=0,0,T$8/TRE_fec!T$8)</f>
        <v>0</v>
      </c>
      <c r="U75" s="333">
        <f>IF(U$8=0,0,U$8/TRE_fec!U$8)</f>
        <v>0</v>
      </c>
      <c r="V75" s="333">
        <f>IF(V$8=0,0,V$8/TRE_fec!V$8)</f>
        <v>0</v>
      </c>
      <c r="W75" s="333">
        <f>IF(W$8=0,0,W$8/TRE_fec!W$8)</f>
        <v>0</v>
      </c>
      <c r="DA75" s="174"/>
    </row>
    <row r="76" spans="1:105" ht="12" customHeight="1" x14ac:dyDescent="0.25">
      <c r="A76" s="202" t="s">
        <v>95</v>
      </c>
      <c r="B76" s="333">
        <f>IF(B$9=0,0,B$9/TRE_fec!B$9)</f>
        <v>0</v>
      </c>
      <c r="C76" s="333">
        <f>IF(C$9=0,0,C$9/TRE_fec!C$9)</f>
        <v>0</v>
      </c>
      <c r="D76" s="333">
        <f>IF(D$9=0,0,D$9/TRE_fec!D$9)</f>
        <v>0</v>
      </c>
      <c r="E76" s="333">
        <f>IF(E$9=0,0,E$9/TRE_fec!E$9)</f>
        <v>0</v>
      </c>
      <c r="F76" s="333">
        <f>IF(F$9=0,0,F$9/TRE_fec!F$9)</f>
        <v>0</v>
      </c>
      <c r="G76" s="333">
        <f>IF(G$9=0,0,G$9/TRE_fec!G$9)</f>
        <v>0</v>
      </c>
      <c r="H76" s="333">
        <f>IF(H$9=0,0,H$9/TRE_fec!H$9)</f>
        <v>0</v>
      </c>
      <c r="I76" s="333">
        <f>IF(I$9=0,0,I$9/TRE_fec!I$9)</f>
        <v>0</v>
      </c>
      <c r="J76" s="333">
        <f>IF(J$9=0,0,J$9/TRE_fec!J$9)</f>
        <v>0</v>
      </c>
      <c r="K76" s="333">
        <f>IF(K$9=0,0,K$9/TRE_fec!K$9)</f>
        <v>0</v>
      </c>
      <c r="L76" s="333">
        <f>IF(L$9=0,0,L$9/TRE_fec!L$9)</f>
        <v>0</v>
      </c>
      <c r="M76" s="333">
        <f>IF(M$9=0,0,M$9/TRE_fec!M$9)</f>
        <v>0</v>
      </c>
      <c r="N76" s="333">
        <f>IF(N$9=0,0,N$9/TRE_fec!N$9)</f>
        <v>0</v>
      </c>
      <c r="O76" s="333">
        <f>IF(O$9=0,0,O$9/TRE_fec!O$9)</f>
        <v>0</v>
      </c>
      <c r="P76" s="333">
        <f>IF(P$9=0,0,P$9/TRE_fec!P$9)</f>
        <v>0</v>
      </c>
      <c r="Q76" s="333">
        <f>IF(Q$9=0,0,Q$9/TRE_fec!Q$9)</f>
        <v>0</v>
      </c>
      <c r="R76" s="333">
        <f>IF(R$9=0,0,R$9/TRE_fec!R$9)</f>
        <v>0</v>
      </c>
      <c r="S76" s="333">
        <f>IF(S$9=0,0,S$9/TRE_fec!S$9)</f>
        <v>0</v>
      </c>
      <c r="T76" s="333">
        <f>IF(T$9=0,0,T$9/TRE_fec!T$9)</f>
        <v>0</v>
      </c>
      <c r="U76" s="333">
        <f>IF(U$9=0,0,U$9/TRE_fec!U$9)</f>
        <v>0</v>
      </c>
      <c r="V76" s="333">
        <f>IF(V$9=0,0,V$9/TRE_fec!V$9)</f>
        <v>0</v>
      </c>
      <c r="W76" s="333">
        <f>IF(W$9=0,0,W$9/TRE_fec!W$9)</f>
        <v>0</v>
      </c>
      <c r="DA76" s="174"/>
    </row>
    <row r="77" spans="1:105" ht="12" customHeight="1" x14ac:dyDescent="0.25">
      <c r="A77" s="56" t="s">
        <v>96</v>
      </c>
      <c r="B77" s="334">
        <f>IF(B$10=0,0,B$10/TRE_fec!B$10)</f>
        <v>2.2529614680350911</v>
      </c>
      <c r="C77" s="334">
        <f>IF(C$10=0,0,C$10/TRE_fec!C$10)</f>
        <v>2.2146428908059956</v>
      </c>
      <c r="D77" s="334">
        <f>IF(D$10=0,0,D$10/TRE_fec!D$10)</f>
        <v>2.2165200426668101</v>
      </c>
      <c r="E77" s="334">
        <f>IF(E$10=0,0,E$10/TRE_fec!E$10)</f>
        <v>2.2795379349372662</v>
      </c>
      <c r="F77" s="334">
        <f>IF(F$10=0,0,F$10/TRE_fec!F$10)</f>
        <v>2.3102606895783735</v>
      </c>
      <c r="G77" s="334">
        <f>IF(G$10=0,0,G$10/TRE_fec!G$10)</f>
        <v>2.6329707402372633</v>
      </c>
      <c r="H77" s="334">
        <f>IF(H$10=0,0,H$10/TRE_fec!H$10)</f>
        <v>2.7326023480750141</v>
      </c>
      <c r="I77" s="334">
        <f>IF(I$10=0,0,I$10/TRE_fec!I$10)</f>
        <v>2.6481700123879377</v>
      </c>
      <c r="J77" s="334">
        <f>IF(J$10=0,0,J$10/TRE_fec!J$10)</f>
        <v>2.4296012041143458</v>
      </c>
      <c r="K77" s="334">
        <f>IF(K$10=0,0,K$10/TRE_fec!K$10)</f>
        <v>2.3710575420949516</v>
      </c>
      <c r="L77" s="334">
        <f>IF(L$10=0,0,L$10/TRE_fec!L$10)</f>
        <v>2.8008407560418975</v>
      </c>
      <c r="M77" s="334">
        <f>IF(M$10=0,0,M$10/TRE_fec!M$10)</f>
        <v>0.62703278424784037</v>
      </c>
      <c r="N77" s="334">
        <f>IF(N$10=0,0,N$10/TRE_fec!N$10)</f>
        <v>0.98480198483571901</v>
      </c>
      <c r="O77" s="334">
        <f>IF(O$10=0,0,O$10/TRE_fec!O$10)</f>
        <v>0.3318977860630134</v>
      </c>
      <c r="P77" s="334">
        <f>IF(P$10=0,0,P$10/TRE_fec!P$10)</f>
        <v>2.0144601536798388</v>
      </c>
      <c r="Q77" s="334">
        <f>IF(Q$10=0,0,Q$10/TRE_fec!Q$10)</f>
        <v>2.1269584777180084</v>
      </c>
      <c r="R77" s="334">
        <f>IF(R$10=0,0,R$10/TRE_fec!R$10)</f>
        <v>2.7417993876436015</v>
      </c>
      <c r="S77" s="334">
        <f>IF(S$10=0,0,S$10/TRE_fec!S$10)</f>
        <v>2.9165427789758853</v>
      </c>
      <c r="T77" s="334">
        <f>IF(T$10=0,0,T$10/TRE_fec!T$10)</f>
        <v>2.8205665846186943</v>
      </c>
      <c r="U77" s="334">
        <f>IF(U$10=0,0,U$10/TRE_fec!U$10)</f>
        <v>3.1363484311254144E-2</v>
      </c>
      <c r="V77" s="334">
        <f>IF(V$10=0,0,V$10/TRE_fec!V$10)</f>
        <v>5.4878179329811386E-2</v>
      </c>
      <c r="W77" s="334">
        <f>IF(W$10=0,0,W$10/TRE_fec!W$10)</f>
        <v>0.13678619658188826</v>
      </c>
      <c r="DA77" s="68"/>
    </row>
    <row r="78" spans="1:105" ht="12" customHeight="1" x14ac:dyDescent="0.25">
      <c r="A78" s="203" t="s">
        <v>2405</v>
      </c>
      <c r="B78" s="350">
        <f>IF(B$16=0,0,B$16/TRE_fec!B$16)</f>
        <v>2.3814257086482415</v>
      </c>
      <c r="C78" s="350">
        <f>IF(C$16=0,0,C$16/TRE_fec!C$16)</f>
        <v>2.3528236552261874</v>
      </c>
      <c r="D78" s="350">
        <f>IF(D$16=0,0,D$16/TRE_fec!D$16)</f>
        <v>2.3558469623094447</v>
      </c>
      <c r="E78" s="350">
        <f>IF(E$16=0,0,E$16/TRE_fec!E$16)</f>
        <v>2.4043985397388026</v>
      </c>
      <c r="F78" s="350">
        <f>IF(F$16=0,0,F$16/TRE_fec!F$16)</f>
        <v>2.4381690881002371</v>
      </c>
      <c r="G78" s="350">
        <f>IF(G$16=0,0,G$16/TRE_fec!G$16)</f>
        <v>2.708031725102769</v>
      </c>
      <c r="H78" s="350">
        <f>IF(H$16=0,0,H$16/TRE_fec!H$16)</f>
        <v>2.807278552940812</v>
      </c>
      <c r="I78" s="350">
        <f>IF(I$16=0,0,I$16/TRE_fec!I$16)</f>
        <v>2.737443967344166</v>
      </c>
      <c r="J78" s="350">
        <f>IF(J$16=0,0,J$16/TRE_fec!J$16)</f>
        <v>2.5321199084199888</v>
      </c>
      <c r="K78" s="350">
        <f>IF(K$16=0,0,K$16/TRE_fec!K$16)</f>
        <v>2.4507141953028744</v>
      </c>
      <c r="L78" s="350">
        <f>IF(L$16=0,0,L$16/TRE_fec!L$16)</f>
        <v>2.8357521199752971</v>
      </c>
      <c r="M78" s="350">
        <f>IF(M$16=0,0,M$16/TRE_fec!M$16)</f>
        <v>0.68921963010052778</v>
      </c>
      <c r="N78" s="350">
        <f>IF(N$16=0,0,N$16/TRE_fec!N$16)</f>
        <v>0.98480198483571901</v>
      </c>
      <c r="O78" s="350">
        <f>IF(O$16=0,0,O$16/TRE_fec!O$16)</f>
        <v>0.33189778606301334</v>
      </c>
      <c r="P78" s="350">
        <f>IF(P$16=0,0,P$16/TRE_fec!P$16)</f>
        <v>2.0617081132108517</v>
      </c>
      <c r="Q78" s="350">
        <f>IF(Q$16=0,0,Q$16/TRE_fec!Q$16)</f>
        <v>2.1639588555370635</v>
      </c>
      <c r="R78" s="350">
        <f>IF(R$16=0,0,R$16/TRE_fec!R$16)</f>
        <v>2.7326930392227493</v>
      </c>
      <c r="S78" s="350">
        <f>IF(S$16=0,0,S$16/TRE_fec!S$16)</f>
        <v>2.9043529352320032</v>
      </c>
      <c r="T78" s="350">
        <f>IF(T$16=0,0,T$16/TRE_fec!T$16)</f>
        <v>2.8148387697403874</v>
      </c>
      <c r="U78" s="350">
        <f>IF(U$16=0,0,U$16/TRE_fec!U$16)</f>
        <v>0.13957286437723071</v>
      </c>
      <c r="V78" s="350">
        <f>IF(V$16=0,0,V$16/TRE_fec!V$16)</f>
        <v>0.20338013780102296</v>
      </c>
      <c r="W78" s="350">
        <f>IF(W$16=0,0,W$16/TRE_fec!W$16)</f>
        <v>0.51407129944128171</v>
      </c>
      <c r="DA78" s="175"/>
    </row>
    <row r="79" spans="1:105" ht="12" customHeight="1" x14ac:dyDescent="0.25">
      <c r="A79" s="203" t="s">
        <v>2415</v>
      </c>
      <c r="B79" s="350">
        <f>IF(B$24=0,0,B$24/TRE_fec!B$24)</f>
        <v>1.2525448315724355</v>
      </c>
      <c r="C79" s="350">
        <f>IF(C$24=0,0,C$24/TRE_fec!C$24)</f>
        <v>1.4923060706446325</v>
      </c>
      <c r="D79" s="350">
        <f>IF(D$24=0,0,D$24/TRE_fec!D$24)</f>
        <v>1.3467210219687189</v>
      </c>
      <c r="E79" s="350">
        <f>IF(E$24=0,0,E$24/TRE_fec!E$24)</f>
        <v>1.4175372673044357</v>
      </c>
      <c r="F79" s="350">
        <f>IF(F$24=0,0,F$24/TRE_fec!F$24)</f>
        <v>1.4604499073063917</v>
      </c>
      <c r="G79" s="350">
        <f>IF(G$24=0,0,G$24/TRE_fec!G$24)</f>
        <v>0</v>
      </c>
      <c r="H79" s="350">
        <f>IF(H$24=0,0,H$24/TRE_fec!H$24)</f>
        <v>0</v>
      </c>
      <c r="I79" s="350">
        <f>IF(I$24=0,0,I$24/TRE_fec!I$24)</f>
        <v>0</v>
      </c>
      <c r="J79" s="350">
        <f>IF(J$24=0,0,J$24/TRE_fec!J$24)</f>
        <v>0</v>
      </c>
      <c r="K79" s="350">
        <f>IF(K$24=0,0,K$24/TRE_fec!K$24)</f>
        <v>0</v>
      </c>
      <c r="L79" s="350">
        <f>IF(L$24=0,0,L$24/TRE_fec!L$24)</f>
        <v>0</v>
      </c>
      <c r="M79" s="350">
        <f>IF(M$24=0,0,M$24/TRE_fec!M$24)</f>
        <v>0</v>
      </c>
      <c r="N79" s="350">
        <f>IF(N$24=0,0,N$24/TRE_fec!N$24)</f>
        <v>0</v>
      </c>
      <c r="O79" s="350">
        <f>IF(O$24=0,0,O$24/TRE_fec!O$24)</f>
        <v>0</v>
      </c>
      <c r="P79" s="350">
        <f>IF(P$24=0,0,P$24/TRE_fec!P$24)</f>
        <v>0</v>
      </c>
      <c r="Q79" s="350">
        <f>IF(Q$24=0,0,Q$24/TRE_fec!Q$24)</f>
        <v>0</v>
      </c>
      <c r="R79" s="350">
        <f>IF(R$24=0,0,R$24/TRE_fec!R$24)</f>
        <v>0</v>
      </c>
      <c r="S79" s="350">
        <f>IF(S$24=0,0,S$24/TRE_fec!S$24)</f>
        <v>0</v>
      </c>
      <c r="T79" s="350">
        <f>IF(T$24=0,0,T$24/TRE_fec!T$24)</f>
        <v>0.80429674394128969</v>
      </c>
      <c r="U79" s="350">
        <f>IF(U$24=0,0,U$24/TRE_fec!U$24)</f>
        <v>0.52208719469777065</v>
      </c>
      <c r="V79" s="350">
        <f>IF(V$24=0,0,V$24/TRE_fec!V$24)</f>
        <v>0</v>
      </c>
      <c r="W79" s="350">
        <f>IF(W$24=0,0,W$24/TRE_fec!W$24)</f>
        <v>0</v>
      </c>
      <c r="DA79" s="175"/>
    </row>
    <row r="80" spans="1:105" ht="12" customHeight="1" x14ac:dyDescent="0.25">
      <c r="A80" s="203" t="s">
        <v>2420</v>
      </c>
      <c r="B80" s="350">
        <f>IF(B$27=0,0,B$27/TRE_fec!B$27)</f>
        <v>2.3814257086482415</v>
      </c>
      <c r="C80" s="350">
        <f>IF(C$27=0,0,C$27/TRE_fec!C$27)</f>
        <v>2.3528236552261874</v>
      </c>
      <c r="D80" s="350">
        <f>IF(D$27=0,0,D$27/TRE_fec!D$27)</f>
        <v>2.3558469623094456</v>
      </c>
      <c r="E80" s="350">
        <f>IF(E$27=0,0,E$27/TRE_fec!E$27)</f>
        <v>2.4043985397388026</v>
      </c>
      <c r="F80" s="350">
        <f>IF(F$27=0,0,F$27/TRE_fec!F$27)</f>
        <v>2.4381690881002358</v>
      </c>
      <c r="G80" s="350">
        <f>IF(G$27=0,0,G$27/TRE_fec!G$27)</f>
        <v>2.7080317251027686</v>
      </c>
      <c r="H80" s="350">
        <f>IF(H$27=0,0,H$27/TRE_fec!H$27)</f>
        <v>2.8072785529408115</v>
      </c>
      <c r="I80" s="350">
        <f>IF(I$27=0,0,I$27/TRE_fec!I$27)</f>
        <v>2.7374439673441651</v>
      </c>
      <c r="J80" s="350">
        <f>IF(J$27=0,0,J$27/TRE_fec!J$27)</f>
        <v>2.5321199084199897</v>
      </c>
      <c r="K80" s="350">
        <f>IF(K$27=0,0,K$27/TRE_fec!K$27)</f>
        <v>2.4507141953028735</v>
      </c>
      <c r="L80" s="350">
        <f>IF(L$27=0,0,L$27/TRE_fec!L$27)</f>
        <v>2.8357521199752975</v>
      </c>
      <c r="M80" s="350">
        <f>IF(M$27=0,0,M$27/TRE_fec!M$27)</f>
        <v>0.68921963010052789</v>
      </c>
      <c r="N80" s="350">
        <f>IF(N$27=0,0,N$27/TRE_fec!N$27)</f>
        <v>0.9848019848357189</v>
      </c>
      <c r="O80" s="350">
        <f>IF(O$27=0,0,O$27/TRE_fec!O$27)</f>
        <v>0.33189778606301318</v>
      </c>
      <c r="P80" s="350">
        <f>IF(P$27=0,0,P$27/TRE_fec!P$27)</f>
        <v>2.0617081132108521</v>
      </c>
      <c r="Q80" s="350">
        <f>IF(Q$27=0,0,Q$27/TRE_fec!Q$27)</f>
        <v>2.1639588555370635</v>
      </c>
      <c r="R80" s="350">
        <f>IF(R$27=0,0,R$27/TRE_fec!R$27)</f>
        <v>2.7326930392227489</v>
      </c>
      <c r="S80" s="350">
        <f>IF(S$27=0,0,S$27/TRE_fec!S$27)</f>
        <v>2.9043529352320028</v>
      </c>
      <c r="T80" s="350">
        <f>IF(T$27=0,0,T$27/TRE_fec!T$27)</f>
        <v>2.8148387697403856</v>
      </c>
      <c r="U80" s="350">
        <f>IF(U$27=0,0,U$27/TRE_fec!U$27)</f>
        <v>0.13957286437723071</v>
      </c>
      <c r="V80" s="350">
        <f>IF(V$27=0,0,V$27/TRE_fec!V$27)</f>
        <v>0.20338013780102304</v>
      </c>
      <c r="W80" s="350">
        <f>IF(W$27=0,0,W$27/TRE_fec!W$27)</f>
        <v>0.5140712994412816</v>
      </c>
      <c r="DA80" s="175"/>
    </row>
    <row r="81" spans="1:105" ht="12" customHeight="1" x14ac:dyDescent="0.25">
      <c r="A81" s="203" t="s">
        <v>2430</v>
      </c>
      <c r="B81" s="350">
        <f>IF(B$35=0,0,B$35/TRE_fec!B$35)</f>
        <v>3.0928046236712605</v>
      </c>
      <c r="C81" s="350">
        <f>IF(C$35=0,0,C$35/TRE_fec!C$35)</f>
        <v>3.0809769329438375</v>
      </c>
      <c r="D81" s="350">
        <f>IF(D$35=0,0,D$35/TRE_fec!D$35)</f>
        <v>3.0898089256584065</v>
      </c>
      <c r="E81" s="350">
        <f>IF(E$35=0,0,E$35/TRE_fec!E$35)</f>
        <v>3.0876798138544919</v>
      </c>
      <c r="F81" s="350">
        <f>IF(F$35=0,0,F$35/TRE_fec!F$35)</f>
        <v>3.0854500539767806</v>
      </c>
      <c r="G81" s="350">
        <f>IF(G$35=0,0,G$35/TRE_fec!G$35)</f>
        <v>3.0965799477373182</v>
      </c>
      <c r="H81" s="350">
        <f>IF(H$35=0,0,H$35/TRE_fec!H$35)</f>
        <v>3.1029952501316274</v>
      </c>
      <c r="I81" s="350">
        <f>IF(I$35=0,0,I$35/TRE_fec!I$35)</f>
        <v>3.1029949042284675</v>
      </c>
      <c r="J81" s="350">
        <f>IF(J$35=0,0,J$35/TRE_fec!J$35)</f>
        <v>3.0965878732766163</v>
      </c>
      <c r="K81" s="350">
        <f>IF(K$35=0,0,K$35/TRE_fec!K$35)</f>
        <v>3.0900110467063717</v>
      </c>
      <c r="L81" s="350">
        <f>IF(L$35=0,0,L$35/TRE_fec!L$35)</f>
        <v>3.0885927531442712</v>
      </c>
      <c r="M81" s="350">
        <f>IF(M$35=0,0,M$35/TRE_fec!M$35)</f>
        <v>3.1172878448263344</v>
      </c>
      <c r="N81" s="350">
        <f>IF(N$35=0,0,N$35/TRE_fec!N$35)</f>
        <v>3.1024187999999997</v>
      </c>
      <c r="O81" s="350">
        <f>IF(O$35=0,0,O$35/TRE_fec!O$35)</f>
        <v>3.1024187999999997</v>
      </c>
      <c r="P81" s="350">
        <f>IF(P$35=0,0,P$35/TRE_fec!P$35)</f>
        <v>2.8113299511212899</v>
      </c>
      <c r="Q81" s="350">
        <f>IF(Q$35=0,0,Q$35/TRE_fec!Q$35)</f>
        <v>2.8355940322633226</v>
      </c>
      <c r="R81" s="350">
        <f>IF(R$35=0,0,R$35/TRE_fec!R$35)</f>
        <v>2.8355091502241589</v>
      </c>
      <c r="S81" s="350">
        <f>IF(S$35=0,0,S$35/TRE_fec!S$35)</f>
        <v>3.0762697475126544</v>
      </c>
      <c r="T81" s="350">
        <f>IF(T$35=0,0,T$35/TRE_fec!T$35)</f>
        <v>3.0845488965568322</v>
      </c>
      <c r="U81" s="350">
        <f>IF(U$35=0,0,U$35/TRE_fec!U$35)</f>
        <v>2.7152377477181595</v>
      </c>
      <c r="V81" s="350">
        <f>IF(V$35=0,0,V$35/TRE_fec!V$35)</f>
        <v>2.7222243356370361</v>
      </c>
      <c r="W81" s="350">
        <f>IF(W$35=0,0,W$35/TRE_fec!W$35)</f>
        <v>2.7343696135468427</v>
      </c>
      <c r="DA81" s="175"/>
    </row>
    <row r="82" spans="1:105" ht="12" customHeight="1" x14ac:dyDescent="0.25">
      <c r="A82" s="203" t="s">
        <v>2442</v>
      </c>
      <c r="B82" s="350">
        <f>IF(B$46=0,0,B$46/TRE_fec!B$46)</f>
        <v>0</v>
      </c>
      <c r="C82" s="350">
        <f>IF(C$46=0,0,C$46/TRE_fec!C$46)</f>
        <v>0</v>
      </c>
      <c r="D82" s="350">
        <f>IF(D$46=0,0,D$46/TRE_fec!D$46)</f>
        <v>0</v>
      </c>
      <c r="E82" s="350">
        <f>IF(E$46=0,0,E$46/TRE_fec!E$46)</f>
        <v>0</v>
      </c>
      <c r="F82" s="350">
        <f>IF(F$46=0,0,F$46/TRE_fec!F$46)</f>
        <v>0</v>
      </c>
      <c r="G82" s="350">
        <f>IF(G$46=0,0,G$46/TRE_fec!G$46)</f>
        <v>0</v>
      </c>
      <c r="H82" s="350">
        <f>IF(H$46=0,0,H$46/TRE_fec!H$46)</f>
        <v>0</v>
      </c>
      <c r="I82" s="350">
        <f>IF(I$46=0,0,I$46/TRE_fec!I$46)</f>
        <v>0</v>
      </c>
      <c r="J82" s="350">
        <f>IF(J$46=0,0,J$46/TRE_fec!J$46)</f>
        <v>0</v>
      </c>
      <c r="K82" s="350">
        <f>IF(K$46=0,0,K$46/TRE_fec!K$46)</f>
        <v>0</v>
      </c>
      <c r="L82" s="350">
        <f>IF(L$46=0,0,L$46/TRE_fec!L$46)</f>
        <v>0</v>
      </c>
      <c r="M82" s="350">
        <f>IF(M$46=0,0,M$46/TRE_fec!M$46)</f>
        <v>0</v>
      </c>
      <c r="N82" s="350">
        <f>IF(N$46=0,0,N$46/TRE_fec!N$46)</f>
        <v>0</v>
      </c>
      <c r="O82" s="350">
        <f>IF(O$46=0,0,O$46/TRE_fec!O$46)</f>
        <v>0</v>
      </c>
      <c r="P82" s="350">
        <f>IF(P$46=0,0,P$46/TRE_fec!P$46)</f>
        <v>0</v>
      </c>
      <c r="Q82" s="350">
        <f>IF(Q$46=0,0,Q$46/TRE_fec!Q$46)</f>
        <v>0</v>
      </c>
      <c r="R82" s="350">
        <f>IF(R$46=0,0,R$46/TRE_fec!R$46)</f>
        <v>0</v>
      </c>
      <c r="S82" s="350">
        <f>IF(S$46=0,0,S$46/TRE_fec!S$46)</f>
        <v>0</v>
      </c>
      <c r="T82" s="350">
        <f>IF(T$46=0,0,T$46/TRE_fec!T$46)</f>
        <v>0</v>
      </c>
      <c r="U82" s="350">
        <f>IF(U$46=0,0,U$46/TRE_fec!U$46)</f>
        <v>0</v>
      </c>
      <c r="V82" s="350">
        <f>IF(V$46=0,0,V$46/TRE_fec!V$46)</f>
        <v>0</v>
      </c>
      <c r="W82" s="350">
        <f>IF(W$46=0,0,W$46/TRE_fec!W$46)</f>
        <v>0</v>
      </c>
      <c r="DA82" s="175"/>
    </row>
    <row r="83" spans="1:105" ht="12" customHeight="1" x14ac:dyDescent="0.25">
      <c r="A83" s="41" t="s">
        <v>2444</v>
      </c>
      <c r="B83" s="335">
        <f>IF(B$47=0,0,B$47/TRE_fec!B$47)</f>
        <v>0</v>
      </c>
      <c r="C83" s="335">
        <f>IF(C$47=0,0,C$47/TRE_fec!C$47)</f>
        <v>0</v>
      </c>
      <c r="D83" s="335">
        <f>IF(D$47=0,0,D$47/TRE_fec!D$47)</f>
        <v>0</v>
      </c>
      <c r="E83" s="335">
        <f>IF(E$47=0,0,E$47/TRE_fec!E$47)</f>
        <v>0</v>
      </c>
      <c r="F83" s="335">
        <f>IF(F$47=0,0,F$47/TRE_fec!F$47)</f>
        <v>0</v>
      </c>
      <c r="G83" s="335">
        <f>IF(G$47=0,0,G$47/TRE_fec!G$47)</f>
        <v>0</v>
      </c>
      <c r="H83" s="335">
        <f>IF(H$47=0,0,H$47/TRE_fec!H$47)</f>
        <v>0</v>
      </c>
      <c r="I83" s="335">
        <f>IF(I$47=0,0,I$47/TRE_fec!I$47)</f>
        <v>0</v>
      </c>
      <c r="J83" s="335">
        <f>IF(J$47=0,0,J$47/TRE_fec!J$47)</f>
        <v>0</v>
      </c>
      <c r="K83" s="335">
        <f>IF(K$47=0,0,K$47/TRE_fec!K$47)</f>
        <v>0</v>
      </c>
      <c r="L83" s="335">
        <f>IF(L$47=0,0,L$47/TRE_fec!L$47)</f>
        <v>0</v>
      </c>
      <c r="M83" s="335">
        <f>IF(M$47=0,0,M$47/TRE_fec!M$47)</f>
        <v>0</v>
      </c>
      <c r="N83" s="335">
        <f>IF(N$47=0,0,N$47/TRE_fec!N$47)</f>
        <v>0</v>
      </c>
      <c r="O83" s="335">
        <f>IF(O$47=0,0,O$47/TRE_fec!O$47)</f>
        <v>0</v>
      </c>
      <c r="P83" s="335">
        <f>IF(P$47=0,0,P$47/TRE_fec!P$47)</f>
        <v>0</v>
      </c>
      <c r="Q83" s="335">
        <f>IF(Q$47=0,0,Q$47/TRE_fec!Q$47)</f>
        <v>0</v>
      </c>
      <c r="R83" s="335">
        <f>IF(R$47=0,0,R$47/TRE_fec!R$47)</f>
        <v>0</v>
      </c>
      <c r="S83" s="335">
        <f>IF(S$47=0,0,S$47/TRE_fec!S$47)</f>
        <v>0</v>
      </c>
      <c r="T83" s="335">
        <f>IF(T$47=0,0,T$47/TRE_fec!T$47)</f>
        <v>0</v>
      </c>
      <c r="U83" s="335">
        <f>IF(U$47=0,0,U$47/TRE_fec!U$47)</f>
        <v>0</v>
      </c>
      <c r="V83" s="335">
        <f>IF(V$47=0,0,V$47/TRE_fec!V$47)</f>
        <v>0</v>
      </c>
      <c r="W83" s="335">
        <f>IF(W$47=0,0,W$47/TRE_fec!W$47)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equipment"</f>
        <v>EL: Machinery equipment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2553.3254332691449</v>
      </c>
      <c r="C3" s="205">
        <v>2984.559097856566</v>
      </c>
      <c r="D3" s="205">
        <v>2786.8642984922049</v>
      </c>
      <c r="E3" s="205">
        <v>2921.81899641577</v>
      </c>
      <c r="F3" s="205">
        <v>2998.4214250721252</v>
      </c>
      <c r="G3" s="205">
        <v>3591.693727567937</v>
      </c>
      <c r="H3" s="205">
        <v>3451.27442475317</v>
      </c>
      <c r="I3" s="205">
        <v>3443.422575110721</v>
      </c>
      <c r="J3" s="205">
        <v>3412.3471894325339</v>
      </c>
      <c r="K3" s="205">
        <v>2823.9526970491429</v>
      </c>
      <c r="L3" s="205">
        <v>2674.785491603327</v>
      </c>
      <c r="M3" s="205">
        <v>2212.0953194721351</v>
      </c>
      <c r="N3" s="205">
        <v>1995.072474883043</v>
      </c>
      <c r="O3" s="205">
        <v>1937.982979555904</v>
      </c>
      <c r="P3" s="205">
        <v>1868.5692678169839</v>
      </c>
      <c r="Q3" s="205">
        <v>1954</v>
      </c>
      <c r="R3" s="205">
        <v>1820.129566824394</v>
      </c>
      <c r="S3" s="205">
        <v>1885.4104055664791</v>
      </c>
      <c r="T3" s="205">
        <v>1995.927305472555</v>
      </c>
      <c r="U3" s="205">
        <v>2018.5228438252111</v>
      </c>
      <c r="V3" s="205">
        <v>1988.4577677605839</v>
      </c>
      <c r="W3" s="205">
        <v>2313.1413769054502</v>
      </c>
      <c r="DA3" s="112" t="s">
        <v>2526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2123.1030734304368</v>
      </c>
      <c r="C5" s="205">
        <v>2137.0515596721461</v>
      </c>
      <c r="D5" s="205">
        <v>2159.86769103099</v>
      </c>
      <c r="E5" s="205">
        <v>2337.7472538191651</v>
      </c>
      <c r="F5" s="205">
        <v>1582.0126417486019</v>
      </c>
      <c r="G5" s="205">
        <v>1630.475447290235</v>
      </c>
      <c r="H5" s="205">
        <v>1843.5995754162</v>
      </c>
      <c r="I5" s="205">
        <v>2140.774889582714</v>
      </c>
      <c r="J5" s="205">
        <v>1972.9338901058461</v>
      </c>
      <c r="K5" s="205">
        <v>338.66412857613858</v>
      </c>
      <c r="L5" s="205">
        <v>533.23262710724737</v>
      </c>
      <c r="M5" s="205">
        <v>1392.6135032294151</v>
      </c>
      <c r="N5" s="205">
        <v>745.51372997607155</v>
      </c>
      <c r="O5" s="205">
        <v>789.50763476376494</v>
      </c>
      <c r="P5" s="205">
        <v>1153.242753169777</v>
      </c>
      <c r="Q5" s="205">
        <v>1199.022112618828</v>
      </c>
      <c r="R5" s="205">
        <v>975.1873653179822</v>
      </c>
      <c r="S5" s="205">
        <v>1655.378540702352</v>
      </c>
      <c r="T5" s="205">
        <v>2204.170125574673</v>
      </c>
      <c r="U5" s="205">
        <v>2999.373235589374</v>
      </c>
      <c r="V5" s="205">
        <v>2616.49554764702</v>
      </c>
      <c r="W5" s="205">
        <v>3032.1114449784768</v>
      </c>
      <c r="DA5" s="112" t="s">
        <v>2527</v>
      </c>
    </row>
    <row r="6" spans="1:105" ht="12" customHeight="1" x14ac:dyDescent="0.25">
      <c r="A6" s="154" t="s">
        <v>2114</v>
      </c>
      <c r="B6" s="340">
        <v>2653.878841788046</v>
      </c>
      <c r="C6" s="340">
        <v>2521.1848996986441</v>
      </c>
      <c r="D6" s="340">
        <v>2388.4909576092418</v>
      </c>
      <c r="E6" s="340">
        <v>2521.1848996986441</v>
      </c>
      <c r="F6" s="340">
        <v>2388.4909576092418</v>
      </c>
      <c r="G6" s="340">
        <v>2255.79701551984</v>
      </c>
      <c r="H6" s="340">
        <v>2255.79701551984</v>
      </c>
      <c r="I6" s="340">
        <v>2255.79701551984</v>
      </c>
      <c r="J6" s="340">
        <v>2123.1030734304368</v>
      </c>
      <c r="K6" s="340">
        <v>2123.1030734304368</v>
      </c>
      <c r="L6" s="340">
        <v>1990.4091313410349</v>
      </c>
      <c r="M6" s="340">
        <v>1990.4091313410349</v>
      </c>
      <c r="N6" s="340">
        <v>1857.7151892516331</v>
      </c>
      <c r="O6" s="340">
        <v>1725.0212471622301</v>
      </c>
      <c r="P6" s="340">
        <v>1725.0212471622301</v>
      </c>
      <c r="Q6" s="340">
        <v>1592.327305072828</v>
      </c>
      <c r="R6" s="340">
        <v>1459.633362983426</v>
      </c>
      <c r="S6" s="340">
        <v>1857.7151892516331</v>
      </c>
      <c r="T6" s="340">
        <v>2388.4909576092418</v>
      </c>
      <c r="U6" s="340">
        <v>3184.6546101456561</v>
      </c>
      <c r="V6" s="340">
        <v>3184.6546101456561</v>
      </c>
      <c r="W6" s="340">
        <v>3317.3485522350579</v>
      </c>
      <c r="DA6" s="160" t="s">
        <v>2528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132.6939420894023</v>
      </c>
      <c r="F7" s="342">
        <v>0</v>
      </c>
      <c r="G7" s="342">
        <v>0</v>
      </c>
      <c r="H7" s="342">
        <v>0</v>
      </c>
      <c r="I7" s="342">
        <v>132.6939420894023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398.08182626820701</v>
      </c>
      <c r="T7" s="342">
        <v>663.46971044701161</v>
      </c>
      <c r="U7" s="342">
        <v>928.85759462581632</v>
      </c>
      <c r="V7" s="342">
        <v>0</v>
      </c>
      <c r="W7" s="342">
        <v>265.38788417880471</v>
      </c>
      <c r="DA7" s="161" t="s">
        <v>2529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132.69394208940184</v>
      </c>
      <c r="D8" s="344">
        <f t="shared" si="0"/>
        <v>132.6939420894023</v>
      </c>
      <c r="E8" s="344">
        <f t="shared" si="0"/>
        <v>0</v>
      </c>
      <c r="F8" s="344">
        <f t="shared" si="0"/>
        <v>132.6939420894023</v>
      </c>
      <c r="G8" s="344">
        <f t="shared" si="0"/>
        <v>132.69394208940184</v>
      </c>
      <c r="H8" s="344">
        <f t="shared" si="0"/>
        <v>0</v>
      </c>
      <c r="I8" s="344">
        <f t="shared" si="0"/>
        <v>132.6939420894023</v>
      </c>
      <c r="J8" s="344">
        <f t="shared" si="0"/>
        <v>132.69394208940321</v>
      </c>
      <c r="K8" s="344">
        <f t="shared" si="0"/>
        <v>0</v>
      </c>
      <c r="L8" s="344">
        <f t="shared" si="0"/>
        <v>132.69394208940184</v>
      </c>
      <c r="M8" s="344">
        <f t="shared" si="0"/>
        <v>0</v>
      </c>
      <c r="N8" s="344">
        <f t="shared" si="0"/>
        <v>132.69394208940184</v>
      </c>
      <c r="O8" s="344">
        <f t="shared" si="0"/>
        <v>132.69394208940298</v>
      </c>
      <c r="P8" s="344">
        <f t="shared" si="0"/>
        <v>0</v>
      </c>
      <c r="Q8" s="344">
        <f t="shared" si="0"/>
        <v>132.69394208940207</v>
      </c>
      <c r="R8" s="344">
        <f t="shared" si="0"/>
        <v>132.69394208940207</v>
      </c>
      <c r="S8" s="344">
        <f t="shared" si="0"/>
        <v>0</v>
      </c>
      <c r="T8" s="344">
        <f t="shared" si="0"/>
        <v>132.69394208940275</v>
      </c>
      <c r="U8" s="344">
        <f t="shared" si="0"/>
        <v>132.6939420894023</v>
      </c>
      <c r="V8" s="344">
        <f t="shared" si="0"/>
        <v>0</v>
      </c>
      <c r="W8" s="344">
        <f t="shared" si="0"/>
        <v>132.69394208940275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530.77576835760919</v>
      </c>
      <c r="C9" s="345">
        <f t="shared" si="1"/>
        <v>384.13334002649799</v>
      </c>
      <c r="D9" s="345">
        <f t="shared" si="1"/>
        <v>228.62326657825179</v>
      </c>
      <c r="E9" s="345">
        <f t="shared" si="1"/>
        <v>183.43764587947908</v>
      </c>
      <c r="F9" s="345">
        <f t="shared" si="1"/>
        <v>806.4783158606399</v>
      </c>
      <c r="G9" s="345">
        <f t="shared" si="1"/>
        <v>625.32156822960496</v>
      </c>
      <c r="H9" s="345">
        <f t="shared" si="1"/>
        <v>412.19744010364002</v>
      </c>
      <c r="I9" s="345">
        <f t="shared" si="1"/>
        <v>115.02212593712602</v>
      </c>
      <c r="J9" s="345">
        <f t="shared" si="1"/>
        <v>150.16918332459068</v>
      </c>
      <c r="K9" s="345">
        <f t="shared" si="1"/>
        <v>1784.4389448542981</v>
      </c>
      <c r="L9" s="345">
        <f t="shared" si="1"/>
        <v>1457.1765042337875</v>
      </c>
      <c r="M9" s="345">
        <f t="shared" si="1"/>
        <v>597.79562811161986</v>
      </c>
      <c r="N9" s="345">
        <f t="shared" si="1"/>
        <v>1112.2014592755615</v>
      </c>
      <c r="O9" s="345">
        <f t="shared" si="1"/>
        <v>935.51361239846517</v>
      </c>
      <c r="P9" s="345">
        <f t="shared" si="1"/>
        <v>571.77849399245315</v>
      </c>
      <c r="Q9" s="345">
        <f t="shared" si="1"/>
        <v>393.30519245400001</v>
      </c>
      <c r="R9" s="345">
        <f t="shared" si="1"/>
        <v>484.44599766544377</v>
      </c>
      <c r="S9" s="345">
        <f t="shared" si="1"/>
        <v>202.33664854928111</v>
      </c>
      <c r="T9" s="345">
        <f t="shared" si="1"/>
        <v>184.32083203456887</v>
      </c>
      <c r="U9" s="345">
        <f t="shared" si="1"/>
        <v>185.28137455628212</v>
      </c>
      <c r="V9" s="345">
        <f t="shared" si="1"/>
        <v>568.1590624986361</v>
      </c>
      <c r="W9" s="345">
        <f t="shared" si="1"/>
        <v>285.23710725658111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67.968357695614799</v>
      </c>
      <c r="C12" s="212">
        <v>71.551246775580395</v>
      </c>
      <c r="D12" s="212">
        <v>73.215907136715387</v>
      </c>
      <c r="E12" s="212">
        <v>88.029234737747203</v>
      </c>
      <c r="F12" s="212">
        <v>58.371797076526221</v>
      </c>
      <c r="G12" s="212">
        <v>58.868529664660358</v>
      </c>
      <c r="H12" s="212">
        <v>62.587704213241608</v>
      </c>
      <c r="I12" s="212">
        <v>69.043250214961304</v>
      </c>
      <c r="J12" s="212">
        <v>67.268529664660349</v>
      </c>
      <c r="K12" s="212">
        <v>12.171625107480651</v>
      </c>
      <c r="L12" s="212">
        <v>18.933276010318149</v>
      </c>
      <c r="M12" s="212">
        <v>45.784350816852957</v>
      </c>
      <c r="N12" s="212">
        <v>24.386156491831471</v>
      </c>
      <c r="O12" s="212">
        <v>26.523817712811692</v>
      </c>
      <c r="P12" s="212">
        <v>36.39054170249355</v>
      </c>
      <c r="Q12" s="212">
        <v>36.607910576096288</v>
      </c>
      <c r="R12" s="212">
        <v>29.576354256233881</v>
      </c>
      <c r="S12" s="212">
        <v>49.869475494411013</v>
      </c>
      <c r="T12" s="212">
        <v>64.760361134995691</v>
      </c>
      <c r="U12" s="212">
        <v>87.2189165950129</v>
      </c>
      <c r="V12" s="212">
        <v>76.44987102321582</v>
      </c>
      <c r="W12" s="212">
        <v>89.505674978503862</v>
      </c>
      <c r="DA12" s="109" t="s">
        <v>2530</v>
      </c>
    </row>
    <row r="13" spans="1:105" ht="12" customHeight="1" x14ac:dyDescent="0.25">
      <c r="A13" s="24" t="s">
        <v>30</v>
      </c>
      <c r="B13" s="215">
        <v>0.69982803095442814</v>
      </c>
      <c r="C13" s="215">
        <v>2.7994840928632838</v>
      </c>
      <c r="D13" s="215">
        <v>2.0995700773860699</v>
      </c>
      <c r="E13" s="215">
        <v>2.7994840928632838</v>
      </c>
      <c r="F13" s="215">
        <v>2.7994840928632838</v>
      </c>
      <c r="G13" s="215">
        <v>2.7994840928632838</v>
      </c>
      <c r="H13" s="215">
        <v>2.1142734307824589</v>
      </c>
      <c r="I13" s="215">
        <v>1.347119518486672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2531</v>
      </c>
    </row>
    <row r="14" spans="1:105" ht="12" customHeight="1" x14ac:dyDescent="0.25">
      <c r="A14" s="14" t="s">
        <v>31</v>
      </c>
      <c r="B14" s="206">
        <f t="shared" ref="B14:W14" si="2">B15+B16+B17+B18+B19</f>
        <v>14.474032674118661</v>
      </c>
      <c r="C14" s="206">
        <f t="shared" si="2"/>
        <v>14.474032674118661</v>
      </c>
      <c r="D14" s="206">
        <f t="shared" si="2"/>
        <v>14.474032674118661</v>
      </c>
      <c r="E14" s="206">
        <f t="shared" si="2"/>
        <v>9.6493551160791053</v>
      </c>
      <c r="F14" s="206">
        <f t="shared" si="2"/>
        <v>6.7546001719690452</v>
      </c>
      <c r="G14" s="206">
        <f t="shared" si="2"/>
        <v>5.7895958727429058</v>
      </c>
      <c r="H14" s="206">
        <f t="shared" si="2"/>
        <v>6.7546001719690452</v>
      </c>
      <c r="I14" s="206">
        <f t="shared" si="2"/>
        <v>6.7546001719690452</v>
      </c>
      <c r="J14" s="206">
        <f t="shared" si="2"/>
        <v>5.7895958727429058</v>
      </c>
      <c r="K14" s="206">
        <f t="shared" si="2"/>
        <v>4.7769561478933786</v>
      </c>
      <c r="L14" s="206">
        <f t="shared" si="2"/>
        <v>3.8214961306964752</v>
      </c>
      <c r="M14" s="206">
        <f t="shared" si="2"/>
        <v>1.9107480653482369</v>
      </c>
      <c r="N14" s="206">
        <f t="shared" si="2"/>
        <v>5.1256233877901964</v>
      </c>
      <c r="O14" s="206">
        <f t="shared" si="2"/>
        <v>6.1239896818572639</v>
      </c>
      <c r="P14" s="206">
        <f t="shared" si="2"/>
        <v>15.563198624247635</v>
      </c>
      <c r="Q14" s="206">
        <f t="shared" si="2"/>
        <v>16.96285468615649</v>
      </c>
      <c r="R14" s="206">
        <f t="shared" si="2"/>
        <v>14.034651762682717</v>
      </c>
      <c r="S14" s="206">
        <f t="shared" si="2"/>
        <v>10.514961306964747</v>
      </c>
      <c r="T14" s="206">
        <f t="shared" si="2"/>
        <v>14.212553740326738</v>
      </c>
      <c r="U14" s="206">
        <f t="shared" si="2"/>
        <v>14.383834909716251</v>
      </c>
      <c r="V14" s="206">
        <f t="shared" si="2"/>
        <v>14.033276010318142</v>
      </c>
      <c r="W14" s="206">
        <f t="shared" si="2"/>
        <v>26.995012897678414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2532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2.1974204643164228</v>
      </c>
      <c r="O16" s="206">
        <v>1.098710232158211</v>
      </c>
      <c r="P16" s="206">
        <v>6.592175408426483</v>
      </c>
      <c r="Q16" s="206">
        <v>2.1974204643164228</v>
      </c>
      <c r="R16" s="206">
        <v>2.1974204643164228</v>
      </c>
      <c r="S16" s="206">
        <v>2.3204643164230441</v>
      </c>
      <c r="T16" s="206">
        <v>2.3347377472055029</v>
      </c>
      <c r="U16" s="206">
        <v>2.6972484952708511</v>
      </c>
      <c r="V16" s="206">
        <v>2.601719690455718</v>
      </c>
      <c r="W16" s="206">
        <v>3.9410146173688738</v>
      </c>
      <c r="DA16" s="71" t="s">
        <v>2533</v>
      </c>
    </row>
    <row r="17" spans="1:105" ht="12" customHeight="1" x14ac:dyDescent="0.25">
      <c r="A17" s="18" t="s">
        <v>69</v>
      </c>
      <c r="B17" s="206">
        <v>0</v>
      </c>
      <c r="C17" s="206">
        <v>0</v>
      </c>
      <c r="D17" s="206">
        <v>0</v>
      </c>
      <c r="E17" s="206">
        <v>0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1.0174548581255369</v>
      </c>
      <c r="O17" s="206">
        <v>4.0699054170249349</v>
      </c>
      <c r="P17" s="206">
        <v>6.1049011177987964</v>
      </c>
      <c r="Q17" s="206">
        <v>7.1223559759243331</v>
      </c>
      <c r="R17" s="206">
        <v>6.1049011177987964</v>
      </c>
      <c r="S17" s="206">
        <v>8.0666380051590707</v>
      </c>
      <c r="T17" s="206">
        <v>10.33766122098022</v>
      </c>
      <c r="U17" s="206">
        <v>8.6852106620808254</v>
      </c>
      <c r="V17" s="206">
        <v>7.8784178847807391</v>
      </c>
      <c r="W17" s="206">
        <v>7.7725709372312979</v>
      </c>
      <c r="DA17" s="71" t="s">
        <v>2534</v>
      </c>
    </row>
    <row r="18" spans="1:105" ht="12" customHeight="1" x14ac:dyDescent="0.25">
      <c r="A18" s="18" t="s">
        <v>70</v>
      </c>
      <c r="B18" s="206">
        <v>14.474032674118661</v>
      </c>
      <c r="C18" s="206">
        <v>14.474032674118661</v>
      </c>
      <c r="D18" s="206">
        <v>14.474032674118661</v>
      </c>
      <c r="E18" s="206">
        <v>9.6493551160791053</v>
      </c>
      <c r="F18" s="206">
        <v>6.7546001719690452</v>
      </c>
      <c r="G18" s="206">
        <v>5.7895958727429058</v>
      </c>
      <c r="H18" s="206">
        <v>6.7546001719690452</v>
      </c>
      <c r="I18" s="206">
        <v>6.7546001719690452</v>
      </c>
      <c r="J18" s="206">
        <v>5.7895958727429058</v>
      </c>
      <c r="K18" s="206">
        <v>4.7769561478933786</v>
      </c>
      <c r="L18" s="206">
        <v>3.8214961306964752</v>
      </c>
      <c r="M18" s="206">
        <v>1.9107480653482369</v>
      </c>
      <c r="N18" s="206">
        <v>1.9107480653482369</v>
      </c>
      <c r="O18" s="206">
        <v>0.95537403267411869</v>
      </c>
      <c r="P18" s="206">
        <v>2.8661220980223558</v>
      </c>
      <c r="Q18" s="206">
        <v>7.643078245915734</v>
      </c>
      <c r="R18" s="206">
        <v>5.732330180567498</v>
      </c>
      <c r="S18" s="206">
        <v>0.1089423903697334</v>
      </c>
      <c r="T18" s="206">
        <v>1.1942390369733451</v>
      </c>
      <c r="U18" s="206">
        <v>1.726397248495271</v>
      </c>
      <c r="V18" s="206">
        <v>2.418056749785038</v>
      </c>
      <c r="W18" s="206">
        <v>13.35717970765262</v>
      </c>
      <c r="DA18" s="71" t="s">
        <v>2535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1.8916595012897681E-2</v>
      </c>
      <c r="T19" s="206">
        <v>0.34591573516766982</v>
      </c>
      <c r="U19" s="206">
        <v>1.274978503869304</v>
      </c>
      <c r="V19" s="206">
        <v>1.135081685296647</v>
      </c>
      <c r="W19" s="206">
        <v>1.924247635425623</v>
      </c>
      <c r="DA19" s="71" t="s">
        <v>2536</v>
      </c>
    </row>
    <row r="20" spans="1:105" ht="12" customHeight="1" x14ac:dyDescent="0.25">
      <c r="A20" s="14" t="s">
        <v>35</v>
      </c>
      <c r="B20" s="206">
        <f t="shared" ref="B20:W20" si="3">B21+B22</f>
        <v>0</v>
      </c>
      <c r="C20" s="206">
        <f t="shared" si="3"/>
        <v>1.7411865864144449</v>
      </c>
      <c r="D20" s="206">
        <f t="shared" si="3"/>
        <v>1.956147893379192</v>
      </c>
      <c r="E20" s="206">
        <f t="shared" si="3"/>
        <v>0</v>
      </c>
      <c r="F20" s="206">
        <f t="shared" si="3"/>
        <v>0.58039552880481504</v>
      </c>
      <c r="G20" s="206">
        <f t="shared" si="3"/>
        <v>1.612209802235598</v>
      </c>
      <c r="H20" s="206">
        <f t="shared" si="3"/>
        <v>1.870163370593293</v>
      </c>
      <c r="I20" s="206">
        <f t="shared" si="3"/>
        <v>2.9879621668099738</v>
      </c>
      <c r="J20" s="206">
        <f t="shared" si="3"/>
        <v>3.0094582975064492</v>
      </c>
      <c r="K20" s="206">
        <f t="shared" si="3"/>
        <v>3.0094582975064492</v>
      </c>
      <c r="L20" s="206">
        <f t="shared" si="3"/>
        <v>3.0739466895958731</v>
      </c>
      <c r="M20" s="206">
        <f t="shared" si="3"/>
        <v>3.0309544282029228</v>
      </c>
      <c r="N20" s="206">
        <f t="shared" si="3"/>
        <v>2.837489251934652</v>
      </c>
      <c r="O20" s="206">
        <f t="shared" si="3"/>
        <v>2.773000859845228</v>
      </c>
      <c r="P20" s="206">
        <f t="shared" si="3"/>
        <v>2.9234737747205499</v>
      </c>
      <c r="Q20" s="206">
        <f t="shared" si="3"/>
        <v>3.718830610490111</v>
      </c>
      <c r="R20" s="206">
        <f t="shared" si="3"/>
        <v>2.5580395528804809</v>
      </c>
      <c r="S20" s="206">
        <f t="shared" si="3"/>
        <v>2.8060189165950131</v>
      </c>
      <c r="T20" s="206">
        <f t="shared" si="3"/>
        <v>2.1608770421324159</v>
      </c>
      <c r="U20" s="206">
        <f t="shared" si="3"/>
        <v>2.8446259673258809</v>
      </c>
      <c r="V20" s="206">
        <f t="shared" si="3"/>
        <v>1.187102321582115</v>
      </c>
      <c r="W20" s="206">
        <f t="shared" si="3"/>
        <v>9.1851246775580382</v>
      </c>
      <c r="DA20" s="71"/>
    </row>
    <row r="21" spans="1:105" ht="12" customHeight="1" x14ac:dyDescent="0.25">
      <c r="A21" s="18" t="s">
        <v>72</v>
      </c>
      <c r="B21" s="206">
        <v>0</v>
      </c>
      <c r="C21" s="206">
        <v>1.7411865864144449</v>
      </c>
      <c r="D21" s="206">
        <v>1.956147893379192</v>
      </c>
      <c r="E21" s="206">
        <v>0</v>
      </c>
      <c r="F21" s="206">
        <v>0.58039552880481504</v>
      </c>
      <c r="G21" s="206">
        <v>1.612209802235598</v>
      </c>
      <c r="H21" s="206">
        <v>1.870163370593293</v>
      </c>
      <c r="I21" s="206">
        <v>2.9879621668099738</v>
      </c>
      <c r="J21" s="206">
        <v>3.0094582975064492</v>
      </c>
      <c r="K21" s="206">
        <v>3.0094582975064492</v>
      </c>
      <c r="L21" s="206">
        <v>3.0739466895958731</v>
      </c>
      <c r="M21" s="206">
        <v>3.0309544282029228</v>
      </c>
      <c r="N21" s="206">
        <v>2.837489251934652</v>
      </c>
      <c r="O21" s="206">
        <v>2.773000859845228</v>
      </c>
      <c r="P21" s="206">
        <v>2.9234737747205499</v>
      </c>
      <c r="Q21" s="206">
        <v>3.718830610490111</v>
      </c>
      <c r="R21" s="206">
        <v>2.5580395528804809</v>
      </c>
      <c r="S21" s="206">
        <v>2.8060189165950131</v>
      </c>
      <c r="T21" s="206">
        <v>2.1608770421324159</v>
      </c>
      <c r="U21" s="206">
        <v>2.8446259673258809</v>
      </c>
      <c r="V21" s="206">
        <v>1.187102321582115</v>
      </c>
      <c r="W21" s="206">
        <v>9.1851246775580382</v>
      </c>
      <c r="DA21" s="71" t="s">
        <v>2537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2538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0.8789337919174548</v>
      </c>
      <c r="Q23" s="206">
        <f t="shared" si="4"/>
        <v>0.8789337919174548</v>
      </c>
      <c r="R23" s="206">
        <f t="shared" si="4"/>
        <v>0</v>
      </c>
      <c r="S23" s="206">
        <f t="shared" si="4"/>
        <v>0</v>
      </c>
      <c r="T23" s="206">
        <f t="shared" si="4"/>
        <v>0.71109200343938084</v>
      </c>
      <c r="U23" s="206">
        <f t="shared" si="4"/>
        <v>0.58976784178847808</v>
      </c>
      <c r="V23" s="206">
        <f t="shared" si="4"/>
        <v>0.49570077386070499</v>
      </c>
      <c r="W23" s="206">
        <f t="shared" si="4"/>
        <v>0.4904557179707652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2539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2540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0.8789337919174548</v>
      </c>
      <c r="Q26" s="206">
        <v>0.8789337919174548</v>
      </c>
      <c r="R26" s="206">
        <v>0</v>
      </c>
      <c r="S26" s="206">
        <v>0</v>
      </c>
      <c r="T26" s="206">
        <v>0.71109200343938084</v>
      </c>
      <c r="U26" s="206">
        <v>0.58976784178847808</v>
      </c>
      <c r="V26" s="206">
        <v>0.49570077386070499</v>
      </c>
      <c r="W26" s="206">
        <v>0.4904557179707652</v>
      </c>
      <c r="DA26" s="71" t="s">
        <v>2541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2542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2543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2544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2545</v>
      </c>
    </row>
    <row r="31" spans="1:105" ht="12" customHeight="1" x14ac:dyDescent="0.25">
      <c r="A31" s="21" t="s">
        <v>38</v>
      </c>
      <c r="B31" s="209">
        <v>52.794496990541703</v>
      </c>
      <c r="C31" s="209">
        <v>52.536543422184003</v>
      </c>
      <c r="D31" s="209">
        <v>54.686156491831468</v>
      </c>
      <c r="E31" s="209">
        <v>75.580395528804814</v>
      </c>
      <c r="F31" s="209">
        <v>48.23731728288908</v>
      </c>
      <c r="G31" s="209">
        <v>48.667239896818572</v>
      </c>
      <c r="H31" s="209">
        <v>51.848667239896812</v>
      </c>
      <c r="I31" s="209">
        <v>57.953568357695609</v>
      </c>
      <c r="J31" s="209">
        <v>58.469475494411</v>
      </c>
      <c r="K31" s="209">
        <v>4.3852106620808264</v>
      </c>
      <c r="L31" s="209">
        <v>12.0378331900258</v>
      </c>
      <c r="M31" s="209">
        <v>40.842648323301802</v>
      </c>
      <c r="N31" s="209">
        <v>16.42304385210662</v>
      </c>
      <c r="O31" s="209">
        <v>17.626827171109198</v>
      </c>
      <c r="P31" s="209">
        <v>17.024935511607911</v>
      </c>
      <c r="Q31" s="209">
        <v>15.04729148753224</v>
      </c>
      <c r="R31" s="209">
        <v>12.98366294067068</v>
      </c>
      <c r="S31" s="209">
        <v>36.548495270851248</v>
      </c>
      <c r="T31" s="209">
        <v>47.675838349097162</v>
      </c>
      <c r="U31" s="209">
        <v>69.400687876182289</v>
      </c>
      <c r="V31" s="209">
        <v>60.733791917454852</v>
      </c>
      <c r="W31" s="209">
        <v>52.835081685296643</v>
      </c>
      <c r="DA31" s="86" t="s">
        <v>2546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MAE_emi!B5</f>
        <v>50.05214676287077</v>
      </c>
      <c r="C33" s="205">
        <f>MAE_emi!C5</f>
        <v>63.586129201484127</v>
      </c>
      <c r="D33" s="205">
        <f>MAE_emi!D5</f>
        <v>60.942802802108822</v>
      </c>
      <c r="E33" s="205">
        <f>MAE_emi!E5</f>
        <v>43.861670163336591</v>
      </c>
      <c r="F33" s="205">
        <f>MAE_emi!F5</f>
        <v>35.844205921218851</v>
      </c>
      <c r="G33" s="205">
        <f>MAE_emi!G5</f>
        <v>35.140549201535819</v>
      </c>
      <c r="H33" s="205">
        <f>MAE_emi!H5</f>
        <v>35.791515481206837</v>
      </c>
      <c r="I33" s="205">
        <f>MAE_emi!I5</f>
        <v>34.966322762372137</v>
      </c>
      <c r="J33" s="205">
        <f>MAE_emi!J5</f>
        <v>25.830267121843882</v>
      </c>
      <c r="K33" s="205">
        <f>MAE_emi!K5</f>
        <v>22.548723838384941</v>
      </c>
      <c r="L33" s="205">
        <f>MAE_emi!L5</f>
        <v>19.60394615884881</v>
      </c>
      <c r="M33" s="205">
        <f>MAE_emi!M5</f>
        <v>13.31102808224043</v>
      </c>
      <c r="N33" s="205">
        <f>MAE_emi!N5</f>
        <v>21.818490120834252</v>
      </c>
      <c r="O33" s="205">
        <f>MAE_emi!O5</f>
        <v>25.138380600995099</v>
      </c>
      <c r="P33" s="205">
        <f>MAE_emi!P5</f>
        <v>52.510182838746708</v>
      </c>
      <c r="Q33" s="205">
        <f>MAE_emi!Q5</f>
        <v>61.404632997312667</v>
      </c>
      <c r="R33" s="205">
        <f>MAE_emi!R5</f>
        <v>49.329663839066278</v>
      </c>
      <c r="S33" s="205">
        <f>MAE_emi!S5</f>
        <v>38.155141442145563</v>
      </c>
      <c r="T33" s="205">
        <f>MAE_emi!T5</f>
        <v>48.24391176127083</v>
      </c>
      <c r="U33" s="205">
        <f>MAE_emi!U5</f>
        <v>50.259732122149252</v>
      </c>
      <c r="V33" s="205">
        <f>MAE_emi!V5</f>
        <v>45.423212761573843</v>
      </c>
      <c r="W33" s="205">
        <f>MAE_emi!W5</f>
        <v>105.2898173982813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26.619543599889518</v>
      </c>
      <c r="C35" s="286">
        <f t="shared" si="5"/>
        <v>23.973807999636083</v>
      </c>
      <c r="D35" s="286">
        <f t="shared" si="5"/>
        <v>26.271787677759502</v>
      </c>
      <c r="E35" s="286">
        <f t="shared" si="5"/>
        <v>30.128229998413214</v>
      </c>
      <c r="F35" s="286">
        <f t="shared" si="5"/>
        <v>19.467509332889097</v>
      </c>
      <c r="G35" s="286">
        <f t="shared" si="5"/>
        <v>16.390186393905676</v>
      </c>
      <c r="H35" s="286">
        <f t="shared" si="5"/>
        <v>18.134664622538029</v>
      </c>
      <c r="I35" s="286">
        <f t="shared" si="5"/>
        <v>20.050763073347529</v>
      </c>
      <c r="J35" s="286">
        <f t="shared" si="5"/>
        <v>19.71327239882849</v>
      </c>
      <c r="K35" s="286">
        <f t="shared" si="5"/>
        <v>4.3101377442331987</v>
      </c>
      <c r="L35" s="286">
        <f t="shared" si="5"/>
        <v>7.0784278102873639</v>
      </c>
      <c r="M35" s="286">
        <f t="shared" si="5"/>
        <v>20.697277560253742</v>
      </c>
      <c r="N35" s="286">
        <f t="shared" si="5"/>
        <v>12.223193291893349</v>
      </c>
      <c r="O35" s="286">
        <f t="shared" si="5"/>
        <v>13.686300650013823</v>
      </c>
      <c r="P35" s="286">
        <f t="shared" si="5"/>
        <v>19.475083064492424</v>
      </c>
      <c r="Q35" s="286">
        <f t="shared" si="5"/>
        <v>18.734856999025734</v>
      </c>
      <c r="R35" s="286">
        <f t="shared" si="5"/>
        <v>16.249587279567226</v>
      </c>
      <c r="S35" s="286">
        <f t="shared" si="5"/>
        <v>26.450196385453559</v>
      </c>
      <c r="T35" s="286">
        <f t="shared" si="5"/>
        <v>32.446252404800411</v>
      </c>
      <c r="U35" s="286">
        <f t="shared" si="5"/>
        <v>43.209278934752248</v>
      </c>
      <c r="V35" s="286">
        <f t="shared" si="5"/>
        <v>38.446816554376333</v>
      </c>
      <c r="W35" s="286">
        <f t="shared" si="5"/>
        <v>38.694424764579537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32.013687204452992</v>
      </c>
      <c r="C36" s="346">
        <f t="shared" si="6"/>
        <v>33.481291760016013</v>
      </c>
      <c r="D36" s="346">
        <f t="shared" si="6"/>
        <v>33.898329717486789</v>
      </c>
      <c r="E36" s="346">
        <f t="shared" si="6"/>
        <v>37.655582567334562</v>
      </c>
      <c r="F36" s="346">
        <f t="shared" si="6"/>
        <v>36.897174862021174</v>
      </c>
      <c r="G36" s="346">
        <f t="shared" si="6"/>
        <v>36.105131029416469</v>
      </c>
      <c r="H36" s="346">
        <f t="shared" si="6"/>
        <v>33.948643212890836</v>
      </c>
      <c r="I36" s="346">
        <f t="shared" si="6"/>
        <v>32.251522825185702</v>
      </c>
      <c r="J36" s="346">
        <f t="shared" si="6"/>
        <v>34.095683591836654</v>
      </c>
      <c r="K36" s="346">
        <f t="shared" si="6"/>
        <v>35.940107263956129</v>
      </c>
      <c r="L36" s="346">
        <f t="shared" si="6"/>
        <v>35.506597023197834</v>
      </c>
      <c r="M36" s="346">
        <f t="shared" si="6"/>
        <v>32.876566765065022</v>
      </c>
      <c r="N36" s="346">
        <f t="shared" si="6"/>
        <v>32.710539740983961</v>
      </c>
      <c r="O36" s="346">
        <f t="shared" si="6"/>
        <v>33.595391032219844</v>
      </c>
      <c r="P36" s="346">
        <f t="shared" si="6"/>
        <v>31.554971060924792</v>
      </c>
      <c r="Q36" s="346">
        <f t="shared" si="6"/>
        <v>30.531472431429652</v>
      </c>
      <c r="R36" s="346">
        <f t="shared" si="6"/>
        <v>30.328894023960032</v>
      </c>
      <c r="S36" s="346">
        <f t="shared" si="6"/>
        <v>30.125723070719616</v>
      </c>
      <c r="T36" s="346">
        <f t="shared" si="6"/>
        <v>29.380836072311489</v>
      </c>
      <c r="U36" s="346">
        <f t="shared" si="6"/>
        <v>29.079047435680163</v>
      </c>
      <c r="V36" s="346">
        <f t="shared" si="6"/>
        <v>29.218421981251289</v>
      </c>
      <c r="W36" s="346">
        <f t="shared" si="6"/>
        <v>29.519256334306409</v>
      </c>
      <c r="DA36" s="119"/>
    </row>
    <row r="37" spans="1:105" ht="12" customHeight="1" x14ac:dyDescent="0.25">
      <c r="A37" s="158" t="s">
        <v>2138</v>
      </c>
      <c r="B37" s="346">
        <f>IF(MAE_ued!B$5=0,"",MAE_ued!B$5/B$5*1000)</f>
        <v>17.644343791271684</v>
      </c>
      <c r="C37" s="346">
        <f>IF(MAE_ued!C$5=0,"",MAE_ued!C$5/C$5*1000)</f>
        <v>18.226535519931101</v>
      </c>
      <c r="D37" s="346">
        <f>IF(MAE_ued!D$5=0,"",MAE_ued!D$5/D$5*1000)</f>
        <v>18.51561509662513</v>
      </c>
      <c r="E37" s="346">
        <f>IF(MAE_ued!E$5=0,"",MAE_ued!E$5/E$5*1000)</f>
        <v>21.085443967108098</v>
      </c>
      <c r="F37" s="346">
        <f>IF(MAE_ued!F$5=0,"",MAE_ued!F$5/F$5*1000)</f>
        <v>20.508181683883638</v>
      </c>
      <c r="G37" s="346">
        <f>IF(MAE_ued!G$5=0,"",MAE_ued!G$5/G$5*1000)</f>
        <v>20.053339485588015</v>
      </c>
      <c r="H37" s="346">
        <f>IF(MAE_ued!H$5=0,"",MAE_ued!H$5/H$5*1000)</f>
        <v>18.869718710788096</v>
      </c>
      <c r="I37" s="346">
        <f>IF(MAE_ued!I$5=0,"",MAE_ued!I$5/I$5*1000)</f>
        <v>17.980381237104293</v>
      </c>
      <c r="J37" s="346">
        <f>IF(MAE_ued!J$5=0,"",MAE_ued!J$5/J$5*1000)</f>
        <v>19.117814661398803</v>
      </c>
      <c r="K37" s="346">
        <f>IF(MAE_ued!K$5=0,"",MAE_ued!K$5/K$5*1000)</f>
        <v>18.04789699686599</v>
      </c>
      <c r="L37" s="346">
        <f>IF(MAE_ued!L$5=0,"",MAE_ued!L$5/L$5*1000)</f>
        <v>19.108463567949954</v>
      </c>
      <c r="M37" s="346">
        <f>IF(MAE_ued!M$5=0,"",MAE_ued!M$5/M$5*1000)</f>
        <v>18.541010722116869</v>
      </c>
      <c r="N37" s="346">
        <f>IF(MAE_ued!N$5=0,"",MAE_ued!N$5/N$5*1000)</f>
        <v>17.923683954908029</v>
      </c>
      <c r="O37" s="346">
        <f>IF(MAE_ued!O$5=0,"",MAE_ued!O$5/O$5*1000)</f>
        <v>18.387037986582996</v>
      </c>
      <c r="P37" s="346">
        <f>IF(MAE_ued!P$5=0,"",MAE_ued!P$5/P$5*1000)</f>
        <v>16.57208129075768</v>
      </c>
      <c r="Q37" s="346">
        <f>IF(MAE_ued!Q$5=0,"",MAE_ued!Q$5/Q$5*1000)</f>
        <v>15.618035041926561</v>
      </c>
      <c r="R37" s="346">
        <f>IF(MAE_ued!R$5=0,"",MAE_ued!R$5/R$5*1000)</f>
        <v>15.629464313974164</v>
      </c>
      <c r="S37" s="346">
        <f>IF(MAE_ued!S$5=0,"",MAE_ued!S$5/S$5*1000)</f>
        <v>16.730890029501051</v>
      </c>
      <c r="T37" s="346">
        <f>IF(MAE_ued!T$5=0,"",MAE_ued!T$5/T$5*1000)</f>
        <v>16.307972923199941</v>
      </c>
      <c r="U37" s="346">
        <f>IF(MAE_ued!U$5=0,"",MAE_ued!U$5/U$5*1000)</f>
        <v>16.293564860829409</v>
      </c>
      <c r="V37" s="346">
        <f>IF(MAE_ued!V$5=0,"",MAE_ued!V$5/V$5*1000)</f>
        <v>16.380698360917265</v>
      </c>
      <c r="W37" s="346">
        <f>IF(MAE_ued!W$5=0,"",MAE_ued!W$5/W$5*1000)</f>
        <v>15.789488447173122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0.73640365104923</v>
      </c>
      <c r="C38" s="347">
        <f t="shared" si="7"/>
        <v>0.88867954182435471</v>
      </c>
      <c r="D38" s="347">
        <f t="shared" si="7"/>
        <v>0.83237106778327408</v>
      </c>
      <c r="E38" s="347">
        <f t="shared" si="7"/>
        <v>0.49826254077985949</v>
      </c>
      <c r="F38" s="347">
        <f t="shared" si="7"/>
        <v>0.61406719882594341</v>
      </c>
      <c r="G38" s="347">
        <f t="shared" si="7"/>
        <v>0.59693268035928548</v>
      </c>
      <c r="H38" s="347">
        <f t="shared" si="7"/>
        <v>0.57186177270957428</v>
      </c>
      <c r="I38" s="347">
        <f t="shared" si="7"/>
        <v>0.50644085632566471</v>
      </c>
      <c r="J38" s="347">
        <f t="shared" si="7"/>
        <v>0.38398738980337582</v>
      </c>
      <c r="K38" s="347">
        <f t="shared" si="7"/>
        <v>1.8525647675860926</v>
      </c>
      <c r="L38" s="347">
        <f t="shared" si="7"/>
        <v>1.0354228263595355</v>
      </c>
      <c r="M38" s="347">
        <f t="shared" si="7"/>
        <v>0.29073314013968105</v>
      </c>
      <c r="N38" s="347">
        <f t="shared" si="7"/>
        <v>0.89470803355759243</v>
      </c>
      <c r="O38" s="347">
        <f t="shared" si="7"/>
        <v>0.947766300959481</v>
      </c>
      <c r="P38" s="347">
        <f t="shared" si="7"/>
        <v>1.44296238478771</v>
      </c>
      <c r="Q38" s="347">
        <f t="shared" si="7"/>
        <v>1.6773596752994635</v>
      </c>
      <c r="R38" s="347">
        <f t="shared" si="7"/>
        <v>1.66787506707893</v>
      </c>
      <c r="S38" s="347">
        <f t="shared" si="7"/>
        <v>0.76510011512797438</v>
      </c>
      <c r="T38" s="347">
        <f t="shared" si="7"/>
        <v>0.7449605115806005</v>
      </c>
      <c r="U38" s="347">
        <f t="shared" si="7"/>
        <v>0.57624806732606282</v>
      </c>
      <c r="V38" s="347">
        <f t="shared" si="7"/>
        <v>0.59415682660576374</v>
      </c>
      <c r="W38" s="347">
        <f t="shared" si="7"/>
        <v>1.1763479513848507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final energy consumption"</f>
        <v>EL: Machinery equipment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67.968357695614813</v>
      </c>
      <c r="C5" s="225">
        <v>71.55124677558041</v>
      </c>
      <c r="D5" s="225">
        <v>73.215907136715416</v>
      </c>
      <c r="E5" s="225">
        <v>88.029234737747203</v>
      </c>
      <c r="F5" s="225">
        <v>58.371797076526228</v>
      </c>
      <c r="G5" s="225">
        <v>58.868529664660393</v>
      </c>
      <c r="H5" s="225">
        <v>62.587704213241622</v>
      </c>
      <c r="I5" s="225">
        <v>69.043250214961304</v>
      </c>
      <c r="J5" s="225">
        <v>67.268529664660349</v>
      </c>
      <c r="K5" s="225">
        <v>12.171625107480651</v>
      </c>
      <c r="L5" s="225">
        <v>18.933276010318149</v>
      </c>
      <c r="M5" s="225">
        <v>45.784350816852957</v>
      </c>
      <c r="N5" s="225">
        <v>24.386156491831471</v>
      </c>
      <c r="O5" s="225">
        <v>26.523817712811699</v>
      </c>
      <c r="P5" s="225">
        <v>36.390541702493557</v>
      </c>
      <c r="Q5" s="225">
        <v>36.607910576096302</v>
      </c>
      <c r="R5" s="225">
        <v>29.576354256233881</v>
      </c>
      <c r="S5" s="225">
        <v>49.869475494411013</v>
      </c>
      <c r="T5" s="225">
        <v>64.760361134995676</v>
      </c>
      <c r="U5" s="225">
        <v>87.218916595012914</v>
      </c>
      <c r="V5" s="225">
        <v>76.44987102321582</v>
      </c>
      <c r="W5" s="225">
        <v>89.505674978503862</v>
      </c>
      <c r="DA5" s="89" t="s">
        <v>2530</v>
      </c>
    </row>
    <row r="6" spans="1:105" ht="12" customHeight="1" x14ac:dyDescent="0.25">
      <c r="A6" s="55" t="s">
        <v>92</v>
      </c>
      <c r="B6" s="261">
        <v>1.841790693622658</v>
      </c>
      <c r="C6" s="261">
        <v>1.886132907836229</v>
      </c>
      <c r="D6" s="261">
        <v>1.941970589555327</v>
      </c>
      <c r="E6" s="261">
        <v>2.4877236477067748</v>
      </c>
      <c r="F6" s="261">
        <v>1.618311698300454</v>
      </c>
      <c r="G6" s="261">
        <v>1.6280268424013269</v>
      </c>
      <c r="H6" s="261">
        <v>1.7320613123809301</v>
      </c>
      <c r="I6" s="261">
        <v>1.9207696200774269</v>
      </c>
      <c r="J6" s="261">
        <v>1.9046327490194259</v>
      </c>
      <c r="K6" s="261">
        <v>0.2319759719497029</v>
      </c>
      <c r="L6" s="261">
        <v>0.46938058431665353</v>
      </c>
      <c r="M6" s="261">
        <v>1.3153333855922009</v>
      </c>
      <c r="N6" s="261">
        <v>0.61894560133110699</v>
      </c>
      <c r="O6" s="261">
        <v>0.6718213594663498</v>
      </c>
      <c r="P6" s="261">
        <v>0.79874419418382769</v>
      </c>
      <c r="Q6" s="261">
        <v>0.75419711156013114</v>
      </c>
      <c r="R6" s="261">
        <v>0.62986193906454024</v>
      </c>
      <c r="S6" s="261">
        <v>1.3141506113934129</v>
      </c>
      <c r="T6" s="261">
        <v>1.7107823046650741</v>
      </c>
      <c r="U6" s="261">
        <v>2.3643300570240782</v>
      </c>
      <c r="V6" s="261">
        <v>2.0766641583548031</v>
      </c>
      <c r="W6" s="261">
        <v>2.1438781460274878</v>
      </c>
      <c r="DA6" s="67" t="s">
        <v>2547</v>
      </c>
    </row>
    <row r="7" spans="1:105" ht="12" customHeight="1" x14ac:dyDescent="0.25">
      <c r="A7" s="202" t="s">
        <v>93</v>
      </c>
      <c r="B7" s="226">
        <v>2.5048353433268149</v>
      </c>
      <c r="C7" s="226">
        <v>2.5651407546572722</v>
      </c>
      <c r="D7" s="226">
        <v>2.6410800017952449</v>
      </c>
      <c r="E7" s="226">
        <v>3.383304160881214</v>
      </c>
      <c r="F7" s="226">
        <v>2.200903909688618</v>
      </c>
      <c r="G7" s="226">
        <v>2.2141165056658041</v>
      </c>
      <c r="H7" s="226">
        <v>2.355603384838064</v>
      </c>
      <c r="I7" s="226">
        <v>2.6122466833053011</v>
      </c>
      <c r="J7" s="226">
        <v>2.59030053866642</v>
      </c>
      <c r="K7" s="226">
        <v>0.31548732185159578</v>
      </c>
      <c r="L7" s="226">
        <v>0.63835759467064879</v>
      </c>
      <c r="M7" s="226">
        <v>1.788853404405393</v>
      </c>
      <c r="N7" s="226">
        <v>0.84176601781030558</v>
      </c>
      <c r="O7" s="226">
        <v>0.91367704887423573</v>
      </c>
      <c r="P7" s="226">
        <v>1.086292104090006</v>
      </c>
      <c r="Q7" s="226">
        <v>1.025708071721779</v>
      </c>
      <c r="R7" s="226">
        <v>0.85661223712777468</v>
      </c>
      <c r="S7" s="226">
        <v>1.7872448314950411</v>
      </c>
      <c r="T7" s="226">
        <v>2.3266639343445008</v>
      </c>
      <c r="U7" s="226">
        <v>3.2154888775527461</v>
      </c>
      <c r="V7" s="226">
        <v>2.8242632553625322</v>
      </c>
      <c r="W7" s="226">
        <v>2.9156742785973848</v>
      </c>
      <c r="DA7" s="174" t="s">
        <v>2548</v>
      </c>
    </row>
    <row r="8" spans="1:105" ht="12" customHeight="1" x14ac:dyDescent="0.25">
      <c r="A8" s="202" t="s">
        <v>94</v>
      </c>
      <c r="B8" s="226">
        <v>3.094208365286065</v>
      </c>
      <c r="C8" s="226">
        <v>3.168703285164864</v>
      </c>
      <c r="D8" s="226">
        <v>3.262510590452949</v>
      </c>
      <c r="E8" s="226">
        <v>4.1793757281473827</v>
      </c>
      <c r="F8" s="226">
        <v>2.7187636531447619</v>
      </c>
      <c r="G8" s="226">
        <v>2.7350850952342278</v>
      </c>
      <c r="H8" s="226">
        <v>2.9098630047999618</v>
      </c>
      <c r="I8" s="226">
        <v>3.2268929617300781</v>
      </c>
      <c r="J8" s="226">
        <v>3.199783018352635</v>
      </c>
      <c r="K8" s="226">
        <v>0.38971963287550082</v>
      </c>
      <c r="L8" s="226">
        <v>0.78855938165197803</v>
      </c>
      <c r="M8" s="226">
        <v>2.2097600877948991</v>
      </c>
      <c r="N8" s="226">
        <v>1.0398286102362599</v>
      </c>
      <c r="O8" s="226">
        <v>1.1286598839034681</v>
      </c>
      <c r="P8" s="226">
        <v>1.3418902462288309</v>
      </c>
      <c r="Q8" s="226">
        <v>1.26705114742102</v>
      </c>
      <c r="R8" s="226">
        <v>1.058168057628428</v>
      </c>
      <c r="S8" s="226">
        <v>2.207773027140933</v>
      </c>
      <c r="T8" s="226">
        <v>2.874114271837326</v>
      </c>
      <c r="U8" s="226">
        <v>3.972074495800451</v>
      </c>
      <c r="V8" s="226">
        <v>3.4887957860360701</v>
      </c>
      <c r="W8" s="226">
        <v>3.6017152853261809</v>
      </c>
      <c r="DA8" s="174" t="s">
        <v>2549</v>
      </c>
    </row>
    <row r="9" spans="1:105" ht="12" customHeight="1" x14ac:dyDescent="0.25">
      <c r="A9" s="202" t="s">
        <v>95</v>
      </c>
      <c r="B9" s="226">
        <v>1.9154623213675639</v>
      </c>
      <c r="C9" s="226">
        <v>1.961578224149678</v>
      </c>
      <c r="D9" s="226">
        <v>2.01964941313754</v>
      </c>
      <c r="E9" s="226">
        <v>2.5872325936150462</v>
      </c>
      <c r="F9" s="226">
        <v>1.683044166232472</v>
      </c>
      <c r="G9" s="226">
        <v>1.693147916097379</v>
      </c>
      <c r="H9" s="226">
        <v>1.8013437648761661</v>
      </c>
      <c r="I9" s="226">
        <v>1.997600404880524</v>
      </c>
      <c r="J9" s="226">
        <v>1.9808180589802029</v>
      </c>
      <c r="K9" s="226">
        <v>0.24125501082769099</v>
      </c>
      <c r="L9" s="226">
        <v>0.48815580768931971</v>
      </c>
      <c r="M9" s="226">
        <v>1.3679467210158891</v>
      </c>
      <c r="N9" s="226">
        <v>0.6437034253843511</v>
      </c>
      <c r="O9" s="226">
        <v>0.69869421384500352</v>
      </c>
      <c r="P9" s="226">
        <v>0.83069396195118061</v>
      </c>
      <c r="Q9" s="226">
        <v>0.78436499602253618</v>
      </c>
      <c r="R9" s="226">
        <v>0.655056416627122</v>
      </c>
      <c r="S9" s="226">
        <v>1.3667166358491489</v>
      </c>
      <c r="T9" s="226">
        <v>1.779213596851678</v>
      </c>
      <c r="U9" s="226">
        <v>2.4589032593050408</v>
      </c>
      <c r="V9" s="226">
        <v>2.1597307246889952</v>
      </c>
      <c r="W9" s="226">
        <v>2.2296332718685878</v>
      </c>
      <c r="DA9" s="174" t="s">
        <v>2550</v>
      </c>
    </row>
    <row r="10" spans="1:105" ht="12" customHeight="1" x14ac:dyDescent="0.25">
      <c r="A10" s="56" t="s">
        <v>96</v>
      </c>
      <c r="B10" s="262">
        <v>1.98913394911247</v>
      </c>
      <c r="C10" s="262">
        <v>2.0079304771441899</v>
      </c>
      <c r="D10" s="262">
        <v>2.0656106985076792</v>
      </c>
      <c r="E10" s="262">
        <v>2.6867415395233181</v>
      </c>
      <c r="F10" s="262">
        <v>1.7375769250454729</v>
      </c>
      <c r="G10" s="262">
        <v>1.7330703880525291</v>
      </c>
      <c r="H10" s="262">
        <v>1.8419242133820499</v>
      </c>
      <c r="I10" s="262">
        <v>2.0322831789122469</v>
      </c>
      <c r="J10" s="262">
        <v>2.01395794067937</v>
      </c>
      <c r="K10" s="262">
        <v>0.30163826228051838</v>
      </c>
      <c r="L10" s="262">
        <v>0.49841800025053551</v>
      </c>
      <c r="M10" s="262">
        <v>1.378600986242128</v>
      </c>
      <c r="N10" s="262">
        <v>0.65411250170027779</v>
      </c>
      <c r="O10" s="262">
        <v>0.71933812892273252</v>
      </c>
      <c r="P10" s="262">
        <v>0.96153424594746406</v>
      </c>
      <c r="Q10" s="262">
        <v>0.9777577285036112</v>
      </c>
      <c r="R10" s="262">
        <v>0.78454491496754297</v>
      </c>
      <c r="S10" s="262">
        <v>1.3812928329176899</v>
      </c>
      <c r="T10" s="262">
        <v>1.808693104357562</v>
      </c>
      <c r="U10" s="262">
        <v>2.4732690805794899</v>
      </c>
      <c r="V10" s="262">
        <v>2.1894206049760991</v>
      </c>
      <c r="W10" s="262">
        <v>2.3392016383935901</v>
      </c>
      <c r="DA10" s="68" t="s">
        <v>2551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3.8501080684999113E-2</v>
      </c>
      <c r="O11" s="228">
        <v>0.14020913421424769</v>
      </c>
      <c r="P11" s="228">
        <v>0.40312969464380749</v>
      </c>
      <c r="Q11" s="228">
        <v>0.48734174495117849</v>
      </c>
      <c r="R11" s="228">
        <v>0.36494097312426521</v>
      </c>
      <c r="S11" s="228">
        <v>0.22878150023842281</v>
      </c>
      <c r="T11" s="228">
        <v>0.31855214164558793</v>
      </c>
      <c r="U11" s="228">
        <v>0.21455492998534209</v>
      </c>
      <c r="V11" s="228">
        <v>0.2024927366094546</v>
      </c>
      <c r="W11" s="228">
        <v>0.39106352073960199</v>
      </c>
      <c r="DA11" s="69" t="s">
        <v>2552</v>
      </c>
    </row>
    <row r="12" spans="1:105" ht="12" customHeight="1" x14ac:dyDescent="0.25">
      <c r="A12" s="37" t="s">
        <v>162</v>
      </c>
      <c r="B12" s="228">
        <v>0</v>
      </c>
      <c r="C12" s="228">
        <v>7.685248193361866E-3</v>
      </c>
      <c r="D12" s="228">
        <v>9.6215369195163832E-3</v>
      </c>
      <c r="E12" s="228">
        <v>0</v>
      </c>
      <c r="F12" s="228">
        <v>4.4206397154643648E-4</v>
      </c>
      <c r="G12" s="228">
        <v>6.4350221009785288E-3</v>
      </c>
      <c r="H12" s="228">
        <v>8.2873815607775007E-3</v>
      </c>
      <c r="I12" s="228">
        <v>1.8648559548245271E-2</v>
      </c>
      <c r="J12" s="228">
        <v>1.5833737995892799E-2</v>
      </c>
      <c r="K12" s="228">
        <v>0.17823722459322369</v>
      </c>
      <c r="L12" s="228">
        <v>8.7706619628132296E-2</v>
      </c>
      <c r="M12" s="228">
        <v>1.5929371933429359E-2</v>
      </c>
      <c r="N12" s="228">
        <v>6.2352004102869188E-2</v>
      </c>
      <c r="O12" s="228">
        <v>5.1939250979548462E-2</v>
      </c>
      <c r="P12" s="228">
        <v>6.9176765266253479E-2</v>
      </c>
      <c r="Q12" s="228">
        <v>0.1089657055877651</v>
      </c>
      <c r="R12" s="228">
        <v>6.5828323378326739E-2</v>
      </c>
      <c r="S12" s="228">
        <v>2.8555009176150711E-2</v>
      </c>
      <c r="T12" s="228">
        <v>1.220093074049056E-2</v>
      </c>
      <c r="U12" s="228">
        <v>1.43651266789611E-2</v>
      </c>
      <c r="V12" s="228">
        <v>1.9451641985770371E-3</v>
      </c>
      <c r="W12" s="228">
        <v>0.2252752993586373</v>
      </c>
      <c r="DA12" s="69" t="s">
        <v>2553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2554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2555</v>
      </c>
    </row>
    <row r="15" spans="1:105" ht="12" customHeight="1" x14ac:dyDescent="0.25">
      <c r="A15" s="37" t="s">
        <v>38</v>
      </c>
      <c r="B15" s="228">
        <v>1.98913394911247</v>
      </c>
      <c r="C15" s="228">
        <v>2.000245228950829</v>
      </c>
      <c r="D15" s="228">
        <v>2.0559891615881631</v>
      </c>
      <c r="E15" s="228">
        <v>2.6867415395233181</v>
      </c>
      <c r="F15" s="228">
        <v>1.7371348610739259</v>
      </c>
      <c r="G15" s="228">
        <v>1.7266353659515501</v>
      </c>
      <c r="H15" s="228">
        <v>1.833636831821273</v>
      </c>
      <c r="I15" s="228">
        <v>2.013634619364002</v>
      </c>
      <c r="J15" s="228">
        <v>1.998124202683478</v>
      </c>
      <c r="K15" s="228">
        <v>0.1234010376872946</v>
      </c>
      <c r="L15" s="228">
        <v>0.4107113806224032</v>
      </c>
      <c r="M15" s="228">
        <v>1.362671614308699</v>
      </c>
      <c r="N15" s="228">
        <v>0.55325941691240954</v>
      </c>
      <c r="O15" s="228">
        <v>0.52718974372893646</v>
      </c>
      <c r="P15" s="228">
        <v>0.48922778603740308</v>
      </c>
      <c r="Q15" s="228">
        <v>0.38145027796466757</v>
      </c>
      <c r="R15" s="228">
        <v>0.35377561846495109</v>
      </c>
      <c r="S15" s="228">
        <v>1.123956323503116</v>
      </c>
      <c r="T15" s="228">
        <v>1.477940031971483</v>
      </c>
      <c r="U15" s="228">
        <v>2.2443490239151869</v>
      </c>
      <c r="V15" s="228">
        <v>1.9849827041680681</v>
      </c>
      <c r="W15" s="228">
        <v>1.72286281829535</v>
      </c>
      <c r="DA15" s="69" t="s">
        <v>2556</v>
      </c>
    </row>
    <row r="16" spans="1:105" ht="12" customHeight="1" x14ac:dyDescent="0.25">
      <c r="A16" s="57" t="s">
        <v>2557</v>
      </c>
      <c r="B16" s="263">
        <f t="shared" ref="B16:W16" si="0">B17+B23</f>
        <v>12.672149120114511</v>
      </c>
      <c r="C16" s="263">
        <f t="shared" si="0"/>
        <v>13.034806464611883</v>
      </c>
      <c r="D16" s="263">
        <f t="shared" si="0"/>
        <v>13.327715210267488</v>
      </c>
      <c r="E16" s="263">
        <f t="shared" si="0"/>
        <v>16.776062580298792</v>
      </c>
      <c r="F16" s="263">
        <f t="shared" si="0"/>
        <v>10.912644428852202</v>
      </c>
      <c r="G16" s="263">
        <f t="shared" si="0"/>
        <v>10.908445193148347</v>
      </c>
      <c r="H16" s="263">
        <f t="shared" si="0"/>
        <v>11.595347491625624</v>
      </c>
      <c r="I16" s="263">
        <f t="shared" si="0"/>
        <v>12.81332681072133</v>
      </c>
      <c r="J16" s="263">
        <f t="shared" si="0"/>
        <v>12.710667504127066</v>
      </c>
      <c r="K16" s="263">
        <f t="shared" si="0"/>
        <v>2.3559866555030911</v>
      </c>
      <c r="L16" s="263">
        <f t="shared" si="0"/>
        <v>3.3437601797427821</v>
      </c>
      <c r="M16" s="263">
        <f t="shared" si="0"/>
        <v>8.8012420916277954</v>
      </c>
      <c r="N16" s="263">
        <f t="shared" si="0"/>
        <v>4.3171949672691099</v>
      </c>
      <c r="O16" s="263">
        <f t="shared" si="0"/>
        <v>4.7007996798980409</v>
      </c>
      <c r="P16" s="263">
        <f t="shared" si="0"/>
        <v>6.787221342150783</v>
      </c>
      <c r="Q16" s="263">
        <f t="shared" si="0"/>
        <v>6.9666776033297397</v>
      </c>
      <c r="R16" s="263">
        <f t="shared" si="0"/>
        <v>5.5754952829432289</v>
      </c>
      <c r="S16" s="263">
        <f t="shared" si="0"/>
        <v>8.9532814602243036</v>
      </c>
      <c r="T16" s="263">
        <f t="shared" si="0"/>
        <v>11.722804952405156</v>
      </c>
      <c r="U16" s="263">
        <f t="shared" si="0"/>
        <v>15.939643462151409</v>
      </c>
      <c r="V16" s="263">
        <f t="shared" si="0"/>
        <v>14.093696341096578</v>
      </c>
      <c r="W16" s="263">
        <f t="shared" si="0"/>
        <v>15.88195548444541</v>
      </c>
      <c r="DA16" s="70"/>
    </row>
    <row r="17" spans="1:105" ht="12" customHeight="1" x14ac:dyDescent="0.25">
      <c r="A17" s="60" t="s">
        <v>2558</v>
      </c>
      <c r="B17" s="331">
        <v>2.4836964175569118</v>
      </c>
      <c r="C17" s="331">
        <v>3.2155101175577832</v>
      </c>
      <c r="D17" s="331">
        <v>2.971582048539839</v>
      </c>
      <c r="E17" s="331">
        <v>1.256032974259393</v>
      </c>
      <c r="F17" s="331">
        <v>1.194787408767201</v>
      </c>
      <c r="G17" s="331">
        <v>1.065844283413071</v>
      </c>
      <c r="H17" s="331">
        <v>1.092975170331133</v>
      </c>
      <c r="I17" s="331">
        <v>0.97081880070980064</v>
      </c>
      <c r="J17" s="331">
        <v>0.55531718943225616</v>
      </c>
      <c r="K17" s="331">
        <v>1.952758217166082</v>
      </c>
      <c r="L17" s="331">
        <v>1.291021074257384</v>
      </c>
      <c r="M17" s="331">
        <v>0.2087204609456865</v>
      </c>
      <c r="N17" s="331">
        <v>1.3889346930576509</v>
      </c>
      <c r="O17" s="331">
        <v>1.574215960510204</v>
      </c>
      <c r="P17" s="331">
        <v>4.6323742825966541</v>
      </c>
      <c r="Q17" s="331">
        <v>5.3222169430090416</v>
      </c>
      <c r="R17" s="331">
        <v>4.0449155719638936</v>
      </c>
      <c r="S17" s="331">
        <v>2.0237543984770818</v>
      </c>
      <c r="T17" s="331">
        <v>2.668208348573418</v>
      </c>
      <c r="U17" s="331">
        <v>2.063070964853889</v>
      </c>
      <c r="V17" s="331">
        <v>2.0029297810186768</v>
      </c>
      <c r="W17" s="331">
        <v>7.3272972350515628</v>
      </c>
      <c r="DA17" s="72" t="s">
        <v>2559</v>
      </c>
    </row>
    <row r="18" spans="1:105" ht="12" customHeight="1" x14ac:dyDescent="0.25">
      <c r="A18" s="59" t="s">
        <v>30</v>
      </c>
      <c r="B18" s="232">
        <v>0.1145496460769737</v>
      </c>
      <c r="C18" s="232">
        <v>0.51501687464827506</v>
      </c>
      <c r="D18" s="232">
        <v>0.37030516604282282</v>
      </c>
      <c r="E18" s="232">
        <v>0.28245559867341702</v>
      </c>
      <c r="F18" s="232">
        <v>0.34936527256944122</v>
      </c>
      <c r="G18" s="232">
        <v>0.33544011325359779</v>
      </c>
      <c r="H18" s="232">
        <v>0.24924137259389739</v>
      </c>
      <c r="I18" s="232">
        <v>0.14318730340321559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2560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0.45740905643240082</v>
      </c>
      <c r="O19" s="232">
        <v>0.23248963735261791</v>
      </c>
      <c r="P19" s="232">
        <v>1.778715312850792</v>
      </c>
      <c r="Q19" s="232">
        <v>0.6144183037054316</v>
      </c>
      <c r="R19" s="232">
        <v>0.60444246339678975</v>
      </c>
      <c r="S19" s="232">
        <v>0.41759246126309152</v>
      </c>
      <c r="T19" s="232">
        <v>0.42464211795547802</v>
      </c>
      <c r="U19" s="232">
        <v>0.39491421742457289</v>
      </c>
      <c r="V19" s="232">
        <v>0.39269790590687509</v>
      </c>
      <c r="W19" s="232">
        <v>0.97212982193297137</v>
      </c>
      <c r="DA19" s="71" t="s">
        <v>2561</v>
      </c>
    </row>
    <row r="20" spans="1:105" ht="12" customHeight="1" x14ac:dyDescent="0.25">
      <c r="A20" s="59" t="s">
        <v>160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0.20377635090835131</v>
      </c>
      <c r="O20" s="232">
        <v>0.83153286185538766</v>
      </c>
      <c r="P20" s="232">
        <v>1.7756203999740701</v>
      </c>
      <c r="Q20" s="232">
        <v>2.100966689499931</v>
      </c>
      <c r="R20" s="232">
        <v>1.578885655243065</v>
      </c>
      <c r="S20" s="232">
        <v>1.410506408459103</v>
      </c>
      <c r="T20" s="232">
        <v>1.951609048737859</v>
      </c>
      <c r="U20" s="232">
        <v>1.3265704259315341</v>
      </c>
      <c r="V20" s="232">
        <v>1.2334074263293731</v>
      </c>
      <c r="W20" s="232">
        <v>1.94177663955978</v>
      </c>
      <c r="DA20" s="71" t="s">
        <v>2562</v>
      </c>
    </row>
    <row r="21" spans="1:105" ht="12" customHeight="1" x14ac:dyDescent="0.25">
      <c r="A21" s="59" t="s">
        <v>70</v>
      </c>
      <c r="B21" s="232">
        <v>2.3691467714799379</v>
      </c>
      <c r="C21" s="232">
        <v>2.662766004059467</v>
      </c>
      <c r="D21" s="232">
        <v>2.5528126593286302</v>
      </c>
      <c r="E21" s="232">
        <v>0.97357737558597646</v>
      </c>
      <c r="F21" s="232">
        <v>0.84294914773527307</v>
      </c>
      <c r="G21" s="232">
        <v>0.69372163971080869</v>
      </c>
      <c r="H21" s="232">
        <v>0.79626683742674398</v>
      </c>
      <c r="I21" s="232">
        <v>0.71795632898085138</v>
      </c>
      <c r="J21" s="232">
        <v>0.45899453247595129</v>
      </c>
      <c r="K21" s="232">
        <v>1.370345629126329</v>
      </c>
      <c r="L21" s="232">
        <v>0.85266261521550235</v>
      </c>
      <c r="M21" s="232">
        <v>0.1082755177444517</v>
      </c>
      <c r="N21" s="232">
        <v>0.3977361109735798</v>
      </c>
      <c r="O21" s="232">
        <v>0.2021593645816982</v>
      </c>
      <c r="P21" s="232">
        <v>0.77334338794077528</v>
      </c>
      <c r="Q21" s="232">
        <v>2.137072648226332</v>
      </c>
      <c r="R21" s="232">
        <v>1.576786887903967</v>
      </c>
      <c r="S21" s="232">
        <v>1.9605352518632539E-2</v>
      </c>
      <c r="T21" s="232">
        <v>0.21720820448140679</v>
      </c>
      <c r="U21" s="232">
        <v>0.25276826349104442</v>
      </c>
      <c r="V21" s="232">
        <v>0.3649762214922711</v>
      </c>
      <c r="W21" s="232">
        <v>3.2948146585145408</v>
      </c>
      <c r="DA21" s="71" t="s">
        <v>2563</v>
      </c>
    </row>
    <row r="22" spans="1:105" ht="12" customHeight="1" x14ac:dyDescent="0.25">
      <c r="A22" s="59" t="s">
        <v>162</v>
      </c>
      <c r="B22" s="232">
        <v>0</v>
      </c>
      <c r="C22" s="232">
        <v>3.7727238850040729E-2</v>
      </c>
      <c r="D22" s="232">
        <v>4.8464223168385473E-2</v>
      </c>
      <c r="E22" s="232">
        <v>0</v>
      </c>
      <c r="F22" s="232">
        <v>2.4729884624866642E-3</v>
      </c>
      <c r="G22" s="232">
        <v>3.6682530448664027E-2</v>
      </c>
      <c r="H22" s="232">
        <v>4.74669603104916E-2</v>
      </c>
      <c r="I22" s="232">
        <v>0.1096751683257336</v>
      </c>
      <c r="J22" s="232">
        <v>9.632265695630482E-2</v>
      </c>
      <c r="K22" s="232">
        <v>0.58241258803975293</v>
      </c>
      <c r="L22" s="232">
        <v>0.43835845904188142</v>
      </c>
      <c r="M22" s="232">
        <v>0.1004449432012348</v>
      </c>
      <c r="N22" s="232">
        <v>0.33001317474331882</v>
      </c>
      <c r="O22" s="232">
        <v>0.30803409672050042</v>
      </c>
      <c r="P22" s="232">
        <v>0.30469518183101729</v>
      </c>
      <c r="Q22" s="232">
        <v>0.46975930157734702</v>
      </c>
      <c r="R22" s="232">
        <v>0.28480056542007148</v>
      </c>
      <c r="S22" s="232">
        <v>0.1760501762362548</v>
      </c>
      <c r="T22" s="232">
        <v>7.4748977398674088E-2</v>
      </c>
      <c r="U22" s="232">
        <v>8.8818058006738698E-2</v>
      </c>
      <c r="V22" s="232">
        <v>1.1848227290158121E-2</v>
      </c>
      <c r="W22" s="232">
        <v>1.1185761150442699</v>
      </c>
      <c r="DA22" s="71" t="s">
        <v>2564</v>
      </c>
    </row>
    <row r="23" spans="1:105" ht="12" customHeight="1" x14ac:dyDescent="0.25">
      <c r="A23" s="60" t="s">
        <v>2565</v>
      </c>
      <c r="B23" s="331">
        <v>10.188452702557599</v>
      </c>
      <c r="C23" s="331">
        <v>9.8192963470541006</v>
      </c>
      <c r="D23" s="331">
        <v>10.35613316172765</v>
      </c>
      <c r="E23" s="331">
        <v>15.520029606039399</v>
      </c>
      <c r="F23" s="331">
        <v>9.7178570200850007</v>
      </c>
      <c r="G23" s="331">
        <v>9.8426009097352765</v>
      </c>
      <c r="H23" s="331">
        <v>10.502372321294491</v>
      </c>
      <c r="I23" s="331">
        <v>11.84250801001153</v>
      </c>
      <c r="J23" s="331">
        <v>12.155350314694809</v>
      </c>
      <c r="K23" s="331">
        <v>0.40322843833700911</v>
      </c>
      <c r="L23" s="331">
        <v>2.0527391054853981</v>
      </c>
      <c r="M23" s="331">
        <v>8.5925216306821088</v>
      </c>
      <c r="N23" s="331">
        <v>2.9282602742114592</v>
      </c>
      <c r="O23" s="331">
        <v>3.126583719387837</v>
      </c>
      <c r="P23" s="331">
        <v>2.1548470595541289</v>
      </c>
      <c r="Q23" s="331">
        <v>1.6444606603206979</v>
      </c>
      <c r="R23" s="331">
        <v>1.5305797109793351</v>
      </c>
      <c r="S23" s="331">
        <v>6.9295270617472209</v>
      </c>
      <c r="T23" s="331">
        <v>9.0545966038317367</v>
      </c>
      <c r="U23" s="331">
        <v>13.87657249729752</v>
      </c>
      <c r="V23" s="331">
        <v>12.090766560077901</v>
      </c>
      <c r="W23" s="331">
        <v>8.5546582493938477</v>
      </c>
      <c r="DA23" s="72" t="s">
        <v>2566</v>
      </c>
    </row>
    <row r="24" spans="1:105" ht="12" customHeight="1" x14ac:dyDescent="0.25">
      <c r="A24" s="57" t="s">
        <v>2567</v>
      </c>
      <c r="B24" s="263">
        <f t="shared" ref="B24:W24" si="1">B25+B26</f>
        <v>1.878626507495111</v>
      </c>
      <c r="C24" s="263">
        <f t="shared" si="1"/>
        <v>3.4522824496767179</v>
      </c>
      <c r="D24" s="263">
        <f t="shared" si="1"/>
        <v>3.652552093983259</v>
      </c>
      <c r="E24" s="263">
        <f t="shared" si="1"/>
        <v>2.5374781206609121</v>
      </c>
      <c r="F24" s="263">
        <f t="shared" si="1"/>
        <v>2.2108151984319266</v>
      </c>
      <c r="G24" s="263">
        <f t="shared" si="1"/>
        <v>2.9602205969843749</v>
      </c>
      <c r="H24" s="263">
        <f t="shared" si="1"/>
        <v>3.2259241371711793</v>
      </c>
      <c r="I24" s="263">
        <f t="shared" si="1"/>
        <v>3.8966643970541321</v>
      </c>
      <c r="J24" s="263">
        <f t="shared" si="1"/>
        <v>3.7213697891908888</v>
      </c>
      <c r="K24" s="263">
        <f t="shared" si="1"/>
        <v>1.0375754870731035</v>
      </c>
      <c r="L24" s="263">
        <f t="shared" si="1"/>
        <v>1.5003564502235966</v>
      </c>
      <c r="M24" s="263">
        <f t="shared" si="1"/>
        <v>2.584103916911288</v>
      </c>
      <c r="N24" s="263">
        <f t="shared" si="1"/>
        <v>1.8210587320569025</v>
      </c>
      <c r="O24" s="263">
        <f t="shared" si="1"/>
        <v>1.950597679326731</v>
      </c>
      <c r="P24" s="263">
        <f t="shared" si="1"/>
        <v>2.5397718118240724</v>
      </c>
      <c r="Q24" s="263">
        <f t="shared" si="1"/>
        <v>2.6990874439565009</v>
      </c>
      <c r="R24" s="263">
        <f t="shared" si="1"/>
        <v>2.0992921394767823</v>
      </c>
      <c r="S24" s="263">
        <f t="shared" si="1"/>
        <v>3.1396275919267573</v>
      </c>
      <c r="T24" s="263">
        <f t="shared" si="1"/>
        <v>3.4826944359998828</v>
      </c>
      <c r="U24" s="263">
        <f t="shared" si="1"/>
        <v>4.6352536738826178</v>
      </c>
      <c r="V24" s="263">
        <f t="shared" si="1"/>
        <v>3.224857195477135</v>
      </c>
      <c r="W24" s="263">
        <f t="shared" si="1"/>
        <v>6.6118971491702911</v>
      </c>
      <c r="DA24" s="70"/>
    </row>
    <row r="25" spans="1:105" ht="12" customHeight="1" x14ac:dyDescent="0.25">
      <c r="A25" s="60" t="s">
        <v>2568</v>
      </c>
      <c r="B25" s="264">
        <v>0</v>
      </c>
      <c r="C25" s="264">
        <v>1.528426883683764</v>
      </c>
      <c r="D25" s="264">
        <v>1.6717420926368249</v>
      </c>
      <c r="E25" s="264">
        <v>0</v>
      </c>
      <c r="F25" s="264">
        <v>0.56013726616546256</v>
      </c>
      <c r="G25" s="264">
        <v>1.2996332177350209</v>
      </c>
      <c r="H25" s="264">
        <v>1.45922159854263</v>
      </c>
      <c r="I25" s="264">
        <v>1.9374793845751559</v>
      </c>
      <c r="J25" s="264">
        <v>1.778644385191074</v>
      </c>
      <c r="K25" s="264">
        <v>0.80095999568440646</v>
      </c>
      <c r="L25" s="264">
        <v>1.0215882542206101</v>
      </c>
      <c r="M25" s="264">
        <v>1.242463863607242</v>
      </c>
      <c r="N25" s="264">
        <v>1.1897342186991731</v>
      </c>
      <c r="O25" s="264">
        <v>1.265339892671054</v>
      </c>
      <c r="P25" s="264">
        <v>1.725052733756568</v>
      </c>
      <c r="Q25" s="264">
        <v>1.929806390165167</v>
      </c>
      <c r="R25" s="264">
        <v>1.456832961630951</v>
      </c>
      <c r="S25" s="264">
        <v>1.7991939683054761</v>
      </c>
      <c r="T25" s="264">
        <v>1.737696485241506</v>
      </c>
      <c r="U25" s="264">
        <v>2.2236370157180581</v>
      </c>
      <c r="V25" s="264">
        <v>1.106659753955235</v>
      </c>
      <c r="W25" s="264">
        <v>4.4251414402222524</v>
      </c>
      <c r="DA25" s="72" t="s">
        <v>2569</v>
      </c>
    </row>
    <row r="26" spans="1:105" ht="12" customHeight="1" x14ac:dyDescent="0.25">
      <c r="A26" s="60" t="s">
        <v>2570</v>
      </c>
      <c r="B26" s="264">
        <v>1.878626507495111</v>
      </c>
      <c r="C26" s="264">
        <v>1.9238555659929539</v>
      </c>
      <c r="D26" s="264">
        <v>1.980810001346434</v>
      </c>
      <c r="E26" s="264">
        <v>2.5374781206609121</v>
      </c>
      <c r="F26" s="264">
        <v>1.650677932266464</v>
      </c>
      <c r="G26" s="264">
        <v>1.660587379249354</v>
      </c>
      <c r="H26" s="264">
        <v>1.7667025386285491</v>
      </c>
      <c r="I26" s="264">
        <v>1.959185012478976</v>
      </c>
      <c r="J26" s="264">
        <v>1.942725403999815</v>
      </c>
      <c r="K26" s="264">
        <v>0.23661549138869711</v>
      </c>
      <c r="L26" s="264">
        <v>0.47876819600298659</v>
      </c>
      <c r="M26" s="264">
        <v>1.341640053304046</v>
      </c>
      <c r="N26" s="264">
        <v>0.63132451335772932</v>
      </c>
      <c r="O26" s="264">
        <v>0.68525778665567705</v>
      </c>
      <c r="P26" s="264">
        <v>0.81471907806750443</v>
      </c>
      <c r="Q26" s="264">
        <v>0.76928105379133382</v>
      </c>
      <c r="R26" s="264">
        <v>0.64245917784583118</v>
      </c>
      <c r="S26" s="264">
        <v>1.340433623621281</v>
      </c>
      <c r="T26" s="264">
        <v>1.744997950758377</v>
      </c>
      <c r="U26" s="264">
        <v>2.4116166581645602</v>
      </c>
      <c r="V26" s="264">
        <v>2.1181974415218998</v>
      </c>
      <c r="W26" s="264">
        <v>2.1867557089480392</v>
      </c>
      <c r="DA26" s="72" t="s">
        <v>2571</v>
      </c>
    </row>
    <row r="27" spans="1:105" ht="12" customHeight="1" x14ac:dyDescent="0.25">
      <c r="A27" s="57" t="s">
        <v>2572</v>
      </c>
      <c r="B27" s="263">
        <f t="shared" ref="B27:W27" si="2">B28+B34</f>
        <v>18.103070171592158</v>
      </c>
      <c r="C27" s="263">
        <f t="shared" si="2"/>
        <v>18.621152092302694</v>
      </c>
      <c r="D27" s="263">
        <f t="shared" si="2"/>
        <v>19.03959315752498</v>
      </c>
      <c r="E27" s="263">
        <f t="shared" si="2"/>
        <v>23.965803686141143</v>
      </c>
      <c r="F27" s="263">
        <f t="shared" si="2"/>
        <v>15.589492041217426</v>
      </c>
      <c r="G27" s="263">
        <f t="shared" si="2"/>
        <v>15.583493133069071</v>
      </c>
      <c r="H27" s="263">
        <f t="shared" si="2"/>
        <v>16.564782130893747</v>
      </c>
      <c r="I27" s="263">
        <f t="shared" si="2"/>
        <v>18.304752586744751</v>
      </c>
      <c r="J27" s="263">
        <f t="shared" si="2"/>
        <v>18.15809643446724</v>
      </c>
      <c r="K27" s="263">
        <f t="shared" si="2"/>
        <v>3.3656952221472731</v>
      </c>
      <c r="L27" s="263">
        <f t="shared" si="2"/>
        <v>4.7768002567754024</v>
      </c>
      <c r="M27" s="263">
        <f t="shared" si="2"/>
        <v>12.573202988039705</v>
      </c>
      <c r="N27" s="263">
        <f t="shared" si="2"/>
        <v>6.1674213818130124</v>
      </c>
      <c r="O27" s="263">
        <f t="shared" si="2"/>
        <v>6.7154281141400585</v>
      </c>
      <c r="P27" s="263">
        <f t="shared" si="2"/>
        <v>9.6960304887868336</v>
      </c>
      <c r="Q27" s="263">
        <f t="shared" si="2"/>
        <v>9.9523965761853415</v>
      </c>
      <c r="R27" s="263">
        <f t="shared" si="2"/>
        <v>7.9649932613474705</v>
      </c>
      <c r="S27" s="263">
        <f t="shared" si="2"/>
        <v>12.790402086034721</v>
      </c>
      <c r="T27" s="263">
        <f t="shared" si="2"/>
        <v>16.746864217721651</v>
      </c>
      <c r="U27" s="263">
        <f t="shared" si="2"/>
        <v>22.770919231644879</v>
      </c>
      <c r="V27" s="263">
        <f t="shared" si="2"/>
        <v>20.133851915852262</v>
      </c>
      <c r="W27" s="263">
        <f t="shared" si="2"/>
        <v>22.688507834922021</v>
      </c>
      <c r="DA27" s="70"/>
    </row>
    <row r="28" spans="1:105" ht="12" customHeight="1" x14ac:dyDescent="0.25">
      <c r="A28" s="60" t="s">
        <v>2573</v>
      </c>
      <c r="B28" s="331">
        <v>3.548137739367017</v>
      </c>
      <c r="C28" s="331">
        <v>4.593585882225403</v>
      </c>
      <c r="D28" s="331">
        <v>4.2451172121997693</v>
      </c>
      <c r="E28" s="331">
        <v>1.794332820370562</v>
      </c>
      <c r="F28" s="331">
        <v>1.706839155381715</v>
      </c>
      <c r="G28" s="331">
        <v>1.5226346905901009</v>
      </c>
      <c r="H28" s="331">
        <v>1.561393100473047</v>
      </c>
      <c r="I28" s="331">
        <v>1.3868840010140011</v>
      </c>
      <c r="J28" s="331">
        <v>0.79331027061750881</v>
      </c>
      <c r="K28" s="331">
        <v>2.789654595951546</v>
      </c>
      <c r="L28" s="331">
        <v>1.844315820367691</v>
      </c>
      <c r="M28" s="331">
        <v>0.29817208706526638</v>
      </c>
      <c r="N28" s="331">
        <v>1.984192418653786</v>
      </c>
      <c r="O28" s="331">
        <v>2.248879943586005</v>
      </c>
      <c r="P28" s="331">
        <v>6.6176775465666493</v>
      </c>
      <c r="Q28" s="331">
        <v>7.6031670614414866</v>
      </c>
      <c r="R28" s="331">
        <v>5.7784508170912776</v>
      </c>
      <c r="S28" s="331">
        <v>2.8910777121101181</v>
      </c>
      <c r="T28" s="331">
        <v>3.81172621224774</v>
      </c>
      <c r="U28" s="331">
        <v>2.9472442355055568</v>
      </c>
      <c r="V28" s="331">
        <v>2.8613282585981099</v>
      </c>
      <c r="W28" s="331">
        <v>10.467567478645091</v>
      </c>
      <c r="DA28" s="72" t="s">
        <v>2574</v>
      </c>
    </row>
    <row r="29" spans="1:105" ht="12" customHeight="1" x14ac:dyDescent="0.25">
      <c r="A29" s="59" t="s">
        <v>30</v>
      </c>
      <c r="B29" s="232">
        <v>0.1636423515385339</v>
      </c>
      <c r="C29" s="232">
        <v>0.73573839235467853</v>
      </c>
      <c r="D29" s="232">
        <v>0.5290073800611752</v>
      </c>
      <c r="E29" s="232">
        <v>0.40350799810488142</v>
      </c>
      <c r="F29" s="232">
        <v>0.49909324652777309</v>
      </c>
      <c r="G29" s="232">
        <v>0.47920016179085412</v>
      </c>
      <c r="H29" s="232">
        <v>0.35605910370556781</v>
      </c>
      <c r="I29" s="232">
        <v>0.20455329057602231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2575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0.65344150918914379</v>
      </c>
      <c r="O30" s="232">
        <v>0.33212805336088258</v>
      </c>
      <c r="P30" s="232">
        <v>2.5410218755011309</v>
      </c>
      <c r="Q30" s="232">
        <v>0.87774043386490241</v>
      </c>
      <c r="R30" s="232">
        <v>0.86348923342398554</v>
      </c>
      <c r="S30" s="232">
        <v>0.59656065894727373</v>
      </c>
      <c r="T30" s="232">
        <v>0.6066315970792544</v>
      </c>
      <c r="U30" s="232">
        <v>0.5641631677493899</v>
      </c>
      <c r="V30" s="232">
        <v>0.56099700843839306</v>
      </c>
      <c r="W30" s="232">
        <v>1.388756888475674</v>
      </c>
      <c r="DA30" s="71" t="s">
        <v>2576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0.29110907272621622</v>
      </c>
      <c r="O31" s="232">
        <v>1.1879040883648391</v>
      </c>
      <c r="P31" s="232">
        <v>2.5366005713915292</v>
      </c>
      <c r="Q31" s="232">
        <v>3.0013809849999018</v>
      </c>
      <c r="R31" s="232">
        <v>2.2555509360615229</v>
      </c>
      <c r="S31" s="232">
        <v>2.0150091549415761</v>
      </c>
      <c r="T31" s="232">
        <v>2.7880129267683702</v>
      </c>
      <c r="U31" s="232">
        <v>1.8951006084736191</v>
      </c>
      <c r="V31" s="232">
        <v>1.7620106090419609</v>
      </c>
      <c r="W31" s="232">
        <v>2.7739666279425439</v>
      </c>
      <c r="DA31" s="71" t="s">
        <v>2577</v>
      </c>
    </row>
    <row r="32" spans="1:105" ht="12" customHeight="1" x14ac:dyDescent="0.25">
      <c r="A32" s="59" t="s">
        <v>70</v>
      </c>
      <c r="B32" s="232">
        <v>3.3844953878284829</v>
      </c>
      <c r="C32" s="232">
        <v>3.8039514343706662</v>
      </c>
      <c r="D32" s="232">
        <v>3.6468752276123291</v>
      </c>
      <c r="E32" s="232">
        <v>1.3908248222656809</v>
      </c>
      <c r="F32" s="232">
        <v>1.204213068193247</v>
      </c>
      <c r="G32" s="232">
        <v>0.9910309138725838</v>
      </c>
      <c r="H32" s="232">
        <v>1.137524053466777</v>
      </c>
      <c r="I32" s="232">
        <v>1.0256518985440739</v>
      </c>
      <c r="J32" s="232">
        <v>0.65570647496564471</v>
      </c>
      <c r="K32" s="232">
        <v>1.957636613037613</v>
      </c>
      <c r="L32" s="232">
        <v>1.2180894503078601</v>
      </c>
      <c r="M32" s="232">
        <v>0.15467931106350241</v>
      </c>
      <c r="N32" s="232">
        <v>0.56819444424797116</v>
      </c>
      <c r="O32" s="232">
        <v>0.28879909225956879</v>
      </c>
      <c r="P32" s="232">
        <v>1.1047762684868221</v>
      </c>
      <c r="Q32" s="232">
        <v>3.052960926037616</v>
      </c>
      <c r="R32" s="232">
        <v>2.252552697005668</v>
      </c>
      <c r="S32" s="232">
        <v>2.8007646455189349E-2</v>
      </c>
      <c r="T32" s="232">
        <v>0.31029743497343831</v>
      </c>
      <c r="U32" s="232">
        <v>0.36109751927292072</v>
      </c>
      <c r="V32" s="232">
        <v>0.5213946021318161</v>
      </c>
      <c r="W32" s="232">
        <v>4.7068780835922022</v>
      </c>
      <c r="DA32" s="71" t="s">
        <v>2578</v>
      </c>
    </row>
    <row r="33" spans="1:105" ht="12" customHeight="1" x14ac:dyDescent="0.25">
      <c r="A33" s="59" t="s">
        <v>162</v>
      </c>
      <c r="B33" s="232">
        <v>0</v>
      </c>
      <c r="C33" s="232">
        <v>5.3896055500058167E-2</v>
      </c>
      <c r="D33" s="232">
        <v>6.9234604526264953E-2</v>
      </c>
      <c r="E33" s="232">
        <v>0</v>
      </c>
      <c r="F33" s="232">
        <v>3.532840660695234E-3</v>
      </c>
      <c r="G33" s="232">
        <v>5.240361492666288E-2</v>
      </c>
      <c r="H33" s="232">
        <v>6.780994330070228E-2</v>
      </c>
      <c r="I33" s="232">
        <v>0.15667881189390531</v>
      </c>
      <c r="J33" s="232">
        <v>0.13760379565186401</v>
      </c>
      <c r="K33" s="232">
        <v>0.83201798291393281</v>
      </c>
      <c r="L33" s="232">
        <v>0.62622637005983062</v>
      </c>
      <c r="M33" s="232">
        <v>0.14349277600176399</v>
      </c>
      <c r="N33" s="232">
        <v>0.47144739249045531</v>
      </c>
      <c r="O33" s="232">
        <v>0.44004870960071479</v>
      </c>
      <c r="P33" s="232">
        <v>0.43527883118716759</v>
      </c>
      <c r="Q33" s="232">
        <v>0.67108471653906709</v>
      </c>
      <c r="R33" s="232">
        <v>0.40685795060010221</v>
      </c>
      <c r="S33" s="232">
        <v>0.25150025176607832</v>
      </c>
      <c r="T33" s="232">
        <v>0.1067842534266773</v>
      </c>
      <c r="U33" s="232">
        <v>0.12688294000962669</v>
      </c>
      <c r="V33" s="232">
        <v>1.6926038985940171E-2</v>
      </c>
      <c r="W33" s="232">
        <v>1.597965878634672</v>
      </c>
      <c r="DA33" s="71" t="s">
        <v>2579</v>
      </c>
    </row>
    <row r="34" spans="1:105" ht="12" customHeight="1" x14ac:dyDescent="0.25">
      <c r="A34" s="60" t="s">
        <v>2580</v>
      </c>
      <c r="B34" s="331">
        <v>14.55493243222514</v>
      </c>
      <c r="C34" s="331">
        <v>14.027566210077291</v>
      </c>
      <c r="D34" s="331">
        <v>14.79447594532521</v>
      </c>
      <c r="E34" s="331">
        <v>22.17147086577058</v>
      </c>
      <c r="F34" s="331">
        <v>13.882652885835711</v>
      </c>
      <c r="G34" s="331">
        <v>14.06085844247897</v>
      </c>
      <c r="H34" s="331">
        <v>15.003389030420699</v>
      </c>
      <c r="I34" s="331">
        <v>16.917868585730751</v>
      </c>
      <c r="J34" s="331">
        <v>17.364786163849729</v>
      </c>
      <c r="K34" s="331">
        <v>0.57604062619572716</v>
      </c>
      <c r="L34" s="331">
        <v>2.9324844364077109</v>
      </c>
      <c r="M34" s="331">
        <v>12.275030900974439</v>
      </c>
      <c r="N34" s="331">
        <v>4.1832289631592259</v>
      </c>
      <c r="O34" s="331">
        <v>4.4665481705540531</v>
      </c>
      <c r="P34" s="331">
        <v>3.0783529422201839</v>
      </c>
      <c r="Q34" s="331">
        <v>2.3492295147438549</v>
      </c>
      <c r="R34" s="331">
        <v>2.1865424442561929</v>
      </c>
      <c r="S34" s="331">
        <v>9.8993243739246033</v>
      </c>
      <c r="T34" s="331">
        <v>12.93513800547391</v>
      </c>
      <c r="U34" s="331">
        <v>19.823674996139321</v>
      </c>
      <c r="V34" s="331">
        <v>17.272523657254151</v>
      </c>
      <c r="W34" s="331">
        <v>12.22094035627693</v>
      </c>
      <c r="DA34" s="72" t="s">
        <v>2581</v>
      </c>
    </row>
    <row r="35" spans="1:105" ht="12" customHeight="1" x14ac:dyDescent="0.25">
      <c r="A35" s="57" t="s">
        <v>2582</v>
      </c>
      <c r="B35" s="263">
        <v>9.1420265490194605</v>
      </c>
      <c r="C35" s="263">
        <v>9.6694952224028086</v>
      </c>
      <c r="D35" s="263">
        <v>9.6316877554979765</v>
      </c>
      <c r="E35" s="263">
        <v>9.3984734152594243</v>
      </c>
      <c r="F35" s="263">
        <v>6.6722738999024873</v>
      </c>
      <c r="G35" s="263">
        <v>6.3067425545470872</v>
      </c>
      <c r="H35" s="263">
        <v>6.6171597228589416</v>
      </c>
      <c r="I35" s="263">
        <v>6.7758511122123766</v>
      </c>
      <c r="J35" s="263">
        <v>5.6559485876551721</v>
      </c>
      <c r="K35" s="263">
        <v>2.0648044114433781</v>
      </c>
      <c r="L35" s="263">
        <v>2.6508110513993461</v>
      </c>
      <c r="M35" s="263">
        <v>3.1764167108367798</v>
      </c>
      <c r="N35" s="263">
        <v>3.2993982248427449</v>
      </c>
      <c r="O35" s="263">
        <v>3.6164063601137371</v>
      </c>
      <c r="P35" s="263">
        <v>5.918195167567105</v>
      </c>
      <c r="Q35" s="263">
        <v>6.1091212424335808</v>
      </c>
      <c r="R35" s="263">
        <v>4.8817226680381207</v>
      </c>
      <c r="S35" s="263">
        <v>6.3496176360794676</v>
      </c>
      <c r="T35" s="263">
        <v>8.5361386679832805</v>
      </c>
      <c r="U35" s="263">
        <v>10.355356446935181</v>
      </c>
      <c r="V35" s="263">
        <v>9.5407234120655762</v>
      </c>
      <c r="W35" s="263">
        <v>13.83424831855927</v>
      </c>
      <c r="DA35" s="70" t="s">
        <v>2583</v>
      </c>
    </row>
    <row r="36" spans="1:105" ht="12" customHeight="1" x14ac:dyDescent="0.25">
      <c r="A36" s="46" t="s">
        <v>30</v>
      </c>
      <c r="B36" s="231">
        <v>0.42163603337905953</v>
      </c>
      <c r="C36" s="231">
        <v>1.548728825848215</v>
      </c>
      <c r="D36" s="231">
        <v>1.200257531278623</v>
      </c>
      <c r="E36" s="231">
        <v>2.113520496297943</v>
      </c>
      <c r="F36" s="231">
        <v>1.951025573748407</v>
      </c>
      <c r="G36" s="231">
        <v>1.9848438178831791</v>
      </c>
      <c r="H36" s="231">
        <v>1.508972954526264</v>
      </c>
      <c r="I36" s="231">
        <v>0.99937892458408173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2584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2585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1.0865698987601109</v>
      </c>
      <c r="O38" s="231">
        <v>0.53409254147699503</v>
      </c>
      <c r="P38" s="231">
        <v>2.2724382199726811</v>
      </c>
      <c r="Q38" s="231">
        <v>0.70526172666398257</v>
      </c>
      <c r="R38" s="231">
        <v>0.7294887674642544</v>
      </c>
      <c r="S38" s="231">
        <v>1.3063111962838521</v>
      </c>
      <c r="T38" s="231">
        <v>1.303464032175861</v>
      </c>
      <c r="U38" s="231">
        <v>1.738171110145303</v>
      </c>
      <c r="V38" s="231">
        <v>1.6480247760992981</v>
      </c>
      <c r="W38" s="231">
        <v>1.5801279069153431</v>
      </c>
      <c r="DA38" s="73" t="s">
        <v>2586</v>
      </c>
    </row>
    <row r="39" spans="1:105" ht="12" customHeight="1" x14ac:dyDescent="0.25">
      <c r="A39" s="46" t="s">
        <v>160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0.48406835383443009</v>
      </c>
      <c r="O39" s="231">
        <v>1.9102593327047579</v>
      </c>
      <c r="P39" s="231">
        <v>2.2684842436068542</v>
      </c>
      <c r="Q39" s="231">
        <v>2.4116003481084669</v>
      </c>
      <c r="R39" s="231">
        <v>1.905523553288418</v>
      </c>
      <c r="S39" s="231">
        <v>4.4123409417570896</v>
      </c>
      <c r="T39" s="231">
        <v>5.9905791072883137</v>
      </c>
      <c r="U39" s="231">
        <v>5.8387525396391737</v>
      </c>
      <c r="V39" s="231">
        <v>5.1762078866234393</v>
      </c>
      <c r="W39" s="231">
        <v>3.1562198668731551</v>
      </c>
      <c r="DA39" s="73" t="s">
        <v>2587</v>
      </c>
    </row>
    <row r="40" spans="1:105" ht="12" customHeight="1" x14ac:dyDescent="0.25">
      <c r="A40" s="46" t="s">
        <v>70</v>
      </c>
      <c r="B40" s="231">
        <v>8.7203905156404016</v>
      </c>
      <c r="C40" s="231">
        <v>8.0073152356258905</v>
      </c>
      <c r="D40" s="231">
        <v>8.2743447871539253</v>
      </c>
      <c r="E40" s="231">
        <v>7.2849529189614808</v>
      </c>
      <c r="F40" s="231">
        <v>4.707437955997908</v>
      </c>
      <c r="G40" s="231">
        <v>4.1048433192925886</v>
      </c>
      <c r="H40" s="231">
        <v>4.8208092812137631</v>
      </c>
      <c r="I40" s="231">
        <v>5.0109919448284401</v>
      </c>
      <c r="J40" s="231">
        <v>4.6748948656765794</v>
      </c>
      <c r="K40" s="231">
        <v>1.448973905396475</v>
      </c>
      <c r="L40" s="231">
        <v>1.7507440649862771</v>
      </c>
      <c r="M40" s="231">
        <v>1.647793236847432</v>
      </c>
      <c r="N40" s="231">
        <v>0.94481751018340865</v>
      </c>
      <c r="O40" s="231">
        <v>0.46441557586092452</v>
      </c>
      <c r="P40" s="231">
        <v>0.98800244155046368</v>
      </c>
      <c r="Q40" s="231">
        <v>2.453044671366206</v>
      </c>
      <c r="R40" s="231">
        <v>1.9029905955759689</v>
      </c>
      <c r="S40" s="231">
        <v>6.1329391399252947E-2</v>
      </c>
      <c r="T40" s="231">
        <v>0.66673339752110428</v>
      </c>
      <c r="U40" s="231">
        <v>1.112531465762294</v>
      </c>
      <c r="V40" s="231">
        <v>1.5316859261505871</v>
      </c>
      <c r="W40" s="231">
        <v>5.3554869653937462</v>
      </c>
      <c r="DA40" s="73" t="s">
        <v>2588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1.8916595014096271E-2</v>
      </c>
      <c r="T41" s="231">
        <v>0.34591573517130902</v>
      </c>
      <c r="U41" s="231">
        <v>1.2749785039113</v>
      </c>
      <c r="V41" s="231">
        <v>1.1350816852958481</v>
      </c>
      <c r="W41" s="231">
        <v>1.924247635371793</v>
      </c>
      <c r="DA41" s="73" t="s">
        <v>2589</v>
      </c>
    </row>
    <row r="42" spans="1:105" ht="12" customHeight="1" x14ac:dyDescent="0.25">
      <c r="A42" s="46" t="s">
        <v>162</v>
      </c>
      <c r="B42" s="231">
        <v>0</v>
      </c>
      <c r="C42" s="231">
        <v>0.1134511609287023</v>
      </c>
      <c r="D42" s="231">
        <v>0.15708543706542771</v>
      </c>
      <c r="E42" s="231">
        <v>0</v>
      </c>
      <c r="F42" s="231">
        <v>1.381037015617294E-2</v>
      </c>
      <c r="G42" s="231">
        <v>0.2170554173713192</v>
      </c>
      <c r="H42" s="231">
        <v>0.28737748711891492</v>
      </c>
      <c r="I42" s="231">
        <v>0.76548024279985472</v>
      </c>
      <c r="J42" s="231">
        <v>0.98105372197859231</v>
      </c>
      <c r="K42" s="231">
        <v>0.61583050604690326</v>
      </c>
      <c r="L42" s="231">
        <v>0.9000669864130697</v>
      </c>
      <c r="M42" s="231">
        <v>1.5286234739893489</v>
      </c>
      <c r="N42" s="231">
        <v>0.78394246206479468</v>
      </c>
      <c r="O42" s="231">
        <v>0.70763891007105972</v>
      </c>
      <c r="P42" s="231">
        <v>0.38927026243710738</v>
      </c>
      <c r="Q42" s="231">
        <v>0.53921449629492446</v>
      </c>
      <c r="R42" s="231">
        <v>0.34371975170947938</v>
      </c>
      <c r="S42" s="231">
        <v>0.55071951162517607</v>
      </c>
      <c r="T42" s="231">
        <v>0.22944639582669341</v>
      </c>
      <c r="U42" s="231">
        <v>0.39092282747710683</v>
      </c>
      <c r="V42" s="231">
        <v>4.9723137896403487E-2</v>
      </c>
      <c r="W42" s="231">
        <v>1.8181659440052309</v>
      </c>
      <c r="DA42" s="73" t="s">
        <v>2590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2591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2592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2593</v>
      </c>
    </row>
    <row r="46" spans="1:105" ht="12" customHeight="1" x14ac:dyDescent="0.25">
      <c r="A46" s="57" t="s">
        <v>2594</v>
      </c>
      <c r="B46" s="263">
        <v>8.8405953293887549</v>
      </c>
      <c r="C46" s="263">
        <v>9.0534379576138981</v>
      </c>
      <c r="D46" s="263">
        <v>9.3214588298655698</v>
      </c>
      <c r="E46" s="263">
        <v>11.94107350899252</v>
      </c>
      <c r="F46" s="263">
        <v>7.7678961518421792</v>
      </c>
      <c r="G46" s="263">
        <v>7.8145288435263662</v>
      </c>
      <c r="H46" s="263">
        <v>8.3138942994284619</v>
      </c>
      <c r="I46" s="263">
        <v>9.2196941763716502</v>
      </c>
      <c r="J46" s="263">
        <v>9.1422371952932426</v>
      </c>
      <c r="K46" s="263">
        <v>1.1134846653585739</v>
      </c>
      <c r="L46" s="263">
        <v>2.2530268047199371</v>
      </c>
      <c r="M46" s="263">
        <v>6.3136002508425673</v>
      </c>
      <c r="N46" s="263">
        <v>2.9709388863893138</v>
      </c>
      <c r="O46" s="263">
        <v>3.2247425254384781</v>
      </c>
      <c r="P46" s="263">
        <v>3.8339721320823741</v>
      </c>
      <c r="Q46" s="263">
        <v>3.6201461354886288</v>
      </c>
      <c r="R46" s="263">
        <v>3.0233373075097929</v>
      </c>
      <c r="S46" s="263">
        <v>6.3079229346883778</v>
      </c>
      <c r="T46" s="263">
        <v>8.2117550623923563</v>
      </c>
      <c r="U46" s="263">
        <v>11.34878427371558</v>
      </c>
      <c r="V46" s="263">
        <v>9.9679879601030539</v>
      </c>
      <c r="W46" s="263">
        <v>10.29061510093195</v>
      </c>
      <c r="DA46" s="70" t="s">
        <v>2595</v>
      </c>
    </row>
    <row r="47" spans="1:105" ht="12" customHeight="1" x14ac:dyDescent="0.25">
      <c r="A47" s="41" t="s">
        <v>2596</v>
      </c>
      <c r="B47" s="352">
        <v>5.9864593452892523</v>
      </c>
      <c r="C47" s="352">
        <v>6.1305869400201853</v>
      </c>
      <c r="D47" s="352">
        <v>6.3120787961274054</v>
      </c>
      <c r="E47" s="352">
        <v>8.0859657565206859</v>
      </c>
      <c r="F47" s="352">
        <v>5.2600750038682298</v>
      </c>
      <c r="G47" s="352">
        <v>5.2916525959338658</v>
      </c>
      <c r="H47" s="352">
        <v>5.6298007509864982</v>
      </c>
      <c r="I47" s="352">
        <v>6.243168282951487</v>
      </c>
      <c r="J47" s="352">
        <v>6.1907178482286964</v>
      </c>
      <c r="K47" s="352">
        <v>0.75400246617022681</v>
      </c>
      <c r="L47" s="352">
        <v>1.525649898877951</v>
      </c>
      <c r="M47" s="352">
        <v>4.2752902735443126</v>
      </c>
      <c r="N47" s="352">
        <v>2.0117881429980851</v>
      </c>
      <c r="O47" s="352">
        <v>2.1836527188828558</v>
      </c>
      <c r="P47" s="352">
        <v>2.5961960076810779</v>
      </c>
      <c r="Q47" s="352">
        <v>2.451402519473433</v>
      </c>
      <c r="R47" s="352">
        <v>2.0472700315030732</v>
      </c>
      <c r="S47" s="352">
        <v>4.2714458466611607</v>
      </c>
      <c r="T47" s="352">
        <v>5.5606365864372096</v>
      </c>
      <c r="U47" s="352">
        <v>7.6848937364214391</v>
      </c>
      <c r="V47" s="352">
        <v>6.7498796692027163</v>
      </c>
      <c r="W47" s="352">
        <v>6.9683484702616836</v>
      </c>
      <c r="DA47" s="97" t="s">
        <v>2597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100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1.0000000000000002</v>
      </c>
      <c r="D51" s="234">
        <f t="shared" si="3"/>
        <v>1</v>
      </c>
      <c r="E51" s="234">
        <f t="shared" si="3"/>
        <v>1.0000000000000002</v>
      </c>
      <c r="F51" s="234">
        <f t="shared" si="3"/>
        <v>1</v>
      </c>
      <c r="G51" s="234">
        <f t="shared" si="3"/>
        <v>0.99999999999999978</v>
      </c>
      <c r="H51" s="234">
        <f t="shared" si="3"/>
        <v>1</v>
      </c>
      <c r="I51" s="234">
        <f t="shared" si="3"/>
        <v>0.99999999999999989</v>
      </c>
      <c r="J51" s="234">
        <f t="shared" si="3"/>
        <v>1</v>
      </c>
      <c r="K51" s="234">
        <f t="shared" si="3"/>
        <v>1.0000000000000004</v>
      </c>
      <c r="L51" s="234">
        <f t="shared" si="3"/>
        <v>1</v>
      </c>
      <c r="M51" s="234">
        <f t="shared" si="3"/>
        <v>1</v>
      </c>
      <c r="N51" s="234">
        <f t="shared" si="3"/>
        <v>0.99999999999999989</v>
      </c>
      <c r="O51" s="234">
        <f t="shared" si="3"/>
        <v>0.99999999999999967</v>
      </c>
      <c r="P51" s="234">
        <f t="shared" si="3"/>
        <v>1</v>
      </c>
      <c r="Q51" s="234">
        <f t="shared" si="3"/>
        <v>0.99999999999999989</v>
      </c>
      <c r="R51" s="234">
        <f t="shared" si="3"/>
        <v>0.99999999999999989</v>
      </c>
      <c r="S51" s="234">
        <f t="shared" si="3"/>
        <v>0.99999999999999989</v>
      </c>
      <c r="T51" s="234">
        <f t="shared" si="3"/>
        <v>1</v>
      </c>
      <c r="U51" s="234">
        <f t="shared" si="3"/>
        <v>1</v>
      </c>
      <c r="V51" s="234">
        <f t="shared" si="3"/>
        <v>1</v>
      </c>
      <c r="W51" s="234">
        <f t="shared" si="3"/>
        <v>0.99999999999999989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2.7097766608850795E-2</v>
      </c>
      <c r="C52" s="301">
        <f t="shared" si="4"/>
        <v>2.6360587590486876E-2</v>
      </c>
      <c r="D52" s="301">
        <f t="shared" si="4"/>
        <v>2.6523888940269531E-2</v>
      </c>
      <c r="E52" s="301">
        <f t="shared" si="4"/>
        <v>2.8260198502441727E-2</v>
      </c>
      <c r="F52" s="301">
        <f t="shared" si="4"/>
        <v>2.7724205512789424E-2</v>
      </c>
      <c r="G52" s="301">
        <f t="shared" si="4"/>
        <v>2.7655299897504561E-2</v>
      </c>
      <c r="H52" s="301">
        <f t="shared" si="4"/>
        <v>2.7674146769781652E-2</v>
      </c>
      <c r="I52" s="301">
        <f t="shared" si="4"/>
        <v>2.7819803008943607E-2</v>
      </c>
      <c r="J52" s="301">
        <f t="shared" si="4"/>
        <v>2.8313875128744316E-2</v>
      </c>
      <c r="K52" s="301">
        <f t="shared" si="4"/>
        <v>1.9058750980354384E-2</v>
      </c>
      <c r="L52" s="301">
        <f t="shared" si="4"/>
        <v>2.4791303103638966E-2</v>
      </c>
      <c r="M52" s="301">
        <f t="shared" si="4"/>
        <v>2.8728885790120982E-2</v>
      </c>
      <c r="N52" s="301">
        <f t="shared" si="4"/>
        <v>2.5381023103761047E-2</v>
      </c>
      <c r="O52" s="301">
        <f t="shared" si="4"/>
        <v>2.5328984188495704E-2</v>
      </c>
      <c r="P52" s="301">
        <f t="shared" si="4"/>
        <v>2.1949225178175789E-2</v>
      </c>
      <c r="Q52" s="301">
        <f t="shared" si="4"/>
        <v>2.060202561936424E-2</v>
      </c>
      <c r="R52" s="301">
        <f t="shared" si="4"/>
        <v>2.1296131822325017E-2</v>
      </c>
      <c r="S52" s="301">
        <f t="shared" si="4"/>
        <v>2.6351803349940844E-2</v>
      </c>
      <c r="T52" s="301">
        <f t="shared" si="4"/>
        <v>2.6417121132151763E-2</v>
      </c>
      <c r="U52" s="301">
        <f t="shared" si="4"/>
        <v>2.710799617017105E-2</v>
      </c>
      <c r="V52" s="301">
        <f t="shared" si="4"/>
        <v>2.7163736583992074E-2</v>
      </c>
      <c r="W52" s="301">
        <f t="shared" si="4"/>
        <v>2.3952427000213924E-2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3.685296258803708E-2</v>
      </c>
      <c r="C53" s="235">
        <f t="shared" si="5"/>
        <v>3.5850399123062163E-2</v>
      </c>
      <c r="D53" s="235">
        <f t="shared" si="5"/>
        <v>3.6072488958766566E-2</v>
      </c>
      <c r="E53" s="235">
        <f t="shared" si="5"/>
        <v>3.8433869963320752E-2</v>
      </c>
      <c r="F53" s="235">
        <f t="shared" si="5"/>
        <v>3.7704919497393623E-2</v>
      </c>
      <c r="G53" s="235">
        <f t="shared" si="5"/>
        <v>3.7611207860606198E-2</v>
      </c>
      <c r="H53" s="235">
        <f t="shared" si="5"/>
        <v>3.7636839606903033E-2</v>
      </c>
      <c r="I53" s="235">
        <f t="shared" si="5"/>
        <v>3.7834932092163313E-2</v>
      </c>
      <c r="J53" s="235">
        <f t="shared" si="5"/>
        <v>3.850687017509228E-2</v>
      </c>
      <c r="K53" s="235">
        <f t="shared" si="5"/>
        <v>2.5919901333281949E-2</v>
      </c>
      <c r="L53" s="235">
        <f t="shared" si="5"/>
        <v>3.3716172220948991E-2</v>
      </c>
      <c r="M53" s="235">
        <f t="shared" si="5"/>
        <v>3.9071284674564534E-2</v>
      </c>
      <c r="N53" s="235">
        <f t="shared" si="5"/>
        <v>3.4518191421115028E-2</v>
      </c>
      <c r="O53" s="235">
        <f t="shared" si="5"/>
        <v>3.444741849635416E-2</v>
      </c>
      <c r="P53" s="235">
        <f t="shared" si="5"/>
        <v>2.9850946242319085E-2</v>
      </c>
      <c r="Q53" s="235">
        <f t="shared" si="5"/>
        <v>2.8018754842335385E-2</v>
      </c>
      <c r="R53" s="235">
        <f t="shared" si="5"/>
        <v>2.8962739278362019E-2</v>
      </c>
      <c r="S53" s="235">
        <f t="shared" si="5"/>
        <v>3.5838452555919539E-2</v>
      </c>
      <c r="T53" s="235">
        <f t="shared" si="5"/>
        <v>3.5927284739726402E-2</v>
      </c>
      <c r="U53" s="235">
        <f t="shared" si="5"/>
        <v>3.6866874791432622E-2</v>
      </c>
      <c r="V53" s="235">
        <f t="shared" si="5"/>
        <v>3.6942681754229219E-2</v>
      </c>
      <c r="W53" s="235">
        <f t="shared" si="5"/>
        <v>3.2575300720290953E-2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4.5524247902869332E-2</v>
      </c>
      <c r="C54" s="235">
        <f t="shared" si="6"/>
        <v>4.428578715201794E-2</v>
      </c>
      <c r="D54" s="235">
        <f t="shared" si="6"/>
        <v>4.4560133419652807E-2</v>
      </c>
      <c r="E54" s="235">
        <f t="shared" si="6"/>
        <v>4.7477133484102117E-2</v>
      </c>
      <c r="F54" s="235">
        <f t="shared" si="6"/>
        <v>4.6576665261486218E-2</v>
      </c>
      <c r="G54" s="235">
        <f t="shared" si="6"/>
        <v>4.646090382780764E-2</v>
      </c>
      <c r="H54" s="235">
        <f t="shared" si="6"/>
        <v>4.6492566573233161E-2</v>
      </c>
      <c r="I54" s="235">
        <f t="shared" si="6"/>
        <v>4.6737269055025274E-2</v>
      </c>
      <c r="J54" s="235">
        <f t="shared" si="6"/>
        <v>4.7567310216290445E-2</v>
      </c>
      <c r="K54" s="235">
        <f t="shared" si="6"/>
        <v>3.2018701646995364E-2</v>
      </c>
      <c r="L54" s="235">
        <f t="shared" si="6"/>
        <v>4.1649389214113472E-2</v>
      </c>
      <c r="M54" s="235">
        <f t="shared" si="6"/>
        <v>4.8264528127403283E-2</v>
      </c>
      <c r="N54" s="235">
        <f t="shared" si="6"/>
        <v>4.2640118814318569E-2</v>
      </c>
      <c r="O54" s="235">
        <f t="shared" si="6"/>
        <v>4.2552693436672798E-2</v>
      </c>
      <c r="P54" s="235">
        <f t="shared" si="6"/>
        <v>3.6874698299335339E-2</v>
      </c>
      <c r="Q54" s="235">
        <f t="shared" si="6"/>
        <v>3.4611403040531917E-2</v>
      </c>
      <c r="R54" s="235">
        <f t="shared" si="6"/>
        <v>3.5777501461506038E-2</v>
      </c>
      <c r="S54" s="235">
        <f t="shared" si="6"/>
        <v>4.4271029627900603E-2</v>
      </c>
      <c r="T54" s="235">
        <f t="shared" si="6"/>
        <v>4.4380763502014989E-2</v>
      </c>
      <c r="U54" s="235">
        <f t="shared" si="6"/>
        <v>4.5541433565887357E-2</v>
      </c>
      <c r="V54" s="235">
        <f t="shared" si="6"/>
        <v>4.5635077461106698E-2</v>
      </c>
      <c r="W54" s="235">
        <f t="shared" si="6"/>
        <v>4.0240077360359408E-2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2.8181677273204819E-2</v>
      </c>
      <c r="C55" s="235">
        <f t="shared" si="7"/>
        <v>2.7415011094106347E-2</v>
      </c>
      <c r="D55" s="235">
        <f t="shared" si="7"/>
        <v>2.7584844497880311E-2</v>
      </c>
      <c r="E55" s="235">
        <f t="shared" si="7"/>
        <v>2.9390606442539401E-2</v>
      </c>
      <c r="F55" s="235">
        <f t="shared" si="7"/>
        <v>2.8833173733300996E-2</v>
      </c>
      <c r="G55" s="235">
        <f t="shared" si="7"/>
        <v>2.8761511893404729E-2</v>
      </c>
      <c r="H55" s="235">
        <f t="shared" si="7"/>
        <v>2.8781112640572898E-2</v>
      </c>
      <c r="I55" s="235">
        <f t="shared" si="7"/>
        <v>2.8932595129301353E-2</v>
      </c>
      <c r="J55" s="235">
        <f t="shared" si="7"/>
        <v>2.9446430133894089E-2</v>
      </c>
      <c r="K55" s="235">
        <f t="shared" si="7"/>
        <v>1.9821101019568559E-2</v>
      </c>
      <c r="L55" s="235">
        <f t="shared" si="7"/>
        <v>2.5782955227784527E-2</v>
      </c>
      <c r="M55" s="235">
        <f t="shared" si="7"/>
        <v>2.9878041221725826E-2</v>
      </c>
      <c r="N55" s="235">
        <f t="shared" si="7"/>
        <v>2.6396264027911481E-2</v>
      </c>
      <c r="O55" s="235">
        <f t="shared" si="7"/>
        <v>2.6342143556035522E-2</v>
      </c>
      <c r="P55" s="235">
        <f t="shared" si="7"/>
        <v>2.2827194185302817E-2</v>
      </c>
      <c r="Q55" s="235">
        <f t="shared" si="7"/>
        <v>2.1426106644138805E-2</v>
      </c>
      <c r="R55" s="235">
        <f t="shared" si="7"/>
        <v>2.214797709521802E-2</v>
      </c>
      <c r="S55" s="235">
        <f t="shared" si="7"/>
        <v>2.7405875483938465E-2</v>
      </c>
      <c r="T55" s="235">
        <f t="shared" si="7"/>
        <v>2.747380597743785E-2</v>
      </c>
      <c r="U55" s="235">
        <f t="shared" si="7"/>
        <v>2.8192316016977886E-2</v>
      </c>
      <c r="V55" s="235">
        <f t="shared" si="7"/>
        <v>2.8250286047351757E-2</v>
      </c>
      <c r="W55" s="235">
        <f t="shared" si="7"/>
        <v>2.4910524080222488E-2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2.9265587937558849E-2</v>
      </c>
      <c r="C56" s="302">
        <f t="shared" si="8"/>
        <v>2.8062830036240161E-2</v>
      </c>
      <c r="D56" s="302">
        <f t="shared" si="8"/>
        <v>2.8212594493305706E-2</v>
      </c>
      <c r="E56" s="302">
        <f t="shared" si="8"/>
        <v>3.0521014382637081E-2</v>
      </c>
      <c r="F56" s="302">
        <f t="shared" si="8"/>
        <v>2.9767405015259093E-2</v>
      </c>
      <c r="G56" s="302">
        <f t="shared" si="8"/>
        <v>2.943967511885923E-2</v>
      </c>
      <c r="H56" s="302">
        <f t="shared" si="8"/>
        <v>2.9429489969890216E-2</v>
      </c>
      <c r="I56" s="302">
        <f t="shared" si="8"/>
        <v>2.9434929157953545E-2</v>
      </c>
      <c r="J56" s="302">
        <f t="shared" si="8"/>
        <v>2.9939080736848728E-2</v>
      </c>
      <c r="K56" s="302">
        <f t="shared" si="8"/>
        <v>2.47820861731218E-2</v>
      </c>
      <c r="L56" s="302">
        <f t="shared" si="8"/>
        <v>2.6324974081554112E-2</v>
      </c>
      <c r="M56" s="302">
        <f t="shared" si="8"/>
        <v>3.0110746612020824E-2</v>
      </c>
      <c r="N56" s="302">
        <f t="shared" si="8"/>
        <v>2.6823107688962101E-2</v>
      </c>
      <c r="O56" s="302">
        <f t="shared" si="8"/>
        <v>2.7120459683119953E-2</v>
      </c>
      <c r="P56" s="302">
        <f t="shared" si="8"/>
        <v>2.6422641734997247E-2</v>
      </c>
      <c r="Q56" s="302">
        <f t="shared" si="8"/>
        <v>2.6708919277738104E-2</v>
      </c>
      <c r="R56" s="302">
        <f t="shared" si="8"/>
        <v>2.6526085945910067E-2</v>
      </c>
      <c r="S56" s="302">
        <f t="shared" si="8"/>
        <v>2.769816243751139E-2</v>
      </c>
      <c r="T56" s="302">
        <f t="shared" si="8"/>
        <v>2.792901510520094E-2</v>
      </c>
      <c r="U56" s="302">
        <f t="shared" si="8"/>
        <v>2.8357025942705977E-2</v>
      </c>
      <c r="V56" s="302">
        <f t="shared" si="8"/>
        <v>2.8638643540827291E-2</v>
      </c>
      <c r="W56" s="302">
        <f t="shared" si="8"/>
        <v>2.6134674018774614E-2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0.18644189075252723</v>
      </c>
      <c r="C57" s="303">
        <f t="shared" si="9"/>
        <v>0.1821744141719206</v>
      </c>
      <c r="D57" s="303">
        <f t="shared" si="9"/>
        <v>0.18203305444786422</v>
      </c>
      <c r="E57" s="303">
        <f t="shared" si="9"/>
        <v>0.19057376370790108</v>
      </c>
      <c r="F57" s="303">
        <f t="shared" si="9"/>
        <v>0.18695063327492856</v>
      </c>
      <c r="G57" s="303">
        <f t="shared" si="9"/>
        <v>0.18530181160099266</v>
      </c>
      <c r="H57" s="303">
        <f t="shared" si="9"/>
        <v>0.18526558271125093</v>
      </c>
      <c r="I57" s="303">
        <f t="shared" si="9"/>
        <v>0.18558406174141481</v>
      </c>
      <c r="J57" s="303">
        <f t="shared" si="9"/>
        <v>0.18895414493955617</v>
      </c>
      <c r="K57" s="303">
        <f t="shared" si="9"/>
        <v>0.19356385319944724</v>
      </c>
      <c r="L57" s="303">
        <f t="shared" si="9"/>
        <v>0.17660758644835256</v>
      </c>
      <c r="M57" s="303">
        <f t="shared" si="9"/>
        <v>0.19223254091413497</v>
      </c>
      <c r="N57" s="303">
        <f t="shared" si="9"/>
        <v>0.17703466180557081</v>
      </c>
      <c r="O57" s="303">
        <f t="shared" si="9"/>
        <v>0.17722937666048849</v>
      </c>
      <c r="P57" s="303">
        <f t="shared" si="9"/>
        <v>0.18651058831821973</v>
      </c>
      <c r="Q57" s="303">
        <f t="shared" si="9"/>
        <v>0.1903052507967701</v>
      </c>
      <c r="R57" s="303">
        <f t="shared" si="9"/>
        <v>0.1885119184954335</v>
      </c>
      <c r="S57" s="303">
        <f t="shared" si="9"/>
        <v>0.17953430172386151</v>
      </c>
      <c r="T57" s="303">
        <f t="shared" si="9"/>
        <v>0.18101821464473428</v>
      </c>
      <c r="U57" s="303">
        <f t="shared" si="9"/>
        <v>0.18275443085545987</v>
      </c>
      <c r="V57" s="303">
        <f t="shared" si="9"/>
        <v>0.18435212711891552</v>
      </c>
      <c r="W57" s="303">
        <f t="shared" si="9"/>
        <v>0.17744076549626267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3.6541951310339736E-2</v>
      </c>
      <c r="C58" s="304">
        <f t="shared" si="10"/>
        <v>4.4939959294394836E-2</v>
      </c>
      <c r="D58" s="304">
        <f t="shared" si="10"/>
        <v>4.0586563285913133E-2</v>
      </c>
      <c r="E58" s="304">
        <f t="shared" si="10"/>
        <v>1.4268361845940282E-2</v>
      </c>
      <c r="F58" s="304">
        <f t="shared" si="10"/>
        <v>2.0468573328328719E-2</v>
      </c>
      <c r="G58" s="304">
        <f t="shared" si="10"/>
        <v>1.8105502031128737E-2</v>
      </c>
      <c r="H58" s="304">
        <f t="shared" si="10"/>
        <v>1.7463097329904829E-2</v>
      </c>
      <c r="I58" s="304">
        <f t="shared" si="10"/>
        <v>1.4061024034749589E-2</v>
      </c>
      <c r="J58" s="304">
        <f t="shared" si="10"/>
        <v>8.2552300786201526E-3</v>
      </c>
      <c r="K58" s="304">
        <f t="shared" si="10"/>
        <v>0.16043529109074528</v>
      </c>
      <c r="L58" s="304">
        <f t="shared" si="10"/>
        <v>6.8187939242728549E-2</v>
      </c>
      <c r="M58" s="304">
        <f t="shared" si="10"/>
        <v>4.5587729698431737E-3</v>
      </c>
      <c r="N58" s="304">
        <f t="shared" si="10"/>
        <v>5.6955867298026097E-2</v>
      </c>
      <c r="O58" s="304">
        <f t="shared" si="10"/>
        <v>5.935103225165872E-2</v>
      </c>
      <c r="P58" s="304">
        <f t="shared" si="10"/>
        <v>0.12729610678697958</v>
      </c>
      <c r="Q58" s="304">
        <f t="shared" si="10"/>
        <v>0.14538434068630687</v>
      </c>
      <c r="R58" s="304">
        <f t="shared" si="10"/>
        <v>0.13676180427516135</v>
      </c>
      <c r="S58" s="304">
        <f t="shared" si="10"/>
        <v>4.0581024332286962E-2</v>
      </c>
      <c r="T58" s="304">
        <f t="shared" si="10"/>
        <v>4.1201258019723304E-2</v>
      </c>
      <c r="U58" s="304">
        <f t="shared" si="10"/>
        <v>2.3653939367688191E-2</v>
      </c>
      <c r="V58" s="304">
        <f t="shared" si="10"/>
        <v>2.6199256509019348E-2</v>
      </c>
      <c r="W58" s="304">
        <f t="shared" si="10"/>
        <v>8.1864052048222904E-2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0.14989993944218749</v>
      </c>
      <c r="C59" s="304">
        <f t="shared" si="11"/>
        <v>0.13723445487752575</v>
      </c>
      <c r="D59" s="304">
        <f t="shared" si="11"/>
        <v>0.1414464911619511</v>
      </c>
      <c r="E59" s="304">
        <f t="shared" si="11"/>
        <v>0.17630540186196078</v>
      </c>
      <c r="F59" s="304">
        <f t="shared" si="11"/>
        <v>0.16648205994659984</v>
      </c>
      <c r="G59" s="304">
        <f t="shared" si="11"/>
        <v>0.16719630956986392</v>
      </c>
      <c r="H59" s="304">
        <f t="shared" si="11"/>
        <v>0.16780248538134609</v>
      </c>
      <c r="I59" s="304">
        <f t="shared" si="11"/>
        <v>0.17152303770666522</v>
      </c>
      <c r="J59" s="304">
        <f t="shared" si="11"/>
        <v>0.18069891486093601</v>
      </c>
      <c r="K59" s="304">
        <f t="shared" si="11"/>
        <v>3.3128562108701978E-2</v>
      </c>
      <c r="L59" s="304">
        <f t="shared" si="11"/>
        <v>0.108419647205624</v>
      </c>
      <c r="M59" s="304">
        <f t="shared" si="11"/>
        <v>0.1876737679442918</v>
      </c>
      <c r="N59" s="304">
        <f t="shared" si="11"/>
        <v>0.12007879450754473</v>
      </c>
      <c r="O59" s="304">
        <f t="shared" si="11"/>
        <v>0.11787834440882977</v>
      </c>
      <c r="P59" s="304">
        <f t="shared" si="11"/>
        <v>5.9214481531240142E-2</v>
      </c>
      <c r="Q59" s="304">
        <f t="shared" si="11"/>
        <v>4.4920910110463223E-2</v>
      </c>
      <c r="R59" s="304">
        <f t="shared" si="11"/>
        <v>5.1750114220272134E-2</v>
      </c>
      <c r="S59" s="304">
        <f t="shared" si="11"/>
        <v>0.13895327739157451</v>
      </c>
      <c r="T59" s="304">
        <f t="shared" si="11"/>
        <v>0.13981695662501098</v>
      </c>
      <c r="U59" s="304">
        <f t="shared" si="11"/>
        <v>0.15910049148777167</v>
      </c>
      <c r="V59" s="304">
        <f t="shared" si="11"/>
        <v>0.15815287060989616</v>
      </c>
      <c r="W59" s="304">
        <f t="shared" si="11"/>
        <v>9.557671344803978E-2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2.7639721941027807E-2</v>
      </c>
      <c r="C60" s="303">
        <f t="shared" si="12"/>
        <v>4.8249088663748357E-2</v>
      </c>
      <c r="D60" s="303">
        <f t="shared" si="12"/>
        <v>4.9887411586158191E-2</v>
      </c>
      <c r="E60" s="303">
        <f t="shared" si="12"/>
        <v>2.8825402472490581E-2</v>
      </c>
      <c r="F60" s="303">
        <f t="shared" si="12"/>
        <v>3.7874715344698356E-2</v>
      </c>
      <c r="G60" s="303">
        <f t="shared" si="12"/>
        <v>5.0285281692052132E-2</v>
      </c>
      <c r="H60" s="303">
        <f t="shared" si="12"/>
        <v>5.154245834261921E-2</v>
      </c>
      <c r="I60" s="303">
        <f t="shared" si="12"/>
        <v>5.6438020877089962E-2</v>
      </c>
      <c r="J60" s="303">
        <f t="shared" si="12"/>
        <v>5.5321110893046879E-2</v>
      </c>
      <c r="K60" s="303">
        <f t="shared" si="12"/>
        <v>8.5245435832180888E-2</v>
      </c>
      <c r="L60" s="303">
        <f t="shared" si="12"/>
        <v>7.9244418631299773E-2</v>
      </c>
      <c r="M60" s="303">
        <f t="shared" si="12"/>
        <v>5.6440767878270195E-2</v>
      </c>
      <c r="N60" s="303">
        <f t="shared" si="12"/>
        <v>7.4675922491799593E-2</v>
      </c>
      <c r="O60" s="303">
        <f t="shared" si="12"/>
        <v>7.3541361973112229E-2</v>
      </c>
      <c r="P60" s="303">
        <f t="shared" si="12"/>
        <v>6.9792085882855709E-2</v>
      </c>
      <c r="Q60" s="303">
        <f t="shared" si="12"/>
        <v>7.3729622955288565E-2</v>
      </c>
      <c r="R60" s="303">
        <f t="shared" si="12"/>
        <v>7.0978732581089138E-2</v>
      </c>
      <c r="S60" s="303">
        <f t="shared" si="12"/>
        <v>6.2956900203985949E-2</v>
      </c>
      <c r="T60" s="303">
        <f t="shared" si="12"/>
        <v>5.3778181204704234E-2</v>
      </c>
      <c r="U60" s="303">
        <f t="shared" si="12"/>
        <v>5.3145049891019362E-2</v>
      </c>
      <c r="V60" s="303">
        <f t="shared" si="12"/>
        <v>4.2182637489314147E-2</v>
      </c>
      <c r="W60" s="303">
        <f t="shared" si="12"/>
        <v>7.3871261802765445E-2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</v>
      </c>
      <c r="C61" s="304">
        <f t="shared" si="13"/>
        <v>2.1361289321451739E-2</v>
      </c>
      <c r="D61" s="304">
        <f t="shared" si="13"/>
        <v>2.2833044867083267E-2</v>
      </c>
      <c r="E61" s="304">
        <f t="shared" si="13"/>
        <v>0</v>
      </c>
      <c r="F61" s="304">
        <f t="shared" si="13"/>
        <v>9.596025721653129E-3</v>
      </c>
      <c r="G61" s="304">
        <f t="shared" si="13"/>
        <v>2.2076875796597464E-2</v>
      </c>
      <c r="H61" s="304">
        <f t="shared" si="13"/>
        <v>2.3314828637441918E-2</v>
      </c>
      <c r="I61" s="304">
        <f t="shared" si="13"/>
        <v>2.8061821807967471E-2</v>
      </c>
      <c r="J61" s="304">
        <f t="shared" si="13"/>
        <v>2.6440958261727671E-2</v>
      </c>
      <c r="K61" s="304">
        <f t="shared" si="13"/>
        <v>6.5805509832219403E-2</v>
      </c>
      <c r="L61" s="304">
        <f t="shared" si="13"/>
        <v>5.3957289465588032E-2</v>
      </c>
      <c r="M61" s="304">
        <f t="shared" si="13"/>
        <v>2.7137304372346769E-2</v>
      </c>
      <c r="N61" s="304">
        <f t="shared" si="13"/>
        <v>4.8787278925963316E-2</v>
      </c>
      <c r="O61" s="304">
        <f t="shared" si="13"/>
        <v>4.7705798100846609E-2</v>
      </c>
      <c r="P61" s="304">
        <f t="shared" si="13"/>
        <v>4.7403876201116392E-2</v>
      </c>
      <c r="Q61" s="304">
        <f t="shared" si="13"/>
        <v>5.2715556823537034E-2</v>
      </c>
      <c r="R61" s="304">
        <f t="shared" si="13"/>
        <v>4.9256678122317619E-2</v>
      </c>
      <c r="S61" s="304">
        <f t="shared" si="13"/>
        <v>3.6078060787046291E-2</v>
      </c>
      <c r="T61" s="304">
        <f t="shared" si="13"/>
        <v>2.6832717649909413E-2</v>
      </c>
      <c r="U61" s="304">
        <f t="shared" si="13"/>
        <v>2.5494893797444892E-2</v>
      </c>
      <c r="V61" s="304">
        <f t="shared" si="13"/>
        <v>1.4475626173642222E-2</v>
      </c>
      <c r="W61" s="304">
        <f t="shared" si="13"/>
        <v>4.9439786262547226E-2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2.7639721941027807E-2</v>
      </c>
      <c r="C62" s="304">
        <f t="shared" si="14"/>
        <v>2.6887799342296619E-2</v>
      </c>
      <c r="D62" s="304">
        <f t="shared" si="14"/>
        <v>2.7054366719074928E-2</v>
      </c>
      <c r="E62" s="304">
        <f t="shared" si="14"/>
        <v>2.8825402472490581E-2</v>
      </c>
      <c r="F62" s="304">
        <f t="shared" si="14"/>
        <v>2.8278689623045226E-2</v>
      </c>
      <c r="G62" s="304">
        <f t="shared" si="14"/>
        <v>2.8208405895454664E-2</v>
      </c>
      <c r="H62" s="304">
        <f t="shared" si="14"/>
        <v>2.8227629705177292E-2</v>
      </c>
      <c r="I62" s="304">
        <f t="shared" si="14"/>
        <v>2.837619906912249E-2</v>
      </c>
      <c r="J62" s="304">
        <f t="shared" si="14"/>
        <v>2.8880152631319211E-2</v>
      </c>
      <c r="K62" s="304">
        <f t="shared" si="14"/>
        <v>1.9439925999961485E-2</v>
      </c>
      <c r="L62" s="304">
        <f t="shared" si="14"/>
        <v>2.5287129165711745E-2</v>
      </c>
      <c r="M62" s="304">
        <f t="shared" si="14"/>
        <v>2.9303463505923426E-2</v>
      </c>
      <c r="N62" s="304">
        <f t="shared" si="14"/>
        <v>2.5888643565836277E-2</v>
      </c>
      <c r="O62" s="304">
        <f t="shared" si="14"/>
        <v>2.5835563872265627E-2</v>
      </c>
      <c r="P62" s="304">
        <f t="shared" si="14"/>
        <v>2.238820968173931E-2</v>
      </c>
      <c r="Q62" s="304">
        <f t="shared" si="14"/>
        <v>2.1014066131751528E-2</v>
      </c>
      <c r="R62" s="304">
        <f t="shared" si="14"/>
        <v>2.1722054458771518E-2</v>
      </c>
      <c r="S62" s="304">
        <f t="shared" si="14"/>
        <v>2.6878839416939658E-2</v>
      </c>
      <c r="T62" s="304">
        <f t="shared" si="14"/>
        <v>2.6945463554794821E-2</v>
      </c>
      <c r="U62" s="304">
        <f t="shared" si="14"/>
        <v>2.7650156093574473E-2</v>
      </c>
      <c r="V62" s="304">
        <f t="shared" si="14"/>
        <v>2.7707011315671923E-2</v>
      </c>
      <c r="W62" s="304">
        <f t="shared" si="14"/>
        <v>2.4431475540218222E-2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0.26634555821789607</v>
      </c>
      <c r="C63" s="303">
        <f t="shared" si="15"/>
        <v>0.26024916310274376</v>
      </c>
      <c r="D63" s="303">
        <f t="shared" si="15"/>
        <v>0.26004722063980601</v>
      </c>
      <c r="E63" s="303">
        <f t="shared" si="15"/>
        <v>0.27224823386843022</v>
      </c>
      <c r="F63" s="303">
        <f t="shared" si="15"/>
        <v>0.26707233324989788</v>
      </c>
      <c r="G63" s="303">
        <f t="shared" si="15"/>
        <v>0.26471687371570385</v>
      </c>
      <c r="H63" s="303">
        <f t="shared" si="15"/>
        <v>0.26466511815892985</v>
      </c>
      <c r="I63" s="303">
        <f t="shared" si="15"/>
        <v>0.26512008820202104</v>
      </c>
      <c r="J63" s="303">
        <f t="shared" si="15"/>
        <v>0.26993449277079457</v>
      </c>
      <c r="K63" s="303">
        <f t="shared" si="15"/>
        <v>0.27651979028492468</v>
      </c>
      <c r="L63" s="303">
        <f t="shared" si="15"/>
        <v>0.25229655206907503</v>
      </c>
      <c r="M63" s="303">
        <f t="shared" si="15"/>
        <v>0.27461791559162135</v>
      </c>
      <c r="N63" s="303">
        <f t="shared" si="15"/>
        <v>0.25290665972224396</v>
      </c>
      <c r="O63" s="303">
        <f t="shared" si="15"/>
        <v>0.25318482380069784</v>
      </c>
      <c r="P63" s="303">
        <f t="shared" si="15"/>
        <v>0.26644369759745679</v>
      </c>
      <c r="Q63" s="303">
        <f t="shared" si="15"/>
        <v>0.27186464399538585</v>
      </c>
      <c r="R63" s="303">
        <f t="shared" si="15"/>
        <v>0.26930274070776217</v>
      </c>
      <c r="S63" s="303">
        <f t="shared" si="15"/>
        <v>0.25647757389123071</v>
      </c>
      <c r="T63" s="303">
        <f t="shared" si="15"/>
        <v>0.25859744949247754</v>
      </c>
      <c r="U63" s="303">
        <f t="shared" si="15"/>
        <v>0.26107775836494279</v>
      </c>
      <c r="V63" s="303">
        <f t="shared" si="15"/>
        <v>0.26336018159845082</v>
      </c>
      <c r="W63" s="303">
        <f t="shared" si="15"/>
        <v>0.25348680785180389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5.2202787586199631E-2</v>
      </c>
      <c r="C64" s="304">
        <f t="shared" si="16"/>
        <v>6.4199941849135453E-2</v>
      </c>
      <c r="D64" s="304">
        <f t="shared" si="16"/>
        <v>5.7980804694161607E-2</v>
      </c>
      <c r="E64" s="304">
        <f t="shared" si="16"/>
        <v>2.0383374065628981E-2</v>
      </c>
      <c r="F64" s="304">
        <f t="shared" si="16"/>
        <v>2.9240819040469587E-2</v>
      </c>
      <c r="G64" s="304">
        <f t="shared" si="16"/>
        <v>2.586500290161247E-2</v>
      </c>
      <c r="H64" s="304">
        <f t="shared" si="16"/>
        <v>2.4947281899864039E-2</v>
      </c>
      <c r="I64" s="304">
        <f t="shared" si="16"/>
        <v>2.0087177192499417E-2</v>
      </c>
      <c r="J64" s="304">
        <f t="shared" si="16"/>
        <v>1.1793185826600218E-2</v>
      </c>
      <c r="K64" s="304">
        <f t="shared" si="16"/>
        <v>0.229193272986779</v>
      </c>
      <c r="L64" s="304">
        <f t="shared" si="16"/>
        <v>9.7411341775326482E-2</v>
      </c>
      <c r="M64" s="304">
        <f t="shared" si="16"/>
        <v>6.5125328140616763E-3</v>
      </c>
      <c r="N64" s="304">
        <f t="shared" si="16"/>
        <v>8.1365524711465811E-2</v>
      </c>
      <c r="O64" s="304">
        <f t="shared" si="16"/>
        <v>8.4787188930941004E-2</v>
      </c>
      <c r="P64" s="304">
        <f t="shared" si="16"/>
        <v>0.18185158112425659</v>
      </c>
      <c r="Q64" s="304">
        <f t="shared" si="16"/>
        <v>0.20769191526615266</v>
      </c>
      <c r="R64" s="304">
        <f t="shared" si="16"/>
        <v>0.1953740061073734</v>
      </c>
      <c r="S64" s="304">
        <f t="shared" si="16"/>
        <v>5.7972891903267119E-2</v>
      </c>
      <c r="T64" s="304">
        <f t="shared" si="16"/>
        <v>5.8858940028176147E-2</v>
      </c>
      <c r="U64" s="304">
        <f t="shared" si="16"/>
        <v>3.3791341953840287E-2</v>
      </c>
      <c r="V64" s="304">
        <f t="shared" si="16"/>
        <v>3.7427509298599074E-2</v>
      </c>
      <c r="W64" s="304">
        <f t="shared" si="16"/>
        <v>0.11694864578317558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0.2141427706316964</v>
      </c>
      <c r="C65" s="304">
        <f t="shared" si="17"/>
        <v>0.1960492212536083</v>
      </c>
      <c r="D65" s="304">
        <f t="shared" si="17"/>
        <v>0.2020664159456444</v>
      </c>
      <c r="E65" s="304">
        <f t="shared" si="17"/>
        <v>0.25186485980280127</v>
      </c>
      <c r="F65" s="304">
        <f t="shared" si="17"/>
        <v>0.23783151420942827</v>
      </c>
      <c r="G65" s="304">
        <f t="shared" si="17"/>
        <v>0.23885187081409137</v>
      </c>
      <c r="H65" s="304">
        <f t="shared" si="17"/>
        <v>0.23971783625906581</v>
      </c>
      <c r="I65" s="304">
        <f t="shared" si="17"/>
        <v>0.24503291100952168</v>
      </c>
      <c r="J65" s="304">
        <f t="shared" si="17"/>
        <v>0.25814130694419435</v>
      </c>
      <c r="K65" s="304">
        <f t="shared" si="17"/>
        <v>4.7326517298145666E-2</v>
      </c>
      <c r="L65" s="304">
        <f t="shared" si="17"/>
        <v>0.15488521029374855</v>
      </c>
      <c r="M65" s="304">
        <f t="shared" si="17"/>
        <v>0.26810538277755969</v>
      </c>
      <c r="N65" s="304">
        <f t="shared" si="17"/>
        <v>0.17154113501077814</v>
      </c>
      <c r="O65" s="304">
        <f t="shared" si="17"/>
        <v>0.16839763486975681</v>
      </c>
      <c r="P65" s="304">
        <f t="shared" si="17"/>
        <v>8.4592116473200196E-2</v>
      </c>
      <c r="Q65" s="304">
        <f t="shared" si="17"/>
        <v>6.41727287292332E-2</v>
      </c>
      <c r="R65" s="304">
        <f t="shared" si="17"/>
        <v>7.3928734600388762E-2</v>
      </c>
      <c r="S65" s="304">
        <f t="shared" si="17"/>
        <v>0.19850468198796362</v>
      </c>
      <c r="T65" s="304">
        <f t="shared" si="17"/>
        <v>0.19973850946430138</v>
      </c>
      <c r="U65" s="304">
        <f t="shared" si="17"/>
        <v>0.22728641641110248</v>
      </c>
      <c r="V65" s="304">
        <f t="shared" si="17"/>
        <v>0.22593267229985173</v>
      </c>
      <c r="W65" s="304">
        <f t="shared" si="17"/>
        <v>0.13653816206862832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0.1345041554477531</v>
      </c>
      <c r="C66" s="303">
        <f t="shared" si="18"/>
        <v>0.13514083483032879</v>
      </c>
      <c r="D66" s="303">
        <f t="shared" si="18"/>
        <v>0.13155184620621871</v>
      </c>
      <c r="E66" s="303">
        <f t="shared" si="18"/>
        <v>0.10676536542955235</v>
      </c>
      <c r="F66" s="303">
        <f t="shared" si="18"/>
        <v>0.11430646706242477</v>
      </c>
      <c r="G66" s="303">
        <f t="shared" si="18"/>
        <v>0.10713266647685807</v>
      </c>
      <c r="H66" s="303">
        <f t="shared" si="18"/>
        <v>0.10572619344390261</v>
      </c>
      <c r="I66" s="303">
        <f t="shared" si="18"/>
        <v>9.8139225646478701E-2</v>
      </c>
      <c r="J66" s="303">
        <f t="shared" si="18"/>
        <v>8.4080157777352685E-2</v>
      </c>
      <c r="K66" s="303">
        <f t="shared" si="18"/>
        <v>0.16964081568486319</v>
      </c>
      <c r="L66" s="303">
        <f t="shared" si="18"/>
        <v>0.14000804984592852</v>
      </c>
      <c r="M66" s="303">
        <f t="shared" si="18"/>
        <v>6.9377782018644654E-2</v>
      </c>
      <c r="N66" s="303">
        <f t="shared" si="18"/>
        <v>0.13529800097641179</v>
      </c>
      <c r="O66" s="303">
        <f t="shared" si="18"/>
        <v>0.13634561959634181</v>
      </c>
      <c r="P66" s="303">
        <f t="shared" si="18"/>
        <v>0.16263003766062592</v>
      </c>
      <c r="Q66" s="303">
        <f t="shared" si="18"/>
        <v>0.16687981221257203</v>
      </c>
      <c r="R66" s="303">
        <f t="shared" si="18"/>
        <v>0.16505491602330224</v>
      </c>
      <c r="S66" s="303">
        <f t="shared" si="18"/>
        <v>0.12732473267722824</v>
      </c>
      <c r="T66" s="303">
        <f t="shared" si="18"/>
        <v>0.1318111653236359</v>
      </c>
      <c r="U66" s="303">
        <f t="shared" si="18"/>
        <v>0.11872833155012257</v>
      </c>
      <c r="V66" s="303">
        <f t="shared" si="18"/>
        <v>0.12479711586653049</v>
      </c>
      <c r="W66" s="303">
        <f t="shared" si="18"/>
        <v>0.15456280645759918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0.13006927972248375</v>
      </c>
      <c r="C67" s="303">
        <f t="shared" si="19"/>
        <v>0.126530820434337</v>
      </c>
      <c r="D67" s="303">
        <f t="shared" si="19"/>
        <v>0.12731466691329374</v>
      </c>
      <c r="E67" s="303">
        <f t="shared" si="19"/>
        <v>0.13564895281172032</v>
      </c>
      <c r="F67" s="303">
        <f t="shared" si="19"/>
        <v>0.13307618646138925</v>
      </c>
      <c r="G67" s="303">
        <f t="shared" si="19"/>
        <v>0.13274543950802187</v>
      </c>
      <c r="H67" s="303">
        <f t="shared" si="19"/>
        <v>0.13283590449495189</v>
      </c>
      <c r="I67" s="303">
        <f t="shared" si="19"/>
        <v>0.13353505444292935</v>
      </c>
      <c r="J67" s="303">
        <f t="shared" si="19"/>
        <v>0.13590660061797269</v>
      </c>
      <c r="K67" s="303">
        <f t="shared" si="19"/>
        <v>9.1482004705701045E-2</v>
      </c>
      <c r="L67" s="303">
        <f t="shared" si="19"/>
        <v>0.11899825489746704</v>
      </c>
      <c r="M67" s="303">
        <f t="shared" si="19"/>
        <v>0.13789865179258079</v>
      </c>
      <c r="N67" s="303">
        <f t="shared" si="19"/>
        <v>0.12182891089805303</v>
      </c>
      <c r="O67" s="303">
        <f t="shared" si="19"/>
        <v>0.12157912410477933</v>
      </c>
      <c r="P67" s="303">
        <f t="shared" si="19"/>
        <v>0.10535628085524383</v>
      </c>
      <c r="Q67" s="303">
        <f t="shared" si="19"/>
        <v>9.8889722972948332E-2</v>
      </c>
      <c r="R67" s="303">
        <f t="shared" si="19"/>
        <v>0.10222143274716006</v>
      </c>
      <c r="S67" s="303">
        <f t="shared" si="19"/>
        <v>0.12648865607971596</v>
      </c>
      <c r="T67" s="303">
        <f t="shared" si="19"/>
        <v>0.12680218143432848</v>
      </c>
      <c r="U67" s="303">
        <f t="shared" si="19"/>
        <v>0.1301183816168211</v>
      </c>
      <c r="V67" s="303">
        <f t="shared" si="19"/>
        <v>0.13038593560316195</v>
      </c>
      <c r="W67" s="303">
        <f t="shared" si="19"/>
        <v>0.11497164960102693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8.8077151607791268E-2</v>
      </c>
      <c r="C68" s="237">
        <f t="shared" si="20"/>
        <v>8.5681063801008178E-2</v>
      </c>
      <c r="D68" s="237">
        <f t="shared" si="20"/>
        <v>8.6211849896784265E-2</v>
      </c>
      <c r="E68" s="237">
        <f t="shared" si="20"/>
        <v>9.1855458934864506E-2</v>
      </c>
      <c r="F68" s="237">
        <f t="shared" si="20"/>
        <v>9.0113295586431913E-2</v>
      </c>
      <c r="G68" s="237">
        <f t="shared" si="20"/>
        <v>8.9889328408188862E-2</v>
      </c>
      <c r="H68" s="237">
        <f t="shared" si="20"/>
        <v>8.9950587287964567E-2</v>
      </c>
      <c r="I68" s="237">
        <f t="shared" si="20"/>
        <v>9.0424020646679024E-2</v>
      </c>
      <c r="J68" s="237">
        <f t="shared" si="20"/>
        <v>9.2029926610407278E-2</v>
      </c>
      <c r="K68" s="237">
        <f t="shared" si="20"/>
        <v>6.1947559139561306E-2</v>
      </c>
      <c r="L68" s="237">
        <f t="shared" si="20"/>
        <v>8.0580344259837067E-2</v>
      </c>
      <c r="M68" s="237">
        <f t="shared" si="20"/>
        <v>9.3378855378912634E-2</v>
      </c>
      <c r="N68" s="237">
        <f t="shared" si="20"/>
        <v>8.2497139049852536E-2</v>
      </c>
      <c r="O68" s="237">
        <f t="shared" si="20"/>
        <v>8.2327994503901838E-2</v>
      </c>
      <c r="P68" s="237">
        <f t="shared" si="20"/>
        <v>7.1342604045467703E-2</v>
      </c>
      <c r="Q68" s="237">
        <f t="shared" si="20"/>
        <v>6.6963737642926666E-2</v>
      </c>
      <c r="R68" s="237">
        <f t="shared" si="20"/>
        <v>6.9219823841931608E-2</v>
      </c>
      <c r="S68" s="237">
        <f t="shared" si="20"/>
        <v>8.5652511968766776E-2</v>
      </c>
      <c r="T68" s="237">
        <f t="shared" si="20"/>
        <v>8.5864817443587607E-2</v>
      </c>
      <c r="U68" s="237">
        <f t="shared" si="20"/>
        <v>8.8110401234459415E-2</v>
      </c>
      <c r="V68" s="237">
        <f t="shared" si="20"/>
        <v>8.8291576936120081E-2</v>
      </c>
      <c r="W68" s="237">
        <f t="shared" si="20"/>
        <v>7.7853705610680418E-2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54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 t="shared" ref="B72:W72" si="21">SUM(B$73:B$83)</f>
        <v>32.013687204453007</v>
      </c>
      <c r="C72" s="324">
        <f t="shared" si="21"/>
        <v>33.481291760016028</v>
      </c>
      <c r="D72" s="324">
        <f t="shared" si="21"/>
        <v>33.89832971748681</v>
      </c>
      <c r="E72" s="324">
        <f t="shared" si="21"/>
        <v>37.655582567334569</v>
      </c>
      <c r="F72" s="324">
        <f t="shared" si="21"/>
        <v>36.897174862021174</v>
      </c>
      <c r="G72" s="324">
        <f t="shared" si="21"/>
        <v>36.105131029416476</v>
      </c>
      <c r="H72" s="324">
        <f t="shared" si="21"/>
        <v>33.94864321289085</v>
      </c>
      <c r="I72" s="324">
        <f t="shared" si="21"/>
        <v>32.25152282518571</v>
      </c>
      <c r="J72" s="324">
        <f t="shared" si="21"/>
        <v>34.095683591836661</v>
      </c>
      <c r="K72" s="324">
        <f t="shared" si="21"/>
        <v>35.940107263956143</v>
      </c>
      <c r="L72" s="324">
        <f t="shared" si="21"/>
        <v>35.506597023197841</v>
      </c>
      <c r="M72" s="324">
        <f t="shared" si="21"/>
        <v>32.876566765065022</v>
      </c>
      <c r="N72" s="324">
        <f t="shared" si="21"/>
        <v>32.710539740983954</v>
      </c>
      <c r="O72" s="324">
        <f t="shared" si="21"/>
        <v>33.595391032219851</v>
      </c>
      <c r="P72" s="324">
        <f t="shared" si="21"/>
        <v>31.5549710609248</v>
      </c>
      <c r="Q72" s="324">
        <f t="shared" si="21"/>
        <v>30.531472431429666</v>
      </c>
      <c r="R72" s="324">
        <f t="shared" si="21"/>
        <v>30.328894023960029</v>
      </c>
      <c r="S72" s="324">
        <f t="shared" si="21"/>
        <v>30.125723070719612</v>
      </c>
      <c r="T72" s="324">
        <f t="shared" si="21"/>
        <v>29.380836072311482</v>
      </c>
      <c r="U72" s="324">
        <f t="shared" si="21"/>
        <v>29.07904743568017</v>
      </c>
      <c r="V72" s="324">
        <f t="shared" si="21"/>
        <v>29.218421981251289</v>
      </c>
      <c r="W72" s="324">
        <f t="shared" si="21"/>
        <v>29.519256334306409</v>
      </c>
      <c r="DA72" s="95"/>
    </row>
    <row r="73" spans="1:105" ht="12" customHeight="1" x14ac:dyDescent="0.25">
      <c r="A73" s="55" t="s">
        <v>92</v>
      </c>
      <c r="B73" s="336">
        <f>IF(B$6=0,0,B$6/MAE!B$5*1000)</f>
        <v>0.86749942415502046</v>
      </c>
      <c r="C73" s="336">
        <f>IF(C$6=0,0,C$6/MAE!C$5*1000)</f>
        <v>0.88258652408254867</v>
      </c>
      <c r="D73" s="336">
        <f>IF(D$6=0,0,D$6/MAE!D$5*1000)</f>
        <v>0.89911553268725819</v>
      </c>
      <c r="E73" s="336">
        <f>IF(E$6=0,0,E$6/MAE!E$5*1000)</f>
        <v>1.0641542380779592</v>
      </c>
      <c r="F73" s="336">
        <f>IF(F$6=0,0,F$6/MAE!F$5*1000)</f>
        <v>1.0229448587160028</v>
      </c>
      <c r="G73" s="336">
        <f>IF(G$6=0,0,G$6/MAE!G$5*1000)</f>
        <v>0.99849822645721065</v>
      </c>
      <c r="H73" s="336">
        <f>IF(H$6=0,0,H$6/MAE!H$5*1000)</f>
        <v>0.93949973490849303</v>
      </c>
      <c r="I73" s="336">
        <f>IF(I$6=0,0,I$6/MAE!I$5*1000)</f>
        <v>0.89723101173511466</v>
      </c>
      <c r="J73" s="336">
        <f>IF(J$6=0,0,J$6/MAE!J$5*1000)</f>
        <v>0.96538092764843941</v>
      </c>
      <c r="K73" s="336">
        <f>IF(K$6=0,0,K$6/MAE!K$5*1000)</f>
        <v>0.68497355455096565</v>
      </c>
      <c r="L73" s="336">
        <f>IF(L$6=0,0,L$6/MAE!L$5*1000)</f>
        <v>0.88025480898086261</v>
      </c>
      <c r="M73" s="336">
        <f>IF(M$6=0,0,M$6/MAE!M$5*1000)</f>
        <v>0.94450713176484025</v>
      </c>
      <c r="N73" s="336">
        <f>IF(N$6=0,0,N$6/MAE!N$5*1000)</f>
        <v>0.83022696490240766</v>
      </c>
      <c r="O73" s="336">
        <f>IF(O$6=0,0,O$6/MAE!O$5*1000)</f>
        <v>0.8509371282614272</v>
      </c>
      <c r="P73" s="336">
        <f>IF(P$6=0,0,P$6/MAE!P$5*1000)</f>
        <v>0.69260716530705912</v>
      </c>
      <c r="Q73" s="336">
        <f>IF(Q$6=0,0,Q$6/MAE!Q$5*1000)</f>
        <v>0.62901017722922703</v>
      </c>
      <c r="R73" s="336">
        <f>IF(R$6=0,0,R$6/MAE!R$5*1000)</f>
        <v>0.64588812515957827</v>
      </c>
      <c r="S73" s="336">
        <f>IF(S$6=0,0,S$6/MAE!S$5*1000)</f>
        <v>0.79386713013437926</v>
      </c>
      <c r="T73" s="336">
        <f>IF(T$6=0,0,T$6/MAE!T$5*1000)</f>
        <v>0.77615710548614647</v>
      </c>
      <c r="U73" s="336">
        <f>IF(U$6=0,0,U$6/MAE!U$5*1000)</f>
        <v>0.78827470651864029</v>
      </c>
      <c r="V73" s="336">
        <f>IF(V$6=0,0,V$6/MAE!V$5*1000)</f>
        <v>0.79368151809863385</v>
      </c>
      <c r="W73" s="336">
        <f>IF(W$6=0,0,W$6/MAE!W$5*1000)</f>
        <v>0.70705783244807685</v>
      </c>
      <c r="DA73" s="67"/>
    </row>
    <row r="74" spans="1:105" ht="12" customHeight="1" x14ac:dyDescent="0.25">
      <c r="A74" s="202" t="s">
        <v>93</v>
      </c>
      <c r="B74" s="337">
        <f>IF(B$7=0,0,B$7/MAE!B$5*1000)</f>
        <v>1.179799216850828</v>
      </c>
      <c r="C74" s="337">
        <f>IF(C$7=0,0,C$7/MAE!C$5*1000)</f>
        <v>1.2003176727522666</v>
      </c>
      <c r="D74" s="337">
        <f>IF(D$7=0,0,D$7/MAE!D$5*1000)</f>
        <v>1.2227971244546711</v>
      </c>
      <c r="E74" s="337">
        <f>IF(E$7=0,0,E$7/MAE!E$5*1000)</f>
        <v>1.4472497637860244</v>
      </c>
      <c r="F74" s="337">
        <f>IF(F$7=0,0,F$7/MAE!F$5*1000)</f>
        <v>1.3912050078537643</v>
      </c>
      <c r="G74" s="337">
        <f>IF(G$7=0,0,G$7/MAE!G$5*1000)</f>
        <v>1.3579575879818062</v>
      </c>
      <c r="H74" s="337">
        <f>IF(H$7=0,0,H$7/MAE!H$5*1000)</f>
        <v>1.2777196394755499</v>
      </c>
      <c r="I74" s="337">
        <f>IF(I$7=0,0,I$7/MAE!I$5*1000)</f>
        <v>1.2202341759597564</v>
      </c>
      <c r="J74" s="337">
        <f>IF(J$7=0,0,J$7/MAE!J$5*1000)</f>
        <v>1.3129180616018781</v>
      </c>
      <c r="K74" s="337">
        <f>IF(K$7=0,0,K$7/MAE!K$5*1000)</f>
        <v>0.93156403418931277</v>
      </c>
      <c r="L74" s="337">
        <f>IF(L$7=0,0,L$7/MAE!L$5*1000)</f>
        <v>1.1971465402139729</v>
      </c>
      <c r="M74" s="337">
        <f>IF(M$7=0,0,M$7/MAE!M$5*1000)</f>
        <v>1.2845296992001825</v>
      </c>
      <c r="N74" s="337">
        <f>IF(N$7=0,0,N$7/MAE!N$5*1000)</f>
        <v>1.1291086722672745</v>
      </c>
      <c r="O74" s="337">
        <f>IF(O$7=0,0,O$7/MAE!O$5*1000)</f>
        <v>1.1572744944355409</v>
      </c>
      <c r="P74" s="337">
        <f>IF(P$7=0,0,P$7/MAE!P$5*1000)</f>
        <v>0.94194574481760074</v>
      </c>
      <c r="Q74" s="337">
        <f>IF(Q$7=0,0,Q$7/MAE!Q$5*1000)</f>
        <v>0.85545384103174915</v>
      </c>
      <c r="R74" s="337">
        <f>IF(R$7=0,0,R$7/MAE!R$5*1000)</f>
        <v>0.87840785021702639</v>
      </c>
      <c r="S74" s="337">
        <f>IF(S$7=0,0,S$7/MAE!S$5*1000)</f>
        <v>1.0796592969827556</v>
      </c>
      <c r="T74" s="337">
        <f>IF(T$7=0,0,T$7/MAE!T$5*1000)</f>
        <v>1.0555736634611592</v>
      </c>
      <c r="U74" s="337">
        <f>IF(U$7=0,0,U$7/MAE!U$5*1000)</f>
        <v>1.0720536008653507</v>
      </c>
      <c r="V74" s="337">
        <f>IF(V$7=0,0,V$7/MAE!V$5*1000)</f>
        <v>1.0794068646141419</v>
      </c>
      <c r="W74" s="337">
        <f>IF(W$7=0,0,W$7/MAE!W$5*1000)</f>
        <v>0.96159865212938489</v>
      </c>
      <c r="DA74" s="174"/>
    </row>
    <row r="75" spans="1:105" ht="12" customHeight="1" x14ac:dyDescent="0.25">
      <c r="A75" s="202" t="s">
        <v>94</v>
      </c>
      <c r="B75" s="337">
        <f>IF(B$8=0,0,B$8/MAE!B$5*1000)</f>
        <v>1.457399032580434</v>
      </c>
      <c r="C75" s="337">
        <f>IF(C$8=0,0,C$8/MAE!C$5*1000)</f>
        <v>1.4827453604586815</v>
      </c>
      <c r="D75" s="337">
        <f>IF(D$8=0,0,D$8/MAE!D$5*1000)</f>
        <v>1.5105140949145937</v>
      </c>
      <c r="E75" s="337">
        <f>IF(E$8=0,0,E$8/MAE!E$5*1000)</f>
        <v>1.7877791199709716</v>
      </c>
      <c r="F75" s="337">
        <f>IF(F$8=0,0,F$8/MAE!F$5*1000)</f>
        <v>1.7185473626428842</v>
      </c>
      <c r="G75" s="337">
        <f>IF(G$8=0,0,G$8/MAE!G$5*1000)</f>
        <v>1.6774770204481129</v>
      </c>
      <c r="H75" s="337">
        <f>IF(H$8=0,0,H$8/MAE!H$5*1000)</f>
        <v>1.5783595546462679</v>
      </c>
      <c r="I75" s="337">
        <f>IF(I$8=0,0,I$8/MAE!I$5*1000)</f>
        <v>1.5073480997149931</v>
      </c>
      <c r="J75" s="337">
        <f>IF(J$8=0,0,J$8/MAE!J$5*1000)</f>
        <v>1.6218399584493779</v>
      </c>
      <c r="K75" s="337">
        <f>IF(K$8=0,0,K$8/MAE!K$5*1000)</f>
        <v>1.1507555716456221</v>
      </c>
      <c r="L75" s="337">
        <f>IF(L$8=0,0,L$8/MAE!L$5*1000)</f>
        <v>1.4788280790878492</v>
      </c>
      <c r="M75" s="337">
        <f>IF(M$8=0,0,M$8/MAE!M$5*1000)</f>
        <v>1.5867719813649328</v>
      </c>
      <c r="N75" s="337">
        <f>IF(N$8=0,0,N$8/MAE!N$5*1000)</f>
        <v>1.3947813010360453</v>
      </c>
      <c r="O75" s="337">
        <f>IF(O$8=0,0,O$8/MAE!O$5*1000)</f>
        <v>1.4295743754791979</v>
      </c>
      <c r="P75" s="337">
        <f>IF(P$8=0,0,P$8/MAE!P$5*1000)</f>
        <v>1.1635800377158598</v>
      </c>
      <c r="Q75" s="337">
        <f>IF(Q$8=0,0,Q$8/MAE!Q$5*1000)</f>
        <v>1.0567370977451009</v>
      </c>
      <c r="R75" s="337">
        <f>IF(R$8=0,0,R$8/MAE!R$5*1000)</f>
        <v>1.0850920502680919</v>
      </c>
      <c r="S75" s="337">
        <f>IF(S$8=0,0,S$8/MAE!S$5*1000)</f>
        <v>1.3336967786257568</v>
      </c>
      <c r="T75" s="337">
        <f>IF(T$8=0,0,T$8/MAE!T$5*1000)</f>
        <v>1.3039439372167267</v>
      </c>
      <c r="U75" s="337">
        <f>IF(U$8=0,0,U$8/MAE!U$5*1000)</f>
        <v>1.3243015069513155</v>
      </c>
      <c r="V75" s="337">
        <f>IF(V$8=0,0,V$8/MAE!V$5*1000)</f>
        <v>1.3333849504057054</v>
      </c>
      <c r="W75" s="337">
        <f>IF(W$8=0,0,W$8/MAE!W$5*1000)</f>
        <v>1.1878571585127693</v>
      </c>
      <c r="DA75" s="174"/>
    </row>
    <row r="76" spans="1:105" ht="12" customHeight="1" x14ac:dyDescent="0.25">
      <c r="A76" s="202" t="s">
        <v>95</v>
      </c>
      <c r="B76" s="337">
        <f>IF(B$9=0,0,B$9/MAE!B$5*1000)</f>
        <v>0.9021994011212211</v>
      </c>
      <c r="C76" s="337">
        <f>IF(C$9=0,0,C$9/MAE!C$5*1000)</f>
        <v>0.91788998504585062</v>
      </c>
      <c r="D76" s="337">
        <f>IF(D$9=0,0,D$9/MAE!D$5*1000)</f>
        <v>0.93508015399474853</v>
      </c>
      <c r="E76" s="337">
        <f>IF(E$9=0,0,E$9/MAE!E$5*1000)</f>
        <v>1.1067204076010775</v>
      </c>
      <c r="F76" s="337">
        <f>IF(F$9=0,0,F$9/MAE!F$5*1000)</f>
        <v>1.0638626530646427</v>
      </c>
      <c r="G76" s="337">
        <f>IF(G$9=0,0,G$9/MAE!G$5*1000)</f>
        <v>1.0384381555154985</v>
      </c>
      <c r="H76" s="337">
        <f>IF(H$9=0,0,H$9/MAE!H$5*1000)</f>
        <v>0.97707972430483214</v>
      </c>
      <c r="I76" s="337">
        <f>IF(I$9=0,0,I$9/MAE!I$5*1000)</f>
        <v>0.93312025220451922</v>
      </c>
      <c r="J76" s="337">
        <f>IF(J$9=0,0,J$9/MAE!J$5*1000)</f>
        <v>1.0039961647543769</v>
      </c>
      <c r="K76" s="337">
        <f>IF(K$9=0,0,K$9/MAE!K$5*1000)</f>
        <v>0.71237249673300418</v>
      </c>
      <c r="L76" s="337">
        <f>IF(L$9=0,0,L$9/MAE!L$5*1000)</f>
        <v>0.91546500134009701</v>
      </c>
      <c r="M76" s="337">
        <f>IF(M$9=0,0,M$9/MAE!M$5*1000)</f>
        <v>0.9822874170354341</v>
      </c>
      <c r="N76" s="337">
        <f>IF(N$9=0,0,N$9/MAE!N$5*1000)</f>
        <v>0.86343604349850367</v>
      </c>
      <c r="O76" s="337">
        <f>IF(O$9=0,0,O$9/MAE!O$5*1000)</f>
        <v>0.88497461339188388</v>
      </c>
      <c r="P76" s="337">
        <f>IF(P$9=0,0,P$9/MAE!P$5*1000)</f>
        <v>0.72031145191934132</v>
      </c>
      <c r="Q76" s="337">
        <f>IF(Q$9=0,0,Q$9/MAE!Q$5*1000)</f>
        <v>0.65417058431839592</v>
      </c>
      <c r="R76" s="337">
        <f>IF(R$9=0,0,R$9/MAE!R$5*1000)</f>
        <v>0.67172365016596147</v>
      </c>
      <c r="S76" s="337">
        <f>IF(S$9=0,0,S$9/MAE!S$5*1000)</f>
        <v>0.82562181533975421</v>
      </c>
      <c r="T76" s="337">
        <f>IF(T$9=0,0,T$9/MAE!T$5*1000)</f>
        <v>0.80720338970559269</v>
      </c>
      <c r="U76" s="337">
        <f>IF(U$9=0,0,U$9/MAE!U$5*1000)</f>
        <v>0.8198056947793857</v>
      </c>
      <c r="V76" s="337">
        <f>IF(V$9=0,0,V$9/MAE!V$5*1000)</f>
        <v>0.82542877882257915</v>
      </c>
      <c r="W76" s="337">
        <f>IF(W$9=0,0,W$9/MAE!W$5*1000)</f>
        <v>0.73534014574600004</v>
      </c>
      <c r="DA76" s="174"/>
    </row>
    <row r="77" spans="1:105" ht="12" customHeight="1" x14ac:dyDescent="0.25">
      <c r="A77" s="56" t="s">
        <v>96</v>
      </c>
      <c r="B77" s="338">
        <f>IF(B$10=0,0,B$10/MAE!B$5*1000)</f>
        <v>0.93689937808742174</v>
      </c>
      <c r="C77" s="338">
        <f>IF(C$10=0,0,C$10/MAE!C$5*1000)</f>
        <v>0.93957980005509778</v>
      </c>
      <c r="D77" s="338">
        <f>IF(D$10=0,0,D$10/MAE!D$5*1000)</f>
        <v>0.9563598303198293</v>
      </c>
      <c r="E77" s="338">
        <f>IF(E$10=0,0,E$10/MAE!E$5*1000)</f>
        <v>1.1492865771241962</v>
      </c>
      <c r="F77" s="338">
        <f>IF(F$10=0,0,F$10/MAE!F$5*1000)</f>
        <v>1.098333148036621</v>
      </c>
      <c r="G77" s="338">
        <f>IF(G$10=0,0,G$10/MAE!G$5*1000)</f>
        <v>1.0629233276298651</v>
      </c>
      <c r="H77" s="338">
        <f>IF(H$10=0,0,H$10/MAE!H$5*1000)</f>
        <v>0.99909125492515272</v>
      </c>
      <c r="I77" s="338">
        <f>IF(I$10=0,0,I$10/MAE!I$5*1000)</f>
        <v>0.94932128959546302</v>
      </c>
      <c r="J77" s="338">
        <f>IF(J$10=0,0,J$10/MAE!J$5*1000)</f>
        <v>1.0207934238340459</v>
      </c>
      <c r="K77" s="338">
        <f>IF(K$10=0,0,K$10/MAE!K$5*1000)</f>
        <v>0.89067083528660163</v>
      </c>
      <c r="L77" s="338">
        <f>IF(L$10=0,0,L$10/MAE!L$5*1000)</f>
        <v>0.93471024635986932</v>
      </c>
      <c r="M77" s="338">
        <f>IF(M$10=0,0,M$10/MAE!M$5*1000)</f>
        <v>0.98993797133605799</v>
      </c>
      <c r="N77" s="338">
        <f>IF(N$10=0,0,N$10/MAE!N$5*1000)</f>
        <v>0.87739833003648715</v>
      </c>
      <c r="O77" s="338">
        <f>IF(O$10=0,0,O$10/MAE!O$5*1000)</f>
        <v>0.91112244802796827</v>
      </c>
      <c r="P77" s="338">
        <f>IF(P$10=0,0,P$10/MAE!P$5*1000)</f>
        <v>0.83376569530102207</v>
      </c>
      <c r="Q77" s="338">
        <f>IF(Q$10=0,0,Q$10/MAE!Q$5*1000)</f>
        <v>0.81546263260154117</v>
      </c>
      <c r="R77" s="338">
        <f>IF(R$10=0,0,R$10/MAE!R$5*1000)</f>
        <v>0.80450684952396212</v>
      </c>
      <c r="S77" s="338">
        <f>IF(S$10=0,0,S$10/MAE!S$5*1000)</f>
        <v>0.83442717116027632</v>
      </c>
      <c r="T77" s="338">
        <f>IF(T$10=0,0,T$10/MAE!T$5*1000)</f>
        <v>0.82057781446701994</v>
      </c>
      <c r="U77" s="338">
        <f>IF(U$10=0,0,U$10/MAE!U$5*1000)</f>
        <v>0.82459530252276025</v>
      </c>
      <c r="V77" s="338">
        <f>IF(V$10=0,0,V$10/MAE!V$5*1000)</f>
        <v>0.83677597194652831</v>
      </c>
      <c r="W77" s="338">
        <f>IF(W$10=0,0,W$10/MAE!W$5*1000)</f>
        <v>0.77147614157374567</v>
      </c>
      <c r="DA77" s="68"/>
    </row>
    <row r="78" spans="1:105" ht="12" customHeight="1" x14ac:dyDescent="0.25">
      <c r="A78" s="203" t="s">
        <v>2557</v>
      </c>
      <c r="B78" s="351">
        <f>IF(B$16=0,0,B$16/MAE!B$5*1000)</f>
        <v>5.9686923723582055</v>
      </c>
      <c r="C78" s="351">
        <f>IF(C$16=0,0,C$16/MAE!C$5*1000)</f>
        <v>6.0994347121000709</v>
      </c>
      <c r="D78" s="351">
        <f>IF(D$16=0,0,D$16/MAE!D$5*1000)</f>
        <v>6.1706164991549297</v>
      </c>
      <c r="E78" s="351">
        <f>IF(E$16=0,0,E$16/MAE!E$5*1000)</f>
        <v>7.1761660944705756</v>
      </c>
      <c r="F78" s="351">
        <f>IF(F$16=0,0,F$16/MAE!F$5*1000)</f>
        <v>6.8979502065106342</v>
      </c>
      <c r="G78" s="351">
        <f>IF(G$16=0,0,G$16/MAE!G$5*1000)</f>
        <v>6.6903461878420885</v>
      </c>
      <c r="H78" s="351">
        <f>IF(H$16=0,0,H$16/MAE!H$5*1000)</f>
        <v>6.2895151670925769</v>
      </c>
      <c r="I78" s="351">
        <f>IF(I$16=0,0,I$16/MAE!I$5*1000)</f>
        <v>5.9853686032439128</v>
      </c>
      <c r="J78" s="351">
        <f>IF(J$16=0,0,J$16/MAE!J$5*1000)</f>
        <v>6.4425207392251505</v>
      </c>
      <c r="K78" s="351">
        <f>IF(K$16=0,0,K$16/MAE!K$5*1000)</f>
        <v>6.9567056464127921</v>
      </c>
      <c r="L78" s="351">
        <f>IF(L$16=0,0,L$16/MAE!L$5*1000)</f>
        <v>6.270734403261228</v>
      </c>
      <c r="M78" s="351">
        <f>IF(M$16=0,0,M$16/MAE!M$5*1000)</f>
        <v>6.3199459657816517</v>
      </c>
      <c r="N78" s="351">
        <f>IF(N$16=0,0,N$16/MAE!N$5*1000)</f>
        <v>5.7908993405227784</v>
      </c>
      <c r="O78" s="351">
        <f>IF(O$16=0,0,O$16/MAE!O$5*1000)</f>
        <v>5.9540902113056902</v>
      </c>
      <c r="P78" s="351">
        <f>IF(P$16=0,0,P$16/MAE!P$5*1000)</f>
        <v>5.8853362169374837</v>
      </c>
      <c r="Q78" s="351">
        <f>IF(Q$16=0,0,Q$16/MAE!Q$5*1000)</f>
        <v>5.8102995182578949</v>
      </c>
      <c r="R78" s="351">
        <f>IF(R$16=0,0,R$16/MAE!R$5*1000)</f>
        <v>5.7173579983013942</v>
      </c>
      <c r="S78" s="351">
        <f>IF(S$16=0,0,S$16/MAE!S$5*1000)</f>
        <v>5.4086006554280708</v>
      </c>
      <c r="T78" s="351">
        <f>IF(T$16=0,0,T$16/MAE!T$5*1000)</f>
        <v>5.3184664905794312</v>
      </c>
      <c r="U78" s="351">
        <f>IF(U$16=0,0,U$16/MAE!U$5*1000)</f>
        <v>5.3143247639266491</v>
      </c>
      <c r="V78" s="351">
        <f>IF(V$16=0,0,V$16/MAE!V$5*1000)</f>
        <v>5.3864782433017533</v>
      </c>
      <c r="W78" s="351">
        <f>IF(W$16=0,0,W$16/MAE!W$5*1000)</f>
        <v>5.2379194408397298</v>
      </c>
      <c r="DA78" s="175"/>
    </row>
    <row r="79" spans="1:105" ht="12" customHeight="1" x14ac:dyDescent="0.25">
      <c r="A79" s="203" t="s">
        <v>2567</v>
      </c>
      <c r="B79" s="351">
        <f>IF(B$24=0,0,B$24/MAE!B$5*1000)</f>
        <v>0.88484941263812078</v>
      </c>
      <c r="C79" s="351">
        <f>IF(C$24=0,0,C$24/MAE!C$5*1000)</f>
        <v>1.61544181470584</v>
      </c>
      <c r="D79" s="351">
        <f>IF(D$24=0,0,D$24/MAE!D$5*1000)</f>
        <v>1.6910999266995619</v>
      </c>
      <c r="E79" s="351">
        <f>IF(E$24=0,0,E$24/MAE!E$5*1000)</f>
        <v>1.0854373228395191</v>
      </c>
      <c r="F79" s="351">
        <f>IF(F$24=0,0,F$24/MAE!F$5*1000)</f>
        <v>1.3974699949226119</v>
      </c>
      <c r="G79" s="351">
        <f>IF(G$24=0,0,G$24/MAE!G$5*1000)</f>
        <v>1.81555668434266</v>
      </c>
      <c r="H79" s="351">
        <f>IF(H$24=0,0,H$24/MAE!H$5*1000)</f>
        <v>1.749796528588869</v>
      </c>
      <c r="I79" s="351">
        <f>IF(I$24=0,0,I$24/MAE!I$5*1000)</f>
        <v>1.8202121185257742</v>
      </c>
      <c r="J79" s="351">
        <f>IF(J$24=0,0,J$24/MAE!J$5*1000)</f>
        <v>1.8862110929582343</v>
      </c>
      <c r="K79" s="351">
        <f>IF(K$24=0,0,K$24/MAE!K$5*1000)</f>
        <v>3.0637301075712702</v>
      </c>
      <c r="L79" s="351">
        <f>IF(L$24=0,0,L$24/MAE!L$5*1000)</f>
        <v>2.8136996386791515</v>
      </c>
      <c r="M79" s="351">
        <f>IF(M$24=0,0,M$24/MAE!M$5*1000)</f>
        <v>1.8555786734214872</v>
      </c>
      <c r="N79" s="351">
        <f>IF(N$24=0,0,N$24/MAE!N$5*1000)</f>
        <v>2.4426897303626482</v>
      </c>
      <c r="O79" s="351">
        <f>IF(O$24=0,0,O$24/MAE!O$5*1000)</f>
        <v>2.4706508125287292</v>
      </c>
      <c r="P79" s="351">
        <f>IF(P$24=0,0,P$24/MAE!P$5*1000)</f>
        <v>2.2022872503150901</v>
      </c>
      <c r="Q79" s="351">
        <f>IF(Q$24=0,0,Q$24/MAE!Q$5*1000)</f>
        <v>2.2510739506390967</v>
      </c>
      <c r="R79" s="351">
        <f>IF(R$24=0,0,R$24/MAE!R$5*1000)</f>
        <v>2.1527064584068518</v>
      </c>
      <c r="S79" s="351">
        <f>IF(S$24=0,0,S$24/MAE!S$5*1000)</f>
        <v>1.8966221409362121</v>
      </c>
      <c r="T79" s="351">
        <f>IF(T$24=0,0,T$24/MAE!T$5*1000)</f>
        <v>1.5800479262424774</v>
      </c>
      <c r="U79" s="351">
        <f>IF(U$24=0,0,U$24/MAE!U$5*1000)</f>
        <v>1.5454074267525413</v>
      </c>
      <c r="V79" s="351">
        <f>IF(V$24=0,0,V$24/MAE!V$5*1000)</f>
        <v>1.2325101024449312</v>
      </c>
      <c r="W79" s="351">
        <f>IF(W$24=0,0,W$24/MAE!W$5*1000)</f>
        <v>2.1806247128944909</v>
      </c>
      <c r="DA79" s="175"/>
    </row>
    <row r="80" spans="1:105" ht="12" customHeight="1" x14ac:dyDescent="0.25">
      <c r="A80" s="203" t="s">
        <v>2572</v>
      </c>
      <c r="B80" s="351">
        <f>IF(B$27=0,0,B$27/MAE!B$5*1000)</f>
        <v>8.526703389083151</v>
      </c>
      <c r="C80" s="351">
        <f>IF(C$27=0,0,C$27/MAE!C$5*1000)</f>
        <v>8.7134781601429605</v>
      </c>
      <c r="D80" s="351">
        <f>IF(D$27=0,0,D$27/MAE!D$5*1000)</f>
        <v>8.8151664273641828</v>
      </c>
      <c r="E80" s="351">
        <f>IF(E$27=0,0,E$27/MAE!E$5*1000)</f>
        <v>10.251665849243686</v>
      </c>
      <c r="F80" s="351">
        <f>IF(F$27=0,0,F$27/MAE!F$5*1000)</f>
        <v>9.8542145807294741</v>
      </c>
      <c r="G80" s="351">
        <f>IF(G$27=0,0,G$27/MAE!G$5*1000)</f>
        <v>9.557637411202986</v>
      </c>
      <c r="H80" s="351">
        <f>IF(H$27=0,0,H$27/MAE!H$5*1000)</f>
        <v>8.9850216672751078</v>
      </c>
      <c r="I80" s="351">
        <f>IF(I$27=0,0,I$27/MAE!I$5*1000)</f>
        <v>8.5505265760627296</v>
      </c>
      <c r="J80" s="351">
        <f>IF(J$27=0,0,J$27/MAE!J$5*1000)</f>
        <v>9.2036010560359305</v>
      </c>
      <c r="K80" s="351">
        <f>IF(K$27=0,0,K$27/MAE!K$5*1000)</f>
        <v>9.9381509234468464</v>
      </c>
      <c r="L80" s="351">
        <f>IF(L$27=0,0,L$27/MAE!L$5*1000)</f>
        <v>8.9581920046588976</v>
      </c>
      <c r="M80" s="351">
        <f>IF(M$27=0,0,M$27/MAE!M$5*1000)</f>
        <v>9.0284942368309302</v>
      </c>
      <c r="N80" s="351">
        <f>IF(N$27=0,0,N$27/MAE!N$5*1000)</f>
        <v>8.2727133436039679</v>
      </c>
      <c r="O80" s="351">
        <f>IF(O$27=0,0,O$27/MAE!O$5*1000)</f>
        <v>8.505843159008128</v>
      </c>
      <c r="P80" s="351">
        <f>IF(P$27=0,0,P$27/MAE!P$5*1000)</f>
        <v>8.4076231670535471</v>
      </c>
      <c r="Q80" s="351">
        <f>IF(Q$27=0,0,Q$27/MAE!Q$5*1000)</f>
        <v>8.3004278832255629</v>
      </c>
      <c r="R80" s="351">
        <f>IF(R$27=0,0,R$27/MAE!R$5*1000)</f>
        <v>8.167654283287705</v>
      </c>
      <c r="S80" s="351">
        <f>IF(S$27=0,0,S$27/MAE!S$5*1000)</f>
        <v>7.7265723648972449</v>
      </c>
      <c r="T80" s="351">
        <f>IF(T$27=0,0,T$27/MAE!T$5*1000)</f>
        <v>7.5978092722563311</v>
      </c>
      <c r="U80" s="351">
        <f>IF(U$27=0,0,U$27/MAE!U$5*1000)</f>
        <v>7.5918925198952154</v>
      </c>
      <c r="V80" s="351">
        <f>IF(V$27=0,0,V$27/MAE!V$5*1000)</f>
        <v>7.6949689190025072</v>
      </c>
      <c r="W80" s="351">
        <f>IF(W$27=0,0,W$27/MAE!W$5*1000)</f>
        <v>7.482742058342474</v>
      </c>
      <c r="DA80" s="175"/>
    </row>
    <row r="81" spans="1:105" ht="12" customHeight="1" x14ac:dyDescent="0.25">
      <c r="A81" s="203" t="s">
        <v>2582</v>
      </c>
      <c r="B81" s="351">
        <f>IF(B$35=0,0,B$35/MAE!B$5*1000)</f>
        <v>4.3059739602034908</v>
      </c>
      <c r="C81" s="351">
        <f>IF(C$35=0,0,C$35/MAE!C$5*1000)</f>
        <v>4.524689719646374</v>
      </c>
      <c r="D81" s="351">
        <f>IF(D$35=0,0,D$35/MAE!D$5*1000)</f>
        <v>4.4593878576425174</v>
      </c>
      <c r="E81" s="351">
        <f>IF(E$35=0,0,E$35/MAE!E$5*1000)</f>
        <v>4.0203120332641564</v>
      </c>
      <c r="F81" s="351">
        <f>IF(F$35=0,0,F$35/MAE!F$5*1000)</f>
        <v>4.2175857030621504</v>
      </c>
      <c r="G81" s="351">
        <f>IF(G$35=0,0,G$35/MAE!G$5*1000)</f>
        <v>3.8680389606777359</v>
      </c>
      <c r="H81" s="351">
        <f>IF(H$35=0,0,H$35/MAE!H$5*1000)</f>
        <v>3.5892608194841285</v>
      </c>
      <c r="I81" s="351">
        <f>IF(I$35=0,0,I$35/MAE!I$5*1000)</f>
        <v>3.1651394759834579</v>
      </c>
      <c r="J81" s="351">
        <f>IF(J$35=0,0,J$35/MAE!J$5*1000)</f>
        <v>2.8667704559283211</v>
      </c>
      <c r="K81" s="351">
        <f>IF(K$35=0,0,K$35/MAE!K$5*1000)</f>
        <v>6.0969091120589942</v>
      </c>
      <c r="L81" s="351">
        <f>IF(L$35=0,0,L$35/MAE!L$5*1000)</f>
        <v>4.9712094058831795</v>
      </c>
      <c r="M81" s="351">
        <f>IF(M$35=0,0,M$35/MAE!M$5*1000)</f>
        <v>2.2809032825480986</v>
      </c>
      <c r="N81" s="351">
        <f>IF(N$35=0,0,N$35/MAE!N$5*1000)</f>
        <v>4.425670637814604</v>
      </c>
      <c r="O81" s="351">
        <f>IF(O$35=0,0,O$35/MAE!O$5*1000)</f>
        <v>4.5805844058694021</v>
      </c>
      <c r="P81" s="351">
        <f>IF(P$35=0,0,P$35/MAE!P$5*1000)</f>
        <v>5.1317861320181617</v>
      </c>
      <c r="Q81" s="351">
        <f>IF(Q$35=0,0,Q$35/MAE!Q$5*1000)</f>
        <v>5.0950863859303031</v>
      </c>
      <c r="R81" s="351">
        <f>IF(R$35=0,0,R$35/MAE!R$5*1000)</f>
        <v>5.0059330562043556</v>
      </c>
      <c r="S81" s="351">
        <f>IF(S$35=0,0,S$35/MAE!S$5*1000)</f>
        <v>3.8357496366875825</v>
      </c>
      <c r="T81" s="351">
        <f>IF(T$35=0,0,T$35/MAE!T$5*1000)</f>
        <v>3.872722240874094</v>
      </c>
      <c r="U81" s="351">
        <f>IF(U$35=0,0,U$35/MAE!U$5*1000)</f>
        <v>3.4525067851051769</v>
      </c>
      <c r="V81" s="351">
        <f>IF(V$35=0,0,V$35/MAE!V$5*1000)</f>
        <v>3.6463747934313981</v>
      </c>
      <c r="W81" s="351">
        <f>IF(W$35=0,0,W$35/MAE!W$5*1000)</f>
        <v>4.562579103571661</v>
      </c>
      <c r="DA81" s="175"/>
    </row>
    <row r="82" spans="1:105" ht="12" customHeight="1" x14ac:dyDescent="0.25">
      <c r="A82" s="203" t="s">
        <v>2594</v>
      </c>
      <c r="B82" s="351">
        <f>IF(B$46=0,0,B$46/MAE!B$5*1000)</f>
        <v>4.1639972359440964</v>
      </c>
      <c r="C82" s="351">
        <f>IF(C$46=0,0,C$46/MAE!C$5*1000)</f>
        <v>4.2364153155962336</v>
      </c>
      <c r="D82" s="351">
        <f>IF(D$46=0,0,D$46/MAE!D$5*1000)</f>
        <v>4.3157545568988391</v>
      </c>
      <c r="E82" s="351">
        <f>IF(E$46=0,0,E$46/MAE!E$5*1000)</f>
        <v>5.1079403427742038</v>
      </c>
      <c r="F82" s="351">
        <f>IF(F$46=0,0,F$46/MAE!F$5*1000)</f>
        <v>4.9101353218368136</v>
      </c>
      <c r="G82" s="351">
        <f>IF(G$46=0,0,G$46/MAE!G$5*1000)</f>
        <v>4.7927914869946093</v>
      </c>
      <c r="H82" s="351">
        <f>IF(H$46=0,0,H$46/MAE!H$5*1000)</f>
        <v>4.509598727560765</v>
      </c>
      <c r="I82" s="351">
        <f>IF(I$46=0,0,I$46/MAE!I$5*1000)</f>
        <v>4.3067088563285507</v>
      </c>
      <c r="J82" s="351">
        <f>IF(J$46=0,0,J$46/MAE!J$5*1000)</f>
        <v>4.6338284527125086</v>
      </c>
      <c r="K82" s="351">
        <f>IF(K$46=0,0,K$46/MAE!K$5*1000)</f>
        <v>3.287873061844635</v>
      </c>
      <c r="L82" s="351">
        <f>IF(L$46=0,0,L$46/MAE!L$5*1000)</f>
        <v>4.2252230831081405</v>
      </c>
      <c r="M82" s="351">
        <f>IF(M$46=0,0,M$46/MAE!M$5*1000)</f>
        <v>4.5336342324712353</v>
      </c>
      <c r="N82" s="351">
        <f>IF(N$46=0,0,N$46/MAE!N$5*1000)</f>
        <v>3.985089431531557</v>
      </c>
      <c r="O82" s="351">
        <f>IF(O$46=0,0,O$46/MAE!O$5*1000)</f>
        <v>4.0844982156548486</v>
      </c>
      <c r="P82" s="351">
        <f>IF(P$46=0,0,P$46/MAE!P$5*1000)</f>
        <v>3.3245143934738848</v>
      </c>
      <c r="Q82" s="351">
        <f>IF(Q$46=0,0,Q$46/MAE!Q$5*1000)</f>
        <v>3.019248850700289</v>
      </c>
      <c r="R82" s="351">
        <f>IF(R$46=0,0,R$46/MAE!R$5*1000)</f>
        <v>3.1002630007659753</v>
      </c>
      <c r="S82" s="351">
        <f>IF(S$46=0,0,S$46/MAE!S$5*1000)</f>
        <v>3.8105622246450177</v>
      </c>
      <c r="T82" s="351">
        <f>IF(T$46=0,0,T$46/MAE!T$5*1000)</f>
        <v>3.7255541063335031</v>
      </c>
      <c r="U82" s="351">
        <f>IF(U$46=0,0,U$46/MAE!U$5*1000)</f>
        <v>3.7837185912894751</v>
      </c>
      <c r="V82" s="351">
        <f>IF(V$46=0,0,V$46/MAE!V$5*1000)</f>
        <v>3.8096712868734417</v>
      </c>
      <c r="W82" s="351">
        <f>IF(W$46=0,0,W$46/MAE!W$5*1000)</f>
        <v>3.3938775957507712</v>
      </c>
      <c r="DA82" s="175"/>
    </row>
    <row r="83" spans="1:105" ht="12" customHeight="1" x14ac:dyDescent="0.25">
      <c r="A83" s="41" t="s">
        <v>2596</v>
      </c>
      <c r="B83" s="339">
        <f>IF(B$47=0,0,B$47/MAE!B$5*1000)</f>
        <v>2.8196743814310143</v>
      </c>
      <c r="C83" s="339">
        <f>IF(C$47=0,0,C$47/MAE!C$5*1000)</f>
        <v>2.8687126954301019</v>
      </c>
      <c r="D83" s="339">
        <f>IF(D$47=0,0,D$47/MAE!D$5*1000)</f>
        <v>2.922437713355674</v>
      </c>
      <c r="E83" s="339">
        <f>IF(E$47=0,0,E$47/MAE!E$5*1000)</f>
        <v>3.4588708181821999</v>
      </c>
      <c r="F83" s="339">
        <f>IF(F$47=0,0,F$47/MAE!F$5*1000)</f>
        <v>3.324926024645579</v>
      </c>
      <c r="G83" s="339">
        <f>IF(G$47=0,0,G$47/MAE!G$5*1000)</f>
        <v>3.2454659803239085</v>
      </c>
      <c r="H83" s="339">
        <f>IF(H$47=0,0,H$47/MAE!H$5*1000)</f>
        <v>3.0537003946291041</v>
      </c>
      <c r="I83" s="339">
        <f>IF(I$47=0,0,I$47/MAE!I$5*1000)</f>
        <v>2.9163123658314318</v>
      </c>
      <c r="J83" s="339">
        <f>IF(J$47=0,0,J$47/MAE!J$5*1000)</f>
        <v>3.1378232586883943</v>
      </c>
      <c r="K83" s="339">
        <f>IF(K$47=0,0,K$47/MAE!K$5*1000)</f>
        <v>2.2264019202160994</v>
      </c>
      <c r="L83" s="339">
        <f>IF(L$47=0,0,L$47/MAE!L$5*1000)</f>
        <v>2.8611338116245877</v>
      </c>
      <c r="M83" s="339">
        <f>IF(M$47=0,0,M$47/MAE!M$5*1000)</f>
        <v>3.069976173310172</v>
      </c>
      <c r="N83" s="339">
        <f>IF(N$47=0,0,N$47/MAE!N$5*1000)</f>
        <v>2.6985259454076811</v>
      </c>
      <c r="O83" s="339">
        <f>IF(O$47=0,0,O$47/MAE!O$5*1000)</f>
        <v>2.7658411682570296</v>
      </c>
      <c r="P83" s="339">
        <f>IF(P$47=0,0,P$47/MAE!P$5*1000)</f>
        <v>2.2512138060657501</v>
      </c>
      <c r="Q83" s="339">
        <f>IF(Q$47=0,0,Q$47/MAE!Q$5*1000)</f>
        <v>2.0445015097505044</v>
      </c>
      <c r="R83" s="339">
        <f>IF(R$47=0,0,R$47/MAE!R$5*1000)</f>
        <v>2.0993607016591254</v>
      </c>
      <c r="S83" s="339">
        <f>IF(S$47=0,0,S$47/MAE!S$5*1000)</f>
        <v>2.5803438558825649</v>
      </c>
      <c r="T83" s="339">
        <f>IF(T$47=0,0,T$47/MAE!T$5*1000)</f>
        <v>2.5227801256889988</v>
      </c>
      <c r="U83" s="339">
        <f>IF(U$47=0,0,U$47/MAE!U$5*1000)</f>
        <v>2.5621665370736579</v>
      </c>
      <c r="V83" s="339">
        <f>IF(V$47=0,0,V$47/MAE!V$5*1000)</f>
        <v>2.5797405523096701</v>
      </c>
      <c r="W83" s="339">
        <f>IF(W$47=0,0,W$47/MAE!W$5*1000)</f>
        <v>2.2981834924973041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useful energy demand"</f>
        <v>EL: Machinery equipment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37.460760531912157</v>
      </c>
      <c r="C5" s="225">
        <v>38.951046160288527</v>
      </c>
      <c r="D5" s="225">
        <v>39.991278826766262</v>
      </c>
      <c r="E5" s="225">
        <v>49.292438729664838</v>
      </c>
      <c r="F5" s="225">
        <v>32.444202683181047</v>
      </c>
      <c r="G5" s="225">
        <v>32.696477667427047</v>
      </c>
      <c r="H5" s="225">
        <v>34.788205403432059</v>
      </c>
      <c r="I5" s="225">
        <v>38.49194865751705</v>
      </c>
      <c r="J5" s="225">
        <v>37.718184450236123</v>
      </c>
      <c r="K5" s="225">
        <v>6.1121753090755293</v>
      </c>
      <c r="L5" s="225">
        <v>10.18925622832108</v>
      </c>
      <c r="M5" s="225">
        <v>25.820461895141321</v>
      </c>
      <c r="N5" s="225">
        <v>13.362352480135749</v>
      </c>
      <c r="O5" s="225">
        <v>14.51670687109864</v>
      </c>
      <c r="P5" s="225">
        <v>19.111632653506739</v>
      </c>
      <c r="Q5" s="225">
        <v>18.726369370925671</v>
      </c>
      <c r="R5" s="225">
        <v>15.24165612567589</v>
      </c>
      <c r="S5" s="225">
        <v>27.695956321686982</v>
      </c>
      <c r="T5" s="225">
        <v>35.945546725997978</v>
      </c>
      <c r="U5" s="225">
        <v>48.870482355911243</v>
      </c>
      <c r="V5" s="225">
        <v>42.860024328688858</v>
      </c>
      <c r="W5" s="225">
        <v>47.875488631029057</v>
      </c>
      <c r="DA5" s="89" t="s">
        <v>2598</v>
      </c>
    </row>
    <row r="6" spans="1:105" ht="12" customHeight="1" x14ac:dyDescent="0.25">
      <c r="A6" s="55" t="s">
        <v>92</v>
      </c>
      <c r="B6" s="261">
        <v>0.8725097644460259</v>
      </c>
      <c r="C6" s="261">
        <v>0.89351595967356279</v>
      </c>
      <c r="D6" s="261">
        <v>0.91996789185708172</v>
      </c>
      <c r="E6" s="261">
        <v>1.178506972254334</v>
      </c>
      <c r="F6" s="261">
        <v>0.76664127122235515</v>
      </c>
      <c r="G6" s="261">
        <v>0.77124361725459567</v>
      </c>
      <c r="H6" s="261">
        <v>0.82052776838559671</v>
      </c>
      <c r="I6" s="261">
        <v>0.90992437662527981</v>
      </c>
      <c r="J6" s="261">
        <v>0.90227987195139681</v>
      </c>
      <c r="K6" s="261">
        <v>0.10989375793015101</v>
      </c>
      <c r="L6" s="261">
        <v>0.2223592205540631</v>
      </c>
      <c r="M6" s="261">
        <v>0.62311164151542398</v>
      </c>
      <c r="N6" s="261">
        <v>0.29321251469682452</v>
      </c>
      <c r="O6" s="261">
        <v>0.31826129762054672</v>
      </c>
      <c r="P6" s="261">
        <v>0.37838833214494688</v>
      </c>
      <c r="Q6" s="261">
        <v>0.35728508479912102</v>
      </c>
      <c r="R6" s="261">
        <v>0.29838390105326051</v>
      </c>
      <c r="S6" s="261">
        <v>0.62255132701217919</v>
      </c>
      <c r="T6" s="261">
        <v>0.81044728417308942</v>
      </c>
      <c r="U6" s="261">
        <v>1.12005184317072</v>
      </c>
      <c r="V6" s="261">
        <v>0.98377614889331955</v>
      </c>
      <c r="W6" s="261">
        <v>1.0156173677434499</v>
      </c>
      <c r="DA6" s="67" t="s">
        <v>2599</v>
      </c>
    </row>
    <row r="7" spans="1:105" ht="12" customHeight="1" x14ac:dyDescent="0.25">
      <c r="A7" s="202" t="s">
        <v>93</v>
      </c>
      <c r="B7" s="226">
        <v>0.3081155339801675</v>
      </c>
      <c r="C7" s="226">
        <v>0.31553360002729502</v>
      </c>
      <c r="D7" s="226">
        <v>0.32487475761847301</v>
      </c>
      <c r="E7" s="226">
        <v>0.41617448864431239</v>
      </c>
      <c r="F7" s="226">
        <v>0.27072944542218091</v>
      </c>
      <c r="G7" s="226">
        <v>0.27235470437407999</v>
      </c>
      <c r="H7" s="226">
        <v>0.28975876466230971</v>
      </c>
      <c r="I7" s="226">
        <v>0.32132802016660122</v>
      </c>
      <c r="J7" s="226">
        <v>0.31862846225265312</v>
      </c>
      <c r="K7" s="226">
        <v>3.8807558706502383E-2</v>
      </c>
      <c r="L7" s="226">
        <v>7.8523281650525509E-2</v>
      </c>
      <c r="M7" s="226">
        <v>0.2200438138095589</v>
      </c>
      <c r="N7" s="226">
        <v>0.1035442057119448</v>
      </c>
      <c r="O7" s="226">
        <v>0.1123898592972616</v>
      </c>
      <c r="P7" s="226">
        <v>0.1336229435606705</v>
      </c>
      <c r="Q7" s="226">
        <v>0.126170604813719</v>
      </c>
      <c r="R7" s="226">
        <v>0.1053704138915663</v>
      </c>
      <c r="S7" s="226">
        <v>0.21984594599260249</v>
      </c>
      <c r="T7" s="226">
        <v>0.28619897209324041</v>
      </c>
      <c r="U7" s="226">
        <v>0.39553181615466693</v>
      </c>
      <c r="V7" s="226">
        <v>0.34740781798089421</v>
      </c>
      <c r="W7" s="226">
        <v>0.35865213242683802</v>
      </c>
      <c r="DA7" s="174" t="s">
        <v>2600</v>
      </c>
    </row>
    <row r="8" spans="1:105" ht="12" customHeight="1" x14ac:dyDescent="0.25">
      <c r="A8" s="202" t="s">
        <v>94</v>
      </c>
      <c r="B8" s="226">
        <v>2.039536707049066</v>
      </c>
      <c r="C8" s="226">
        <v>2.088639774989173</v>
      </c>
      <c r="D8" s="226">
        <v>2.1504725347576699</v>
      </c>
      <c r="E8" s="226">
        <v>2.7548210087391589</v>
      </c>
      <c r="F8" s="226">
        <v>1.792063627837458</v>
      </c>
      <c r="G8" s="226">
        <v>1.8028218497551869</v>
      </c>
      <c r="H8" s="226">
        <v>1.9180261023646139</v>
      </c>
      <c r="I8" s="226">
        <v>2.1269952983784619</v>
      </c>
      <c r="J8" s="226">
        <v>2.1091258732729541</v>
      </c>
      <c r="K8" s="226">
        <v>0.25688234367945822</v>
      </c>
      <c r="L8" s="226">
        <v>0.51977618010816562</v>
      </c>
      <c r="M8" s="226">
        <v>1.45655569398378</v>
      </c>
      <c r="N8" s="226">
        <v>0.68539942022314271</v>
      </c>
      <c r="O8" s="226">
        <v>0.7439522460156105</v>
      </c>
      <c r="P8" s="226">
        <v>0.88450229943120995</v>
      </c>
      <c r="Q8" s="226">
        <v>0.83517236714434806</v>
      </c>
      <c r="R8" s="226">
        <v>0.69748780333365235</v>
      </c>
      <c r="S8" s="226">
        <v>1.4552459298488361</v>
      </c>
      <c r="T8" s="226">
        <v>1.8944624490806981</v>
      </c>
      <c r="U8" s="226">
        <v>2.618179120774712</v>
      </c>
      <c r="V8" s="226">
        <v>2.299627636214737</v>
      </c>
      <c r="W8" s="226">
        <v>2.374058132340195</v>
      </c>
      <c r="DA8" s="174" t="s">
        <v>2601</v>
      </c>
    </row>
    <row r="9" spans="1:105" ht="12" customHeight="1" x14ac:dyDescent="0.25">
      <c r="A9" s="202" t="s">
        <v>95</v>
      </c>
      <c r="B9" s="226">
        <v>0.89447772148950278</v>
      </c>
      <c r="C9" s="226">
        <v>0.91601280844204924</v>
      </c>
      <c r="D9" s="226">
        <v>0.94313074453016987</v>
      </c>
      <c r="E9" s="226">
        <v>1.2081792940974689</v>
      </c>
      <c r="F9" s="226">
        <v>0.78594368272563764</v>
      </c>
      <c r="G9" s="226">
        <v>0.79066190613146758</v>
      </c>
      <c r="H9" s="226">
        <v>0.84118692832098063</v>
      </c>
      <c r="I9" s="226">
        <v>0.93283435475166576</v>
      </c>
      <c r="J9" s="226">
        <v>0.92499737756098399</v>
      </c>
      <c r="K9" s="226">
        <v>0.1126606511523587</v>
      </c>
      <c r="L9" s="226">
        <v>0.22795775710276769</v>
      </c>
      <c r="M9" s="226">
        <v>0.63880027943318085</v>
      </c>
      <c r="N9" s="226">
        <v>0.30059498786783739</v>
      </c>
      <c r="O9" s="226">
        <v>0.32627444635495467</v>
      </c>
      <c r="P9" s="226">
        <v>0.38791535289019979</v>
      </c>
      <c r="Q9" s="226">
        <v>0.36628077025156452</v>
      </c>
      <c r="R9" s="226">
        <v>0.30589657883396698</v>
      </c>
      <c r="S9" s="226">
        <v>0.6382258573916143</v>
      </c>
      <c r="T9" s="226">
        <v>0.83085263876074966</v>
      </c>
      <c r="U9" s="226">
        <v>1.148252388058449</v>
      </c>
      <c r="V9" s="226">
        <v>1.0085455590018779</v>
      </c>
      <c r="W9" s="226">
        <v>1.041188472636887</v>
      </c>
      <c r="DA9" s="174" t="s">
        <v>2602</v>
      </c>
    </row>
    <row r="10" spans="1:105" ht="12" customHeight="1" x14ac:dyDescent="0.25">
      <c r="A10" s="56" t="s">
        <v>96</v>
      </c>
      <c r="B10" s="262">
        <v>1.660342346499877</v>
      </c>
      <c r="C10" s="262">
        <v>1.67476536443777</v>
      </c>
      <c r="D10" s="262">
        <v>1.7225922919844361</v>
      </c>
      <c r="E10" s="262">
        <v>2.2426396946074192</v>
      </c>
      <c r="F10" s="262">
        <v>1.450293296764372</v>
      </c>
      <c r="G10" s="262">
        <v>1.445543999118619</v>
      </c>
      <c r="H10" s="262">
        <v>1.536099680646861</v>
      </c>
      <c r="I10" s="262">
        <v>1.693285916849838</v>
      </c>
      <c r="J10" s="262">
        <v>1.6784536216006241</v>
      </c>
      <c r="K10" s="262">
        <v>0.2224051054322326</v>
      </c>
      <c r="L10" s="262">
        <v>0.40157816958816722</v>
      </c>
      <c r="M10" s="262">
        <v>1.1481015015137761</v>
      </c>
      <c r="N10" s="262">
        <v>0.52682697069564755</v>
      </c>
      <c r="O10" s="262">
        <v>0.55950551901430812</v>
      </c>
      <c r="P10" s="262">
        <v>0.69812576935330872</v>
      </c>
      <c r="Q10" s="262">
        <v>0.68566785862002622</v>
      </c>
      <c r="R10" s="262">
        <v>0.55976030614965833</v>
      </c>
      <c r="S10" s="262">
        <v>1.095447941671968</v>
      </c>
      <c r="T10" s="262">
        <v>1.4341710865364461</v>
      </c>
      <c r="U10" s="262">
        <v>2.0125503294831408</v>
      </c>
      <c r="V10" s="262">
        <v>1.7804519670117149</v>
      </c>
      <c r="W10" s="262">
        <v>1.8251333214814529</v>
      </c>
      <c r="DA10" s="68" t="s">
        <v>2603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2.3248189571440359E-2</v>
      </c>
      <c r="O11" s="228">
        <v>8.4662780209449326E-2</v>
      </c>
      <c r="P11" s="228">
        <v>0.24342266233081761</v>
      </c>
      <c r="Q11" s="228">
        <v>0.29427260407045891</v>
      </c>
      <c r="R11" s="228">
        <v>0.22036308525969461</v>
      </c>
      <c r="S11" s="228">
        <v>0.13814562067743949</v>
      </c>
      <c r="T11" s="228">
        <v>0.19235201832270649</v>
      </c>
      <c r="U11" s="228">
        <v>0.12955516045371129</v>
      </c>
      <c r="V11" s="228">
        <v>0.122271620530655</v>
      </c>
      <c r="W11" s="228">
        <v>0.23613671883686699</v>
      </c>
      <c r="DA11" s="69" t="s">
        <v>2604</v>
      </c>
    </row>
    <row r="12" spans="1:105" ht="12" customHeight="1" x14ac:dyDescent="0.25">
      <c r="A12" s="37" t="s">
        <v>162</v>
      </c>
      <c r="B12" s="228">
        <v>0</v>
      </c>
      <c r="C12" s="228">
        <v>5.1483642889174046E-3</v>
      </c>
      <c r="D12" s="228">
        <v>6.4454882698160012E-3</v>
      </c>
      <c r="E12" s="228">
        <v>0</v>
      </c>
      <c r="F12" s="228">
        <v>2.9613960502830443E-4</v>
      </c>
      <c r="G12" s="228">
        <v>4.3108351414971879E-3</v>
      </c>
      <c r="H12" s="228">
        <v>5.5517347264064454E-3</v>
      </c>
      <c r="I12" s="228">
        <v>1.2492710137958061E-2</v>
      </c>
      <c r="J12" s="228">
        <v>1.0607055127840921E-2</v>
      </c>
      <c r="K12" s="228">
        <v>0.119401499985922</v>
      </c>
      <c r="L12" s="228">
        <v>5.8754853068396833E-2</v>
      </c>
      <c r="M12" s="228">
        <v>1.0671120508220829E-2</v>
      </c>
      <c r="N12" s="228">
        <v>4.1769741612628253E-2</v>
      </c>
      <c r="O12" s="228">
        <v>3.4794215906676147E-2</v>
      </c>
      <c r="P12" s="228">
        <v>4.6341663790015718E-2</v>
      </c>
      <c r="Q12" s="228">
        <v>7.2996360462281154E-2</v>
      </c>
      <c r="R12" s="228">
        <v>4.4098535369751113E-2</v>
      </c>
      <c r="S12" s="228">
        <v>1.91290620437196E-2</v>
      </c>
      <c r="T12" s="228">
        <v>8.173429736485608E-3</v>
      </c>
      <c r="U12" s="228">
        <v>9.6232292489419266E-3</v>
      </c>
      <c r="V12" s="228">
        <v>1.3030696789577479E-3</v>
      </c>
      <c r="W12" s="228">
        <v>0.15091240740864589</v>
      </c>
      <c r="DA12" s="69" t="s">
        <v>2605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2607</v>
      </c>
    </row>
    <row r="15" spans="1:105" ht="12" customHeight="1" x14ac:dyDescent="0.25">
      <c r="A15" s="37" t="s">
        <v>38</v>
      </c>
      <c r="B15" s="228">
        <v>1.660342346499877</v>
      </c>
      <c r="C15" s="228">
        <v>1.6696170001488531</v>
      </c>
      <c r="D15" s="228">
        <v>1.7161468037146199</v>
      </c>
      <c r="E15" s="228">
        <v>2.2426396946074192</v>
      </c>
      <c r="F15" s="228">
        <v>1.449997157159344</v>
      </c>
      <c r="G15" s="228">
        <v>1.441233163977121</v>
      </c>
      <c r="H15" s="228">
        <v>1.5305479459204541</v>
      </c>
      <c r="I15" s="228">
        <v>1.68079320671188</v>
      </c>
      <c r="J15" s="228">
        <v>1.6678465664727831</v>
      </c>
      <c r="K15" s="228">
        <v>0.1030036054463106</v>
      </c>
      <c r="L15" s="228">
        <v>0.34282331651977033</v>
      </c>
      <c r="M15" s="228">
        <v>1.137430381005555</v>
      </c>
      <c r="N15" s="228">
        <v>0.46180903951157898</v>
      </c>
      <c r="O15" s="228">
        <v>0.44004852289818258</v>
      </c>
      <c r="P15" s="228">
        <v>0.40836144323247542</v>
      </c>
      <c r="Q15" s="228">
        <v>0.31839889408728611</v>
      </c>
      <c r="R15" s="228">
        <v>0.29529868552021271</v>
      </c>
      <c r="S15" s="228">
        <v>0.93817325895080916</v>
      </c>
      <c r="T15" s="228">
        <v>1.2336456384772541</v>
      </c>
      <c r="U15" s="228">
        <v>1.873371939780488</v>
      </c>
      <c r="V15" s="228">
        <v>1.6568772768021021</v>
      </c>
      <c r="W15" s="228">
        <v>1.43808419523594</v>
      </c>
      <c r="DA15" s="69" t="s">
        <v>2608</v>
      </c>
    </row>
    <row r="16" spans="1:105" ht="12" customHeight="1" x14ac:dyDescent="0.25">
      <c r="A16" s="57" t="s">
        <v>2557</v>
      </c>
      <c r="B16" s="263">
        <f t="shared" ref="B16:W16" si="0">B17+B23</f>
        <v>7.4335940509480327</v>
      </c>
      <c r="C16" s="263">
        <f t="shared" si="0"/>
        <v>7.5168481674380061</v>
      </c>
      <c r="D16" s="263">
        <f t="shared" si="0"/>
        <v>7.7491946654819319</v>
      </c>
      <c r="E16" s="263">
        <f t="shared" si="0"/>
        <v>10.227929201847381</v>
      </c>
      <c r="F16" s="263">
        <f t="shared" si="0"/>
        <v>6.578672579012423</v>
      </c>
      <c r="G16" s="263">
        <f t="shared" si="0"/>
        <v>6.6033171857666586</v>
      </c>
      <c r="H16" s="263">
        <f t="shared" si="0"/>
        <v>7.0289091357326319</v>
      </c>
      <c r="I16" s="263">
        <f t="shared" si="0"/>
        <v>7.8184696024919251</v>
      </c>
      <c r="J16" s="263">
        <f t="shared" si="0"/>
        <v>7.8350087377405497</v>
      </c>
      <c r="K16" s="263">
        <f t="shared" si="0"/>
        <v>1.1378008169640319</v>
      </c>
      <c r="L16" s="263">
        <f t="shared" si="0"/>
        <v>1.8709522229063955</v>
      </c>
      <c r="M16" s="263">
        <f t="shared" si="0"/>
        <v>5.4611912254795811</v>
      </c>
      <c r="N16" s="263">
        <f t="shared" si="0"/>
        <v>2.4829111080021127</v>
      </c>
      <c r="O16" s="263">
        <f t="shared" si="0"/>
        <v>2.6932513556036901</v>
      </c>
      <c r="P16" s="263">
        <f t="shared" si="0"/>
        <v>3.5218145505353169</v>
      </c>
      <c r="Q16" s="263">
        <f t="shared" si="0"/>
        <v>3.4620365830407511</v>
      </c>
      <c r="R16" s="263">
        <f t="shared" si="0"/>
        <v>2.8081005117682016</v>
      </c>
      <c r="S16" s="263">
        <f t="shared" si="0"/>
        <v>5.2806004431916751</v>
      </c>
      <c r="T16" s="263">
        <f t="shared" si="0"/>
        <v>6.8964631600744406</v>
      </c>
      <c r="U16" s="263">
        <f t="shared" si="0"/>
        <v>9.6243088504237555</v>
      </c>
      <c r="V16" s="263">
        <f t="shared" si="0"/>
        <v>8.4750634040646595</v>
      </c>
      <c r="W16" s="263">
        <f t="shared" si="0"/>
        <v>8.7029660373731446</v>
      </c>
      <c r="DA16" s="70"/>
    </row>
    <row r="17" spans="1:105" ht="12" customHeight="1" x14ac:dyDescent="0.25">
      <c r="A17" s="169" t="s">
        <v>2558</v>
      </c>
      <c r="B17" s="353">
        <v>1.073538100293371</v>
      </c>
      <c r="C17" s="353">
        <v>1.387234968404756</v>
      </c>
      <c r="D17" s="353">
        <v>1.284465597791032</v>
      </c>
      <c r="E17" s="353">
        <v>0.5396811889328369</v>
      </c>
      <c r="F17" s="353">
        <v>0.51238202709302649</v>
      </c>
      <c r="G17" s="353">
        <v>0.45915630938878099</v>
      </c>
      <c r="H17" s="353">
        <v>0.47289150203716818</v>
      </c>
      <c r="I17" s="353">
        <v>0.42588353092464448</v>
      </c>
      <c r="J17" s="353">
        <v>0.2471334873740258</v>
      </c>
      <c r="K17" s="353">
        <v>0.88608885405972326</v>
      </c>
      <c r="L17" s="353">
        <v>0.58954709259582139</v>
      </c>
      <c r="M17" s="353">
        <v>9.7381830297309124E-2</v>
      </c>
      <c r="N17" s="353">
        <v>0.65496924815629864</v>
      </c>
      <c r="O17" s="353">
        <v>0.74150775230651622</v>
      </c>
      <c r="P17" s="353">
        <v>2.1766693882647399</v>
      </c>
      <c r="Q17" s="353">
        <v>2.4354958399439441</v>
      </c>
      <c r="R17" s="353">
        <v>1.8526489939610129</v>
      </c>
      <c r="S17" s="353">
        <v>0.95490142775388098</v>
      </c>
      <c r="T17" s="353">
        <v>1.2442073473226829</v>
      </c>
      <c r="U17" s="353">
        <v>0.96197512196926982</v>
      </c>
      <c r="V17" s="353">
        <v>0.92750401959637296</v>
      </c>
      <c r="W17" s="353">
        <v>3.3627925396627099</v>
      </c>
      <c r="DA17" s="170" t="s">
        <v>2609</v>
      </c>
    </row>
    <row r="18" spans="1:105" ht="12" customHeight="1" x14ac:dyDescent="0.25">
      <c r="A18" s="59" t="s">
        <v>30</v>
      </c>
      <c r="B18" s="232">
        <v>4.7945718612395508E-2</v>
      </c>
      <c r="C18" s="232">
        <v>0.2155646481520227</v>
      </c>
      <c r="D18" s="232">
        <v>0.15499434437252721</v>
      </c>
      <c r="E18" s="232">
        <v>0.1182241684569781</v>
      </c>
      <c r="F18" s="232">
        <v>0.14622977569307749</v>
      </c>
      <c r="G18" s="232">
        <v>0.14040128304333541</v>
      </c>
      <c r="H18" s="232">
        <v>0.10432207454333101</v>
      </c>
      <c r="I18" s="232">
        <v>5.993225115008273E-2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2610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0.22220951079352641</v>
      </c>
      <c r="O19" s="232">
        <v>0.1129435629972588</v>
      </c>
      <c r="P19" s="232">
        <v>0.86410064241467666</v>
      </c>
      <c r="Q19" s="232">
        <v>0.29848466874234192</v>
      </c>
      <c r="R19" s="232">
        <v>0.29363840135090191</v>
      </c>
      <c r="S19" s="232">
        <v>0.20286659221853379</v>
      </c>
      <c r="T19" s="232">
        <v>0.20629131838616929</v>
      </c>
      <c r="U19" s="232">
        <v>0.19184949188318379</v>
      </c>
      <c r="V19" s="232">
        <v>0.19077280682155681</v>
      </c>
      <c r="W19" s="232">
        <v>0.47226107380636873</v>
      </c>
      <c r="DA19" s="71" t="s">
        <v>2611</v>
      </c>
    </row>
    <row r="20" spans="1:105" ht="12" customHeight="1" x14ac:dyDescent="0.25">
      <c r="A20" s="59" t="s">
        <v>160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9.4630815863957621E-2</v>
      </c>
      <c r="O20" s="232">
        <v>0.38615193953717042</v>
      </c>
      <c r="P20" s="232">
        <v>0.82457265705873783</v>
      </c>
      <c r="Q20" s="232">
        <v>0.97565880949450512</v>
      </c>
      <c r="R20" s="232">
        <v>0.73321186214954104</v>
      </c>
      <c r="S20" s="232">
        <v>0.65501895396025211</v>
      </c>
      <c r="T20" s="232">
        <v>0.90629926243309222</v>
      </c>
      <c r="U20" s="232">
        <v>0.61604028704664582</v>
      </c>
      <c r="V20" s="232">
        <v>0.572776725689366</v>
      </c>
      <c r="W20" s="232">
        <v>0.90173323257593629</v>
      </c>
      <c r="DA20" s="71" t="s">
        <v>2612</v>
      </c>
    </row>
    <row r="21" spans="1:105" ht="12" customHeight="1" x14ac:dyDescent="0.25">
      <c r="A21" s="59" t="s">
        <v>70</v>
      </c>
      <c r="B21" s="232">
        <v>1.0255923816809751</v>
      </c>
      <c r="C21" s="232">
        <v>1.1526987524950001</v>
      </c>
      <c r="D21" s="232">
        <v>1.105100471943625</v>
      </c>
      <c r="E21" s="232">
        <v>0.42145702047585881</v>
      </c>
      <c r="F21" s="232">
        <v>0.36490868124718367</v>
      </c>
      <c r="G21" s="232">
        <v>0.30030880199549698</v>
      </c>
      <c r="H21" s="232">
        <v>0.34470013089984192</v>
      </c>
      <c r="I21" s="232">
        <v>0.31079988384275442</v>
      </c>
      <c r="J21" s="232">
        <v>0.19869655244976581</v>
      </c>
      <c r="K21" s="232">
        <v>0.59321611240820804</v>
      </c>
      <c r="L21" s="232">
        <v>0.36911359517119779</v>
      </c>
      <c r="M21" s="232">
        <v>4.6871957220238132E-2</v>
      </c>
      <c r="N21" s="232">
        <v>0.17217807281695319</v>
      </c>
      <c r="O21" s="232">
        <v>8.7513828478824635E-2</v>
      </c>
      <c r="P21" s="232">
        <v>0.33477667852547838</v>
      </c>
      <c r="Q21" s="232">
        <v>0.9251285962965391</v>
      </c>
      <c r="R21" s="232">
        <v>0.68258355254139913</v>
      </c>
      <c r="S21" s="232">
        <v>8.4870639613092158E-3</v>
      </c>
      <c r="T21" s="232">
        <v>9.4028399775155383E-2</v>
      </c>
      <c r="U21" s="232">
        <v>0.1094221803764427</v>
      </c>
      <c r="V21" s="232">
        <v>0.15799647230102021</v>
      </c>
      <c r="W21" s="232">
        <v>1.4263096121784249</v>
      </c>
      <c r="DA21" s="71" t="s">
        <v>2613</v>
      </c>
    </row>
    <row r="22" spans="1:105" ht="12" customHeight="1" x14ac:dyDescent="0.25">
      <c r="A22" s="59" t="s">
        <v>162</v>
      </c>
      <c r="B22" s="232">
        <v>0</v>
      </c>
      <c r="C22" s="232">
        <v>1.8971567757733301E-2</v>
      </c>
      <c r="D22" s="232">
        <v>2.4370781474879671E-2</v>
      </c>
      <c r="E22" s="232">
        <v>0</v>
      </c>
      <c r="F22" s="232">
        <v>1.2435701527653089E-3</v>
      </c>
      <c r="G22" s="232">
        <v>1.8446224349948508E-2</v>
      </c>
      <c r="H22" s="232">
        <v>2.386929659399542E-2</v>
      </c>
      <c r="I22" s="232">
        <v>5.5151395931807373E-2</v>
      </c>
      <c r="J22" s="232">
        <v>4.8436934924260037E-2</v>
      </c>
      <c r="K22" s="232">
        <v>0.29287274165151522</v>
      </c>
      <c r="L22" s="232">
        <v>0.22043349742462359</v>
      </c>
      <c r="M22" s="232">
        <v>5.0509873077071013E-2</v>
      </c>
      <c r="N22" s="232">
        <v>0.16595084868186141</v>
      </c>
      <c r="O22" s="232">
        <v>0.15489842129326251</v>
      </c>
      <c r="P22" s="232">
        <v>0.15321941026584759</v>
      </c>
      <c r="Q22" s="232">
        <v>0.23622376541055801</v>
      </c>
      <c r="R22" s="232">
        <v>0.14321517791917099</v>
      </c>
      <c r="S22" s="232">
        <v>8.8528817613786004E-2</v>
      </c>
      <c r="T22" s="232">
        <v>3.7588366728266147E-2</v>
      </c>
      <c r="U22" s="232">
        <v>4.4663162662997573E-2</v>
      </c>
      <c r="V22" s="232">
        <v>5.9580147844298693E-3</v>
      </c>
      <c r="W22" s="232">
        <v>0.56248862110197995</v>
      </c>
      <c r="DA22" s="71" t="s">
        <v>2614</v>
      </c>
    </row>
    <row r="23" spans="1:105" ht="12" customHeight="1" x14ac:dyDescent="0.25">
      <c r="A23" s="60" t="s">
        <v>2565</v>
      </c>
      <c r="B23" s="331">
        <v>6.3600559506546617</v>
      </c>
      <c r="C23" s="331">
        <v>6.1296131990332503</v>
      </c>
      <c r="D23" s="331">
        <v>6.4647290676909002</v>
      </c>
      <c r="E23" s="331">
        <v>9.6882480129145438</v>
      </c>
      <c r="F23" s="331">
        <v>6.0662905519193968</v>
      </c>
      <c r="G23" s="331">
        <v>6.1441608763778772</v>
      </c>
      <c r="H23" s="331">
        <v>6.5560176336954639</v>
      </c>
      <c r="I23" s="331">
        <v>7.3925860715672806</v>
      </c>
      <c r="J23" s="331">
        <v>7.5878752503665243</v>
      </c>
      <c r="K23" s="331">
        <v>0.25171196290430858</v>
      </c>
      <c r="L23" s="331">
        <v>1.281405130310574</v>
      </c>
      <c r="M23" s="331">
        <v>5.3638093951822716</v>
      </c>
      <c r="N23" s="331">
        <v>1.8279418598458139</v>
      </c>
      <c r="O23" s="331">
        <v>1.951743603297174</v>
      </c>
      <c r="P23" s="331">
        <v>1.345145162270577</v>
      </c>
      <c r="Q23" s="331">
        <v>1.026540743096807</v>
      </c>
      <c r="R23" s="331">
        <v>0.95545151780718873</v>
      </c>
      <c r="S23" s="331">
        <v>4.3256990154377943</v>
      </c>
      <c r="T23" s="331">
        <v>5.6522558127517577</v>
      </c>
      <c r="U23" s="331">
        <v>8.6623337284544863</v>
      </c>
      <c r="V23" s="331">
        <v>7.5475593844682862</v>
      </c>
      <c r="W23" s="331">
        <v>5.3401734977104347</v>
      </c>
      <c r="DA23" s="72" t="s">
        <v>2615</v>
      </c>
    </row>
    <row r="24" spans="1:105" ht="12" customHeight="1" x14ac:dyDescent="0.25">
      <c r="A24" s="40" t="s">
        <v>2567</v>
      </c>
      <c r="B24" s="263">
        <f t="shared" ref="B24:W24" si="1">B25+B26</f>
        <v>1.005185832589184</v>
      </c>
      <c r="C24" s="263">
        <f t="shared" si="1"/>
        <v>1.6881748876921217</v>
      </c>
      <c r="D24" s="263">
        <f t="shared" si="1"/>
        <v>1.7804214569163865</v>
      </c>
      <c r="E24" s="263">
        <f t="shared" si="1"/>
        <v>1.3577137590772641</v>
      </c>
      <c r="F24" s="263">
        <f t="shared" si="1"/>
        <v>1.1246512864655385</v>
      </c>
      <c r="G24" s="263">
        <f t="shared" si="1"/>
        <v>1.4486939485707442</v>
      </c>
      <c r="H24" s="263">
        <f t="shared" si="1"/>
        <v>1.5742587893320426</v>
      </c>
      <c r="I24" s="263">
        <f t="shared" si="1"/>
        <v>1.8833898382601153</v>
      </c>
      <c r="J24" s="263">
        <f t="shared" si="1"/>
        <v>1.8061212006237526</v>
      </c>
      <c r="K24" s="263">
        <f t="shared" si="1"/>
        <v>0.47183743114503757</v>
      </c>
      <c r="L24" s="263">
        <f t="shared" si="1"/>
        <v>0.69650074501002912</v>
      </c>
      <c r="M24" s="263">
        <f t="shared" si="1"/>
        <v>1.2533952841672389</v>
      </c>
      <c r="N24" s="263">
        <f t="shared" si="1"/>
        <v>0.85060311145990719</v>
      </c>
      <c r="O24" s="263">
        <f t="shared" si="1"/>
        <v>0.91204873323243674</v>
      </c>
      <c r="P24" s="263">
        <f t="shared" si="1"/>
        <v>1.1794660865832849</v>
      </c>
      <c r="Q24" s="263">
        <f t="shared" si="1"/>
        <v>1.2434075567131915</v>
      </c>
      <c r="R24" s="263">
        <f t="shared" si="1"/>
        <v>0.97168682926798677</v>
      </c>
      <c r="S24" s="263">
        <f t="shared" si="1"/>
        <v>1.4927137797581462</v>
      </c>
      <c r="T24" s="263">
        <f t="shared" si="1"/>
        <v>1.682674788599158</v>
      </c>
      <c r="U24" s="263">
        <f t="shared" si="1"/>
        <v>2.2488106198575282</v>
      </c>
      <c r="V24" s="263">
        <f t="shared" si="1"/>
        <v>1.6103685349507193</v>
      </c>
      <c r="W24" s="263">
        <f t="shared" si="1"/>
        <v>3.077396720142529</v>
      </c>
      <c r="DA24" s="70"/>
    </row>
    <row r="25" spans="1:105" ht="12" customHeight="1" x14ac:dyDescent="0.25">
      <c r="A25" s="169" t="s">
        <v>2568</v>
      </c>
      <c r="B25" s="354">
        <v>0</v>
      </c>
      <c r="C25" s="354">
        <v>0.65878860405958484</v>
      </c>
      <c r="D25" s="354">
        <v>0.72056089258354772</v>
      </c>
      <c r="E25" s="354">
        <v>0</v>
      </c>
      <c r="F25" s="354">
        <v>0.24143258117098579</v>
      </c>
      <c r="G25" s="354">
        <v>0.56017305272567308</v>
      </c>
      <c r="H25" s="354">
        <v>0.62895946818244719</v>
      </c>
      <c r="I25" s="354">
        <v>0.83510003179359116</v>
      </c>
      <c r="J25" s="354">
        <v>0.76663834177944556</v>
      </c>
      <c r="K25" s="354">
        <v>0.34523294708919577</v>
      </c>
      <c r="L25" s="354">
        <v>0.4403290122060638</v>
      </c>
      <c r="M25" s="354">
        <v>0.53553169146535895</v>
      </c>
      <c r="N25" s="354">
        <v>0.51280395124279721</v>
      </c>
      <c r="O25" s="354">
        <v>0.54539180804290377</v>
      </c>
      <c r="P25" s="354">
        <v>0.74353905609252158</v>
      </c>
      <c r="Q25" s="354">
        <v>0.83179278737760043</v>
      </c>
      <c r="R25" s="354">
        <v>0.62792990844789365</v>
      </c>
      <c r="S25" s="354">
        <v>0.77549570441711058</v>
      </c>
      <c r="T25" s="354">
        <v>0.74898881589441868</v>
      </c>
      <c r="U25" s="354">
        <v>0.95844082641980932</v>
      </c>
      <c r="V25" s="354">
        <v>0.47699686668684421</v>
      </c>
      <c r="W25" s="354">
        <v>1.907341975786268</v>
      </c>
      <c r="DA25" s="170" t="s">
        <v>2616</v>
      </c>
    </row>
    <row r="26" spans="1:105" ht="12" customHeight="1" x14ac:dyDescent="0.25">
      <c r="A26" s="61" t="s">
        <v>2570</v>
      </c>
      <c r="B26" s="265">
        <v>1.005185832589184</v>
      </c>
      <c r="C26" s="265">
        <v>1.0293862836325369</v>
      </c>
      <c r="D26" s="265">
        <v>1.0598605643328389</v>
      </c>
      <c r="E26" s="265">
        <v>1.3577137590772641</v>
      </c>
      <c r="F26" s="265">
        <v>0.8832187052945526</v>
      </c>
      <c r="G26" s="265">
        <v>0.88852089584507121</v>
      </c>
      <c r="H26" s="265">
        <v>0.94529932114959536</v>
      </c>
      <c r="I26" s="265">
        <v>1.048289806466524</v>
      </c>
      <c r="J26" s="265">
        <v>1.039482858844307</v>
      </c>
      <c r="K26" s="265">
        <v>0.12660448405584179</v>
      </c>
      <c r="L26" s="265">
        <v>0.25617173280396532</v>
      </c>
      <c r="M26" s="265">
        <v>0.71786359270187994</v>
      </c>
      <c r="N26" s="265">
        <v>0.33779916021710998</v>
      </c>
      <c r="O26" s="265">
        <v>0.36665692518953302</v>
      </c>
      <c r="P26" s="265">
        <v>0.43592703049076331</v>
      </c>
      <c r="Q26" s="265">
        <v>0.4116147693355911</v>
      </c>
      <c r="R26" s="265">
        <v>0.34375692082009313</v>
      </c>
      <c r="S26" s="265">
        <v>0.71721807534103554</v>
      </c>
      <c r="T26" s="265">
        <v>0.93368597270473919</v>
      </c>
      <c r="U26" s="265">
        <v>1.290369793437719</v>
      </c>
      <c r="V26" s="265">
        <v>1.133371668263875</v>
      </c>
      <c r="W26" s="265">
        <v>1.170054744356261</v>
      </c>
      <c r="DA26" s="74" t="s">
        <v>2617</v>
      </c>
    </row>
    <row r="27" spans="1:105" ht="12" customHeight="1" x14ac:dyDescent="0.25">
      <c r="A27" s="203" t="s">
        <v>2572</v>
      </c>
      <c r="B27" s="263">
        <f t="shared" ref="B27:W27" si="2">B28+B34</f>
        <v>9.1023600623853458</v>
      </c>
      <c r="C27" s="263">
        <f t="shared" si="2"/>
        <v>9.2043038784955158</v>
      </c>
      <c r="D27" s="263">
        <f t="shared" si="2"/>
        <v>9.4888097944676701</v>
      </c>
      <c r="E27" s="263">
        <f t="shared" si="2"/>
        <v>12.523994941037611</v>
      </c>
      <c r="F27" s="263">
        <f t="shared" si="2"/>
        <v>8.0555174436886823</v>
      </c>
      <c r="G27" s="263">
        <f t="shared" si="2"/>
        <v>8.0856945131836628</v>
      </c>
      <c r="H27" s="263">
        <f t="shared" si="2"/>
        <v>8.6068275131420009</v>
      </c>
      <c r="I27" s="263">
        <f t="shared" si="2"/>
        <v>9.5736362479492989</v>
      </c>
      <c r="J27" s="263">
        <f t="shared" si="2"/>
        <v>9.5938882502945528</v>
      </c>
      <c r="K27" s="263">
        <f t="shared" si="2"/>
        <v>1.3932254901600394</v>
      </c>
      <c r="L27" s="263">
        <f t="shared" si="2"/>
        <v>2.2909619055996671</v>
      </c>
      <c r="M27" s="263">
        <f t="shared" si="2"/>
        <v>6.6871729291586721</v>
      </c>
      <c r="N27" s="263">
        <f t="shared" si="2"/>
        <v>3.0402993159209535</v>
      </c>
      <c r="O27" s="263">
        <f t="shared" si="2"/>
        <v>3.2978588027800289</v>
      </c>
      <c r="P27" s="263">
        <f t="shared" si="2"/>
        <v>4.312425980247327</v>
      </c>
      <c r="Q27" s="263">
        <f t="shared" si="2"/>
        <v>4.2392284690294915</v>
      </c>
      <c r="R27" s="263">
        <f t="shared" si="2"/>
        <v>3.4384904225733091</v>
      </c>
      <c r="S27" s="263">
        <f t="shared" si="2"/>
        <v>6.4660413590102168</v>
      </c>
      <c r="T27" s="263">
        <f t="shared" si="2"/>
        <v>8.4446487674380943</v>
      </c>
      <c r="U27" s="263">
        <f t="shared" si="2"/>
        <v>11.784867980110718</v>
      </c>
      <c r="V27" s="263">
        <f t="shared" si="2"/>
        <v>10.377628658038361</v>
      </c>
      <c r="W27" s="263">
        <f t="shared" si="2"/>
        <v>10.656693106987525</v>
      </c>
      <c r="DA27" s="70"/>
    </row>
    <row r="28" spans="1:105" ht="12" customHeight="1" x14ac:dyDescent="0.25">
      <c r="A28" s="169" t="s">
        <v>2573</v>
      </c>
      <c r="B28" s="353">
        <v>1.314536449338821</v>
      </c>
      <c r="C28" s="353">
        <v>1.698655063352762</v>
      </c>
      <c r="D28" s="353">
        <v>1.572815017703304</v>
      </c>
      <c r="E28" s="353">
        <v>0.6608341088973515</v>
      </c>
      <c r="F28" s="353">
        <v>0.62740656378737936</v>
      </c>
      <c r="G28" s="353">
        <v>0.56223221557809921</v>
      </c>
      <c r="H28" s="353">
        <v>0.57905081882102216</v>
      </c>
      <c r="I28" s="353">
        <v>0.52149003786691173</v>
      </c>
      <c r="J28" s="353">
        <v>0.30261243351921518</v>
      </c>
      <c r="K28" s="353">
        <v>1.085006760073131</v>
      </c>
      <c r="L28" s="353">
        <v>0.72189439909692399</v>
      </c>
      <c r="M28" s="353">
        <v>0.1192430575069091</v>
      </c>
      <c r="N28" s="353">
        <v>0.80200316100771252</v>
      </c>
      <c r="O28" s="353">
        <v>0.90796867629369316</v>
      </c>
      <c r="P28" s="353">
        <v>2.6653094550180492</v>
      </c>
      <c r="Q28" s="353">
        <v>2.9822398040129929</v>
      </c>
      <c r="R28" s="353">
        <v>2.26854978852369</v>
      </c>
      <c r="S28" s="353">
        <v>1.1692670543925081</v>
      </c>
      <c r="T28" s="353">
        <v>1.523519200803285</v>
      </c>
      <c r="U28" s="353">
        <v>1.1779287207786979</v>
      </c>
      <c r="V28" s="353">
        <v>1.1357192076690279</v>
      </c>
      <c r="W28" s="353">
        <v>4.1177051506073994</v>
      </c>
      <c r="DA28" s="170" t="s">
        <v>2618</v>
      </c>
    </row>
    <row r="29" spans="1:105" ht="12" customHeight="1" x14ac:dyDescent="0.25">
      <c r="A29" s="59" t="s">
        <v>30</v>
      </c>
      <c r="B29" s="232">
        <v>5.8709043198851632E-2</v>
      </c>
      <c r="C29" s="232">
        <v>0.26395671202288479</v>
      </c>
      <c r="D29" s="232">
        <v>0.1897889931092169</v>
      </c>
      <c r="E29" s="232">
        <v>0.14476428790650381</v>
      </c>
      <c r="F29" s="232">
        <v>0.1790568681956051</v>
      </c>
      <c r="G29" s="232">
        <v>0.1719199384204107</v>
      </c>
      <c r="H29" s="232">
        <v>0.12774131576734399</v>
      </c>
      <c r="I29" s="232">
        <v>7.3386429979693121E-2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2619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0.27209327852268522</v>
      </c>
      <c r="O30" s="232">
        <v>0.1382982404048067</v>
      </c>
      <c r="P30" s="232">
        <v>1.0580824192832781</v>
      </c>
      <c r="Q30" s="232">
        <v>0.36549143111307159</v>
      </c>
      <c r="R30" s="232">
        <v>0.35955722614396152</v>
      </c>
      <c r="S30" s="232">
        <v>0.24840807210432719</v>
      </c>
      <c r="T30" s="232">
        <v>0.25260161435041151</v>
      </c>
      <c r="U30" s="232">
        <v>0.2349177451630822</v>
      </c>
      <c r="V30" s="232">
        <v>0.2335993552917022</v>
      </c>
      <c r="W30" s="232">
        <v>0.5782788658853496</v>
      </c>
      <c r="DA30" s="71" t="s">
        <v>2620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0.115874468404846</v>
      </c>
      <c r="O31" s="232">
        <v>0.47283910963735132</v>
      </c>
      <c r="P31" s="232">
        <v>1.00968080456172</v>
      </c>
      <c r="Q31" s="232">
        <v>1.194684256523884</v>
      </c>
      <c r="R31" s="232">
        <v>0.89781044344841787</v>
      </c>
      <c r="S31" s="232">
        <v>0.80206402525745146</v>
      </c>
      <c r="T31" s="232">
        <v>1.109754198897664</v>
      </c>
      <c r="U31" s="232">
        <v>0.7543350453632397</v>
      </c>
      <c r="V31" s="232">
        <v>0.70135925594616211</v>
      </c>
      <c r="W31" s="232">
        <v>1.104163141929718</v>
      </c>
      <c r="DA31" s="71" t="s">
        <v>2621</v>
      </c>
    </row>
    <row r="32" spans="1:105" ht="12" customHeight="1" x14ac:dyDescent="0.25">
      <c r="A32" s="59" t="s">
        <v>70</v>
      </c>
      <c r="B32" s="232">
        <v>1.2558274061399699</v>
      </c>
      <c r="C32" s="232">
        <v>1.4114678601979589</v>
      </c>
      <c r="D32" s="232">
        <v>1.35318425135954</v>
      </c>
      <c r="E32" s="232">
        <v>0.51606982099084764</v>
      </c>
      <c r="F32" s="232">
        <v>0.44682695662920452</v>
      </c>
      <c r="G32" s="232">
        <v>0.36772506366795549</v>
      </c>
      <c r="H32" s="232">
        <v>0.42208179293858178</v>
      </c>
      <c r="I32" s="232">
        <v>0.38057128633806669</v>
      </c>
      <c r="J32" s="232">
        <v>0.24330190095889681</v>
      </c>
      <c r="K32" s="232">
        <v>0.72638707641821409</v>
      </c>
      <c r="L32" s="232">
        <v>0.45197583082187481</v>
      </c>
      <c r="M32" s="232">
        <v>5.7394233330903821E-2</v>
      </c>
      <c r="N32" s="232">
        <v>0.21083029324524891</v>
      </c>
      <c r="O32" s="232">
        <v>0.107159789974071</v>
      </c>
      <c r="P32" s="232">
        <v>0.40993062676589198</v>
      </c>
      <c r="Q32" s="232">
        <v>1.1328105260773951</v>
      </c>
      <c r="R32" s="232">
        <v>0.83581659494865224</v>
      </c>
      <c r="S32" s="232">
        <v>1.039232321792965E-2</v>
      </c>
      <c r="T32" s="232">
        <v>0.11513681605121071</v>
      </c>
      <c r="U32" s="232">
        <v>0.13398634331809309</v>
      </c>
      <c r="V32" s="232">
        <v>0.19346506812369829</v>
      </c>
      <c r="W32" s="232">
        <v>1.746501565932765</v>
      </c>
      <c r="DA32" s="71" t="s">
        <v>2622</v>
      </c>
    </row>
    <row r="33" spans="1:105" ht="12" customHeight="1" x14ac:dyDescent="0.25">
      <c r="A33" s="59" t="s">
        <v>162</v>
      </c>
      <c r="B33" s="232">
        <v>0</v>
      </c>
      <c r="C33" s="232">
        <v>2.3230491131918329E-2</v>
      </c>
      <c r="D33" s="232">
        <v>2.984177323454653E-2</v>
      </c>
      <c r="E33" s="232">
        <v>0</v>
      </c>
      <c r="F33" s="232">
        <v>1.5227389625697659E-3</v>
      </c>
      <c r="G33" s="232">
        <v>2.258721348973286E-2</v>
      </c>
      <c r="H33" s="232">
        <v>2.9227710115096429E-2</v>
      </c>
      <c r="I33" s="232">
        <v>6.7532321549151897E-2</v>
      </c>
      <c r="J33" s="232">
        <v>5.9310532560318423E-2</v>
      </c>
      <c r="K33" s="232">
        <v>0.35861968365491659</v>
      </c>
      <c r="L33" s="232">
        <v>0.26991856827504929</v>
      </c>
      <c r="M33" s="232">
        <v>6.1848824176005297E-2</v>
      </c>
      <c r="N33" s="232">
        <v>0.20320512083493231</v>
      </c>
      <c r="O33" s="232">
        <v>0.18967153627746419</v>
      </c>
      <c r="P33" s="232">
        <v>0.1876156044071603</v>
      </c>
      <c r="Q33" s="232">
        <v>0.28925359029864239</v>
      </c>
      <c r="R33" s="232">
        <v>0.17536552398265839</v>
      </c>
      <c r="S33" s="232">
        <v>0.1084026338127992</v>
      </c>
      <c r="T33" s="232">
        <v>4.6026571503999372E-2</v>
      </c>
      <c r="U33" s="232">
        <v>5.4689586934282733E-2</v>
      </c>
      <c r="V33" s="232">
        <v>7.2955283074651461E-3</v>
      </c>
      <c r="W33" s="232">
        <v>0.68876157685956718</v>
      </c>
      <c r="DA33" s="71" t="s">
        <v>2623</v>
      </c>
    </row>
    <row r="34" spans="1:105" ht="12" customHeight="1" x14ac:dyDescent="0.25">
      <c r="A34" s="60" t="s">
        <v>2580</v>
      </c>
      <c r="B34" s="331">
        <v>7.787823613046525</v>
      </c>
      <c r="C34" s="331">
        <v>7.5056488151427532</v>
      </c>
      <c r="D34" s="331">
        <v>7.9159947767643652</v>
      </c>
      <c r="E34" s="331">
        <v>11.86316083214026</v>
      </c>
      <c r="F34" s="331">
        <v>7.4281108799013023</v>
      </c>
      <c r="G34" s="331">
        <v>7.5234622976055636</v>
      </c>
      <c r="H34" s="331">
        <v>8.0277766943209787</v>
      </c>
      <c r="I34" s="331">
        <v>9.0521462100823875</v>
      </c>
      <c r="J34" s="331">
        <v>9.2912758167753378</v>
      </c>
      <c r="K34" s="331">
        <v>0.30821873008690848</v>
      </c>
      <c r="L34" s="331">
        <v>1.5690675065027431</v>
      </c>
      <c r="M34" s="331">
        <v>6.5679298716517627</v>
      </c>
      <c r="N34" s="331">
        <v>2.238296154913241</v>
      </c>
      <c r="O34" s="331">
        <v>2.3898901264863359</v>
      </c>
      <c r="P34" s="331">
        <v>1.6471165252292781</v>
      </c>
      <c r="Q34" s="331">
        <v>1.256988665016499</v>
      </c>
      <c r="R34" s="331">
        <v>1.169940634049619</v>
      </c>
      <c r="S34" s="331">
        <v>5.2967743046177089</v>
      </c>
      <c r="T34" s="331">
        <v>6.9211295666348089</v>
      </c>
      <c r="U34" s="331">
        <v>10.60693925933202</v>
      </c>
      <c r="V34" s="331">
        <v>9.2419094503693326</v>
      </c>
      <c r="W34" s="331">
        <v>6.5389879563801259</v>
      </c>
      <c r="DA34" s="72" t="s">
        <v>2624</v>
      </c>
    </row>
    <row r="35" spans="1:105" ht="12" customHeight="1" x14ac:dyDescent="0.25">
      <c r="A35" s="39" t="s">
        <v>2582</v>
      </c>
      <c r="B35" s="230">
        <v>5.2468300735723092</v>
      </c>
      <c r="C35" s="230">
        <v>5.5412232120308484</v>
      </c>
      <c r="D35" s="230">
        <v>5.5300307764776253</v>
      </c>
      <c r="E35" s="230">
        <v>5.364127586503912</v>
      </c>
      <c r="F35" s="230">
        <v>3.8015229065918938</v>
      </c>
      <c r="G35" s="230">
        <v>3.6110443183597059</v>
      </c>
      <c r="H35" s="230">
        <v>3.804911928875816</v>
      </c>
      <c r="I35" s="230">
        <v>3.9527243265955261</v>
      </c>
      <c r="J35" s="230">
        <v>3.3482786339083348</v>
      </c>
      <c r="K35" s="230">
        <v>1.247971421785429</v>
      </c>
      <c r="L35" s="230">
        <v>1.6130391730871181</v>
      </c>
      <c r="M35" s="230">
        <v>1.9776299564433251</v>
      </c>
      <c r="N35" s="230">
        <v>2.088795125942299</v>
      </c>
      <c r="O35" s="230">
        <v>2.3075527279040871</v>
      </c>
      <c r="P35" s="230">
        <v>3.7565871369605102</v>
      </c>
      <c r="Q35" s="230">
        <v>3.7675456751931731</v>
      </c>
      <c r="R35" s="230">
        <v>3.013576114592452</v>
      </c>
      <c r="S35" s="230">
        <v>4.0765382258472673</v>
      </c>
      <c r="T35" s="230">
        <v>5.4007290322096244</v>
      </c>
      <c r="U35" s="230">
        <v>6.4956999402720754</v>
      </c>
      <c r="V35" s="230">
        <v>5.9446574588231744</v>
      </c>
      <c r="W35" s="230">
        <v>8.466571130137778</v>
      </c>
      <c r="DA35" s="92" t="s">
        <v>2625</v>
      </c>
    </row>
    <row r="36" spans="1:105" ht="12" customHeight="1" x14ac:dyDescent="0.25">
      <c r="A36" s="64" t="s">
        <v>30</v>
      </c>
      <c r="B36" s="231">
        <v>0.2348332732045183</v>
      </c>
      <c r="C36" s="231">
        <v>0.86257584904551832</v>
      </c>
      <c r="D36" s="231">
        <v>0.66849221234641309</v>
      </c>
      <c r="E36" s="231">
        <v>1.1771407015497599</v>
      </c>
      <c r="F36" s="231">
        <v>1.08663796572899</v>
      </c>
      <c r="G36" s="231">
        <v>1.1054732841920549</v>
      </c>
      <c r="H36" s="231">
        <v>0.84043352568474872</v>
      </c>
      <c r="I36" s="231">
        <v>0.55661140285109956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2626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2627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0.70939615872341055</v>
      </c>
      <c r="O38" s="231">
        <v>0.34869657051879399</v>
      </c>
      <c r="P38" s="231">
        <v>1.4836219427985351</v>
      </c>
      <c r="Q38" s="231">
        <v>0.46044894153700983</v>
      </c>
      <c r="R38" s="231">
        <v>0.47626621173799721</v>
      </c>
      <c r="S38" s="231">
        <v>0.85286012965995028</v>
      </c>
      <c r="T38" s="231">
        <v>0.85100128258184837</v>
      </c>
      <c r="U38" s="231">
        <v>1.1348114006730019</v>
      </c>
      <c r="V38" s="231">
        <v>1.0759569605047199</v>
      </c>
      <c r="W38" s="231">
        <v>1.0316286773050789</v>
      </c>
      <c r="DA38" s="73" t="s">
        <v>2628</v>
      </c>
    </row>
    <row r="39" spans="1:105" ht="12" customHeight="1" x14ac:dyDescent="0.25">
      <c r="A39" s="64" t="s">
        <v>160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0.30785069382385649</v>
      </c>
      <c r="O39" s="231">
        <v>1.2148587204645089</v>
      </c>
      <c r="P39" s="231">
        <v>1.4426773466825731</v>
      </c>
      <c r="Q39" s="231">
        <v>1.533694228325819</v>
      </c>
      <c r="R39" s="231">
        <v>1.2118469289115841</v>
      </c>
      <c r="S39" s="231">
        <v>2.8060958944073708</v>
      </c>
      <c r="T39" s="231">
        <v>3.8098006613673299</v>
      </c>
      <c r="U39" s="231">
        <v>3.713244227092205</v>
      </c>
      <c r="V39" s="231">
        <v>3.2918887934958492</v>
      </c>
      <c r="W39" s="231">
        <v>2.007246431585322</v>
      </c>
      <c r="DA39" s="73" t="s">
        <v>2629</v>
      </c>
    </row>
    <row r="40" spans="1:105" ht="12" customHeight="1" x14ac:dyDescent="0.25">
      <c r="A40" s="64" t="s">
        <v>70</v>
      </c>
      <c r="B40" s="231">
        <v>5.0119968003677906</v>
      </c>
      <c r="C40" s="231">
        <v>4.6021606794459009</v>
      </c>
      <c r="D40" s="231">
        <v>4.7556344551285106</v>
      </c>
      <c r="E40" s="231">
        <v>4.1869868849541527</v>
      </c>
      <c r="F40" s="231">
        <v>2.7055742436161712</v>
      </c>
      <c r="G40" s="231">
        <v>2.359236268766423</v>
      </c>
      <c r="H40" s="231">
        <v>2.770733793319387</v>
      </c>
      <c r="I40" s="231">
        <v>2.880040240067681</v>
      </c>
      <c r="J40" s="231">
        <v>2.686870280270488</v>
      </c>
      <c r="K40" s="231">
        <v>0.83278983488622271</v>
      </c>
      <c r="L40" s="231">
        <v>1.0062305852285249</v>
      </c>
      <c r="M40" s="231">
        <v>0.94706015928238652</v>
      </c>
      <c r="N40" s="231">
        <v>0.54302870146440341</v>
      </c>
      <c r="O40" s="231">
        <v>0.26692031464430149</v>
      </c>
      <c r="P40" s="231">
        <v>0.56784900480375311</v>
      </c>
      <c r="Q40" s="231">
        <v>1.409874021352105</v>
      </c>
      <c r="R40" s="231">
        <v>1.0937334468049711</v>
      </c>
      <c r="S40" s="231">
        <v>3.5248732600937471E-2</v>
      </c>
      <c r="T40" s="231">
        <v>0.38320137717235231</v>
      </c>
      <c r="U40" s="231">
        <v>0.63942138103887647</v>
      </c>
      <c r="V40" s="231">
        <v>0.88032811687348533</v>
      </c>
      <c r="W40" s="231">
        <v>3.0780368708056289</v>
      </c>
      <c r="DA40" s="73" t="s">
        <v>2630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1.1048515725465431E-2</v>
      </c>
      <c r="T41" s="231">
        <v>0.2020371761872668</v>
      </c>
      <c r="U41" s="231">
        <v>0.74466995987371432</v>
      </c>
      <c r="V41" s="231">
        <v>0.66296116401147753</v>
      </c>
      <c r="W41" s="231">
        <v>1.1238851518073061</v>
      </c>
      <c r="DA41" s="73" t="s">
        <v>2631</v>
      </c>
    </row>
    <row r="42" spans="1:105" ht="12" customHeight="1" x14ac:dyDescent="0.25">
      <c r="A42" s="64" t="s">
        <v>162</v>
      </c>
      <c r="B42" s="231">
        <v>0</v>
      </c>
      <c r="C42" s="231">
        <v>7.6486683539428876E-2</v>
      </c>
      <c r="D42" s="231">
        <v>0.10590410900270079</v>
      </c>
      <c r="E42" s="231">
        <v>0</v>
      </c>
      <c r="F42" s="231">
        <v>9.3106972467333661E-3</v>
      </c>
      <c r="G42" s="231">
        <v>0.14633476540122911</v>
      </c>
      <c r="H42" s="231">
        <v>0.1937446098716811</v>
      </c>
      <c r="I42" s="231">
        <v>0.51607268367674475</v>
      </c>
      <c r="J42" s="231">
        <v>0.66140835363784689</v>
      </c>
      <c r="K42" s="231">
        <v>0.41518158689920598</v>
      </c>
      <c r="L42" s="231">
        <v>0.60680858785859337</v>
      </c>
      <c r="M42" s="231">
        <v>1.030569797160938</v>
      </c>
      <c r="N42" s="231">
        <v>0.52851957193062915</v>
      </c>
      <c r="O42" s="231">
        <v>0.47707712227648341</v>
      </c>
      <c r="P42" s="231">
        <v>0.26243884267564921</v>
      </c>
      <c r="Q42" s="231">
        <v>0.36352848397823939</v>
      </c>
      <c r="R42" s="231">
        <v>0.23172952713790029</v>
      </c>
      <c r="S42" s="231">
        <v>0.37128495345354301</v>
      </c>
      <c r="T42" s="231">
        <v>0.15468853490082629</v>
      </c>
      <c r="U42" s="231">
        <v>0.2635529715942786</v>
      </c>
      <c r="V42" s="231">
        <v>3.3522423937641932E-2</v>
      </c>
      <c r="W42" s="231">
        <v>1.225773998634442</v>
      </c>
      <c r="DA42" s="73" t="s">
        <v>2632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2633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2634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2635</v>
      </c>
    </row>
    <row r="46" spans="1:105" ht="12" customHeight="1" x14ac:dyDescent="0.25">
      <c r="A46" s="39" t="s">
        <v>2594</v>
      </c>
      <c r="B46" s="230">
        <v>5.4711280439973606</v>
      </c>
      <c r="C46" s="230">
        <v>5.602848728957297</v>
      </c>
      <c r="D46" s="230">
        <v>5.7687172543130583</v>
      </c>
      <c r="E46" s="230">
        <v>7.3899030230806861</v>
      </c>
      <c r="F46" s="230">
        <v>4.8072729149724971</v>
      </c>
      <c r="G46" s="230">
        <v>4.836132218869408</v>
      </c>
      <c r="H46" s="230">
        <v>5.1451716272118757</v>
      </c>
      <c r="I46" s="230">
        <v>5.7057387524278509</v>
      </c>
      <c r="J46" s="230">
        <v>5.6578033990277588</v>
      </c>
      <c r="K46" s="230">
        <v>0.68909580771700341</v>
      </c>
      <c r="L46" s="230">
        <v>1.394317653495998</v>
      </c>
      <c r="M46" s="230">
        <v>3.907261231168901</v>
      </c>
      <c r="N46" s="230">
        <v>1.838607746730865</v>
      </c>
      <c r="O46" s="230">
        <v>1.995677735293103</v>
      </c>
      <c r="P46" s="230">
        <v>2.372708134486067</v>
      </c>
      <c r="Q46" s="230">
        <v>2.240378878037609</v>
      </c>
      <c r="R46" s="230">
        <v>1.8710352542201429</v>
      </c>
      <c r="S46" s="230">
        <v>3.9037477433925099</v>
      </c>
      <c r="T46" s="230">
        <v>5.0819613089787747</v>
      </c>
      <c r="U46" s="230">
        <v>7.0233564134299664</v>
      </c>
      <c r="V46" s="230">
        <v>6.1688309937062273</v>
      </c>
      <c r="W46" s="230">
        <v>6.3684933843232718</v>
      </c>
      <c r="DA46" s="92" t="s">
        <v>2636</v>
      </c>
    </row>
    <row r="47" spans="1:105" ht="12" customHeight="1" x14ac:dyDescent="0.25">
      <c r="A47" s="39" t="s">
        <v>2596</v>
      </c>
      <c r="B47" s="230">
        <v>3.4266803949552891</v>
      </c>
      <c r="C47" s="230">
        <v>3.509179778104893</v>
      </c>
      <c r="D47" s="230">
        <v>3.6130666583617592</v>
      </c>
      <c r="E47" s="230">
        <v>4.6284487597752912</v>
      </c>
      <c r="F47" s="230">
        <v>3.0108942284780049</v>
      </c>
      <c r="G47" s="230">
        <v>3.028969406042914</v>
      </c>
      <c r="H47" s="230">
        <v>3.2225271647573299</v>
      </c>
      <c r="I47" s="230">
        <v>3.573621923020486</v>
      </c>
      <c r="J47" s="230">
        <v>3.5435990220025571</v>
      </c>
      <c r="K47" s="230">
        <v>0.43159492440328517</v>
      </c>
      <c r="L47" s="230">
        <v>0.87328991921818422</v>
      </c>
      <c r="M47" s="230">
        <v>2.4471983384678739</v>
      </c>
      <c r="N47" s="230">
        <v>1.1515579728842129</v>
      </c>
      <c r="O47" s="230">
        <v>1.2499341479826169</v>
      </c>
      <c r="P47" s="230">
        <v>1.4860760673138911</v>
      </c>
      <c r="Q47" s="230">
        <v>1.403195523282676</v>
      </c>
      <c r="R47" s="230">
        <v>1.1718679899916891</v>
      </c>
      <c r="S47" s="230">
        <v>2.4449977685699582</v>
      </c>
      <c r="T47" s="230">
        <v>3.1829372380536589</v>
      </c>
      <c r="U47" s="230">
        <v>4.3988730541755077</v>
      </c>
      <c r="V47" s="230">
        <v>3.8636661500031719</v>
      </c>
      <c r="W47" s="230">
        <v>3.98871882543598</v>
      </c>
      <c r="DA47" s="92" t="s">
        <v>2637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102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1.0000000000000002</v>
      </c>
      <c r="D51" s="234">
        <f t="shared" si="3"/>
        <v>1</v>
      </c>
      <c r="E51" s="234">
        <f t="shared" si="3"/>
        <v>1</v>
      </c>
      <c r="F51" s="234">
        <f t="shared" si="3"/>
        <v>1</v>
      </c>
      <c r="G51" s="234">
        <f t="shared" si="3"/>
        <v>0.99999999999999989</v>
      </c>
      <c r="H51" s="234">
        <f t="shared" si="3"/>
        <v>1</v>
      </c>
      <c r="I51" s="234">
        <f t="shared" si="3"/>
        <v>0.99999999999999989</v>
      </c>
      <c r="J51" s="234">
        <f t="shared" si="3"/>
        <v>0.99999999999999989</v>
      </c>
      <c r="K51" s="234">
        <f t="shared" si="3"/>
        <v>1.0000000000000002</v>
      </c>
      <c r="L51" s="234">
        <f t="shared" si="3"/>
        <v>1.0000000000000002</v>
      </c>
      <c r="M51" s="234">
        <f t="shared" si="3"/>
        <v>0.99999999999999956</v>
      </c>
      <c r="N51" s="234">
        <f t="shared" si="3"/>
        <v>0.99999999999999978</v>
      </c>
      <c r="O51" s="234">
        <f t="shared" si="3"/>
        <v>1.0000000000000002</v>
      </c>
      <c r="P51" s="234">
        <f t="shared" si="3"/>
        <v>0.99999999999999956</v>
      </c>
      <c r="Q51" s="234">
        <f t="shared" si="3"/>
        <v>0.99999999999999989</v>
      </c>
      <c r="R51" s="234">
        <f t="shared" si="3"/>
        <v>0.99999999999999978</v>
      </c>
      <c r="S51" s="234">
        <f t="shared" si="3"/>
        <v>0.99999999999999967</v>
      </c>
      <c r="T51" s="234">
        <f t="shared" si="3"/>
        <v>0.99999999999999989</v>
      </c>
      <c r="U51" s="234">
        <f t="shared" si="3"/>
        <v>1</v>
      </c>
      <c r="V51" s="234">
        <f t="shared" si="3"/>
        <v>1</v>
      </c>
      <c r="W51" s="234">
        <f t="shared" si="3"/>
        <v>0.99999999999999989</v>
      </c>
      <c r="DA51" s="95"/>
    </row>
    <row r="52" spans="1:105" ht="12" customHeight="1" x14ac:dyDescent="0.25">
      <c r="A52" s="202" t="s">
        <v>92</v>
      </c>
      <c r="B52" s="235">
        <f t="shared" ref="B52:W52" si="4">IF(B$6=0,0,B$6/B$5)</f>
        <v>2.3291298736520586E-2</v>
      </c>
      <c r="C52" s="235">
        <f t="shared" si="4"/>
        <v>2.2939459854213685E-2</v>
      </c>
      <c r="D52" s="235">
        <f t="shared" si="4"/>
        <v>2.3004212889569935E-2</v>
      </c>
      <c r="E52" s="235">
        <f t="shared" si="4"/>
        <v>2.3908473644763957E-2</v>
      </c>
      <c r="F52" s="235">
        <f t="shared" si="4"/>
        <v>2.3629530326531312E-2</v>
      </c>
      <c r="G52" s="235">
        <f t="shared" si="4"/>
        <v>2.3587972536348329E-2</v>
      </c>
      <c r="H52" s="235">
        <f t="shared" si="4"/>
        <v>2.3586378166683093E-2</v>
      </c>
      <c r="I52" s="235">
        <f t="shared" si="4"/>
        <v>2.3639342988876759E-2</v>
      </c>
      <c r="J52" s="235">
        <f t="shared" si="4"/>
        <v>2.3921614603211593E-2</v>
      </c>
      <c r="K52" s="235">
        <f t="shared" si="4"/>
        <v>1.7979483959986827E-2</v>
      </c>
      <c r="L52" s="235">
        <f t="shared" si="4"/>
        <v>2.1822909893659828E-2</v>
      </c>
      <c r="M52" s="235">
        <f t="shared" si="4"/>
        <v>2.4132474625973902E-2</v>
      </c>
      <c r="N52" s="235">
        <f t="shared" si="4"/>
        <v>2.1943180673665762E-2</v>
      </c>
      <c r="O52" s="235">
        <f t="shared" si="4"/>
        <v>2.1923794456039765E-2</v>
      </c>
      <c r="P52" s="235">
        <f t="shared" si="4"/>
        <v>1.9798849161927434E-2</v>
      </c>
      <c r="Q52" s="235">
        <f t="shared" si="4"/>
        <v>1.9079250105673844E-2</v>
      </c>
      <c r="R52" s="235">
        <f t="shared" si="4"/>
        <v>1.9576868720362153E-2</v>
      </c>
      <c r="S52" s="235">
        <f t="shared" si="4"/>
        <v>2.2478058521658555E-2</v>
      </c>
      <c r="T52" s="235">
        <f t="shared" si="4"/>
        <v>2.2546528234801484E-2</v>
      </c>
      <c r="U52" s="235">
        <f t="shared" si="4"/>
        <v>2.2918780195654066E-2</v>
      </c>
      <c r="V52" s="235">
        <f t="shared" si="4"/>
        <v>2.2953233562091505E-2</v>
      </c>
      <c r="W52" s="235">
        <f t="shared" si="4"/>
        <v>2.1213723280626907E-2</v>
      </c>
      <c r="DA52" s="174"/>
    </row>
    <row r="53" spans="1:105" ht="12" customHeight="1" x14ac:dyDescent="0.25">
      <c r="A53" s="202" t="s">
        <v>93</v>
      </c>
      <c r="B53" s="235">
        <f t="shared" ref="B53:W53" si="5">IF(B$7=0,0,B$7/B$5)</f>
        <v>8.2250207845537288E-3</v>
      </c>
      <c r="C53" s="235">
        <f t="shared" si="5"/>
        <v>8.1007734356821626E-3</v>
      </c>
      <c r="D53" s="235">
        <f t="shared" si="5"/>
        <v>8.1236401322838797E-3</v>
      </c>
      <c r="E53" s="235">
        <f t="shared" si="5"/>
        <v>8.4429681178231734E-3</v>
      </c>
      <c r="F53" s="235">
        <f t="shared" si="5"/>
        <v>8.3444628942145656E-3</v>
      </c>
      <c r="G53" s="235">
        <f t="shared" si="5"/>
        <v>8.3297872983243617E-3</v>
      </c>
      <c r="H53" s="235">
        <f t="shared" si="5"/>
        <v>8.3292242673065082E-3</v>
      </c>
      <c r="I53" s="235">
        <f t="shared" si="5"/>
        <v>8.3479281089566103E-3</v>
      </c>
      <c r="J53" s="235">
        <f t="shared" si="5"/>
        <v>8.4476086772691528E-3</v>
      </c>
      <c r="K53" s="235">
        <f t="shared" si="5"/>
        <v>6.3492221253666978E-3</v>
      </c>
      <c r="L53" s="235">
        <f t="shared" si="5"/>
        <v>7.7064782640630554E-3</v>
      </c>
      <c r="M53" s="235">
        <f t="shared" si="5"/>
        <v>8.5220711660067127E-3</v>
      </c>
      <c r="N53" s="235">
        <f t="shared" si="5"/>
        <v>7.7489503338481671E-3</v>
      </c>
      <c r="O53" s="235">
        <f t="shared" si="5"/>
        <v>7.7421043419302589E-3</v>
      </c>
      <c r="P53" s="235">
        <f t="shared" si="5"/>
        <v>6.9917074058114242E-3</v>
      </c>
      <c r="Q53" s="235">
        <f t="shared" si="5"/>
        <v>6.7375903099300138E-3</v>
      </c>
      <c r="R53" s="235">
        <f t="shared" si="5"/>
        <v>6.9133178850597941E-3</v>
      </c>
      <c r="S53" s="235">
        <f t="shared" si="5"/>
        <v>7.9378355251251888E-3</v>
      </c>
      <c r="T53" s="235">
        <f t="shared" si="5"/>
        <v>7.9620147183974838E-3</v>
      </c>
      <c r="U53" s="235">
        <f t="shared" si="5"/>
        <v>8.0934706818342767E-3</v>
      </c>
      <c r="V53" s="235">
        <f t="shared" si="5"/>
        <v>8.1056374424023064E-3</v>
      </c>
      <c r="W53" s="235">
        <f t="shared" si="5"/>
        <v>7.4913518938872709E-3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5.4444615594806754E-2</v>
      </c>
      <c r="C54" s="235">
        <f t="shared" si="6"/>
        <v>5.3622174007705817E-2</v>
      </c>
      <c r="D54" s="235">
        <f t="shared" si="6"/>
        <v>5.3773537577356825E-2</v>
      </c>
      <c r="E54" s="235">
        <f t="shared" si="6"/>
        <v>5.5887293867675318E-2</v>
      </c>
      <c r="F54" s="235">
        <f t="shared" si="6"/>
        <v>5.5235249432295561E-2</v>
      </c>
      <c r="G54" s="235">
        <f t="shared" si="6"/>
        <v>5.5138105948066625E-2</v>
      </c>
      <c r="H54" s="235">
        <f t="shared" si="6"/>
        <v>5.513437902650159E-2</v>
      </c>
      <c r="I54" s="235">
        <f t="shared" si="6"/>
        <v>5.52581870381115E-2</v>
      </c>
      <c r="J54" s="235">
        <f t="shared" si="6"/>
        <v>5.5918011537794222E-2</v>
      </c>
      <c r="K54" s="235">
        <f t="shared" si="6"/>
        <v>4.2027973788322487E-2</v>
      </c>
      <c r="L54" s="235">
        <f t="shared" si="6"/>
        <v>5.1012180718691277E-2</v>
      </c>
      <c r="M54" s="235">
        <f t="shared" si="6"/>
        <v>5.6410907748240653E-2</v>
      </c>
      <c r="N54" s="235">
        <f t="shared" si="6"/>
        <v>5.1293319888249173E-2</v>
      </c>
      <c r="O54" s="235">
        <f t="shared" si="6"/>
        <v>5.1248003601749893E-2</v>
      </c>
      <c r="P54" s="235">
        <f t="shared" si="6"/>
        <v>4.6280834058879589E-2</v>
      </c>
      <c r="Q54" s="235">
        <f t="shared" si="6"/>
        <v>4.4598734041902767E-2</v>
      </c>
      <c r="R54" s="235">
        <f t="shared" si="6"/>
        <v>4.5761943294250929E-2</v>
      </c>
      <c r="S54" s="235">
        <f t="shared" si="6"/>
        <v>5.2543624525769612E-2</v>
      </c>
      <c r="T54" s="235">
        <f t="shared" si="6"/>
        <v>5.2703676022001052E-2</v>
      </c>
      <c r="U54" s="235">
        <f t="shared" si="6"/>
        <v>5.3573834236117869E-2</v>
      </c>
      <c r="V54" s="235">
        <f t="shared" si="6"/>
        <v>5.3654370762348219E-2</v>
      </c>
      <c r="W54" s="235">
        <f t="shared" si="6"/>
        <v>4.9588175499090795E-2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2.3877724552001902E-2</v>
      </c>
      <c r="C55" s="235">
        <f t="shared" si="7"/>
        <v>2.3517027108143376E-2</v>
      </c>
      <c r="D55" s="235">
        <f t="shared" si="7"/>
        <v>2.3583410488462051E-2</v>
      </c>
      <c r="E55" s="235">
        <f t="shared" si="7"/>
        <v>2.4510438623730962E-2</v>
      </c>
      <c r="F55" s="235">
        <f t="shared" si="7"/>
        <v>2.4224472100621782E-2</v>
      </c>
      <c r="G55" s="235">
        <f t="shared" si="7"/>
        <v>2.4181867972865544E-2</v>
      </c>
      <c r="H55" s="235">
        <f t="shared" si="7"/>
        <v>2.4180233460332295E-2</v>
      </c>
      <c r="I55" s="235">
        <f t="shared" si="7"/>
        <v>2.4234531825124774E-2</v>
      </c>
      <c r="J55" s="235">
        <f t="shared" si="7"/>
        <v>2.4523910443817593E-2</v>
      </c>
      <c r="K55" s="235">
        <f t="shared" si="7"/>
        <v>1.8432169474111287E-2</v>
      </c>
      <c r="L55" s="235">
        <f t="shared" si="7"/>
        <v>2.2372364772725823E-2</v>
      </c>
      <c r="M55" s="235">
        <f t="shared" si="7"/>
        <v>2.4740079477562908E-2</v>
      </c>
      <c r="N55" s="235">
        <f t="shared" si="7"/>
        <v>2.249566371750011E-2</v>
      </c>
      <c r="O55" s="235">
        <f t="shared" si="7"/>
        <v>2.2475789395770992E-2</v>
      </c>
      <c r="P55" s="235">
        <f t="shared" si="7"/>
        <v>2.0297342457501782E-2</v>
      </c>
      <c r="Q55" s="235">
        <f t="shared" si="7"/>
        <v>1.9559625413575765E-2</v>
      </c>
      <c r="R55" s="235">
        <f t="shared" si="7"/>
        <v>2.0069773016244456E-2</v>
      </c>
      <c r="S55" s="235">
        <f t="shared" si="7"/>
        <v>2.3044008662443598E-2</v>
      </c>
      <c r="T55" s="235">
        <f t="shared" si="7"/>
        <v>2.3114202298662692E-2</v>
      </c>
      <c r="U55" s="235">
        <f t="shared" si="7"/>
        <v>2.3495826779363873E-2</v>
      </c>
      <c r="V55" s="235">
        <f t="shared" si="7"/>
        <v>2.3531147608957286E-2</v>
      </c>
      <c r="W55" s="235">
        <f t="shared" si="7"/>
        <v>2.174784012464516E-2</v>
      </c>
      <c r="DA55" s="174"/>
    </row>
    <row r="56" spans="1:105" ht="12" customHeight="1" x14ac:dyDescent="0.25">
      <c r="A56" s="202" t="s">
        <v>96</v>
      </c>
      <c r="B56" s="235">
        <f t="shared" ref="B56:W56" si="8">IF(B$10=0,0,B$10/B$5)</f>
        <v>4.4322174000857799E-2</v>
      </c>
      <c r="C56" s="235">
        <f t="shared" si="8"/>
        <v>4.2996672221482748E-2</v>
      </c>
      <c r="D56" s="235">
        <f t="shared" si="8"/>
        <v>4.307419873833844E-2</v>
      </c>
      <c r="E56" s="235">
        <f t="shared" si="8"/>
        <v>4.5496626914865328E-2</v>
      </c>
      <c r="F56" s="235">
        <f t="shared" si="8"/>
        <v>4.4701153883377712E-2</v>
      </c>
      <c r="G56" s="235">
        <f t="shared" si="8"/>
        <v>4.4211000763507376E-2</v>
      </c>
      <c r="H56" s="235">
        <f t="shared" si="8"/>
        <v>4.4155760920490478E-2</v>
      </c>
      <c r="I56" s="235">
        <f t="shared" si="8"/>
        <v>4.3990651965061217E-2</v>
      </c>
      <c r="J56" s="235">
        <f t="shared" si="8"/>
        <v>4.4499851890143577E-2</v>
      </c>
      <c r="K56" s="235">
        <f t="shared" si="8"/>
        <v>3.6387226181487181E-2</v>
      </c>
      <c r="L56" s="235">
        <f t="shared" si="8"/>
        <v>3.9411921791894781E-2</v>
      </c>
      <c r="M56" s="235">
        <f t="shared" si="8"/>
        <v>4.4464793316877735E-2</v>
      </c>
      <c r="N56" s="235">
        <f t="shared" si="8"/>
        <v>3.942621416990906E-2</v>
      </c>
      <c r="O56" s="235">
        <f t="shared" si="8"/>
        <v>3.8542179296065383E-2</v>
      </c>
      <c r="P56" s="235">
        <f t="shared" si="8"/>
        <v>3.652883989611487E-2</v>
      </c>
      <c r="Q56" s="235">
        <f t="shared" si="8"/>
        <v>3.6615098476300782E-2</v>
      </c>
      <c r="R56" s="235">
        <f t="shared" si="8"/>
        <v>3.6725687913053855E-2</v>
      </c>
      <c r="S56" s="235">
        <f t="shared" si="8"/>
        <v>3.9552631039289687E-2</v>
      </c>
      <c r="T56" s="235">
        <f t="shared" si="8"/>
        <v>3.9898435749738295E-2</v>
      </c>
      <c r="U56" s="235">
        <f t="shared" si="8"/>
        <v>4.1181306843387604E-2</v>
      </c>
      <c r="V56" s="235">
        <f t="shared" si="8"/>
        <v>4.1541086242920036E-2</v>
      </c>
      <c r="W56" s="235">
        <f t="shared" si="8"/>
        <v>3.8122500128354775E-2</v>
      </c>
      <c r="DA56" s="174"/>
    </row>
    <row r="57" spans="1:105" ht="12" customHeight="1" x14ac:dyDescent="0.25">
      <c r="A57" s="40" t="s">
        <v>2557</v>
      </c>
      <c r="B57" s="236">
        <f t="shared" ref="B57:W57" si="9">IF(B$16=0,0,B$16/B$5)</f>
        <v>0.19843681616168699</v>
      </c>
      <c r="C57" s="236">
        <f t="shared" si="9"/>
        <v>0.19298193266761607</v>
      </c>
      <c r="D57" s="236">
        <f t="shared" si="9"/>
        <v>0.19377211464153971</v>
      </c>
      <c r="E57" s="236">
        <f t="shared" si="9"/>
        <v>0.20749489101037477</v>
      </c>
      <c r="F57" s="236">
        <f t="shared" si="9"/>
        <v>0.20276881645862674</v>
      </c>
      <c r="G57" s="236">
        <f t="shared" si="9"/>
        <v>0.20195805960912508</v>
      </c>
      <c r="H57" s="236">
        <f t="shared" si="9"/>
        <v>0.20204862694754552</v>
      </c>
      <c r="I57" s="236">
        <f t="shared" si="9"/>
        <v>0.20311961007890061</v>
      </c>
      <c r="J57" s="236">
        <f t="shared" si="9"/>
        <v>0.20772497011561492</v>
      </c>
      <c r="K57" s="236">
        <f t="shared" si="9"/>
        <v>0.18615317124078448</v>
      </c>
      <c r="L57" s="236">
        <f t="shared" si="9"/>
        <v>0.18362009757945591</v>
      </c>
      <c r="M57" s="236">
        <f t="shared" si="9"/>
        <v>0.2115063335295029</v>
      </c>
      <c r="N57" s="236">
        <f t="shared" si="9"/>
        <v>0.18581392099131996</v>
      </c>
      <c r="O57" s="236">
        <f t="shared" si="9"/>
        <v>0.18552770814472347</v>
      </c>
      <c r="P57" s="236">
        <f t="shared" si="9"/>
        <v>0.1842759650306019</v>
      </c>
      <c r="Q57" s="236">
        <f t="shared" si="9"/>
        <v>0.18487494903394708</v>
      </c>
      <c r="R57" s="236">
        <f t="shared" si="9"/>
        <v>0.18423854262383685</v>
      </c>
      <c r="S57" s="236">
        <f t="shared" si="9"/>
        <v>0.19066322830155408</v>
      </c>
      <c r="T57" s="236">
        <f t="shared" si="9"/>
        <v>0.19185862473157222</v>
      </c>
      <c r="U57" s="236">
        <f t="shared" si="9"/>
        <v>0.1969350083416892</v>
      </c>
      <c r="V57" s="236">
        <f t="shared" si="9"/>
        <v>0.19773818463261525</v>
      </c>
      <c r="W57" s="236">
        <f t="shared" si="9"/>
        <v>0.18178333602912994</v>
      </c>
      <c r="DA57" s="96"/>
    </row>
    <row r="58" spans="1:105" ht="12" customHeight="1" x14ac:dyDescent="0.25">
      <c r="A58" s="62" t="s">
        <v>2558</v>
      </c>
      <c r="B58" s="304">
        <f t="shared" ref="B58:W58" si="10">IF(B$17=0,0,B$17/B$5)</f>
        <v>2.8657669653525668E-2</v>
      </c>
      <c r="C58" s="304">
        <f t="shared" si="10"/>
        <v>3.5614832081688051E-2</v>
      </c>
      <c r="D58" s="304">
        <f t="shared" si="10"/>
        <v>3.2118642750962392E-2</v>
      </c>
      <c r="E58" s="304">
        <f t="shared" si="10"/>
        <v>1.0948559309321607E-2</v>
      </c>
      <c r="F58" s="304">
        <f t="shared" si="10"/>
        <v>1.5792714405604532E-2</v>
      </c>
      <c r="G58" s="304">
        <f t="shared" si="10"/>
        <v>1.4042990014370956E-2</v>
      </c>
      <c r="H58" s="304">
        <f t="shared" si="10"/>
        <v>1.3593443425814505E-2</v>
      </c>
      <c r="I58" s="304">
        <f t="shared" si="10"/>
        <v>1.1064223708546234E-2</v>
      </c>
      <c r="J58" s="304">
        <f t="shared" si="10"/>
        <v>6.5521045346200032E-3</v>
      </c>
      <c r="K58" s="304">
        <f t="shared" si="10"/>
        <v>0.14497111245222855</v>
      </c>
      <c r="L58" s="304">
        <f t="shared" si="10"/>
        <v>5.785967880139993E-2</v>
      </c>
      <c r="M58" s="304">
        <f t="shared" si="10"/>
        <v>3.7714983834442415E-3</v>
      </c>
      <c r="N58" s="304">
        <f t="shared" si="10"/>
        <v>4.9016013395093795E-2</v>
      </c>
      <c r="O58" s="304">
        <f t="shared" si="10"/>
        <v>5.1079611849350386E-2</v>
      </c>
      <c r="P58" s="304">
        <f t="shared" si="10"/>
        <v>0.11389238312224199</v>
      </c>
      <c r="Q58" s="304">
        <f t="shared" si="10"/>
        <v>0.13005702235721489</v>
      </c>
      <c r="R58" s="304">
        <f t="shared" si="10"/>
        <v>0.12155168563605534</v>
      </c>
      <c r="S58" s="304">
        <f t="shared" si="10"/>
        <v>3.4478008871141851E-2</v>
      </c>
      <c r="T58" s="304">
        <f t="shared" si="10"/>
        <v>3.461367152951933E-2</v>
      </c>
      <c r="U58" s="304">
        <f t="shared" si="10"/>
        <v>1.9684174896483539E-2</v>
      </c>
      <c r="V58" s="304">
        <f t="shared" si="10"/>
        <v>2.1640305485676949E-2</v>
      </c>
      <c r="W58" s="304">
        <f t="shared" si="10"/>
        <v>7.0240380533332397E-2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0.16977914650816134</v>
      </c>
      <c r="C59" s="304">
        <f t="shared" si="11"/>
        <v>0.15736710058592804</v>
      </c>
      <c r="D59" s="304">
        <f t="shared" si="11"/>
        <v>0.16165347189057733</v>
      </c>
      <c r="E59" s="304">
        <f t="shared" si="11"/>
        <v>0.19654633170105315</v>
      </c>
      <c r="F59" s="304">
        <f t="shared" si="11"/>
        <v>0.18697610205302223</v>
      </c>
      <c r="G59" s="304">
        <f t="shared" si="11"/>
        <v>0.18791506959475412</v>
      </c>
      <c r="H59" s="304">
        <f t="shared" si="11"/>
        <v>0.18845518352173105</v>
      </c>
      <c r="I59" s="304">
        <f t="shared" si="11"/>
        <v>0.19205538637035438</v>
      </c>
      <c r="J59" s="304">
        <f t="shared" si="11"/>
        <v>0.20117286558099493</v>
      </c>
      <c r="K59" s="304">
        <f t="shared" si="11"/>
        <v>4.118205878855595E-2</v>
      </c>
      <c r="L59" s="304">
        <f t="shared" si="11"/>
        <v>0.12576041877805597</v>
      </c>
      <c r="M59" s="304">
        <f t="shared" si="11"/>
        <v>0.20773483514605867</v>
      </c>
      <c r="N59" s="304">
        <f t="shared" si="11"/>
        <v>0.13679790759622618</v>
      </c>
      <c r="O59" s="304">
        <f t="shared" si="11"/>
        <v>0.13444809629537308</v>
      </c>
      <c r="P59" s="304">
        <f t="shared" si="11"/>
        <v>7.0383581908359888E-2</v>
      </c>
      <c r="Q59" s="304">
        <f t="shared" si="11"/>
        <v>5.4817926676732194E-2</v>
      </c>
      <c r="R59" s="304">
        <f t="shared" si="11"/>
        <v>6.2686856987781522E-2</v>
      </c>
      <c r="S59" s="304">
        <f t="shared" si="11"/>
        <v>0.15618521943041225</v>
      </c>
      <c r="T59" s="304">
        <f t="shared" si="11"/>
        <v>0.1572449532020529</v>
      </c>
      <c r="U59" s="304">
        <f t="shared" si="11"/>
        <v>0.17725083344520567</v>
      </c>
      <c r="V59" s="304">
        <f t="shared" si="11"/>
        <v>0.17609787914693831</v>
      </c>
      <c r="W59" s="304">
        <f t="shared" si="11"/>
        <v>0.11154295549579753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2.6833033241086605E-2</v>
      </c>
      <c r="C60" s="303">
        <f t="shared" si="12"/>
        <v>4.3340938283019832E-2</v>
      </c>
      <c r="D60" s="303">
        <f t="shared" si="12"/>
        <v>4.4520243141730843E-2</v>
      </c>
      <c r="E60" s="303">
        <f t="shared" si="12"/>
        <v>2.7544057345658859E-2</v>
      </c>
      <c r="F60" s="303">
        <f t="shared" si="12"/>
        <v>3.4664167815982527E-2</v>
      </c>
      <c r="G60" s="303">
        <f t="shared" si="12"/>
        <v>4.4307339870250463E-2</v>
      </c>
      <c r="H60" s="303">
        <f t="shared" si="12"/>
        <v>4.5252658798453936E-2</v>
      </c>
      <c r="I60" s="303">
        <f t="shared" si="12"/>
        <v>4.8929448987309457E-2</v>
      </c>
      <c r="J60" s="303">
        <f t="shared" si="12"/>
        <v>4.7884627188423588E-2</v>
      </c>
      <c r="K60" s="303">
        <f t="shared" si="12"/>
        <v>7.7196318378571396E-2</v>
      </c>
      <c r="L60" s="303">
        <f t="shared" si="12"/>
        <v>6.8356387296857099E-2</v>
      </c>
      <c r="M60" s="303">
        <f t="shared" si="12"/>
        <v>4.8542713498207886E-2</v>
      </c>
      <c r="N60" s="303">
        <f t="shared" si="12"/>
        <v>6.365668865002623E-2</v>
      </c>
      <c r="O60" s="303">
        <f t="shared" si="12"/>
        <v>6.2827522890073484E-2</v>
      </c>
      <c r="P60" s="303">
        <f t="shared" si="12"/>
        <v>6.171456452554136E-2</v>
      </c>
      <c r="Q60" s="303">
        <f t="shared" si="12"/>
        <v>6.6398752053010907E-2</v>
      </c>
      <c r="R60" s="303">
        <f t="shared" si="12"/>
        <v>6.3752050384544248E-2</v>
      </c>
      <c r="S60" s="303">
        <f t="shared" si="12"/>
        <v>5.3896451973723503E-2</v>
      </c>
      <c r="T60" s="303">
        <f t="shared" si="12"/>
        <v>4.6811773414539459E-2</v>
      </c>
      <c r="U60" s="303">
        <f t="shared" si="12"/>
        <v>4.6015723836732664E-2</v>
      </c>
      <c r="V60" s="303">
        <f t="shared" si="12"/>
        <v>3.7572739637312814E-2</v>
      </c>
      <c r="W60" s="303">
        <f t="shared" si="12"/>
        <v>6.4279170994152673E-2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</v>
      </c>
      <c r="C61" s="304">
        <f t="shared" si="13"/>
        <v>1.6913245445284976E-2</v>
      </c>
      <c r="D61" s="304">
        <f t="shared" si="13"/>
        <v>1.8017950756335267E-2</v>
      </c>
      <c r="E61" s="304">
        <f t="shared" si="13"/>
        <v>0</v>
      </c>
      <c r="F61" s="304">
        <f t="shared" si="13"/>
        <v>7.4414706235374226E-3</v>
      </c>
      <c r="G61" s="304">
        <f t="shared" si="13"/>
        <v>1.713251985193897E-2</v>
      </c>
      <c r="H61" s="304">
        <f t="shared" si="13"/>
        <v>1.8079675593740074E-2</v>
      </c>
      <c r="I61" s="304">
        <f t="shared" si="13"/>
        <v>2.1695446993965202E-2</v>
      </c>
      <c r="J61" s="304">
        <f t="shared" si="13"/>
        <v>2.0325430636538664E-2</v>
      </c>
      <c r="K61" s="304">
        <f t="shared" si="13"/>
        <v>5.6482828065579894E-2</v>
      </c>
      <c r="L61" s="304">
        <f t="shared" si="13"/>
        <v>4.3215029864708619E-2</v>
      </c>
      <c r="M61" s="304">
        <f t="shared" si="13"/>
        <v>2.0740593008761427E-2</v>
      </c>
      <c r="N61" s="304">
        <f t="shared" si="13"/>
        <v>3.8376771755207255E-2</v>
      </c>
      <c r="O61" s="304">
        <f t="shared" si="13"/>
        <v>3.7569940130755562E-2</v>
      </c>
      <c r="P61" s="304">
        <f t="shared" si="13"/>
        <v>3.8905051680976702E-2</v>
      </c>
      <c r="Q61" s="304">
        <f t="shared" si="13"/>
        <v>4.4418262339150034E-2</v>
      </c>
      <c r="R61" s="304">
        <f t="shared" si="13"/>
        <v>4.1198272895692174E-2</v>
      </c>
      <c r="S61" s="304">
        <f t="shared" si="13"/>
        <v>2.8000322336220185E-2</v>
      </c>
      <c r="T61" s="304">
        <f t="shared" si="13"/>
        <v>2.08367623840509E-2</v>
      </c>
      <c r="U61" s="304">
        <f t="shared" si="13"/>
        <v>1.9611855259371692E-2</v>
      </c>
      <c r="V61" s="304">
        <f t="shared" si="13"/>
        <v>1.1129178626423708E-2</v>
      </c>
      <c r="W61" s="304">
        <f t="shared" si="13"/>
        <v>3.9839634650748641E-2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2.6833033241086605E-2</v>
      </c>
      <c r="C62" s="304">
        <f t="shared" si="14"/>
        <v>2.6427692837734856E-2</v>
      </c>
      <c r="D62" s="304">
        <f t="shared" si="14"/>
        <v>2.6502292385395577E-2</v>
      </c>
      <c r="E62" s="304">
        <f t="shared" si="14"/>
        <v>2.7544057345658859E-2</v>
      </c>
      <c r="F62" s="304">
        <f t="shared" si="14"/>
        <v>2.7222697192445106E-2</v>
      </c>
      <c r="G62" s="304">
        <f t="shared" si="14"/>
        <v>2.7174820018311494E-2</v>
      </c>
      <c r="H62" s="304">
        <f t="shared" si="14"/>
        <v>2.7172983204713862E-2</v>
      </c>
      <c r="I62" s="304">
        <f t="shared" si="14"/>
        <v>2.7234001993344255E-2</v>
      </c>
      <c r="J62" s="304">
        <f t="shared" si="14"/>
        <v>2.7559196551884928E-2</v>
      </c>
      <c r="K62" s="304">
        <f t="shared" si="14"/>
        <v>2.0713490312991498E-2</v>
      </c>
      <c r="L62" s="304">
        <f t="shared" si="14"/>
        <v>2.5141357432148476E-2</v>
      </c>
      <c r="M62" s="304">
        <f t="shared" si="14"/>
        <v>2.7802120489446455E-2</v>
      </c>
      <c r="N62" s="304">
        <f t="shared" si="14"/>
        <v>2.5279916894818975E-2</v>
      </c>
      <c r="O62" s="304">
        <f t="shared" si="14"/>
        <v>2.5257582759317922E-2</v>
      </c>
      <c r="P62" s="304">
        <f t="shared" si="14"/>
        <v>2.2809512844564658E-2</v>
      </c>
      <c r="Q62" s="304">
        <f t="shared" si="14"/>
        <v>2.1980489713860879E-2</v>
      </c>
      <c r="R62" s="304">
        <f t="shared" si="14"/>
        <v>2.255377748885207E-2</v>
      </c>
      <c r="S62" s="304">
        <f t="shared" si="14"/>
        <v>2.5896129637503314E-2</v>
      </c>
      <c r="T62" s="304">
        <f t="shared" si="14"/>
        <v>2.5975011030488552E-2</v>
      </c>
      <c r="U62" s="304">
        <f t="shared" si="14"/>
        <v>2.6403868577360979E-2</v>
      </c>
      <c r="V62" s="304">
        <f t="shared" si="14"/>
        <v>2.6443561010889103E-2</v>
      </c>
      <c r="W62" s="304">
        <f t="shared" si="14"/>
        <v>2.4439536343404029E-2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0.24298385652451468</v>
      </c>
      <c r="C63" s="303">
        <f t="shared" si="15"/>
        <v>0.23630440734810126</v>
      </c>
      <c r="D63" s="303">
        <f t="shared" si="15"/>
        <v>0.23727197711208942</v>
      </c>
      <c r="E63" s="303">
        <f t="shared" si="15"/>
        <v>0.25407537674739766</v>
      </c>
      <c r="F63" s="303">
        <f t="shared" si="15"/>
        <v>0.24828834668403277</v>
      </c>
      <c r="G63" s="303">
        <f t="shared" si="15"/>
        <v>0.24729558319484701</v>
      </c>
      <c r="H63" s="303">
        <f t="shared" si="15"/>
        <v>0.24740648197658643</v>
      </c>
      <c r="I63" s="303">
        <f t="shared" si="15"/>
        <v>0.24871788989253144</v>
      </c>
      <c r="J63" s="303">
        <f t="shared" si="15"/>
        <v>0.25435710626401831</v>
      </c>
      <c r="K63" s="303">
        <f t="shared" si="15"/>
        <v>0.22794265866218516</v>
      </c>
      <c r="L63" s="303">
        <f t="shared" si="15"/>
        <v>0.22484093581157857</v>
      </c>
      <c r="M63" s="303">
        <f t="shared" si="15"/>
        <v>0.2589873471789832</v>
      </c>
      <c r="N63" s="303">
        <f t="shared" si="15"/>
        <v>0.22752725019345296</v>
      </c>
      <c r="O63" s="303">
        <f t="shared" si="15"/>
        <v>0.22717678548333486</v>
      </c>
      <c r="P63" s="303">
        <f t="shared" si="15"/>
        <v>0.22564403881298192</v>
      </c>
      <c r="Q63" s="303">
        <f t="shared" si="15"/>
        <v>0.22637748861299645</v>
      </c>
      <c r="R63" s="303">
        <f t="shared" si="15"/>
        <v>0.22559821545775949</v>
      </c>
      <c r="S63" s="303">
        <f t="shared" si="15"/>
        <v>0.23346517751210713</v>
      </c>
      <c r="T63" s="303">
        <f t="shared" si="15"/>
        <v>0.23492892824274161</v>
      </c>
      <c r="U63" s="303">
        <f t="shared" si="15"/>
        <v>0.24114490817349693</v>
      </c>
      <c r="V63" s="303">
        <f t="shared" si="15"/>
        <v>0.24212838934605957</v>
      </c>
      <c r="W63" s="303">
        <f t="shared" si="15"/>
        <v>0.22259184003566931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3.5091024065541612E-2</v>
      </c>
      <c r="C64" s="304">
        <f t="shared" si="16"/>
        <v>4.3609998467373109E-2</v>
      </c>
      <c r="D64" s="304">
        <f t="shared" si="16"/>
        <v>3.9328950307300874E-2</v>
      </c>
      <c r="E64" s="304">
        <f t="shared" si="16"/>
        <v>1.3406399154271359E-2</v>
      </c>
      <c r="F64" s="304">
        <f t="shared" si="16"/>
        <v>1.9338017639515752E-2</v>
      </c>
      <c r="G64" s="304">
        <f t="shared" si="16"/>
        <v>1.7195497976780764E-2</v>
      </c>
      <c r="H64" s="304">
        <f t="shared" si="16"/>
        <v>1.6645032766303473E-2</v>
      </c>
      <c r="I64" s="304">
        <f t="shared" si="16"/>
        <v>1.3548029030872941E-2</v>
      </c>
      <c r="J64" s="304">
        <f t="shared" si="16"/>
        <v>8.0229851444326549E-3</v>
      </c>
      <c r="K64" s="304">
        <f t="shared" si="16"/>
        <v>0.17751564790068808</v>
      </c>
      <c r="L64" s="304">
        <f t="shared" si="16"/>
        <v>7.0848586287428475E-2</v>
      </c>
      <c r="M64" s="304">
        <f t="shared" si="16"/>
        <v>4.6181612858500901E-3</v>
      </c>
      <c r="N64" s="304">
        <f t="shared" si="16"/>
        <v>6.0019608238890347E-2</v>
      </c>
      <c r="O64" s="304">
        <f t="shared" si="16"/>
        <v>6.2546463489000462E-2</v>
      </c>
      <c r="P64" s="304">
        <f t="shared" si="16"/>
        <v>0.13946006096601063</v>
      </c>
      <c r="Q64" s="304">
        <f t="shared" si="16"/>
        <v>0.1592534967639366</v>
      </c>
      <c r="R64" s="304">
        <f t="shared" si="16"/>
        <v>0.148838798738027</v>
      </c>
      <c r="S64" s="304">
        <f t="shared" si="16"/>
        <v>4.2217970046296176E-2</v>
      </c>
      <c r="T64" s="304">
        <f t="shared" si="16"/>
        <v>4.2384087587166518E-2</v>
      </c>
      <c r="U64" s="304">
        <f t="shared" si="16"/>
        <v>2.4103071301816582E-2</v>
      </c>
      <c r="V64" s="304">
        <f t="shared" si="16"/>
        <v>2.6498333247767687E-2</v>
      </c>
      <c r="W64" s="304">
        <f t="shared" si="16"/>
        <v>8.6008629224488639E-2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0.20789283245897308</v>
      </c>
      <c r="C65" s="304">
        <f t="shared" si="17"/>
        <v>0.19269440888072814</v>
      </c>
      <c r="D65" s="304">
        <f t="shared" si="17"/>
        <v>0.19794302680478851</v>
      </c>
      <c r="E65" s="304">
        <f t="shared" si="17"/>
        <v>0.24066897759312633</v>
      </c>
      <c r="F65" s="304">
        <f t="shared" si="17"/>
        <v>0.22895032904451701</v>
      </c>
      <c r="G65" s="304">
        <f t="shared" si="17"/>
        <v>0.23010008521806624</v>
      </c>
      <c r="H65" s="304">
        <f t="shared" si="17"/>
        <v>0.23076144921028297</v>
      </c>
      <c r="I65" s="304">
        <f t="shared" si="17"/>
        <v>0.2351698608616585</v>
      </c>
      <c r="J65" s="304">
        <f t="shared" si="17"/>
        <v>0.24633412111958566</v>
      </c>
      <c r="K65" s="304">
        <f t="shared" si="17"/>
        <v>5.0427010761497082E-2</v>
      </c>
      <c r="L65" s="304">
        <f t="shared" si="17"/>
        <v>0.15399234952415011</v>
      </c>
      <c r="M65" s="304">
        <f t="shared" si="17"/>
        <v>0.25436918589313312</v>
      </c>
      <c r="N65" s="304">
        <f t="shared" si="17"/>
        <v>0.16750764195456264</v>
      </c>
      <c r="O65" s="304">
        <f t="shared" si="17"/>
        <v>0.16463032199433442</v>
      </c>
      <c r="P65" s="304">
        <f t="shared" si="17"/>
        <v>8.6183977846971294E-2</v>
      </c>
      <c r="Q65" s="304">
        <f t="shared" si="17"/>
        <v>6.7123991849059858E-2</v>
      </c>
      <c r="R65" s="304">
        <f t="shared" si="17"/>
        <v>7.6759416719732493E-2</v>
      </c>
      <c r="S65" s="304">
        <f t="shared" si="17"/>
        <v>0.19124720746581098</v>
      </c>
      <c r="T65" s="304">
        <f t="shared" si="17"/>
        <v>0.19254484065557506</v>
      </c>
      <c r="U65" s="304">
        <f t="shared" si="17"/>
        <v>0.21704183687168033</v>
      </c>
      <c r="V65" s="304">
        <f t="shared" si="17"/>
        <v>0.21563005609829186</v>
      </c>
      <c r="W65" s="304">
        <f t="shared" si="17"/>
        <v>0.13658321081118069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0.14006202754753544</v>
      </c>
      <c r="C66" s="303">
        <f t="shared" si="18"/>
        <v>0.14226121653390278</v>
      </c>
      <c r="D66" s="303">
        <f t="shared" si="18"/>
        <v>0.13828091870811499</v>
      </c>
      <c r="E66" s="303">
        <f t="shared" si="18"/>
        <v>0.10882252379360791</v>
      </c>
      <c r="F66" s="303">
        <f t="shared" si="18"/>
        <v>0.11717109967885231</v>
      </c>
      <c r="G66" s="303">
        <f t="shared" si="18"/>
        <v>0.11044138622788435</v>
      </c>
      <c r="H66" s="303">
        <f t="shared" si="18"/>
        <v>0.10937361915485411</v>
      </c>
      <c r="I66" s="303">
        <f t="shared" si="18"/>
        <v>0.10268963937796387</v>
      </c>
      <c r="J66" s="303">
        <f t="shared" si="18"/>
        <v>8.8770938546257991E-2</v>
      </c>
      <c r="K66" s="303">
        <f t="shared" si="18"/>
        <v>0.20417794953171681</v>
      </c>
      <c r="L66" s="303">
        <f t="shared" si="18"/>
        <v>0.15830784278480201</v>
      </c>
      <c r="M66" s="303">
        <f t="shared" si="18"/>
        <v>7.659157936347602E-2</v>
      </c>
      <c r="N66" s="303">
        <f t="shared" si="18"/>
        <v>0.1563194152412509</v>
      </c>
      <c r="O66" s="303">
        <f t="shared" si="18"/>
        <v>0.15895841587172926</v>
      </c>
      <c r="P66" s="303">
        <f t="shared" si="18"/>
        <v>0.19656024187296342</v>
      </c>
      <c r="Q66" s="303">
        <f t="shared" si="18"/>
        <v>0.20118932829780758</v>
      </c>
      <c r="R66" s="303">
        <f t="shared" si="18"/>
        <v>0.19771972873182869</v>
      </c>
      <c r="S66" s="303">
        <f t="shared" si="18"/>
        <v>0.14718893178839915</v>
      </c>
      <c r="T66" s="303">
        <f t="shared" si="18"/>
        <v>0.15024751392370653</v>
      </c>
      <c r="U66" s="303">
        <f t="shared" si="18"/>
        <v>0.13291663243602858</v>
      </c>
      <c r="V66" s="303">
        <f t="shared" si="18"/>
        <v>0.13869934868058506</v>
      </c>
      <c r="W66" s="303">
        <f t="shared" si="18"/>
        <v>0.17684563379370763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0.14604957204049832</v>
      </c>
      <c r="C67" s="303">
        <f t="shared" si="19"/>
        <v>0.14384334392203124</v>
      </c>
      <c r="D67" s="303">
        <f t="shared" si="19"/>
        <v>0.14424938195404849</v>
      </c>
      <c r="E67" s="303">
        <f t="shared" si="19"/>
        <v>0.14991960660760217</v>
      </c>
      <c r="F67" s="303">
        <f t="shared" si="19"/>
        <v>0.14817047476603792</v>
      </c>
      <c r="G67" s="303">
        <f t="shared" si="19"/>
        <v>0.14790988399607552</v>
      </c>
      <c r="H67" s="303">
        <f t="shared" si="19"/>
        <v>0.14789988639955182</v>
      </c>
      <c r="I67" s="303">
        <f t="shared" si="19"/>
        <v>0.14823200569019734</v>
      </c>
      <c r="J67" s="303">
        <f t="shared" si="19"/>
        <v>0.15000200782443388</v>
      </c>
      <c r="K67" s="303">
        <f t="shared" si="19"/>
        <v>0.11274149919977175</v>
      </c>
      <c r="L67" s="303">
        <f t="shared" si="19"/>
        <v>0.13684194628656862</v>
      </c>
      <c r="M67" s="303">
        <f t="shared" si="19"/>
        <v>0.15132421902584697</v>
      </c>
      <c r="N67" s="303">
        <f t="shared" si="19"/>
        <v>0.13759611187207557</v>
      </c>
      <c r="O67" s="303">
        <f t="shared" si="19"/>
        <v>0.1374745493598348</v>
      </c>
      <c r="P67" s="303">
        <f t="shared" si="19"/>
        <v>0.12414994456534333</v>
      </c>
      <c r="Q67" s="303">
        <f t="shared" si="19"/>
        <v>0.11963765285522956</v>
      </c>
      <c r="R67" s="303">
        <f t="shared" si="19"/>
        <v>0.12275800206961907</v>
      </c>
      <c r="S67" s="303">
        <f t="shared" si="19"/>
        <v>0.14095009748176587</v>
      </c>
      <c r="T67" s="303">
        <f t="shared" si="19"/>
        <v>0.14137944117854229</v>
      </c>
      <c r="U67" s="303">
        <f t="shared" si="19"/>
        <v>0.14371367080604311</v>
      </c>
      <c r="V67" s="303">
        <f t="shared" si="19"/>
        <v>0.14392971283446165</v>
      </c>
      <c r="W67" s="303">
        <f t="shared" si="19"/>
        <v>0.13302200283331886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9.147386081593728E-2</v>
      </c>
      <c r="C68" s="237">
        <f t="shared" si="20"/>
        <v>9.0092054618101144E-2</v>
      </c>
      <c r="D68" s="237">
        <f t="shared" si="20"/>
        <v>9.0346364616465447E-2</v>
      </c>
      <c r="E68" s="237">
        <f t="shared" si="20"/>
        <v>9.3897743326499888E-2</v>
      </c>
      <c r="F68" s="237">
        <f t="shared" si="20"/>
        <v>9.2802225959426679E-2</v>
      </c>
      <c r="G68" s="237">
        <f t="shared" si="20"/>
        <v>9.263901258270521E-2</v>
      </c>
      <c r="H68" s="237">
        <f t="shared" si="20"/>
        <v>9.2632750881694204E-2</v>
      </c>
      <c r="I68" s="237">
        <f t="shared" si="20"/>
        <v>9.2840764046966409E-2</v>
      </c>
      <c r="J68" s="237">
        <f t="shared" si="20"/>
        <v>9.3949352909015044E-2</v>
      </c>
      <c r="K68" s="237">
        <f t="shared" si="20"/>
        <v>7.0612327457695939E-2</v>
      </c>
      <c r="L68" s="237">
        <f t="shared" si="20"/>
        <v>8.5706934799703177E-2</v>
      </c>
      <c r="M68" s="237">
        <f t="shared" si="20"/>
        <v>9.477748106932074E-2</v>
      </c>
      <c r="N68" s="237">
        <f t="shared" si="20"/>
        <v>8.6179284268701917E-2</v>
      </c>
      <c r="O68" s="237">
        <f t="shared" si="20"/>
        <v>8.6103147158748172E-2</v>
      </c>
      <c r="P68" s="237">
        <f t="shared" si="20"/>
        <v>7.7757672212332693E-2</v>
      </c>
      <c r="Q68" s="237">
        <f t="shared" si="20"/>
        <v>7.4931530799625265E-2</v>
      </c>
      <c r="R68" s="237">
        <f t="shared" si="20"/>
        <v>7.6885869903440207E-2</v>
      </c>
      <c r="S68" s="237">
        <f t="shared" si="20"/>
        <v>8.8279954668163324E-2</v>
      </c>
      <c r="T68" s="237">
        <f t="shared" si="20"/>
        <v>8.8548861485296795E-2</v>
      </c>
      <c r="U68" s="237">
        <f t="shared" si="20"/>
        <v>9.0010837669651761E-2</v>
      </c>
      <c r="V68" s="237">
        <f t="shared" si="20"/>
        <v>9.0146149250246263E-2</v>
      </c>
      <c r="W68" s="237">
        <f t="shared" si="20"/>
        <v>8.3314425387416555E-2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343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4">
        <f>IF(B$5=0,0,B$5/MAE_fec!B$5)</f>
        <v>0.55115000276561121</v>
      </c>
      <c r="C72" s="324">
        <f>IF(C$5=0,0,C$5/MAE_fec!C$5)</f>
        <v>0.54437969868586633</v>
      </c>
      <c r="D72" s="324">
        <f>IF(D$5=0,0,D$5/MAE_fec!D$5)</f>
        <v>0.54621024843810106</v>
      </c>
      <c r="E72" s="324">
        <f>IF(E$5=0,0,E$5/MAE_fec!E$5)</f>
        <v>0.55995532480220567</v>
      </c>
      <c r="F72" s="324">
        <f>IF(F$5=0,0,F$5/MAE_fec!F$5)</f>
        <v>0.55581983608704477</v>
      </c>
      <c r="G72" s="324">
        <f>IF(G$5=0,0,G$5/MAE_fec!G$5)</f>
        <v>0.55541522531104093</v>
      </c>
      <c r="H72" s="324">
        <f>IF(H$5=0,0,H$5/MAE_fec!H$5)</f>
        <v>0.5558313064960122</v>
      </c>
      <c r="I72" s="324">
        <f>IF(I$5=0,0,I$5/MAE_fec!I$5)</f>
        <v>0.55750487611279997</v>
      </c>
      <c r="J72" s="324">
        <f>IF(J$5=0,0,J$5/MAE_fec!J$5)</f>
        <v>0.56071070139729018</v>
      </c>
      <c r="K72" s="324">
        <f>IF(K$5=0,0,K$5/MAE_fec!K$5)</f>
        <v>0.50216591910302932</v>
      </c>
      <c r="L72" s="324">
        <f>IF(L$5=0,0,L$5/MAE_fec!L$5)</f>
        <v>0.53816657100272536</v>
      </c>
      <c r="M72" s="324">
        <f>IF(M$5=0,0,M$5/MAE_fec!M$5)</f>
        <v>0.56395823975813497</v>
      </c>
      <c r="N72" s="324">
        <f>IF(N$5=0,0,N$5/MAE_fec!N$5)</f>
        <v>0.54794827895948595</v>
      </c>
      <c r="O72" s="324">
        <f>IF(O$5=0,0,O$5/MAE_fec!O$5)</f>
        <v>0.54730834860498567</v>
      </c>
      <c r="P72" s="324">
        <f>IF(P$5=0,0,P$5/MAE_fec!P$5)</f>
        <v>0.52518131798508427</v>
      </c>
      <c r="Q72" s="324">
        <f>IF(Q$5=0,0,Q$5/MAE_fec!Q$5)</f>
        <v>0.5115388744189443</v>
      </c>
      <c r="R72" s="324">
        <f>IF(R$5=0,0,R$5/MAE_fec!R$5)</f>
        <v>0.51533248464737225</v>
      </c>
      <c r="S72" s="324">
        <f>IF(S$5=0,0,S$5/MAE_fec!S$5)</f>
        <v>0.55536891148556256</v>
      </c>
      <c r="T72" s="324">
        <f>IF(T$5=0,0,T$5/MAE_fec!T$5)</f>
        <v>0.55505476028875111</v>
      </c>
      <c r="U72" s="324">
        <f>IF(U$5=0,0,U$5/MAE_fec!U$5)</f>
        <v>0.56031975933424527</v>
      </c>
      <c r="V72" s="324">
        <f>IF(V$5=0,0,V$5/MAE_fec!V$5)</f>
        <v>0.56062912540000742</v>
      </c>
      <c r="W72" s="324">
        <f>IF(W$5=0,0,W$5/MAE_fec!W$5)</f>
        <v>0.53488774474386214</v>
      </c>
      <c r="DA72" s="95"/>
    </row>
    <row r="73" spans="1:105" ht="12" customHeight="1" x14ac:dyDescent="0.25">
      <c r="A73" s="202" t="s">
        <v>92</v>
      </c>
      <c r="B73" s="337">
        <f>IF(B$6=0,0,B$6/MAE_fec!B$6)</f>
        <v>0.47372905480908234</v>
      </c>
      <c r="C73" s="337">
        <f>IF(C$6=0,0,C$6/MAE_fec!C$6)</f>
        <v>0.47372905480908234</v>
      </c>
      <c r="D73" s="337">
        <f>IF(D$6=0,0,D$6/MAE_fec!D$6)</f>
        <v>0.47372905480908251</v>
      </c>
      <c r="E73" s="337">
        <f>IF(E$6=0,0,E$6/MAE_fec!E$6)</f>
        <v>0.47372905480908273</v>
      </c>
      <c r="F73" s="337">
        <f>IF(F$6=0,0,F$6/MAE_fec!F$6)</f>
        <v>0.47372905480908251</v>
      </c>
      <c r="G73" s="337">
        <f>IF(G$6=0,0,G$6/MAE_fec!G$6)</f>
        <v>0.47372905480908251</v>
      </c>
      <c r="H73" s="337">
        <f>IF(H$6=0,0,H$6/MAE_fec!H$6)</f>
        <v>0.47372905480908234</v>
      </c>
      <c r="I73" s="337">
        <f>IF(I$6=0,0,I$6/MAE_fec!I$6)</f>
        <v>0.47372905480908245</v>
      </c>
      <c r="J73" s="337">
        <f>IF(J$6=0,0,J$6/MAE_fec!J$6)</f>
        <v>0.47372905480908234</v>
      </c>
      <c r="K73" s="337">
        <f>IF(K$6=0,0,K$6/MAE_fec!K$6)</f>
        <v>0.47372905480908256</v>
      </c>
      <c r="L73" s="337">
        <f>IF(L$6=0,0,L$6/MAE_fec!L$6)</f>
        <v>0.47372905480908245</v>
      </c>
      <c r="M73" s="337">
        <f>IF(M$6=0,0,M$6/MAE_fec!M$6)</f>
        <v>0.47372905480908262</v>
      </c>
      <c r="N73" s="337">
        <f>IF(N$6=0,0,N$6/MAE_fec!N$6)</f>
        <v>0.47372905480908251</v>
      </c>
      <c r="O73" s="337">
        <f>IF(O$6=0,0,O$6/MAE_fec!O$6)</f>
        <v>0.47372905480908245</v>
      </c>
      <c r="P73" s="337">
        <f>IF(P$6=0,0,P$6/MAE_fec!P$6)</f>
        <v>0.47372905480908239</v>
      </c>
      <c r="Q73" s="337">
        <f>IF(Q$6=0,0,Q$6/MAE_fec!Q$6)</f>
        <v>0.47372905480908245</v>
      </c>
      <c r="R73" s="337">
        <f>IF(R$6=0,0,R$6/MAE_fec!R$6)</f>
        <v>0.47372905480908239</v>
      </c>
      <c r="S73" s="337">
        <f>IF(S$6=0,0,S$6/MAE_fec!S$6)</f>
        <v>0.47372905480908234</v>
      </c>
      <c r="T73" s="337">
        <f>IF(T$6=0,0,T$6/MAE_fec!T$6)</f>
        <v>0.47372905480908256</v>
      </c>
      <c r="U73" s="337">
        <f>IF(U$6=0,0,U$6/MAE_fec!U$6)</f>
        <v>0.47372905480908223</v>
      </c>
      <c r="V73" s="337">
        <f>IF(V$6=0,0,V$6/MAE_fec!V$6)</f>
        <v>0.47372905480908245</v>
      </c>
      <c r="W73" s="337">
        <f>IF(W$6=0,0,W$6/MAE_fec!W$6)</f>
        <v>0.47372905480908245</v>
      </c>
      <c r="DA73" s="174"/>
    </row>
    <row r="74" spans="1:105" ht="12" customHeight="1" x14ac:dyDescent="0.25">
      <c r="A74" s="202" t="s">
        <v>93</v>
      </c>
      <c r="B74" s="337">
        <f>IF(B$7=0,0,B$7/MAE_fec!B$7)</f>
        <v>0.12300829864965961</v>
      </c>
      <c r="C74" s="337">
        <f>IF(C$7=0,0,C$7/MAE_fec!C$7)</f>
        <v>0.12300829864965963</v>
      </c>
      <c r="D74" s="337">
        <f>IF(D$7=0,0,D$7/MAE_fec!D$7)</f>
        <v>0.12300829864965961</v>
      </c>
      <c r="E74" s="337">
        <f>IF(E$7=0,0,E$7/MAE_fec!E$7)</f>
        <v>0.12300829864965962</v>
      </c>
      <c r="F74" s="337">
        <f>IF(F$7=0,0,F$7/MAE_fec!F$7)</f>
        <v>0.12300829864965958</v>
      </c>
      <c r="G74" s="337">
        <f>IF(G$7=0,0,G$7/MAE_fec!G$7)</f>
        <v>0.12300829864965962</v>
      </c>
      <c r="H74" s="337">
        <f>IF(H$7=0,0,H$7/MAE_fec!H$7)</f>
        <v>0.12300829864965965</v>
      </c>
      <c r="I74" s="337">
        <f>IF(I$7=0,0,I$7/MAE_fec!I$7)</f>
        <v>0.12300829864965959</v>
      </c>
      <c r="J74" s="337">
        <f>IF(J$7=0,0,J$7/MAE_fec!J$7)</f>
        <v>0.12300829864965961</v>
      </c>
      <c r="K74" s="337">
        <f>IF(K$7=0,0,K$7/MAE_fec!K$7)</f>
        <v>0.12300829864965963</v>
      </c>
      <c r="L74" s="337">
        <f>IF(L$7=0,0,L$7/MAE_fec!L$7)</f>
        <v>0.12300829864965959</v>
      </c>
      <c r="M74" s="337">
        <f>IF(M$7=0,0,M$7/MAE_fec!M$7)</f>
        <v>0.12300829864965961</v>
      </c>
      <c r="N74" s="337">
        <f>IF(N$7=0,0,N$7/MAE_fec!N$7)</f>
        <v>0.12300829864965965</v>
      </c>
      <c r="O74" s="337">
        <f>IF(O$7=0,0,O$7/MAE_fec!O$7)</f>
        <v>0.12300829864965958</v>
      </c>
      <c r="P74" s="337">
        <f>IF(P$7=0,0,P$7/MAE_fec!P$7)</f>
        <v>0.12300829864965954</v>
      </c>
      <c r="Q74" s="337">
        <f>IF(Q$7=0,0,Q$7/MAE_fec!Q$7)</f>
        <v>0.12300829864965954</v>
      </c>
      <c r="R74" s="337">
        <f>IF(R$7=0,0,R$7/MAE_fec!R$7)</f>
        <v>0.12300829864965956</v>
      </c>
      <c r="S74" s="337">
        <f>IF(S$7=0,0,S$7/MAE_fec!S$7)</f>
        <v>0.12300829864965956</v>
      </c>
      <c r="T74" s="337">
        <f>IF(T$7=0,0,T$7/MAE_fec!T$7)</f>
        <v>0.12300829864965962</v>
      </c>
      <c r="U74" s="337">
        <f>IF(U$7=0,0,U$7/MAE_fec!U$7)</f>
        <v>0.12300829864965961</v>
      </c>
      <c r="V74" s="337">
        <f>IF(V$7=0,0,V$7/MAE_fec!V$7)</f>
        <v>0.12300829864965961</v>
      </c>
      <c r="W74" s="337">
        <f>IF(W$7=0,0,W$7/MAE_fec!W$7)</f>
        <v>0.12300829864965963</v>
      </c>
      <c r="DA74" s="174"/>
    </row>
    <row r="75" spans="1:105" ht="12" customHeight="1" x14ac:dyDescent="0.25">
      <c r="A75" s="202" t="s">
        <v>94</v>
      </c>
      <c r="B75" s="337">
        <f>IF(B$8=0,0,B$8/MAE_fec!B$8)</f>
        <v>0.65914652999152734</v>
      </c>
      <c r="C75" s="337">
        <f>IF(C$8=0,0,C$8/MAE_fec!C$8)</f>
        <v>0.65914652999152723</v>
      </c>
      <c r="D75" s="337">
        <f>IF(D$8=0,0,D$8/MAE_fec!D$8)</f>
        <v>0.65914652999152723</v>
      </c>
      <c r="E75" s="337">
        <f>IF(E$8=0,0,E$8/MAE_fec!E$8)</f>
        <v>0.65914652999152701</v>
      </c>
      <c r="F75" s="337">
        <f>IF(F$8=0,0,F$8/MAE_fec!F$8)</f>
        <v>0.65914652999152723</v>
      </c>
      <c r="G75" s="337">
        <f>IF(G$8=0,0,G$8/MAE_fec!G$8)</f>
        <v>0.65914652999152712</v>
      </c>
      <c r="H75" s="337">
        <f>IF(H$8=0,0,H$8/MAE_fec!H$8)</f>
        <v>0.65914652999152734</v>
      </c>
      <c r="I75" s="337">
        <f>IF(I$8=0,0,I$8/MAE_fec!I$8)</f>
        <v>0.6591465299915269</v>
      </c>
      <c r="J75" s="337">
        <f>IF(J$8=0,0,J$8/MAE_fec!J$8)</f>
        <v>0.65914652999152701</v>
      </c>
      <c r="K75" s="337">
        <f>IF(K$8=0,0,K$8/MAE_fec!K$8)</f>
        <v>0.65914652999152712</v>
      </c>
      <c r="L75" s="337">
        <f>IF(L$8=0,0,L$8/MAE_fec!L$8)</f>
        <v>0.65914652999152712</v>
      </c>
      <c r="M75" s="337">
        <f>IF(M$8=0,0,M$8/MAE_fec!M$8)</f>
        <v>0.65914652999152712</v>
      </c>
      <c r="N75" s="337">
        <f>IF(N$8=0,0,N$8/MAE_fec!N$8)</f>
        <v>0.65914652999152701</v>
      </c>
      <c r="O75" s="337">
        <f>IF(O$8=0,0,O$8/MAE_fec!O$8)</f>
        <v>0.65914652999152679</v>
      </c>
      <c r="P75" s="337">
        <f>IF(P$8=0,0,P$8/MAE_fec!P$8)</f>
        <v>0.65914652999152723</v>
      </c>
      <c r="Q75" s="337">
        <f>IF(Q$8=0,0,Q$8/MAE_fec!Q$8)</f>
        <v>0.65914652999152701</v>
      </c>
      <c r="R75" s="337">
        <f>IF(R$8=0,0,R$8/MAE_fec!R$8)</f>
        <v>0.6591465299915269</v>
      </c>
      <c r="S75" s="337">
        <f>IF(S$8=0,0,S$8/MAE_fec!S$8)</f>
        <v>0.65914652999152734</v>
      </c>
      <c r="T75" s="337">
        <f>IF(T$8=0,0,T$8/MAE_fec!T$8)</f>
        <v>0.65914652999152712</v>
      </c>
      <c r="U75" s="337">
        <f>IF(U$8=0,0,U$8/MAE_fec!U$8)</f>
        <v>0.65914652999152712</v>
      </c>
      <c r="V75" s="337">
        <f>IF(V$8=0,0,V$8/MAE_fec!V$8)</f>
        <v>0.6591465299915269</v>
      </c>
      <c r="W75" s="337">
        <f>IF(W$8=0,0,W$8/MAE_fec!W$8)</f>
        <v>0.65914652999152712</v>
      </c>
      <c r="DA75" s="174"/>
    </row>
    <row r="76" spans="1:105" ht="12" customHeight="1" x14ac:dyDescent="0.25">
      <c r="A76" s="202" t="s">
        <v>95</v>
      </c>
      <c r="B76" s="337">
        <f>IF(B$9=0,0,B$9/MAE_fec!B$9)</f>
        <v>0.46697745578773969</v>
      </c>
      <c r="C76" s="337">
        <f>IF(C$9=0,0,C$9/MAE_fec!C$9)</f>
        <v>0.46697745578773975</v>
      </c>
      <c r="D76" s="337">
        <f>IF(D$9=0,0,D$9/MAE_fec!D$9)</f>
        <v>0.46697745578773964</v>
      </c>
      <c r="E76" s="337">
        <f>IF(E$9=0,0,E$9/MAE_fec!E$9)</f>
        <v>0.46697745578773953</v>
      </c>
      <c r="F76" s="337">
        <f>IF(F$9=0,0,F$9/MAE_fec!F$9)</f>
        <v>0.46697745578773986</v>
      </c>
      <c r="G76" s="337">
        <f>IF(G$9=0,0,G$9/MAE_fec!G$9)</f>
        <v>0.4669774557877398</v>
      </c>
      <c r="H76" s="337">
        <f>IF(H$9=0,0,H$9/MAE_fec!H$9)</f>
        <v>0.4669774557877398</v>
      </c>
      <c r="I76" s="337">
        <f>IF(I$9=0,0,I$9/MAE_fec!I$9)</f>
        <v>0.46697745578773964</v>
      </c>
      <c r="J76" s="337">
        <f>IF(J$9=0,0,J$9/MAE_fec!J$9)</f>
        <v>0.46697745578773964</v>
      </c>
      <c r="K76" s="337">
        <f>IF(K$9=0,0,K$9/MAE_fec!K$9)</f>
        <v>0.46697745578773953</v>
      </c>
      <c r="L76" s="337">
        <f>IF(L$9=0,0,L$9/MAE_fec!L$9)</f>
        <v>0.46697745578773975</v>
      </c>
      <c r="M76" s="337">
        <f>IF(M$9=0,0,M$9/MAE_fec!M$9)</f>
        <v>0.46697745578773969</v>
      </c>
      <c r="N76" s="337">
        <f>IF(N$9=0,0,N$9/MAE_fec!N$9)</f>
        <v>0.46697745578773964</v>
      </c>
      <c r="O76" s="337">
        <f>IF(O$9=0,0,O$9/MAE_fec!O$9)</f>
        <v>0.46697745578773969</v>
      </c>
      <c r="P76" s="337">
        <f>IF(P$9=0,0,P$9/MAE_fec!P$9)</f>
        <v>0.46697745578773975</v>
      </c>
      <c r="Q76" s="337">
        <f>IF(Q$9=0,0,Q$9/MAE_fec!Q$9)</f>
        <v>0.46697745578773969</v>
      </c>
      <c r="R76" s="337">
        <f>IF(R$9=0,0,R$9/MAE_fec!R$9)</f>
        <v>0.46697745578773958</v>
      </c>
      <c r="S76" s="337">
        <f>IF(S$9=0,0,S$9/MAE_fec!S$9)</f>
        <v>0.46697745578773969</v>
      </c>
      <c r="T76" s="337">
        <f>IF(T$9=0,0,T$9/MAE_fec!T$9)</f>
        <v>0.46697745578773964</v>
      </c>
      <c r="U76" s="337">
        <f>IF(U$9=0,0,U$9/MAE_fec!U$9)</f>
        <v>0.4669774557877398</v>
      </c>
      <c r="V76" s="337">
        <f>IF(V$9=0,0,V$9/MAE_fec!V$9)</f>
        <v>0.46697745578773953</v>
      </c>
      <c r="W76" s="337">
        <f>IF(W$9=0,0,W$9/MAE_fec!W$9)</f>
        <v>0.46697745578773975</v>
      </c>
      <c r="DA76" s="174"/>
    </row>
    <row r="77" spans="1:105" ht="12" customHeight="1" x14ac:dyDescent="0.25">
      <c r="A77" s="202" t="s">
        <v>96</v>
      </c>
      <c r="B77" s="337">
        <f>IF(B$10=0,0,B$10/MAE_fec!B$10)</f>
        <v>0.83470615301734896</v>
      </c>
      <c r="C77" s="337">
        <f>IF(C$10=0,0,C$10/MAE_fec!C$10)</f>
        <v>0.8340753743723891</v>
      </c>
      <c r="D77" s="337">
        <f>IF(D$10=0,0,D$10/MAE_fec!D$10)</f>
        <v>0.83393850217223409</v>
      </c>
      <c r="E77" s="337">
        <f>IF(E$10=0,0,E$10/MAE_fec!E$10)</f>
        <v>0.83470615301734918</v>
      </c>
      <c r="F77" s="337">
        <f>IF(F$10=0,0,F$10/MAE_fec!F$10)</f>
        <v>0.83466422456457134</v>
      </c>
      <c r="G77" s="337">
        <f>IF(G$10=0,0,G$10/MAE_fec!G$10)</f>
        <v>0.83409422322597826</v>
      </c>
      <c r="H77" s="337">
        <f>IF(H$10=0,0,H$10/MAE_fec!H$10)</f>
        <v>0.83396464929811143</v>
      </c>
      <c r="I77" s="337">
        <f>IF(I$10=0,0,I$10/MAE_fec!I$10)</f>
        <v>0.8331938847991387</v>
      </c>
      <c r="J77" s="337">
        <f>IF(J$10=0,0,J$10/MAE_fec!J$10)</f>
        <v>0.83341046389202644</v>
      </c>
      <c r="K77" s="337">
        <f>IF(K$10=0,0,K$10/MAE_fec!K$10)</f>
        <v>0.73732391822825083</v>
      </c>
      <c r="L77" s="337">
        <f>IF(L$10=0,0,L$10/MAE_fec!L$10)</f>
        <v>0.80570559126337604</v>
      </c>
      <c r="M77" s="337">
        <f>IF(M$10=0,0,M$10/MAE_fec!M$10)</f>
        <v>0.83280188609420558</v>
      </c>
      <c r="N77" s="337">
        <f>IF(N$10=0,0,N$10/MAE_fec!N$10)</f>
        <v>0.80540727982760063</v>
      </c>
      <c r="O77" s="337">
        <f>IF(O$10=0,0,O$10/MAE_fec!O$10)</f>
        <v>0.77780600877116468</v>
      </c>
      <c r="P77" s="337">
        <f>IF(P$10=0,0,P$10/MAE_fec!P$10)</f>
        <v>0.72605398330394222</v>
      </c>
      <c r="Q77" s="337">
        <f>IF(Q$10=0,0,Q$10/MAE_fec!Q$10)</f>
        <v>0.70126559845187031</v>
      </c>
      <c r="R77" s="337">
        <f>IF(R$10=0,0,R$10/MAE_fec!R$10)</f>
        <v>0.71348407907635969</v>
      </c>
      <c r="S77" s="337">
        <f>IF(S$10=0,0,S$10/MAE_fec!S$10)</f>
        <v>0.79305988966732366</v>
      </c>
      <c r="T77" s="337">
        <f>IF(T$10=0,0,T$10/MAE_fec!T$10)</f>
        <v>0.79293224653822958</v>
      </c>
      <c r="U77" s="337">
        <f>IF(U$10=0,0,U$10/MAE_fec!U$10)</f>
        <v>0.81372073313252191</v>
      </c>
      <c r="V77" s="337">
        <f>IF(V$10=0,0,V$10/MAE_fec!V$10)</f>
        <v>0.8132069109814335</v>
      </c>
      <c r="W77" s="337">
        <f>IF(W$10=0,0,W$10/MAE_fec!W$10)</f>
        <v>0.78023770654283331</v>
      </c>
      <c r="DA77" s="174"/>
    </row>
    <row r="78" spans="1:105" ht="12" customHeight="1" x14ac:dyDescent="0.25">
      <c r="A78" s="40" t="s">
        <v>2557</v>
      </c>
      <c r="B78" s="355">
        <f>IF(B$16=0,0,B$16/MAE_fec!B$16)</f>
        <v>0.58660878912391301</v>
      </c>
      <c r="C78" s="355">
        <f>IF(C$16=0,0,C$16/MAE_fec!C$16)</f>
        <v>0.57667508818373725</v>
      </c>
      <c r="D78" s="355">
        <f>IF(D$16=0,0,D$16/MAE_fec!D$16)</f>
        <v>0.58143459274340281</v>
      </c>
      <c r="E78" s="355">
        <f>IF(E$16=0,0,E$16/MAE_fec!E$16)</f>
        <v>0.60967400144648332</v>
      </c>
      <c r="F78" s="355">
        <f>IF(F$16=0,0,F$16/MAE_fec!F$16)</f>
        <v>0.60284861491673947</v>
      </c>
      <c r="G78" s="355">
        <f>IF(G$16=0,0,G$16/MAE_fec!G$16)</f>
        <v>0.60533990581116337</v>
      </c>
      <c r="H78" s="355">
        <f>IF(H$16=0,0,H$16/MAE_fec!H$16)</f>
        <v>0.60618356981617338</v>
      </c>
      <c r="I78" s="355">
        <f>IF(I$16=0,0,I$16/MAE_fec!I$16)</f>
        <v>0.61018264171252978</v>
      </c>
      <c r="J78" s="355">
        <f>IF(J$16=0,0,J$16/MAE_fec!J$16)</f>
        <v>0.61641205980697522</v>
      </c>
      <c r="K78" s="355">
        <f>IF(K$16=0,0,K$16/MAE_fec!K$16)</f>
        <v>0.48294026381956268</v>
      </c>
      <c r="L78" s="355">
        <f>IF(L$16=0,0,L$16/MAE_fec!L$16)</f>
        <v>0.55953540993789752</v>
      </c>
      <c r="M78" s="355">
        <f>IF(M$16=0,0,M$16/MAE_fec!M$16)</f>
        <v>0.62050233008299516</v>
      </c>
      <c r="N78" s="355">
        <f>IF(N$16=0,0,N$16/MAE_fec!N$16)</f>
        <v>0.57512137552886711</v>
      </c>
      <c r="O78" s="355">
        <f>IF(O$16=0,0,O$16/MAE_fec!O$16)</f>
        <v>0.57293472153701852</v>
      </c>
      <c r="P78" s="355">
        <f>IF(P$16=0,0,P$16/MAE_fec!P$16)</f>
        <v>0.51888900818126249</v>
      </c>
      <c r="Q78" s="355">
        <f>IF(Q$16=0,0,Q$16/MAE_fec!Q$16)</f>
        <v>0.49694227006946073</v>
      </c>
      <c r="R78" s="355">
        <f>IF(R$16=0,0,R$16/MAE_fec!R$16)</f>
        <v>0.50365041476384198</v>
      </c>
      <c r="S78" s="355">
        <f>IF(S$16=0,0,S$16/MAE_fec!S$16)</f>
        <v>0.58979497814864656</v>
      </c>
      <c r="T78" s="355">
        <f>IF(T$16=0,0,T$16/MAE_fec!T$16)</f>
        <v>0.58829462642040298</v>
      </c>
      <c r="U78" s="355">
        <f>IF(U$16=0,0,U$16/MAE_fec!U$16)</f>
        <v>0.60379699666913011</v>
      </c>
      <c r="V78" s="355">
        <f>IF(V$16=0,0,V$16/MAE_fec!V$16)</f>
        <v>0.60133716513756297</v>
      </c>
      <c r="W78" s="355">
        <f>IF(W$16=0,0,W$16/MAE_fec!W$16)</f>
        <v>0.5479782414638249</v>
      </c>
      <c r="DA78" s="96"/>
    </row>
    <row r="79" spans="1:105" ht="12" customHeight="1" x14ac:dyDescent="0.25">
      <c r="A79" s="203" t="s">
        <v>2567</v>
      </c>
      <c r="B79" s="351">
        <f>IF(B$24=0,0,B$24/MAE_fec!B$24)</f>
        <v>0.53506422302614076</v>
      </c>
      <c r="C79" s="351">
        <f>IF(C$24=0,0,C$24/MAE_fec!C$24)</f>
        <v>0.48900254029046997</v>
      </c>
      <c r="D79" s="351">
        <f>IF(D$24=0,0,D$24/MAE_fec!D$24)</f>
        <v>0.48744587650076837</v>
      </c>
      <c r="E79" s="351">
        <f>IF(E$24=0,0,E$24/MAE_fec!E$24)</f>
        <v>0.53506422302614132</v>
      </c>
      <c r="F79" s="351">
        <f>IF(F$24=0,0,F$24/MAE_fec!F$24)</f>
        <v>0.50870434003856324</v>
      </c>
      <c r="G79" s="351">
        <f>IF(G$24=0,0,G$24/MAE_fec!G$24)</f>
        <v>0.48938715920244336</v>
      </c>
      <c r="H79" s="351">
        <f>IF(H$24=0,0,H$24/MAE_fec!H$24)</f>
        <v>0.48800242113334813</v>
      </c>
      <c r="I79" s="351">
        <f>IF(I$24=0,0,I$24/MAE_fec!I$24)</f>
        <v>0.4833338584877756</v>
      </c>
      <c r="J79" s="351">
        <f>IF(J$24=0,0,J$24/MAE_fec!J$24)</f>
        <v>0.48533773931035346</v>
      </c>
      <c r="K79" s="351">
        <f>IF(K$24=0,0,K$24/MAE_fec!K$24)</f>
        <v>0.45474997918083404</v>
      </c>
      <c r="L79" s="351">
        <f>IF(L$24=0,0,L$24/MAE_fec!L$24)</f>
        <v>0.46422351495621611</v>
      </c>
      <c r="M79" s="351">
        <f>IF(M$24=0,0,M$24/MAE_fec!M$24)</f>
        <v>0.48504058833105657</v>
      </c>
      <c r="N79" s="351">
        <f>IF(N$24=0,0,N$24/MAE_fec!N$24)</f>
        <v>0.46709262940638008</v>
      </c>
      <c r="O79" s="351">
        <f>IF(O$24=0,0,O$24/MAE_fec!O$24)</f>
        <v>0.46757398662918526</v>
      </c>
      <c r="P79" s="351">
        <f>IF(P$24=0,0,P$24/MAE_fec!P$24)</f>
        <v>0.46439844756611753</v>
      </c>
      <c r="Q79" s="351">
        <f>IF(Q$24=0,0,Q$24/MAE_fec!Q$24)</f>
        <v>0.46067701863357285</v>
      </c>
      <c r="R79" s="351">
        <f>IF(R$24=0,0,R$24/MAE_fec!R$24)</f>
        <v>0.46286403449791674</v>
      </c>
      <c r="S79" s="351">
        <f>IF(S$24=0,0,S$24/MAE_fec!S$24)</f>
        <v>0.47544294221280015</v>
      </c>
      <c r="T79" s="351">
        <f>IF(T$24=0,0,T$24/MAE_fec!T$24)</f>
        <v>0.48315315039002593</v>
      </c>
      <c r="U79" s="351">
        <f>IF(U$24=0,0,U$24/MAE_fec!U$24)</f>
        <v>0.48515373226032343</v>
      </c>
      <c r="V79" s="351">
        <f>IF(V$24=0,0,V$24/MAE_fec!V$24)</f>
        <v>0.49936119255428196</v>
      </c>
      <c r="W79" s="351">
        <f>IF(W$24=0,0,W$24/MAE_fec!W$24)</f>
        <v>0.46543324112788159</v>
      </c>
      <c r="DA79" s="175"/>
    </row>
    <row r="80" spans="1:105" ht="12" customHeight="1" x14ac:dyDescent="0.25">
      <c r="A80" s="203" t="s">
        <v>2572</v>
      </c>
      <c r="B80" s="351">
        <f>IF(B$27=0,0,B$27/MAE_fec!B$27)</f>
        <v>0.50280753353478258</v>
      </c>
      <c r="C80" s="351">
        <f>IF(C$27=0,0,C$27/MAE_fec!C$27)</f>
        <v>0.49429293272891744</v>
      </c>
      <c r="D80" s="351">
        <f>IF(D$27=0,0,D$27/MAE_fec!D$27)</f>
        <v>0.49837250806577382</v>
      </c>
      <c r="E80" s="351">
        <f>IF(E$27=0,0,E$27/MAE_fec!E$27)</f>
        <v>0.52257771552555699</v>
      </c>
      <c r="F80" s="351">
        <f>IF(F$27=0,0,F$27/MAE_fec!F$27)</f>
        <v>0.51672738421434838</v>
      </c>
      <c r="G80" s="351">
        <f>IF(G$27=0,0,G$27/MAE_fec!G$27)</f>
        <v>0.51886277640956846</v>
      </c>
      <c r="H80" s="351">
        <f>IF(H$27=0,0,H$27/MAE_fec!H$27)</f>
        <v>0.51958591698529166</v>
      </c>
      <c r="I80" s="351">
        <f>IF(I$27=0,0,I$27/MAE_fec!I$27)</f>
        <v>0.52301369289645439</v>
      </c>
      <c r="J80" s="351">
        <f>IF(J$27=0,0,J$27/MAE_fec!J$27)</f>
        <v>0.52835319412026449</v>
      </c>
      <c r="K80" s="351">
        <f>IF(K$27=0,0,K$27/MAE_fec!K$27)</f>
        <v>0.41394879755962521</v>
      </c>
      <c r="L80" s="351">
        <f>IF(L$27=0,0,L$27/MAE_fec!L$27)</f>
        <v>0.47960177994676917</v>
      </c>
      <c r="M80" s="351">
        <f>IF(M$27=0,0,M$27/MAE_fec!M$27)</f>
        <v>0.53185914007113888</v>
      </c>
      <c r="N80" s="351">
        <f>IF(N$27=0,0,N$27/MAE_fec!N$27)</f>
        <v>0.49296117902474318</v>
      </c>
      <c r="O80" s="351">
        <f>IF(O$27=0,0,O$27/MAE_fec!O$27)</f>
        <v>0.49108690417458739</v>
      </c>
      <c r="P80" s="351">
        <f>IF(P$27=0,0,P$27/MAE_fec!P$27)</f>
        <v>0.44476200701251067</v>
      </c>
      <c r="Q80" s="351">
        <f>IF(Q$27=0,0,Q$27/MAE_fec!Q$27)</f>
        <v>0.42595051720239502</v>
      </c>
      <c r="R80" s="351">
        <f>IF(R$27=0,0,R$27/MAE_fec!R$27)</f>
        <v>0.43170035551186464</v>
      </c>
      <c r="S80" s="351">
        <f>IF(S$27=0,0,S$27/MAE_fec!S$27)</f>
        <v>0.50553855269883996</v>
      </c>
      <c r="T80" s="351">
        <f>IF(T$27=0,0,T$27/MAE_fec!T$27)</f>
        <v>0.50425253693177419</v>
      </c>
      <c r="U80" s="351">
        <f>IF(U$27=0,0,U$27/MAE_fec!U$27)</f>
        <v>0.51754028285925402</v>
      </c>
      <c r="V80" s="351">
        <f>IF(V$27=0,0,V$27/MAE_fec!V$27)</f>
        <v>0.51543185583219675</v>
      </c>
      <c r="W80" s="351">
        <f>IF(W$27=0,0,W$27/MAE_fec!W$27)</f>
        <v>0.46969563554042126</v>
      </c>
      <c r="DA80" s="175"/>
    </row>
    <row r="81" spans="1:105" ht="12" customHeight="1" x14ac:dyDescent="0.25">
      <c r="A81" s="203" t="s">
        <v>2582</v>
      </c>
      <c r="B81" s="351">
        <f>IF(B$35=0,0,B$35/MAE_fec!B$35)</f>
        <v>0.57392417812821428</v>
      </c>
      <c r="C81" s="351">
        <f>IF(C$35=0,0,C$35/MAE_fec!C$35)</f>
        <v>0.57306230414103143</v>
      </c>
      <c r="D81" s="351">
        <f>IF(D$35=0,0,D$35/MAE_fec!D$35)</f>
        <v>0.57414971465628795</v>
      </c>
      <c r="E81" s="351">
        <f>IF(E$35=0,0,E$35/MAE_fec!E$35)</f>
        <v>0.57074456132361651</v>
      </c>
      <c r="F81" s="351">
        <f>IF(F$35=0,0,F$35/MAE_fec!F$35)</f>
        <v>0.56974922846729237</v>
      </c>
      <c r="G81" s="351">
        <f>IF(G$35=0,0,G$35/MAE_fec!G$35)</f>
        <v>0.57256884788426721</v>
      </c>
      <c r="H81" s="351">
        <f>IF(H$35=0,0,H$35/MAE_fec!H$35)</f>
        <v>0.57500681383460772</v>
      </c>
      <c r="I81" s="351">
        <f>IF(I$35=0,0,I$35/MAE_fec!I$35)</f>
        <v>0.58335466071138709</v>
      </c>
      <c r="J81" s="351">
        <f>IF(J$35=0,0,J$35/MAE_fec!J$35)</f>
        <v>0.59199240976418688</v>
      </c>
      <c r="K81" s="351">
        <f>IF(K$35=0,0,K$35/MAE_fec!K$35)</f>
        <v>0.60440176070383766</v>
      </c>
      <c r="L81" s="351">
        <f>IF(L$35=0,0,L$35/MAE_fec!L$35)</f>
        <v>0.60850778943131578</v>
      </c>
      <c r="M81" s="351">
        <f>IF(M$35=0,0,M$35/MAE_fec!M$35)</f>
        <v>0.62259776864174343</v>
      </c>
      <c r="N81" s="351">
        <f>IF(N$35=0,0,N$35/MAE_fec!N$35)</f>
        <v>0.63308366665616866</v>
      </c>
      <c r="O81" s="351">
        <f>IF(O$35=0,0,O$35/MAE_fec!O$35)</f>
        <v>0.63807893752059264</v>
      </c>
      <c r="P81" s="351">
        <f>IF(P$35=0,0,P$35/MAE_fec!P$35)</f>
        <v>0.6347521551075842</v>
      </c>
      <c r="Q81" s="351">
        <f>IF(Q$35=0,0,Q$35/MAE_fec!Q$35)</f>
        <v>0.61670828351286144</v>
      </c>
      <c r="R81" s="351">
        <f>IF(R$35=0,0,R$35/MAE_fec!R$35)</f>
        <v>0.61731817219423402</v>
      </c>
      <c r="S81" s="351">
        <f>IF(S$35=0,0,S$35/MAE_fec!S$35)</f>
        <v>0.64201318244484096</v>
      </c>
      <c r="T81" s="351">
        <f>IF(T$35=0,0,T$35/MAE_fec!T$35)</f>
        <v>0.63268993654780714</v>
      </c>
      <c r="U81" s="351">
        <f>IF(U$35=0,0,U$35/MAE_fec!U$35)</f>
        <v>0.62727922245444023</v>
      </c>
      <c r="V81" s="351">
        <f>IF(V$35=0,0,V$35/MAE_fec!V$35)</f>
        <v>0.62308246472225848</v>
      </c>
      <c r="W81" s="351">
        <f>IF(W$35=0,0,W$35/MAE_fec!W$35)</f>
        <v>0.61200080663432144</v>
      </c>
      <c r="DA81" s="175"/>
    </row>
    <row r="82" spans="1:105" ht="12" customHeight="1" x14ac:dyDescent="0.25">
      <c r="A82" s="203" t="s">
        <v>2594</v>
      </c>
      <c r="B82" s="351">
        <f>IF(B$46=0,0,B$46/MAE_fec!B$46)</f>
        <v>0.61886420994858937</v>
      </c>
      <c r="C82" s="351">
        <f>IF(C$46=0,0,C$46/MAE_fec!C$46)</f>
        <v>0.61886420994858948</v>
      </c>
      <c r="D82" s="351">
        <f>IF(D$46=0,0,D$46/MAE_fec!D$46)</f>
        <v>0.61886420994858937</v>
      </c>
      <c r="E82" s="351">
        <f>IF(E$46=0,0,E$46/MAE_fec!E$46)</f>
        <v>0.61886420994858937</v>
      </c>
      <c r="F82" s="351">
        <f>IF(F$46=0,0,F$46/MAE_fec!F$46)</f>
        <v>0.61886420994858926</v>
      </c>
      <c r="G82" s="351">
        <f>IF(G$46=0,0,G$46/MAE_fec!G$46)</f>
        <v>0.61886420994858937</v>
      </c>
      <c r="H82" s="351">
        <f>IF(H$46=0,0,H$46/MAE_fec!H$46)</f>
        <v>0.61886420994858937</v>
      </c>
      <c r="I82" s="351">
        <f>IF(I$46=0,0,I$46/MAE_fec!I$46)</f>
        <v>0.61886420994858926</v>
      </c>
      <c r="J82" s="351">
        <f>IF(J$46=0,0,J$46/MAE_fec!J$46)</f>
        <v>0.61886420994858926</v>
      </c>
      <c r="K82" s="351">
        <f>IF(K$46=0,0,K$46/MAE_fec!K$46)</f>
        <v>0.61886420994858948</v>
      </c>
      <c r="L82" s="351">
        <f>IF(L$46=0,0,L$46/MAE_fec!L$46)</f>
        <v>0.61886420994858915</v>
      </c>
      <c r="M82" s="351">
        <f>IF(M$46=0,0,M$46/MAE_fec!M$46)</f>
        <v>0.61886420994858937</v>
      </c>
      <c r="N82" s="351">
        <f>IF(N$46=0,0,N$46/MAE_fec!N$46)</f>
        <v>0.61886420994858948</v>
      </c>
      <c r="O82" s="351">
        <f>IF(O$46=0,0,O$46/MAE_fec!O$46)</f>
        <v>0.61886420994858948</v>
      </c>
      <c r="P82" s="351">
        <f>IF(P$46=0,0,P$46/MAE_fec!P$46)</f>
        <v>0.61886420994858937</v>
      </c>
      <c r="Q82" s="351">
        <f>IF(Q$46=0,0,Q$46/MAE_fec!Q$46)</f>
        <v>0.61886420994858926</v>
      </c>
      <c r="R82" s="351">
        <f>IF(R$46=0,0,R$46/MAE_fec!R$46)</f>
        <v>0.61886420994858926</v>
      </c>
      <c r="S82" s="351">
        <f>IF(S$46=0,0,S$46/MAE_fec!S$46)</f>
        <v>0.61886420994858926</v>
      </c>
      <c r="T82" s="351">
        <f>IF(T$46=0,0,T$46/MAE_fec!T$46)</f>
        <v>0.61886420994858937</v>
      </c>
      <c r="U82" s="351">
        <f>IF(U$46=0,0,U$46/MAE_fec!U$46)</f>
        <v>0.61886420994858926</v>
      </c>
      <c r="V82" s="351">
        <f>IF(V$46=0,0,V$46/MAE_fec!V$46)</f>
        <v>0.61886420994858937</v>
      </c>
      <c r="W82" s="351">
        <f>IF(W$46=0,0,W$46/MAE_fec!W$46)</f>
        <v>0.61886420994858915</v>
      </c>
      <c r="DA82" s="175"/>
    </row>
    <row r="83" spans="1:105" ht="12" customHeight="1" x14ac:dyDescent="0.25">
      <c r="A83" s="41" t="s">
        <v>2596</v>
      </c>
      <c r="B83" s="339">
        <f>IF(B$47=0,0,B$47/MAE_fec!B$47)</f>
        <v>0.57240518932977391</v>
      </c>
      <c r="C83" s="339">
        <f>IF(C$47=0,0,C$47/MAE_fec!C$47)</f>
        <v>0.5724051893297738</v>
      </c>
      <c r="D83" s="339">
        <f>IF(D$47=0,0,D$47/MAE_fec!D$47)</f>
        <v>0.57240518932977391</v>
      </c>
      <c r="E83" s="339">
        <f>IF(E$47=0,0,E$47/MAE_fec!E$47)</f>
        <v>0.5724051893297738</v>
      </c>
      <c r="F83" s="339">
        <f>IF(F$47=0,0,F$47/MAE_fec!F$47)</f>
        <v>0.5724051893297738</v>
      </c>
      <c r="G83" s="339">
        <f>IF(G$47=0,0,G$47/MAE_fec!G$47)</f>
        <v>0.57240518932977391</v>
      </c>
      <c r="H83" s="339">
        <f>IF(H$47=0,0,H$47/MAE_fec!H$47)</f>
        <v>0.57240518932977391</v>
      </c>
      <c r="I83" s="339">
        <f>IF(I$47=0,0,I$47/MAE_fec!I$47)</f>
        <v>0.57240518932977402</v>
      </c>
      <c r="J83" s="339">
        <f>IF(J$47=0,0,J$47/MAE_fec!J$47)</f>
        <v>0.5724051893297738</v>
      </c>
      <c r="K83" s="339">
        <f>IF(K$47=0,0,K$47/MAE_fec!K$47)</f>
        <v>0.57240518932977402</v>
      </c>
      <c r="L83" s="339">
        <f>IF(L$47=0,0,L$47/MAE_fec!L$47)</f>
        <v>0.57240518932977413</v>
      </c>
      <c r="M83" s="339">
        <f>IF(M$47=0,0,M$47/MAE_fec!M$47)</f>
        <v>0.57240518932977413</v>
      </c>
      <c r="N83" s="339">
        <f>IF(N$47=0,0,N$47/MAE_fec!N$47)</f>
        <v>0.5724051893297738</v>
      </c>
      <c r="O83" s="339">
        <f>IF(O$47=0,0,O$47/MAE_fec!O$47)</f>
        <v>0.57240518932977402</v>
      </c>
      <c r="P83" s="339">
        <f>IF(P$47=0,0,P$47/MAE_fec!P$47)</f>
        <v>0.57240518932977413</v>
      </c>
      <c r="Q83" s="339">
        <f>IF(Q$47=0,0,Q$47/MAE_fec!Q$47)</f>
        <v>0.57240518932977424</v>
      </c>
      <c r="R83" s="339">
        <f>IF(R$47=0,0,R$47/MAE_fec!R$47)</f>
        <v>0.57240518932977402</v>
      </c>
      <c r="S83" s="339">
        <f>IF(S$47=0,0,S$47/MAE_fec!S$47)</f>
        <v>0.57240518932977391</v>
      </c>
      <c r="T83" s="339">
        <f>IF(T$47=0,0,T$47/MAE_fec!T$47)</f>
        <v>0.57240518932977391</v>
      </c>
      <c r="U83" s="339">
        <f>IF(U$47=0,0,U$47/MAE_fec!U$47)</f>
        <v>0.57240518932977391</v>
      </c>
      <c r="V83" s="339">
        <f>IF(V$47=0,0,V$47/MAE_fec!V$47)</f>
        <v>0.5724051893297738</v>
      </c>
      <c r="W83" s="339">
        <f>IF(W$47=0,0,W$47/MAE_fec!W$47)</f>
        <v>0.57240518932977402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DA8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Machinery equipment / CO2 emissions"</f>
        <v>EL: Machinery equipment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26</v>
      </c>
      <c r="B5" s="225">
        <v>50.05214676287077</v>
      </c>
      <c r="C5" s="225">
        <v>63.586129201484127</v>
      </c>
      <c r="D5" s="225">
        <v>60.942802802108822</v>
      </c>
      <c r="E5" s="225">
        <v>43.861670163336591</v>
      </c>
      <c r="F5" s="225">
        <v>35.844205921218851</v>
      </c>
      <c r="G5" s="225">
        <v>35.140549201535819</v>
      </c>
      <c r="H5" s="225">
        <v>35.791515481206837</v>
      </c>
      <c r="I5" s="225">
        <v>34.966322762372137</v>
      </c>
      <c r="J5" s="225">
        <v>25.830267121843882</v>
      </c>
      <c r="K5" s="225">
        <v>22.548723838384941</v>
      </c>
      <c r="L5" s="225">
        <v>19.60394615884881</v>
      </c>
      <c r="M5" s="225">
        <v>13.31102808224043</v>
      </c>
      <c r="N5" s="225">
        <v>21.818490120834252</v>
      </c>
      <c r="O5" s="225">
        <v>25.138380600995099</v>
      </c>
      <c r="P5" s="225">
        <v>52.510182838746708</v>
      </c>
      <c r="Q5" s="225">
        <v>61.404632997312667</v>
      </c>
      <c r="R5" s="225">
        <v>49.329663839066278</v>
      </c>
      <c r="S5" s="225">
        <v>38.155141442145563</v>
      </c>
      <c r="T5" s="225">
        <v>48.24391176127083</v>
      </c>
      <c r="U5" s="225">
        <v>50.259732122149252</v>
      </c>
      <c r="V5" s="225">
        <v>45.423212761573843</v>
      </c>
      <c r="W5" s="225">
        <v>105.2898173982813</v>
      </c>
      <c r="DA5" s="89" t="s">
        <v>2638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2639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2640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2641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2642</v>
      </c>
    </row>
    <row r="10" spans="1:105" ht="12" customHeight="1" x14ac:dyDescent="0.25">
      <c r="A10" s="56" t="s">
        <v>96</v>
      </c>
      <c r="B10" s="262">
        <v>0</v>
      </c>
      <c r="C10" s="262">
        <v>1.8051070993277751E-2</v>
      </c>
      <c r="D10" s="262">
        <v>2.2599015884568099E-2</v>
      </c>
      <c r="E10" s="262">
        <v>0</v>
      </c>
      <c r="F10" s="262">
        <v>1.038317557635618E-3</v>
      </c>
      <c r="G10" s="262">
        <v>1.5114546448663439E-2</v>
      </c>
      <c r="H10" s="262">
        <v>1.9465358715570081E-2</v>
      </c>
      <c r="I10" s="262">
        <v>4.3801639694408853E-2</v>
      </c>
      <c r="J10" s="262">
        <v>3.719020146931544E-2</v>
      </c>
      <c r="K10" s="262">
        <v>0.41864266629099611</v>
      </c>
      <c r="L10" s="262">
        <v>0.2060048521081351</v>
      </c>
      <c r="M10" s="262">
        <v>3.7414825964504822E-2</v>
      </c>
      <c r="N10" s="262">
        <v>0.26589853954385589</v>
      </c>
      <c r="O10" s="262">
        <v>0.55698209653466357</v>
      </c>
      <c r="P10" s="262">
        <v>1.255758197878299</v>
      </c>
      <c r="Q10" s="262">
        <v>1.6017913546160261</v>
      </c>
      <c r="R10" s="262">
        <v>1.286816959554747</v>
      </c>
      <c r="S10" s="262">
        <v>0.77684588449878245</v>
      </c>
      <c r="T10" s="262">
        <v>0.95333431101932009</v>
      </c>
      <c r="U10" s="262">
        <v>0.6570539959007673</v>
      </c>
      <c r="V10" s="262">
        <v>0.59559913161313427</v>
      </c>
      <c r="W10" s="262">
        <v>1.670355689266469</v>
      </c>
      <c r="DA10" s="68" t="s">
        <v>2643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0.1194464765374581</v>
      </c>
      <c r="O11" s="228">
        <v>0.4349874539180052</v>
      </c>
      <c r="P11" s="228">
        <v>1.093276171340102</v>
      </c>
      <c r="Q11" s="228">
        <v>1.345853271953152</v>
      </c>
      <c r="R11" s="228">
        <v>1.132199735911015</v>
      </c>
      <c r="S11" s="228">
        <v>0.70977602743188739</v>
      </c>
      <c r="T11" s="228">
        <v>0.92467682834089571</v>
      </c>
      <c r="U11" s="228">
        <v>0.62331326105588214</v>
      </c>
      <c r="V11" s="228">
        <v>0.59103034005837041</v>
      </c>
      <c r="W11" s="228">
        <v>1.1412302375644581</v>
      </c>
      <c r="DA11" s="69" t="s">
        <v>2644</v>
      </c>
    </row>
    <row r="12" spans="1:105" ht="12" customHeight="1" x14ac:dyDescent="0.25">
      <c r="A12" s="37" t="s">
        <v>162</v>
      </c>
      <c r="B12" s="228">
        <v>0</v>
      </c>
      <c r="C12" s="228">
        <v>1.8051070993277751E-2</v>
      </c>
      <c r="D12" s="228">
        <v>2.2599015884568099E-2</v>
      </c>
      <c r="E12" s="228">
        <v>0</v>
      </c>
      <c r="F12" s="228">
        <v>1.038317557635618E-3</v>
      </c>
      <c r="G12" s="228">
        <v>1.5114546448663439E-2</v>
      </c>
      <c r="H12" s="228">
        <v>1.9465358715570081E-2</v>
      </c>
      <c r="I12" s="228">
        <v>4.3801639694408853E-2</v>
      </c>
      <c r="J12" s="228">
        <v>3.719020146931544E-2</v>
      </c>
      <c r="K12" s="228">
        <v>0.41864266629099611</v>
      </c>
      <c r="L12" s="228">
        <v>0.2060048521081351</v>
      </c>
      <c r="M12" s="228">
        <v>3.7414825964504822E-2</v>
      </c>
      <c r="N12" s="228">
        <v>0.14645206300639779</v>
      </c>
      <c r="O12" s="228">
        <v>0.12199464261665829</v>
      </c>
      <c r="P12" s="228">
        <v>0.16248202653819679</v>
      </c>
      <c r="Q12" s="228">
        <v>0.25593808266287371</v>
      </c>
      <c r="R12" s="228">
        <v>0.15461722364373229</v>
      </c>
      <c r="S12" s="228">
        <v>6.7069857066895083E-2</v>
      </c>
      <c r="T12" s="228">
        <v>2.8657482678424381E-2</v>
      </c>
      <c r="U12" s="228">
        <v>3.3740734844885108E-2</v>
      </c>
      <c r="V12" s="228">
        <v>4.5687915547639119E-3</v>
      </c>
      <c r="W12" s="228">
        <v>0.52912545170201064</v>
      </c>
      <c r="DA12" s="69" t="s">
        <v>2645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2647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2648</v>
      </c>
    </row>
    <row r="16" spans="1:105" ht="12" customHeight="1" x14ac:dyDescent="0.25">
      <c r="A16" s="57" t="s">
        <v>2557</v>
      </c>
      <c r="B16" s="263">
        <f t="shared" ref="B16:W16" si="0">B17+B23</f>
        <v>8.1926636875797012</v>
      </c>
      <c r="C16" s="263">
        <f t="shared" si="0"/>
        <v>11.03408390520076</v>
      </c>
      <c r="D16" s="263">
        <f t="shared" si="0"/>
        <v>10.052073930529369</v>
      </c>
      <c r="E16" s="263">
        <f t="shared" si="0"/>
        <v>4.4254490802222914</v>
      </c>
      <c r="F16" s="263">
        <f t="shared" si="0"/>
        <v>4.3089069531308644</v>
      </c>
      <c r="G16" s="263">
        <f t="shared" si="0"/>
        <v>3.8430383635807761</v>
      </c>
      <c r="H16" s="263">
        <f t="shared" si="0"/>
        <v>3.8129514652964831</v>
      </c>
      <c r="I16" s="263">
        <f t="shared" si="0"/>
        <v>3.2282608657105958</v>
      </c>
      <c r="J16" s="263">
        <f t="shared" si="0"/>
        <v>1.713652126614575</v>
      </c>
      <c r="K16" s="263">
        <f t="shared" si="0"/>
        <v>5.8086866821825263</v>
      </c>
      <c r="L16" s="263">
        <f t="shared" si="0"/>
        <v>3.7927382152690061</v>
      </c>
      <c r="M16" s="263">
        <f t="shared" si="0"/>
        <v>0.58680038405132784</v>
      </c>
      <c r="N16" s="263">
        <f t="shared" si="0"/>
        <v>3.904645399920696</v>
      </c>
      <c r="O16" s="263">
        <f t="shared" si="0"/>
        <v>4.5725938928483627</v>
      </c>
      <c r="P16" s="263">
        <f t="shared" si="0"/>
        <v>12.73631770133056</v>
      </c>
      <c r="Q16" s="263">
        <f t="shared" si="0"/>
        <v>15.454017754369509</v>
      </c>
      <c r="R16" s="263">
        <f t="shared" si="0"/>
        <v>12.273870620222061</v>
      </c>
      <c r="S16" s="263">
        <f t="shared" si="0"/>
        <v>5.9562454433198502</v>
      </c>
      <c r="T16" s="263">
        <f t="shared" si="0"/>
        <v>7.6663315902364593</v>
      </c>
      <c r="U16" s="263">
        <f t="shared" si="0"/>
        <v>5.9249242488636096</v>
      </c>
      <c r="V16" s="263">
        <f t="shared" si="0"/>
        <v>5.8480583384072169</v>
      </c>
      <c r="W16" s="263">
        <f t="shared" si="0"/>
        <v>21.539303135790369</v>
      </c>
      <c r="DA16" s="70"/>
    </row>
    <row r="17" spans="1:105" ht="12" customHeight="1" x14ac:dyDescent="0.25">
      <c r="A17" s="60" t="s">
        <v>2558</v>
      </c>
      <c r="B17" s="331">
        <v>8.1926636875797012</v>
      </c>
      <c r="C17" s="331">
        <v>11.03408390520076</v>
      </c>
      <c r="D17" s="331">
        <v>10.052073930529369</v>
      </c>
      <c r="E17" s="331">
        <v>4.4254490802222914</v>
      </c>
      <c r="F17" s="331">
        <v>4.3089069531308644</v>
      </c>
      <c r="G17" s="331">
        <v>3.8430383635807761</v>
      </c>
      <c r="H17" s="331">
        <v>3.8129514652964831</v>
      </c>
      <c r="I17" s="331">
        <v>3.2282608657105958</v>
      </c>
      <c r="J17" s="331">
        <v>1.713652126614575</v>
      </c>
      <c r="K17" s="331">
        <v>5.8086866821825263</v>
      </c>
      <c r="L17" s="331">
        <v>3.7927382152690061</v>
      </c>
      <c r="M17" s="331">
        <v>0.58680038405132784</v>
      </c>
      <c r="N17" s="331">
        <v>3.904645399920696</v>
      </c>
      <c r="O17" s="331">
        <v>4.5725938928483627</v>
      </c>
      <c r="P17" s="331">
        <v>12.73631770133056</v>
      </c>
      <c r="Q17" s="331">
        <v>15.454017754369509</v>
      </c>
      <c r="R17" s="331">
        <v>12.273870620222061</v>
      </c>
      <c r="S17" s="331">
        <v>5.9562454433198502</v>
      </c>
      <c r="T17" s="331">
        <v>7.6663315902364593</v>
      </c>
      <c r="U17" s="331">
        <v>5.9249242488636096</v>
      </c>
      <c r="V17" s="331">
        <v>5.8480583384072169</v>
      </c>
      <c r="W17" s="331">
        <v>21.539303135790369</v>
      </c>
      <c r="DA17" s="72" t="s">
        <v>2649</v>
      </c>
    </row>
    <row r="18" spans="1:105" ht="12" customHeight="1" x14ac:dyDescent="0.25">
      <c r="A18" s="59" t="s">
        <v>30</v>
      </c>
      <c r="B18" s="232">
        <v>0.51524646158757403</v>
      </c>
      <c r="C18" s="232">
        <v>2.3165555844851848</v>
      </c>
      <c r="D18" s="232">
        <v>1.665639598597739</v>
      </c>
      <c r="E18" s="232">
        <v>1.270490592998285</v>
      </c>
      <c r="F18" s="232">
        <v>1.5714515640844711</v>
      </c>
      <c r="G18" s="232">
        <v>1.508815935688812</v>
      </c>
      <c r="H18" s="232">
        <v>1.1210923796651551</v>
      </c>
      <c r="I18" s="232">
        <v>0.64405918262896789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2650</v>
      </c>
    </row>
    <row r="19" spans="1:105" ht="12" customHeight="1" x14ac:dyDescent="0.25">
      <c r="A19" s="59" t="s">
        <v>33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1.2084156298443121</v>
      </c>
      <c r="O19" s="232">
        <v>0.61420758422447053</v>
      </c>
      <c r="P19" s="232">
        <v>4.699136046533372</v>
      </c>
      <c r="Q19" s="232">
        <v>1.6232137755449121</v>
      </c>
      <c r="R19" s="232">
        <v>1.596858894328048</v>
      </c>
      <c r="S19" s="232">
        <v>1.103225329711093</v>
      </c>
      <c r="T19" s="232">
        <v>1.1218496118767329</v>
      </c>
      <c r="U19" s="232">
        <v>1.04331233951883</v>
      </c>
      <c r="V19" s="232">
        <v>1.037457130836521</v>
      </c>
      <c r="W19" s="232">
        <v>2.5682413903739172</v>
      </c>
      <c r="DA19" s="71" t="s">
        <v>2651</v>
      </c>
    </row>
    <row r="20" spans="1:105" ht="12" customHeight="1" x14ac:dyDescent="0.25">
      <c r="A20" s="59" t="s">
        <v>160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0.63219958205346627</v>
      </c>
      <c r="O20" s="232">
        <v>2.579763183437958</v>
      </c>
      <c r="P20" s="232">
        <v>4.8154316053354798</v>
      </c>
      <c r="Q20" s="232">
        <v>5.8020740530063364</v>
      </c>
      <c r="R20" s="232">
        <v>4.8983645398764049</v>
      </c>
      <c r="S20" s="232">
        <v>4.3759815991240014</v>
      </c>
      <c r="T20" s="232">
        <v>5.6650307105957909</v>
      </c>
      <c r="U20" s="232">
        <v>3.8538799283902012</v>
      </c>
      <c r="V20" s="232">
        <v>3.6000363411550218</v>
      </c>
      <c r="W20" s="232">
        <v>5.6666349535003109</v>
      </c>
      <c r="DA20" s="71" t="s">
        <v>2652</v>
      </c>
    </row>
    <row r="21" spans="1:105" ht="12" customHeight="1" x14ac:dyDescent="0.25">
      <c r="A21" s="59" t="s">
        <v>70</v>
      </c>
      <c r="B21" s="232">
        <v>7.6774172259921274</v>
      </c>
      <c r="C21" s="232">
        <v>8.6289147782862408</v>
      </c>
      <c r="D21" s="232">
        <v>8.2726018165676845</v>
      </c>
      <c r="E21" s="232">
        <v>3.1549584872240062</v>
      </c>
      <c r="F21" s="232">
        <v>2.731646846605245</v>
      </c>
      <c r="G21" s="232">
        <v>2.2480626911232999</v>
      </c>
      <c r="H21" s="232">
        <v>2.5803689360822379</v>
      </c>
      <c r="I21" s="232">
        <v>2.3265972180290211</v>
      </c>
      <c r="J21" s="232">
        <v>1.487409970833423</v>
      </c>
      <c r="K21" s="232">
        <v>4.4407190239402121</v>
      </c>
      <c r="L21" s="232">
        <v>2.7631241461354219</v>
      </c>
      <c r="M21" s="232">
        <v>0.35087582377397208</v>
      </c>
      <c r="N21" s="232">
        <v>1.2888969592543189</v>
      </c>
      <c r="O21" s="232">
        <v>0.65511424058612622</v>
      </c>
      <c r="P21" s="232">
        <v>2.5060835907919592</v>
      </c>
      <c r="Q21" s="232">
        <v>6.9253617210217611</v>
      </c>
      <c r="R21" s="232">
        <v>5.1097090989218792</v>
      </c>
      <c r="S21" s="232">
        <v>6.3532776001958322E-2</v>
      </c>
      <c r="T21" s="232">
        <v>0.70388125834461168</v>
      </c>
      <c r="U21" s="232">
        <v>0.81911658816225208</v>
      </c>
      <c r="V21" s="232">
        <v>1.182735811767333</v>
      </c>
      <c r="W21" s="232">
        <v>10.677121029495961</v>
      </c>
      <c r="DA21" s="71" t="s">
        <v>2653</v>
      </c>
    </row>
    <row r="22" spans="1:105" ht="12" customHeight="1" x14ac:dyDescent="0.25">
      <c r="A22" s="59" t="s">
        <v>162</v>
      </c>
      <c r="B22" s="232">
        <v>0</v>
      </c>
      <c r="C22" s="232">
        <v>8.8613542429333655E-2</v>
      </c>
      <c r="D22" s="232">
        <v>0.1138325153639433</v>
      </c>
      <c r="E22" s="232">
        <v>0</v>
      </c>
      <c r="F22" s="232">
        <v>5.8085424411486713E-3</v>
      </c>
      <c r="G22" s="232">
        <v>8.6159736768663744E-2</v>
      </c>
      <c r="H22" s="232">
        <v>0.1114901495490891</v>
      </c>
      <c r="I22" s="232">
        <v>0.25760446505260792</v>
      </c>
      <c r="J22" s="232">
        <v>0.22624215578115259</v>
      </c>
      <c r="K22" s="232">
        <v>1.3679676582423139</v>
      </c>
      <c r="L22" s="232">
        <v>1.029614069133584</v>
      </c>
      <c r="M22" s="232">
        <v>0.2359245602773557</v>
      </c>
      <c r="N22" s="232">
        <v>0.77513322876859858</v>
      </c>
      <c r="O22" s="232">
        <v>0.72350888459980855</v>
      </c>
      <c r="P22" s="232">
        <v>0.7156664586697481</v>
      </c>
      <c r="Q22" s="232">
        <v>1.103368204796505</v>
      </c>
      <c r="R22" s="232">
        <v>0.66893808709572378</v>
      </c>
      <c r="S22" s="232">
        <v>0.41350573848279881</v>
      </c>
      <c r="T22" s="232">
        <v>0.17557000941932319</v>
      </c>
      <c r="U22" s="232">
        <v>0.20861539279232619</v>
      </c>
      <c r="V22" s="232">
        <v>2.782905464834148E-2</v>
      </c>
      <c r="W22" s="232">
        <v>2.6273057624201841</v>
      </c>
      <c r="DA22" s="71" t="s">
        <v>2654</v>
      </c>
    </row>
    <row r="23" spans="1:105" ht="12" customHeight="1" x14ac:dyDescent="0.25">
      <c r="A23" s="60" t="s">
        <v>2565</v>
      </c>
      <c r="B23" s="331">
        <v>0</v>
      </c>
      <c r="C23" s="331">
        <v>0</v>
      </c>
      <c r="D23" s="331">
        <v>0</v>
      </c>
      <c r="E23" s="331">
        <v>0</v>
      </c>
      <c r="F23" s="331">
        <v>0</v>
      </c>
      <c r="G23" s="331">
        <v>0</v>
      </c>
      <c r="H23" s="331">
        <v>0</v>
      </c>
      <c r="I23" s="331">
        <v>0</v>
      </c>
      <c r="J23" s="331">
        <v>0</v>
      </c>
      <c r="K23" s="331">
        <v>0</v>
      </c>
      <c r="L23" s="331">
        <v>0</v>
      </c>
      <c r="M23" s="331">
        <v>0</v>
      </c>
      <c r="N23" s="331">
        <v>0</v>
      </c>
      <c r="O23" s="331">
        <v>0</v>
      </c>
      <c r="P23" s="331">
        <v>0</v>
      </c>
      <c r="Q23" s="331">
        <v>0</v>
      </c>
      <c r="R23" s="331">
        <v>0</v>
      </c>
      <c r="S23" s="331">
        <v>0</v>
      </c>
      <c r="T23" s="331">
        <v>0</v>
      </c>
      <c r="U23" s="331">
        <v>0</v>
      </c>
      <c r="V23" s="331">
        <v>0</v>
      </c>
      <c r="W23" s="331">
        <v>0</v>
      </c>
      <c r="DA23" s="72" t="s">
        <v>2655</v>
      </c>
    </row>
    <row r="24" spans="1:105" ht="12" customHeight="1" x14ac:dyDescent="0.25">
      <c r="A24" s="57" t="s">
        <v>2567</v>
      </c>
      <c r="B24" s="263">
        <f t="shared" ref="B24:W24" si="1">B25+B26</f>
        <v>0</v>
      </c>
      <c r="C24" s="263">
        <f t="shared" si="1"/>
        <v>3.589961116576629</v>
      </c>
      <c r="D24" s="263">
        <f t="shared" si="1"/>
        <v>3.9265791341264928</v>
      </c>
      <c r="E24" s="263">
        <f t="shared" si="1"/>
        <v>0</v>
      </c>
      <c r="F24" s="263">
        <f t="shared" si="1"/>
        <v>1.315647498055655</v>
      </c>
      <c r="G24" s="263">
        <f t="shared" si="1"/>
        <v>3.052571743723286</v>
      </c>
      <c r="H24" s="263">
        <f t="shared" si="1"/>
        <v>3.4274121027046172</v>
      </c>
      <c r="I24" s="263">
        <f t="shared" si="1"/>
        <v>4.5507415035973269</v>
      </c>
      <c r="J24" s="263">
        <f t="shared" si="1"/>
        <v>4.1776706829859913</v>
      </c>
      <c r="K24" s="263">
        <f t="shared" si="1"/>
        <v>1.881290672871557</v>
      </c>
      <c r="L24" s="263">
        <f t="shared" si="1"/>
        <v>2.3995011792544472</v>
      </c>
      <c r="M24" s="263">
        <f t="shared" si="1"/>
        <v>2.9182926620286</v>
      </c>
      <c r="N24" s="263">
        <f t="shared" si="1"/>
        <v>2.7944415462626808</v>
      </c>
      <c r="O24" s="263">
        <f t="shared" si="1"/>
        <v>2.972023760138331</v>
      </c>
      <c r="P24" s="263">
        <f t="shared" si="1"/>
        <v>4.0517948907732118</v>
      </c>
      <c r="Q24" s="263">
        <f t="shared" si="1"/>
        <v>4.5327192142267174</v>
      </c>
      <c r="R24" s="263">
        <f t="shared" si="1"/>
        <v>3.4218016847473778</v>
      </c>
      <c r="S24" s="263">
        <f t="shared" si="1"/>
        <v>4.2259374369472678</v>
      </c>
      <c r="T24" s="263">
        <f t="shared" si="1"/>
        <v>4.0814924685135257</v>
      </c>
      <c r="U24" s="263">
        <f t="shared" si="1"/>
        <v>5.2228670596060924</v>
      </c>
      <c r="V24" s="263">
        <f t="shared" si="1"/>
        <v>2.599316675459336</v>
      </c>
      <c r="W24" s="263">
        <f t="shared" si="1"/>
        <v>10.39374920405854</v>
      </c>
      <c r="DA24" s="70"/>
    </row>
    <row r="25" spans="1:105" ht="12" customHeight="1" x14ac:dyDescent="0.25">
      <c r="A25" s="60" t="s">
        <v>2568</v>
      </c>
      <c r="B25" s="264">
        <v>0</v>
      </c>
      <c r="C25" s="264">
        <v>3.589961116576629</v>
      </c>
      <c r="D25" s="264">
        <v>3.9265791341264928</v>
      </c>
      <c r="E25" s="264">
        <v>0</v>
      </c>
      <c r="F25" s="264">
        <v>1.315647498055655</v>
      </c>
      <c r="G25" s="264">
        <v>3.052571743723286</v>
      </c>
      <c r="H25" s="264">
        <v>3.4274121027046172</v>
      </c>
      <c r="I25" s="264">
        <v>4.5507415035973269</v>
      </c>
      <c r="J25" s="264">
        <v>4.1776706829859913</v>
      </c>
      <c r="K25" s="264">
        <v>1.881290672871557</v>
      </c>
      <c r="L25" s="264">
        <v>2.3995011792544472</v>
      </c>
      <c r="M25" s="264">
        <v>2.9182926620286</v>
      </c>
      <c r="N25" s="264">
        <v>2.7944415462626808</v>
      </c>
      <c r="O25" s="264">
        <v>2.972023760138331</v>
      </c>
      <c r="P25" s="264">
        <v>4.0517948907732118</v>
      </c>
      <c r="Q25" s="264">
        <v>4.5327192142267174</v>
      </c>
      <c r="R25" s="264">
        <v>3.4218016847473778</v>
      </c>
      <c r="S25" s="264">
        <v>4.2259374369472678</v>
      </c>
      <c r="T25" s="264">
        <v>4.0814924685135257</v>
      </c>
      <c r="U25" s="264">
        <v>5.2228670596060924</v>
      </c>
      <c r="V25" s="264">
        <v>2.599316675459336</v>
      </c>
      <c r="W25" s="264">
        <v>10.39374920405854</v>
      </c>
      <c r="DA25" s="72" t="s">
        <v>2656</v>
      </c>
    </row>
    <row r="26" spans="1:105" ht="12" customHeight="1" x14ac:dyDescent="0.25">
      <c r="A26" s="60" t="s">
        <v>2570</v>
      </c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>
        <v>0</v>
      </c>
      <c r="K26" s="264">
        <v>0</v>
      </c>
      <c r="L26" s="264">
        <v>0</v>
      </c>
      <c r="M26" s="264">
        <v>0</v>
      </c>
      <c r="N26" s="264">
        <v>0</v>
      </c>
      <c r="O26" s="264">
        <v>0</v>
      </c>
      <c r="P26" s="264">
        <v>0</v>
      </c>
      <c r="Q26" s="264">
        <v>0</v>
      </c>
      <c r="R26" s="264">
        <v>0</v>
      </c>
      <c r="S26" s="264">
        <v>0</v>
      </c>
      <c r="T26" s="264">
        <v>0</v>
      </c>
      <c r="U26" s="264">
        <v>0</v>
      </c>
      <c r="V26" s="264">
        <v>0</v>
      </c>
      <c r="W26" s="264">
        <v>0</v>
      </c>
      <c r="DA26" s="72" t="s">
        <v>2657</v>
      </c>
    </row>
    <row r="27" spans="1:105" ht="12" customHeight="1" x14ac:dyDescent="0.25">
      <c r="A27" s="57" t="s">
        <v>2572</v>
      </c>
      <c r="B27" s="263">
        <f t="shared" ref="B27:W27" si="2">B28+B34</f>
        <v>11.703805267970999</v>
      </c>
      <c r="C27" s="263">
        <f t="shared" si="2"/>
        <v>15.762977007429649</v>
      </c>
      <c r="D27" s="263">
        <f t="shared" si="2"/>
        <v>14.360105615041951</v>
      </c>
      <c r="E27" s="263">
        <f t="shared" si="2"/>
        <v>6.3220701146032736</v>
      </c>
      <c r="F27" s="263">
        <f t="shared" si="2"/>
        <v>6.1555813616155204</v>
      </c>
      <c r="G27" s="263">
        <f t="shared" si="2"/>
        <v>5.4900548051153937</v>
      </c>
      <c r="H27" s="263">
        <f t="shared" si="2"/>
        <v>5.4470735218521176</v>
      </c>
      <c r="I27" s="263">
        <f t="shared" si="2"/>
        <v>4.6118012367294243</v>
      </c>
      <c r="J27" s="263">
        <f t="shared" si="2"/>
        <v>2.4480744665922498</v>
      </c>
      <c r="K27" s="263">
        <f t="shared" si="2"/>
        <v>8.298123831689324</v>
      </c>
      <c r="L27" s="263">
        <f t="shared" si="2"/>
        <v>5.4181974503842936</v>
      </c>
      <c r="M27" s="263">
        <f t="shared" si="2"/>
        <v>0.83828626293046815</v>
      </c>
      <c r="N27" s="263">
        <f t="shared" si="2"/>
        <v>5.5780648570295641</v>
      </c>
      <c r="O27" s="263">
        <f t="shared" si="2"/>
        <v>6.5322769897833748</v>
      </c>
      <c r="P27" s="263">
        <f t="shared" si="2"/>
        <v>18.194739573329372</v>
      </c>
      <c r="Q27" s="263">
        <f t="shared" si="2"/>
        <v>22.077168220527881</v>
      </c>
      <c r="R27" s="263">
        <f t="shared" si="2"/>
        <v>17.53410088603151</v>
      </c>
      <c r="S27" s="263">
        <f t="shared" si="2"/>
        <v>8.508922061885503</v>
      </c>
      <c r="T27" s="263">
        <f t="shared" si="2"/>
        <v>10.95190227176637</v>
      </c>
      <c r="U27" s="263">
        <f t="shared" si="2"/>
        <v>8.4641774983765874</v>
      </c>
      <c r="V27" s="263">
        <f t="shared" si="2"/>
        <v>8.354369054867453</v>
      </c>
      <c r="W27" s="263">
        <f t="shared" si="2"/>
        <v>30.77043305112911</v>
      </c>
      <c r="DA27" s="70"/>
    </row>
    <row r="28" spans="1:105" ht="12" customHeight="1" x14ac:dyDescent="0.25">
      <c r="A28" s="60" t="s">
        <v>2573</v>
      </c>
      <c r="B28" s="331">
        <v>11.703805267970999</v>
      </c>
      <c r="C28" s="331">
        <v>15.762977007429649</v>
      </c>
      <c r="D28" s="331">
        <v>14.360105615041951</v>
      </c>
      <c r="E28" s="331">
        <v>6.3220701146032736</v>
      </c>
      <c r="F28" s="331">
        <v>6.1555813616155204</v>
      </c>
      <c r="G28" s="331">
        <v>5.4900548051153937</v>
      </c>
      <c r="H28" s="331">
        <v>5.4470735218521176</v>
      </c>
      <c r="I28" s="331">
        <v>4.6118012367294243</v>
      </c>
      <c r="J28" s="331">
        <v>2.4480744665922498</v>
      </c>
      <c r="K28" s="331">
        <v>8.298123831689324</v>
      </c>
      <c r="L28" s="331">
        <v>5.4181974503842936</v>
      </c>
      <c r="M28" s="331">
        <v>0.83828626293046815</v>
      </c>
      <c r="N28" s="331">
        <v>5.5780648570295641</v>
      </c>
      <c r="O28" s="331">
        <v>6.5322769897833748</v>
      </c>
      <c r="P28" s="331">
        <v>18.194739573329372</v>
      </c>
      <c r="Q28" s="331">
        <v>22.077168220527881</v>
      </c>
      <c r="R28" s="331">
        <v>17.53410088603151</v>
      </c>
      <c r="S28" s="331">
        <v>8.508922061885503</v>
      </c>
      <c r="T28" s="331">
        <v>10.95190227176637</v>
      </c>
      <c r="U28" s="331">
        <v>8.4641774983765874</v>
      </c>
      <c r="V28" s="331">
        <v>8.354369054867453</v>
      </c>
      <c r="W28" s="331">
        <v>30.77043305112911</v>
      </c>
      <c r="DA28" s="72" t="s">
        <v>2658</v>
      </c>
    </row>
    <row r="29" spans="1:105" ht="12" customHeight="1" x14ac:dyDescent="0.25">
      <c r="A29" s="59" t="s">
        <v>30</v>
      </c>
      <c r="B29" s="232">
        <v>0.73606637369653438</v>
      </c>
      <c r="C29" s="232">
        <v>3.3093651206931201</v>
      </c>
      <c r="D29" s="232">
        <v>2.3794851408539111</v>
      </c>
      <c r="E29" s="232">
        <v>1.8149865614261209</v>
      </c>
      <c r="F29" s="232">
        <v>2.244930805834958</v>
      </c>
      <c r="G29" s="232">
        <v>2.1554513366983041</v>
      </c>
      <c r="H29" s="232">
        <v>1.601560542378794</v>
      </c>
      <c r="I29" s="232">
        <v>0.92008454661281125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 t="s">
        <v>2659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1.726308042634731</v>
      </c>
      <c r="O30" s="232">
        <v>0.87743940603495785</v>
      </c>
      <c r="P30" s="232">
        <v>6.7130514950476741</v>
      </c>
      <c r="Q30" s="232">
        <v>2.3188768222070171</v>
      </c>
      <c r="R30" s="232">
        <v>2.2812269918972121</v>
      </c>
      <c r="S30" s="232">
        <v>1.576036185301561</v>
      </c>
      <c r="T30" s="232">
        <v>1.6026423026810479</v>
      </c>
      <c r="U30" s="232">
        <v>1.490446199312615</v>
      </c>
      <c r="V30" s="232">
        <v>1.4820816154807439</v>
      </c>
      <c r="W30" s="232">
        <v>3.6689162719627402</v>
      </c>
      <c r="DA30" s="71" t="s">
        <v>2660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0.90314226007638032</v>
      </c>
      <c r="O31" s="232">
        <v>3.6853759763399392</v>
      </c>
      <c r="P31" s="232">
        <v>6.8791880076221146</v>
      </c>
      <c r="Q31" s="232">
        <v>8.2886772185804816</v>
      </c>
      <c r="R31" s="232">
        <v>6.997663628394867</v>
      </c>
      <c r="S31" s="232">
        <v>6.2514022844628592</v>
      </c>
      <c r="T31" s="232">
        <v>8.0929010151368459</v>
      </c>
      <c r="U31" s="232">
        <v>5.5055427548431437</v>
      </c>
      <c r="V31" s="232">
        <v>5.1429090587928874</v>
      </c>
      <c r="W31" s="232">
        <v>8.0951927907147319</v>
      </c>
      <c r="DA31" s="71" t="s">
        <v>2661</v>
      </c>
    </row>
    <row r="32" spans="1:105" ht="12" customHeight="1" x14ac:dyDescent="0.25">
      <c r="A32" s="59" t="s">
        <v>70</v>
      </c>
      <c r="B32" s="232">
        <v>10.96773889427447</v>
      </c>
      <c r="C32" s="232">
        <v>12.327021111837491</v>
      </c>
      <c r="D32" s="232">
        <v>11.81800259509669</v>
      </c>
      <c r="E32" s="232">
        <v>4.5070835531771527</v>
      </c>
      <c r="F32" s="232">
        <v>3.9023526380074922</v>
      </c>
      <c r="G32" s="232">
        <v>3.2115181301761431</v>
      </c>
      <c r="H32" s="232">
        <v>3.68624133726034</v>
      </c>
      <c r="I32" s="232">
        <v>3.3237103114700299</v>
      </c>
      <c r="J32" s="232">
        <v>2.1248713869048892</v>
      </c>
      <c r="K32" s="232">
        <v>6.34388431991459</v>
      </c>
      <c r="L32" s="232">
        <v>3.947320208764888</v>
      </c>
      <c r="M32" s="232">
        <v>0.50125117681996012</v>
      </c>
      <c r="N32" s="232">
        <v>1.841281370363312</v>
      </c>
      <c r="O32" s="232">
        <v>0.93587748655160885</v>
      </c>
      <c r="P32" s="232">
        <v>3.5801194154170859</v>
      </c>
      <c r="Q32" s="232">
        <v>9.8933738871739436</v>
      </c>
      <c r="R32" s="232">
        <v>7.2995844270312578</v>
      </c>
      <c r="S32" s="232">
        <v>9.0761108574226187E-2</v>
      </c>
      <c r="T32" s="232">
        <v>1.0055446547780169</v>
      </c>
      <c r="U32" s="232">
        <v>1.1701665545175031</v>
      </c>
      <c r="V32" s="232">
        <v>1.6896225882390481</v>
      </c>
      <c r="W32" s="232">
        <v>15.253030042137089</v>
      </c>
      <c r="DA32" s="71" t="s">
        <v>2662</v>
      </c>
    </row>
    <row r="33" spans="1:105" ht="12" customHeight="1" x14ac:dyDescent="0.25">
      <c r="A33" s="59" t="s">
        <v>162</v>
      </c>
      <c r="B33" s="232">
        <v>0</v>
      </c>
      <c r="C33" s="232">
        <v>0.12659077489904799</v>
      </c>
      <c r="D33" s="232">
        <v>0.16261787909134759</v>
      </c>
      <c r="E33" s="232">
        <v>0</v>
      </c>
      <c r="F33" s="232">
        <v>8.2979177730695321E-3</v>
      </c>
      <c r="G33" s="232">
        <v>0.12308533824094819</v>
      </c>
      <c r="H33" s="232">
        <v>0.1592716422129844</v>
      </c>
      <c r="I33" s="232">
        <v>0.36800637864658292</v>
      </c>
      <c r="J33" s="232">
        <v>0.32320307968736089</v>
      </c>
      <c r="K33" s="232">
        <v>1.954239511774734</v>
      </c>
      <c r="L33" s="232">
        <v>1.470877241619406</v>
      </c>
      <c r="M33" s="232">
        <v>0.33703508611050809</v>
      </c>
      <c r="N33" s="232">
        <v>1.107333183955141</v>
      </c>
      <c r="O33" s="232">
        <v>1.033584120856869</v>
      </c>
      <c r="P33" s="232">
        <v>1.022380655242497</v>
      </c>
      <c r="Q33" s="232">
        <v>1.5762402925664349</v>
      </c>
      <c r="R33" s="232">
        <v>0.95562583870817697</v>
      </c>
      <c r="S33" s="232">
        <v>0.59072248354685553</v>
      </c>
      <c r="T33" s="232">
        <v>0.25081429917046177</v>
      </c>
      <c r="U33" s="232">
        <v>0.29802198970332322</v>
      </c>
      <c r="V33" s="232">
        <v>3.9755792354773549E-2</v>
      </c>
      <c r="W33" s="232">
        <v>3.7532939463145492</v>
      </c>
      <c r="DA33" s="71" t="s">
        <v>2663</v>
      </c>
    </row>
    <row r="34" spans="1:105" ht="12" customHeight="1" x14ac:dyDescent="0.25">
      <c r="A34" s="60" t="s">
        <v>2580</v>
      </c>
      <c r="B34" s="331">
        <v>0</v>
      </c>
      <c r="C34" s="331">
        <v>0</v>
      </c>
      <c r="D34" s="331">
        <v>0</v>
      </c>
      <c r="E34" s="331">
        <v>0</v>
      </c>
      <c r="F34" s="331">
        <v>0</v>
      </c>
      <c r="G34" s="331">
        <v>0</v>
      </c>
      <c r="H34" s="331">
        <v>0</v>
      </c>
      <c r="I34" s="331">
        <v>0</v>
      </c>
      <c r="J34" s="331">
        <v>0</v>
      </c>
      <c r="K34" s="331">
        <v>0</v>
      </c>
      <c r="L34" s="331">
        <v>0</v>
      </c>
      <c r="M34" s="331">
        <v>0</v>
      </c>
      <c r="N34" s="331">
        <v>0</v>
      </c>
      <c r="O34" s="331">
        <v>0</v>
      </c>
      <c r="P34" s="331">
        <v>0</v>
      </c>
      <c r="Q34" s="331">
        <v>0</v>
      </c>
      <c r="R34" s="331">
        <v>0</v>
      </c>
      <c r="S34" s="331">
        <v>0</v>
      </c>
      <c r="T34" s="331">
        <v>0</v>
      </c>
      <c r="U34" s="331">
        <v>0</v>
      </c>
      <c r="V34" s="331">
        <v>0</v>
      </c>
      <c r="W34" s="331">
        <v>0</v>
      </c>
      <c r="DA34" s="72" t="s">
        <v>2664</v>
      </c>
    </row>
    <row r="35" spans="1:105" ht="12" customHeight="1" x14ac:dyDescent="0.25">
      <c r="A35" s="57" t="s">
        <v>2582</v>
      </c>
      <c r="B35" s="263">
        <v>30.155677807320071</v>
      </c>
      <c r="C35" s="263">
        <v>33.181056101283808</v>
      </c>
      <c r="D35" s="263">
        <v>32.581445106526431</v>
      </c>
      <c r="E35" s="263">
        <v>33.114150968511026</v>
      </c>
      <c r="F35" s="263">
        <v>24.063031790859181</v>
      </c>
      <c r="G35" s="263">
        <v>22.739769742667701</v>
      </c>
      <c r="H35" s="263">
        <v>23.08461303263806</v>
      </c>
      <c r="I35" s="263">
        <v>22.531717516640391</v>
      </c>
      <c r="J35" s="263">
        <v>17.453679644181751</v>
      </c>
      <c r="K35" s="263">
        <v>6.1419799853505399</v>
      </c>
      <c r="L35" s="263">
        <v>7.7875044618329259</v>
      </c>
      <c r="M35" s="263">
        <v>8.9302339472655277</v>
      </c>
      <c r="N35" s="263">
        <v>9.2754397780774536</v>
      </c>
      <c r="O35" s="263">
        <v>10.50450386169037</v>
      </c>
      <c r="P35" s="263">
        <v>16.27157247543526</v>
      </c>
      <c r="Q35" s="263">
        <v>17.738936453572538</v>
      </c>
      <c r="R35" s="263">
        <v>14.81307368851059</v>
      </c>
      <c r="S35" s="263">
        <v>18.68719061549416</v>
      </c>
      <c r="T35" s="263">
        <v>24.590851119735149</v>
      </c>
      <c r="U35" s="263">
        <v>29.990709319402189</v>
      </c>
      <c r="V35" s="263">
        <v>28.02586956122671</v>
      </c>
      <c r="W35" s="263">
        <v>40.915976318036762</v>
      </c>
      <c r="DA35" s="70" t="s">
        <v>2665</v>
      </c>
    </row>
    <row r="36" spans="1:105" ht="12" customHeight="1" x14ac:dyDescent="0.25">
      <c r="A36" s="46" t="s">
        <v>30</v>
      </c>
      <c r="B36" s="231">
        <v>1.896526804896437</v>
      </c>
      <c r="C36" s="231">
        <v>6.9662113747671999</v>
      </c>
      <c r="D36" s="231">
        <v>5.398780940532836</v>
      </c>
      <c r="E36" s="231">
        <v>9.5066549265334821</v>
      </c>
      <c r="F36" s="231">
        <v>8.7757497100011221</v>
      </c>
      <c r="G36" s="231">
        <v>8.9278648079023171</v>
      </c>
      <c r="H36" s="231">
        <v>6.7873887181506838</v>
      </c>
      <c r="I36" s="231">
        <v>4.4952251911029819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2666</v>
      </c>
    </row>
    <row r="37" spans="1:105" ht="12" customHeight="1" x14ac:dyDescent="0.25">
      <c r="A37" s="46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2667</v>
      </c>
    </row>
    <row r="38" spans="1:105" ht="12" customHeight="1" x14ac:dyDescent="0.25">
      <c r="A38" s="46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2.8705772876932949</v>
      </c>
      <c r="O38" s="231">
        <v>1.4110034898258621</v>
      </c>
      <c r="P38" s="231">
        <v>6.0034881781498033</v>
      </c>
      <c r="Q38" s="231">
        <v>1.8632103620311571</v>
      </c>
      <c r="R38" s="231">
        <v>1.9272150736918039</v>
      </c>
      <c r="S38" s="231">
        <v>3.4511054051753769</v>
      </c>
      <c r="T38" s="231">
        <v>3.4435835654556688</v>
      </c>
      <c r="U38" s="231">
        <v>4.5920235012964596</v>
      </c>
      <c r="V38" s="231">
        <v>4.3538685336532748</v>
      </c>
      <c r="W38" s="231">
        <v>4.1744937775447628</v>
      </c>
      <c r="DA38" s="73" t="s">
        <v>2668</v>
      </c>
    </row>
    <row r="39" spans="1:105" ht="12" customHeight="1" x14ac:dyDescent="0.25">
      <c r="A39" s="46" t="s">
        <v>160</v>
      </c>
      <c r="B39" s="231">
        <v>0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1.501782761420988</v>
      </c>
      <c r="O39" s="231">
        <v>5.9264244666586956</v>
      </c>
      <c r="P39" s="231">
        <v>6.1520642154311336</v>
      </c>
      <c r="Q39" s="231">
        <v>6.6599265356803956</v>
      </c>
      <c r="R39" s="231">
        <v>5.9117320955647914</v>
      </c>
      <c r="S39" s="231">
        <v>13.6889294897169</v>
      </c>
      <c r="T39" s="231">
        <v>17.389145965986049</v>
      </c>
      <c r="U39" s="231">
        <v>16.96242489617666</v>
      </c>
      <c r="V39" s="231">
        <v>15.108176019885089</v>
      </c>
      <c r="W39" s="231">
        <v>9.2107122179666625</v>
      </c>
      <c r="DA39" s="73" t="s">
        <v>2669</v>
      </c>
    </row>
    <row r="40" spans="1:105" ht="12" customHeight="1" x14ac:dyDescent="0.25">
      <c r="A40" s="46" t="s">
        <v>70</v>
      </c>
      <c r="B40" s="231">
        <v>28.259151002423629</v>
      </c>
      <c r="C40" s="231">
        <v>25.94837122967331</v>
      </c>
      <c r="D40" s="231">
        <v>26.813702708258589</v>
      </c>
      <c r="E40" s="231">
        <v>23.607496041977541</v>
      </c>
      <c r="F40" s="231">
        <v>15.25484435524916</v>
      </c>
      <c r="G40" s="231">
        <v>13.302086299131799</v>
      </c>
      <c r="H40" s="231">
        <v>15.6222335671054</v>
      </c>
      <c r="I40" s="231">
        <v>16.238536311746369</v>
      </c>
      <c r="J40" s="231">
        <v>15.149385763477779</v>
      </c>
      <c r="K40" s="231">
        <v>4.6955204950662051</v>
      </c>
      <c r="L40" s="231">
        <v>5.6734318044942373</v>
      </c>
      <c r="M40" s="231">
        <v>5.3398110804014083</v>
      </c>
      <c r="N40" s="231">
        <v>3.0617597505661829</v>
      </c>
      <c r="O40" s="231">
        <v>1.504977312953238</v>
      </c>
      <c r="P40" s="231">
        <v>3.2017041136474149</v>
      </c>
      <c r="Q40" s="231">
        <v>7.9492953508788506</v>
      </c>
      <c r="R40" s="231">
        <v>6.1667993537814789</v>
      </c>
      <c r="S40" s="231">
        <v>0.19874299543464369</v>
      </c>
      <c r="T40" s="231">
        <v>2.160605046885812</v>
      </c>
      <c r="U40" s="231">
        <v>3.6052507774206659</v>
      </c>
      <c r="V40" s="231">
        <v>4.9635556799600327</v>
      </c>
      <c r="W40" s="231">
        <v>17.354901087873959</v>
      </c>
      <c r="DA40" s="73" t="s">
        <v>2670</v>
      </c>
    </row>
    <row r="41" spans="1:105" ht="12" customHeight="1" x14ac:dyDescent="0.25">
      <c r="A41" s="46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5.4885600003477669E-2</v>
      </c>
      <c r="T41" s="231">
        <v>1.0585940400111371</v>
      </c>
      <c r="U41" s="231">
        <v>3.912812640128883</v>
      </c>
      <c r="V41" s="231">
        <v>3.4834798799975508</v>
      </c>
      <c r="W41" s="231">
        <v>5.9053705198348014</v>
      </c>
      <c r="DA41" s="73" t="s">
        <v>2671</v>
      </c>
    </row>
    <row r="42" spans="1:105" ht="12" customHeight="1" x14ac:dyDescent="0.25">
      <c r="A42" s="46" t="s">
        <v>162</v>
      </c>
      <c r="B42" s="231">
        <v>0</v>
      </c>
      <c r="C42" s="231">
        <v>0.26647349684329918</v>
      </c>
      <c r="D42" s="231">
        <v>0.36896145773500388</v>
      </c>
      <c r="E42" s="231">
        <v>0</v>
      </c>
      <c r="F42" s="231">
        <v>3.24377256088942E-2</v>
      </c>
      <c r="G42" s="231">
        <v>0.50981863563358432</v>
      </c>
      <c r="H42" s="231">
        <v>0.6749907473819744</v>
      </c>
      <c r="I42" s="231">
        <v>1.797956013791036</v>
      </c>
      <c r="J42" s="231">
        <v>2.304293880703963</v>
      </c>
      <c r="K42" s="231">
        <v>1.4464594902843351</v>
      </c>
      <c r="L42" s="231">
        <v>2.114072657338689</v>
      </c>
      <c r="M42" s="231">
        <v>3.590422866864118</v>
      </c>
      <c r="N42" s="231">
        <v>1.8413199783969869</v>
      </c>
      <c r="O42" s="231">
        <v>1.6620985922525731</v>
      </c>
      <c r="P42" s="231">
        <v>0.91431596820691341</v>
      </c>
      <c r="Q42" s="231">
        <v>1.266504204982138</v>
      </c>
      <c r="R42" s="231">
        <v>0.80732716547251637</v>
      </c>
      <c r="S42" s="231">
        <v>1.293527125163753</v>
      </c>
      <c r="T42" s="231">
        <v>0.53892250139647913</v>
      </c>
      <c r="U42" s="231">
        <v>0.91819750437952563</v>
      </c>
      <c r="V42" s="231">
        <v>0.1167894477307555</v>
      </c>
      <c r="W42" s="231">
        <v>4.2704987148165792</v>
      </c>
      <c r="DA42" s="73" t="s">
        <v>2672</v>
      </c>
    </row>
    <row r="43" spans="1:105" ht="12" customHeight="1" x14ac:dyDescent="0.25">
      <c r="A43" s="46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2673</v>
      </c>
    </row>
    <row r="44" spans="1:105" ht="12" customHeight="1" x14ac:dyDescent="0.25">
      <c r="A44" s="46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2674</v>
      </c>
    </row>
    <row r="45" spans="1:105" ht="12" customHeight="1" x14ac:dyDescent="0.25">
      <c r="A45" s="46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2675</v>
      </c>
    </row>
    <row r="46" spans="1:105" ht="12" customHeight="1" x14ac:dyDescent="0.25">
      <c r="A46" s="57" t="s">
        <v>2594</v>
      </c>
      <c r="B46" s="263">
        <v>0</v>
      </c>
      <c r="C46" s="263">
        <v>0</v>
      </c>
      <c r="D46" s="263">
        <v>0</v>
      </c>
      <c r="E46" s="263">
        <v>0</v>
      </c>
      <c r="F46" s="263">
        <v>0</v>
      </c>
      <c r="G46" s="263">
        <v>0</v>
      </c>
      <c r="H46" s="263">
        <v>0</v>
      </c>
      <c r="I46" s="263">
        <v>0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  <c r="O46" s="263">
        <v>0</v>
      </c>
      <c r="P46" s="263">
        <v>0</v>
      </c>
      <c r="Q46" s="263">
        <v>0</v>
      </c>
      <c r="R46" s="263">
        <v>0</v>
      </c>
      <c r="S46" s="263">
        <v>0</v>
      </c>
      <c r="T46" s="263">
        <v>0</v>
      </c>
      <c r="U46" s="263">
        <v>0</v>
      </c>
      <c r="V46" s="263">
        <v>0</v>
      </c>
      <c r="W46" s="263">
        <v>0</v>
      </c>
      <c r="DA46" s="70" t="s">
        <v>2676</v>
      </c>
    </row>
    <row r="47" spans="1:105" ht="12" customHeight="1" x14ac:dyDescent="0.25">
      <c r="A47" s="41" t="s">
        <v>2596</v>
      </c>
      <c r="B47" s="352">
        <v>0</v>
      </c>
      <c r="C47" s="352">
        <v>0</v>
      </c>
      <c r="D47" s="352">
        <v>0</v>
      </c>
      <c r="E47" s="352">
        <v>0</v>
      </c>
      <c r="F47" s="352">
        <v>0</v>
      </c>
      <c r="G47" s="352">
        <v>0</v>
      </c>
      <c r="H47" s="352">
        <v>0</v>
      </c>
      <c r="I47" s="352">
        <v>0</v>
      </c>
      <c r="J47" s="352">
        <v>0</v>
      </c>
      <c r="K47" s="352">
        <v>0</v>
      </c>
      <c r="L47" s="352">
        <v>0</v>
      </c>
      <c r="M47" s="352">
        <v>0</v>
      </c>
      <c r="N47" s="352">
        <v>0</v>
      </c>
      <c r="O47" s="352">
        <v>0</v>
      </c>
      <c r="P47" s="352">
        <v>0</v>
      </c>
      <c r="Q47" s="352">
        <v>0</v>
      </c>
      <c r="R47" s="352">
        <v>0</v>
      </c>
      <c r="S47" s="352">
        <v>0</v>
      </c>
      <c r="T47" s="352">
        <v>0</v>
      </c>
      <c r="U47" s="352">
        <v>0</v>
      </c>
      <c r="V47" s="352">
        <v>0</v>
      </c>
      <c r="W47" s="352">
        <v>0</v>
      </c>
      <c r="DA47" s="97" t="s">
        <v>2677</v>
      </c>
    </row>
    <row r="48" spans="1:105" ht="12" customHeight="1" x14ac:dyDescent="0.25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DA48" s="173"/>
    </row>
    <row r="49" spans="1:105" ht="15" customHeight="1" x14ac:dyDescent="0.25">
      <c r="A49" s="32" t="s">
        <v>431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DA49" s="88"/>
    </row>
    <row r="50" spans="1:105" ht="12" customHeight="1" x14ac:dyDescent="0.25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DA50" s="173"/>
    </row>
    <row r="51" spans="1:105" ht="12" customHeight="1" x14ac:dyDescent="0.25">
      <c r="A51" s="35" t="s">
        <v>26</v>
      </c>
      <c r="B51" s="234">
        <f t="shared" ref="B51:W51" si="3">SUM(B$52:B$56,B$58:B$59,B$61:B$62,B$64:B$68)</f>
        <v>1</v>
      </c>
      <c r="C51" s="234">
        <f t="shared" si="3"/>
        <v>0.99999999999999989</v>
      </c>
      <c r="D51" s="234">
        <f t="shared" si="3"/>
        <v>0.99999999999999978</v>
      </c>
      <c r="E51" s="234">
        <f t="shared" si="3"/>
        <v>1</v>
      </c>
      <c r="F51" s="234">
        <f t="shared" si="3"/>
        <v>1.0000000000000002</v>
      </c>
      <c r="G51" s="234">
        <f t="shared" si="3"/>
        <v>1</v>
      </c>
      <c r="H51" s="234">
        <f t="shared" si="3"/>
        <v>1.0000000000000004</v>
      </c>
      <c r="I51" s="234">
        <f t="shared" si="3"/>
        <v>1.0000000000000004</v>
      </c>
      <c r="J51" s="234">
        <f t="shared" si="3"/>
        <v>1</v>
      </c>
      <c r="K51" s="234">
        <f t="shared" si="3"/>
        <v>1</v>
      </c>
      <c r="L51" s="234">
        <f t="shared" si="3"/>
        <v>0.99999999999999989</v>
      </c>
      <c r="M51" s="234">
        <f t="shared" si="3"/>
        <v>1</v>
      </c>
      <c r="N51" s="234">
        <f t="shared" si="3"/>
        <v>0.99999999999999989</v>
      </c>
      <c r="O51" s="234">
        <f t="shared" si="3"/>
        <v>1</v>
      </c>
      <c r="P51" s="234">
        <f t="shared" si="3"/>
        <v>0.99999999999999989</v>
      </c>
      <c r="Q51" s="234">
        <f t="shared" si="3"/>
        <v>1.0000000000000002</v>
      </c>
      <c r="R51" s="234">
        <f t="shared" si="3"/>
        <v>1.0000000000000002</v>
      </c>
      <c r="S51" s="234">
        <f t="shared" si="3"/>
        <v>1</v>
      </c>
      <c r="T51" s="234">
        <f t="shared" si="3"/>
        <v>0.99999999999999989</v>
      </c>
      <c r="U51" s="234">
        <f t="shared" si="3"/>
        <v>0.99999999999999989</v>
      </c>
      <c r="V51" s="234">
        <f t="shared" si="3"/>
        <v>1</v>
      </c>
      <c r="W51" s="234">
        <f t="shared" si="3"/>
        <v>0.99999999999999956</v>
      </c>
      <c r="DA51" s="95"/>
    </row>
    <row r="52" spans="1:105" ht="12" customHeight="1" x14ac:dyDescent="0.25">
      <c r="A52" s="55" t="s">
        <v>92</v>
      </c>
      <c r="B52" s="301">
        <f t="shared" ref="B52:W52" si="4">IF(B$6=0,0,B$6/B$5)</f>
        <v>0</v>
      </c>
      <c r="C52" s="301">
        <f t="shared" si="4"/>
        <v>0</v>
      </c>
      <c r="D52" s="301">
        <f t="shared" si="4"/>
        <v>0</v>
      </c>
      <c r="E52" s="301">
        <f t="shared" si="4"/>
        <v>0</v>
      </c>
      <c r="F52" s="301">
        <f t="shared" si="4"/>
        <v>0</v>
      </c>
      <c r="G52" s="301">
        <f t="shared" si="4"/>
        <v>0</v>
      </c>
      <c r="H52" s="301">
        <f t="shared" si="4"/>
        <v>0</v>
      </c>
      <c r="I52" s="301">
        <f t="shared" si="4"/>
        <v>0</v>
      </c>
      <c r="J52" s="301">
        <f t="shared" si="4"/>
        <v>0</v>
      </c>
      <c r="K52" s="301">
        <f t="shared" si="4"/>
        <v>0</v>
      </c>
      <c r="L52" s="301">
        <f t="shared" si="4"/>
        <v>0</v>
      </c>
      <c r="M52" s="301">
        <f t="shared" si="4"/>
        <v>0</v>
      </c>
      <c r="N52" s="301">
        <f t="shared" si="4"/>
        <v>0</v>
      </c>
      <c r="O52" s="301">
        <f t="shared" si="4"/>
        <v>0</v>
      </c>
      <c r="P52" s="301">
        <f t="shared" si="4"/>
        <v>0</v>
      </c>
      <c r="Q52" s="301">
        <f t="shared" si="4"/>
        <v>0</v>
      </c>
      <c r="R52" s="301">
        <f t="shared" si="4"/>
        <v>0</v>
      </c>
      <c r="S52" s="301">
        <f t="shared" si="4"/>
        <v>0</v>
      </c>
      <c r="T52" s="301">
        <f t="shared" si="4"/>
        <v>0</v>
      </c>
      <c r="U52" s="301">
        <f t="shared" si="4"/>
        <v>0</v>
      </c>
      <c r="V52" s="301">
        <f t="shared" si="4"/>
        <v>0</v>
      </c>
      <c r="W52" s="301">
        <f t="shared" si="4"/>
        <v>0</v>
      </c>
      <c r="DA52" s="67"/>
    </row>
    <row r="53" spans="1:105" ht="12" customHeight="1" x14ac:dyDescent="0.25">
      <c r="A53" s="202" t="s">
        <v>93</v>
      </c>
      <c r="B53" s="235">
        <f t="shared" ref="B53:W53" si="5">IF(B$7=0,0,B$7/B$5)</f>
        <v>0</v>
      </c>
      <c r="C53" s="235">
        <f t="shared" si="5"/>
        <v>0</v>
      </c>
      <c r="D53" s="235">
        <f t="shared" si="5"/>
        <v>0</v>
      </c>
      <c r="E53" s="235">
        <f t="shared" si="5"/>
        <v>0</v>
      </c>
      <c r="F53" s="235">
        <f t="shared" si="5"/>
        <v>0</v>
      </c>
      <c r="G53" s="235">
        <f t="shared" si="5"/>
        <v>0</v>
      </c>
      <c r="H53" s="235">
        <f t="shared" si="5"/>
        <v>0</v>
      </c>
      <c r="I53" s="235">
        <f t="shared" si="5"/>
        <v>0</v>
      </c>
      <c r="J53" s="235">
        <f t="shared" si="5"/>
        <v>0</v>
      </c>
      <c r="K53" s="235">
        <f t="shared" si="5"/>
        <v>0</v>
      </c>
      <c r="L53" s="235">
        <f t="shared" si="5"/>
        <v>0</v>
      </c>
      <c r="M53" s="235">
        <f t="shared" si="5"/>
        <v>0</v>
      </c>
      <c r="N53" s="235">
        <f t="shared" si="5"/>
        <v>0</v>
      </c>
      <c r="O53" s="235">
        <f t="shared" si="5"/>
        <v>0</v>
      </c>
      <c r="P53" s="235">
        <f t="shared" si="5"/>
        <v>0</v>
      </c>
      <c r="Q53" s="235">
        <f t="shared" si="5"/>
        <v>0</v>
      </c>
      <c r="R53" s="235">
        <f t="shared" si="5"/>
        <v>0</v>
      </c>
      <c r="S53" s="235">
        <f t="shared" si="5"/>
        <v>0</v>
      </c>
      <c r="T53" s="235">
        <f t="shared" si="5"/>
        <v>0</v>
      </c>
      <c r="U53" s="235">
        <f t="shared" si="5"/>
        <v>0</v>
      </c>
      <c r="V53" s="235">
        <f t="shared" si="5"/>
        <v>0</v>
      </c>
      <c r="W53" s="235">
        <f t="shared" si="5"/>
        <v>0</v>
      </c>
      <c r="DA53" s="174"/>
    </row>
    <row r="54" spans="1:105" ht="12" customHeight="1" x14ac:dyDescent="0.25">
      <c r="A54" s="202" t="s">
        <v>94</v>
      </c>
      <c r="B54" s="235">
        <f t="shared" ref="B54:W54" si="6">IF(B$8=0,0,B$8/B$5)</f>
        <v>0</v>
      </c>
      <c r="C54" s="235">
        <f t="shared" si="6"/>
        <v>0</v>
      </c>
      <c r="D54" s="235">
        <f t="shared" si="6"/>
        <v>0</v>
      </c>
      <c r="E54" s="235">
        <f t="shared" si="6"/>
        <v>0</v>
      </c>
      <c r="F54" s="235">
        <f t="shared" si="6"/>
        <v>0</v>
      </c>
      <c r="G54" s="235">
        <f t="shared" si="6"/>
        <v>0</v>
      </c>
      <c r="H54" s="235">
        <f t="shared" si="6"/>
        <v>0</v>
      </c>
      <c r="I54" s="235">
        <f t="shared" si="6"/>
        <v>0</v>
      </c>
      <c r="J54" s="235">
        <f t="shared" si="6"/>
        <v>0</v>
      </c>
      <c r="K54" s="235">
        <f t="shared" si="6"/>
        <v>0</v>
      </c>
      <c r="L54" s="235">
        <f t="shared" si="6"/>
        <v>0</v>
      </c>
      <c r="M54" s="235">
        <f t="shared" si="6"/>
        <v>0</v>
      </c>
      <c r="N54" s="235">
        <f t="shared" si="6"/>
        <v>0</v>
      </c>
      <c r="O54" s="235">
        <f t="shared" si="6"/>
        <v>0</v>
      </c>
      <c r="P54" s="235">
        <f t="shared" si="6"/>
        <v>0</v>
      </c>
      <c r="Q54" s="235">
        <f t="shared" si="6"/>
        <v>0</v>
      </c>
      <c r="R54" s="235">
        <f t="shared" si="6"/>
        <v>0</v>
      </c>
      <c r="S54" s="235">
        <f t="shared" si="6"/>
        <v>0</v>
      </c>
      <c r="T54" s="235">
        <f t="shared" si="6"/>
        <v>0</v>
      </c>
      <c r="U54" s="235">
        <f t="shared" si="6"/>
        <v>0</v>
      </c>
      <c r="V54" s="235">
        <f t="shared" si="6"/>
        <v>0</v>
      </c>
      <c r="W54" s="235">
        <f t="shared" si="6"/>
        <v>0</v>
      </c>
      <c r="DA54" s="174"/>
    </row>
    <row r="55" spans="1:105" ht="12" customHeight="1" x14ac:dyDescent="0.25">
      <c r="A55" s="202" t="s">
        <v>95</v>
      </c>
      <c r="B55" s="235">
        <f t="shared" ref="B55:W55" si="7">IF(B$9=0,0,B$9/B$5)</f>
        <v>0</v>
      </c>
      <c r="C55" s="235">
        <f t="shared" si="7"/>
        <v>0</v>
      </c>
      <c r="D55" s="235">
        <f t="shared" si="7"/>
        <v>0</v>
      </c>
      <c r="E55" s="235">
        <f t="shared" si="7"/>
        <v>0</v>
      </c>
      <c r="F55" s="235">
        <f t="shared" si="7"/>
        <v>0</v>
      </c>
      <c r="G55" s="235">
        <f t="shared" si="7"/>
        <v>0</v>
      </c>
      <c r="H55" s="235">
        <f t="shared" si="7"/>
        <v>0</v>
      </c>
      <c r="I55" s="235">
        <f t="shared" si="7"/>
        <v>0</v>
      </c>
      <c r="J55" s="235">
        <f t="shared" si="7"/>
        <v>0</v>
      </c>
      <c r="K55" s="235">
        <f t="shared" si="7"/>
        <v>0</v>
      </c>
      <c r="L55" s="235">
        <f t="shared" si="7"/>
        <v>0</v>
      </c>
      <c r="M55" s="235">
        <f t="shared" si="7"/>
        <v>0</v>
      </c>
      <c r="N55" s="235">
        <f t="shared" si="7"/>
        <v>0</v>
      </c>
      <c r="O55" s="235">
        <f t="shared" si="7"/>
        <v>0</v>
      </c>
      <c r="P55" s="235">
        <f t="shared" si="7"/>
        <v>0</v>
      </c>
      <c r="Q55" s="235">
        <f t="shared" si="7"/>
        <v>0</v>
      </c>
      <c r="R55" s="235">
        <f t="shared" si="7"/>
        <v>0</v>
      </c>
      <c r="S55" s="235">
        <f t="shared" si="7"/>
        <v>0</v>
      </c>
      <c r="T55" s="235">
        <f t="shared" si="7"/>
        <v>0</v>
      </c>
      <c r="U55" s="235">
        <f t="shared" si="7"/>
        <v>0</v>
      </c>
      <c r="V55" s="235">
        <f t="shared" si="7"/>
        <v>0</v>
      </c>
      <c r="W55" s="235">
        <f t="shared" si="7"/>
        <v>0</v>
      </c>
      <c r="DA55" s="174"/>
    </row>
    <row r="56" spans="1:105" ht="12" customHeight="1" x14ac:dyDescent="0.25">
      <c r="A56" s="56" t="s">
        <v>96</v>
      </c>
      <c r="B56" s="302">
        <f t="shared" ref="B56:W56" si="8">IF(B$10=0,0,B$10/B$5)</f>
        <v>0</v>
      </c>
      <c r="C56" s="302">
        <f t="shared" si="8"/>
        <v>2.8388378440335116E-4</v>
      </c>
      <c r="D56" s="302">
        <f t="shared" si="8"/>
        <v>3.7082337610809882E-4</v>
      </c>
      <c r="E56" s="302">
        <f t="shared" si="8"/>
        <v>0</v>
      </c>
      <c r="F56" s="302">
        <f t="shared" si="8"/>
        <v>2.8967514580116855E-5</v>
      </c>
      <c r="G56" s="302">
        <f t="shared" si="8"/>
        <v>4.3011696721014414E-4</v>
      </c>
      <c r="H56" s="302">
        <f t="shared" si="8"/>
        <v>5.4385399595026417E-4</v>
      </c>
      <c r="I56" s="302">
        <f t="shared" si="8"/>
        <v>1.2526807577702896E-3</v>
      </c>
      <c r="J56" s="302">
        <f t="shared" si="8"/>
        <v>1.4397915938648888E-3</v>
      </c>
      <c r="K56" s="302">
        <f t="shared" si="8"/>
        <v>1.8566135684288089E-2</v>
      </c>
      <c r="L56" s="302">
        <f t="shared" si="8"/>
        <v>1.0508335946186468E-2</v>
      </c>
      <c r="M56" s="302">
        <f t="shared" si="8"/>
        <v>2.8108141409771102E-3</v>
      </c>
      <c r="N56" s="302">
        <f t="shared" si="8"/>
        <v>1.2186844189092265E-2</v>
      </c>
      <c r="O56" s="302">
        <f t="shared" si="8"/>
        <v>2.2156641884585656E-2</v>
      </c>
      <c r="P56" s="302">
        <f t="shared" si="8"/>
        <v>2.3914565327921279E-2</v>
      </c>
      <c r="Q56" s="302">
        <f t="shared" si="8"/>
        <v>2.6085838745850454E-2</v>
      </c>
      <c r="R56" s="302">
        <f t="shared" si="8"/>
        <v>2.6086067883066767E-2</v>
      </c>
      <c r="S56" s="302">
        <f t="shared" si="8"/>
        <v>2.036018882741425E-2</v>
      </c>
      <c r="T56" s="302">
        <f t="shared" si="8"/>
        <v>1.9760717491914416E-2</v>
      </c>
      <c r="U56" s="302">
        <f t="shared" si="8"/>
        <v>1.3073169476985858E-2</v>
      </c>
      <c r="V56" s="302">
        <f t="shared" si="8"/>
        <v>1.3112219400671423E-2</v>
      </c>
      <c r="W56" s="302">
        <f t="shared" si="8"/>
        <v>1.5864361156102975E-2</v>
      </c>
      <c r="DA56" s="68"/>
    </row>
    <row r="57" spans="1:105" ht="12" customHeight="1" x14ac:dyDescent="0.25">
      <c r="A57" s="203" t="s">
        <v>2557</v>
      </c>
      <c r="B57" s="303">
        <f t="shared" ref="B57:W57" si="9">IF(B$16=0,0,B$16/B$5)</f>
        <v>0.16368256343516335</v>
      </c>
      <c r="C57" s="303">
        <f t="shared" si="9"/>
        <v>0.17352973114996942</v>
      </c>
      <c r="D57" s="303">
        <f t="shared" si="9"/>
        <v>0.16494275727964278</v>
      </c>
      <c r="E57" s="303">
        <f t="shared" si="9"/>
        <v>0.1008955897881305</v>
      </c>
      <c r="F57" s="303">
        <f t="shared" si="9"/>
        <v>0.12021209125405961</v>
      </c>
      <c r="G57" s="303">
        <f t="shared" si="9"/>
        <v>0.10936193232326648</v>
      </c>
      <c r="H57" s="303">
        <f t="shared" si="9"/>
        <v>0.1065322720771229</v>
      </c>
      <c r="I57" s="303">
        <f t="shared" si="9"/>
        <v>9.2324860342036963E-2</v>
      </c>
      <c r="J57" s="303">
        <f t="shared" si="9"/>
        <v>6.6342795393137491E-2</v>
      </c>
      <c r="K57" s="303">
        <f t="shared" si="9"/>
        <v>0.25760600572411707</v>
      </c>
      <c r="L57" s="303">
        <f t="shared" si="9"/>
        <v>0.19346809997011971</v>
      </c>
      <c r="M57" s="303">
        <f t="shared" si="9"/>
        <v>4.4083776281280386E-2</v>
      </c>
      <c r="N57" s="303">
        <f t="shared" si="9"/>
        <v>0.1789603853564638</v>
      </c>
      <c r="O57" s="303">
        <f t="shared" si="9"/>
        <v>0.18189691553430284</v>
      </c>
      <c r="P57" s="303">
        <f t="shared" si="9"/>
        <v>0.24254948302965279</v>
      </c>
      <c r="Q57" s="303">
        <f t="shared" si="9"/>
        <v>0.25167510984139985</v>
      </c>
      <c r="R57" s="303">
        <f t="shared" si="9"/>
        <v>0.24881318186688831</v>
      </c>
      <c r="S57" s="303">
        <f t="shared" si="9"/>
        <v>0.15610597204445628</v>
      </c>
      <c r="T57" s="303">
        <f t="shared" si="9"/>
        <v>0.15890775250921557</v>
      </c>
      <c r="U57" s="303">
        <f t="shared" si="9"/>
        <v>0.11788610879309722</v>
      </c>
      <c r="V57" s="303">
        <f t="shared" si="9"/>
        <v>0.12874603056159056</v>
      </c>
      <c r="W57" s="303">
        <f t="shared" si="9"/>
        <v>0.20457156891357631</v>
      </c>
      <c r="DA57" s="175"/>
    </row>
    <row r="58" spans="1:105" ht="12" customHeight="1" x14ac:dyDescent="0.25">
      <c r="A58" s="62" t="s">
        <v>2558</v>
      </c>
      <c r="B58" s="304">
        <f t="shared" ref="B58:W58" si="10">IF(B$17=0,0,B$17/B$5)</f>
        <v>0.16368256343516335</v>
      </c>
      <c r="C58" s="304">
        <f t="shared" si="10"/>
        <v>0.17352973114996942</v>
      </c>
      <c r="D58" s="304">
        <f t="shared" si="10"/>
        <v>0.16494275727964278</v>
      </c>
      <c r="E58" s="304">
        <f t="shared" si="10"/>
        <v>0.1008955897881305</v>
      </c>
      <c r="F58" s="304">
        <f t="shared" si="10"/>
        <v>0.12021209125405961</v>
      </c>
      <c r="G58" s="304">
        <f t="shared" si="10"/>
        <v>0.10936193232326648</v>
      </c>
      <c r="H58" s="304">
        <f t="shared" si="10"/>
        <v>0.1065322720771229</v>
      </c>
      <c r="I58" s="304">
        <f t="shared" si="10"/>
        <v>9.2324860342036963E-2</v>
      </c>
      <c r="J58" s="304">
        <f t="shared" si="10"/>
        <v>6.6342795393137491E-2</v>
      </c>
      <c r="K58" s="304">
        <f t="shared" si="10"/>
        <v>0.25760600572411707</v>
      </c>
      <c r="L58" s="304">
        <f t="shared" si="10"/>
        <v>0.19346809997011971</v>
      </c>
      <c r="M58" s="304">
        <f t="shared" si="10"/>
        <v>4.4083776281280386E-2</v>
      </c>
      <c r="N58" s="304">
        <f t="shared" si="10"/>
        <v>0.1789603853564638</v>
      </c>
      <c r="O58" s="304">
        <f t="shared" si="10"/>
        <v>0.18189691553430284</v>
      </c>
      <c r="P58" s="304">
        <f t="shared" si="10"/>
        <v>0.24254948302965279</v>
      </c>
      <c r="Q58" s="304">
        <f t="shared" si="10"/>
        <v>0.25167510984139985</v>
      </c>
      <c r="R58" s="304">
        <f t="shared" si="10"/>
        <v>0.24881318186688831</v>
      </c>
      <c r="S58" s="304">
        <f t="shared" si="10"/>
        <v>0.15610597204445628</v>
      </c>
      <c r="T58" s="304">
        <f t="shared" si="10"/>
        <v>0.15890775250921557</v>
      </c>
      <c r="U58" s="304">
        <f t="shared" si="10"/>
        <v>0.11788610879309722</v>
      </c>
      <c r="V58" s="304">
        <f t="shared" si="10"/>
        <v>0.12874603056159056</v>
      </c>
      <c r="W58" s="304">
        <f t="shared" si="10"/>
        <v>0.20457156891357631</v>
      </c>
      <c r="DA58" s="72"/>
    </row>
    <row r="59" spans="1:105" ht="12" customHeight="1" x14ac:dyDescent="0.25">
      <c r="A59" s="62" t="s">
        <v>2565</v>
      </c>
      <c r="B59" s="304">
        <f t="shared" ref="B59:W59" si="11">IF(B$23=0,0,B$23/B$5)</f>
        <v>0</v>
      </c>
      <c r="C59" s="304">
        <f t="shared" si="11"/>
        <v>0</v>
      </c>
      <c r="D59" s="304">
        <f t="shared" si="11"/>
        <v>0</v>
      </c>
      <c r="E59" s="304">
        <f t="shared" si="11"/>
        <v>0</v>
      </c>
      <c r="F59" s="304">
        <f t="shared" si="11"/>
        <v>0</v>
      </c>
      <c r="G59" s="304">
        <f t="shared" si="11"/>
        <v>0</v>
      </c>
      <c r="H59" s="304">
        <f t="shared" si="11"/>
        <v>0</v>
      </c>
      <c r="I59" s="304">
        <f t="shared" si="11"/>
        <v>0</v>
      </c>
      <c r="J59" s="304">
        <f t="shared" si="11"/>
        <v>0</v>
      </c>
      <c r="K59" s="304">
        <f t="shared" si="11"/>
        <v>0</v>
      </c>
      <c r="L59" s="304">
        <f t="shared" si="11"/>
        <v>0</v>
      </c>
      <c r="M59" s="304">
        <f t="shared" si="11"/>
        <v>0</v>
      </c>
      <c r="N59" s="304">
        <f t="shared" si="11"/>
        <v>0</v>
      </c>
      <c r="O59" s="304">
        <f t="shared" si="11"/>
        <v>0</v>
      </c>
      <c r="P59" s="304">
        <f t="shared" si="11"/>
        <v>0</v>
      </c>
      <c r="Q59" s="304">
        <f t="shared" si="11"/>
        <v>0</v>
      </c>
      <c r="R59" s="304">
        <f t="shared" si="11"/>
        <v>0</v>
      </c>
      <c r="S59" s="304">
        <f t="shared" si="11"/>
        <v>0</v>
      </c>
      <c r="T59" s="304">
        <f t="shared" si="11"/>
        <v>0</v>
      </c>
      <c r="U59" s="304">
        <f t="shared" si="11"/>
        <v>0</v>
      </c>
      <c r="V59" s="304">
        <f t="shared" si="11"/>
        <v>0</v>
      </c>
      <c r="W59" s="304">
        <f t="shared" si="11"/>
        <v>0</v>
      </c>
      <c r="DA59" s="72"/>
    </row>
    <row r="60" spans="1:105" ht="12" customHeight="1" x14ac:dyDescent="0.25">
      <c r="A60" s="203" t="s">
        <v>2567</v>
      </c>
      <c r="B60" s="303">
        <f t="shared" ref="B60:W60" si="12">IF(B$24=0,0,B$24/B$5)</f>
        <v>0</v>
      </c>
      <c r="C60" s="303">
        <f t="shared" si="12"/>
        <v>5.6458242727768337E-2</v>
      </c>
      <c r="D60" s="303">
        <f t="shared" si="12"/>
        <v>6.4430563636476201E-2</v>
      </c>
      <c r="E60" s="303">
        <f t="shared" si="12"/>
        <v>0</v>
      </c>
      <c r="F60" s="303">
        <f t="shared" si="12"/>
        <v>3.6704607181068147E-2</v>
      </c>
      <c r="G60" s="303">
        <f t="shared" si="12"/>
        <v>8.6867502446144843E-2</v>
      </c>
      <c r="H60" s="303">
        <f t="shared" si="12"/>
        <v>9.5760463244543501E-2</v>
      </c>
      <c r="I60" s="303">
        <f t="shared" si="12"/>
        <v>0.13014641357982482</v>
      </c>
      <c r="J60" s="303">
        <f t="shared" si="12"/>
        <v>0.16173548121974551</v>
      </c>
      <c r="K60" s="303">
        <f t="shared" si="12"/>
        <v>8.3432245937972563E-2</v>
      </c>
      <c r="L60" s="303">
        <f t="shared" si="12"/>
        <v>0.12239888641865927</v>
      </c>
      <c r="M60" s="303">
        <f t="shared" si="12"/>
        <v>0.21923871274242035</v>
      </c>
      <c r="N60" s="303">
        <f t="shared" si="12"/>
        <v>0.12807676107680327</v>
      </c>
      <c r="O60" s="303">
        <f t="shared" si="12"/>
        <v>0.1182265400190768</v>
      </c>
      <c r="P60" s="303">
        <f t="shared" si="12"/>
        <v>7.7162079271669098E-2</v>
      </c>
      <c r="Q60" s="303">
        <f t="shared" si="12"/>
        <v>7.3817218554585104E-2</v>
      </c>
      <c r="R60" s="303">
        <f t="shared" si="12"/>
        <v>6.9366004518309862E-2</v>
      </c>
      <c r="S60" s="303">
        <f t="shared" si="12"/>
        <v>0.11075669692785792</v>
      </c>
      <c r="T60" s="303">
        <f t="shared" si="12"/>
        <v>8.4601192554830507E-2</v>
      </c>
      <c r="U60" s="303">
        <f t="shared" si="12"/>
        <v>0.10391752679685289</v>
      </c>
      <c r="V60" s="303">
        <f t="shared" si="12"/>
        <v>5.7224412749118665E-2</v>
      </c>
      <c r="W60" s="303">
        <f t="shared" si="12"/>
        <v>9.8715616200016343E-2</v>
      </c>
      <c r="DA60" s="175"/>
    </row>
    <row r="61" spans="1:105" ht="12" customHeight="1" x14ac:dyDescent="0.25">
      <c r="A61" s="62" t="s">
        <v>2568</v>
      </c>
      <c r="B61" s="304">
        <f t="shared" ref="B61:W61" si="13">IF(B$25=0,0,B$25/B$5)</f>
        <v>0</v>
      </c>
      <c r="C61" s="304">
        <f t="shared" si="13"/>
        <v>5.6458242727768337E-2</v>
      </c>
      <c r="D61" s="304">
        <f t="shared" si="13"/>
        <v>6.4430563636476201E-2</v>
      </c>
      <c r="E61" s="304">
        <f t="shared" si="13"/>
        <v>0</v>
      </c>
      <c r="F61" s="304">
        <f t="shared" si="13"/>
        <v>3.6704607181068147E-2</v>
      </c>
      <c r="G61" s="304">
        <f t="shared" si="13"/>
        <v>8.6867502446144843E-2</v>
      </c>
      <c r="H61" s="304">
        <f t="shared" si="13"/>
        <v>9.5760463244543501E-2</v>
      </c>
      <c r="I61" s="304">
        <f t="shared" si="13"/>
        <v>0.13014641357982482</v>
      </c>
      <c r="J61" s="304">
        <f t="shared" si="13"/>
        <v>0.16173548121974551</v>
      </c>
      <c r="K61" s="304">
        <f t="shared" si="13"/>
        <v>8.3432245937972563E-2</v>
      </c>
      <c r="L61" s="304">
        <f t="shared" si="13"/>
        <v>0.12239888641865927</v>
      </c>
      <c r="M61" s="304">
        <f t="shared" si="13"/>
        <v>0.21923871274242035</v>
      </c>
      <c r="N61" s="304">
        <f t="shared" si="13"/>
        <v>0.12807676107680327</v>
      </c>
      <c r="O61" s="304">
        <f t="shared" si="13"/>
        <v>0.1182265400190768</v>
      </c>
      <c r="P61" s="304">
        <f t="shared" si="13"/>
        <v>7.7162079271669098E-2</v>
      </c>
      <c r="Q61" s="304">
        <f t="shared" si="13"/>
        <v>7.3817218554585104E-2</v>
      </c>
      <c r="R61" s="304">
        <f t="shared" si="13"/>
        <v>6.9366004518309862E-2</v>
      </c>
      <c r="S61" s="304">
        <f t="shared" si="13"/>
        <v>0.11075669692785792</v>
      </c>
      <c r="T61" s="304">
        <f t="shared" si="13"/>
        <v>8.4601192554830507E-2</v>
      </c>
      <c r="U61" s="304">
        <f t="shared" si="13"/>
        <v>0.10391752679685289</v>
      </c>
      <c r="V61" s="304">
        <f t="shared" si="13"/>
        <v>5.7224412749118665E-2</v>
      </c>
      <c r="W61" s="304">
        <f t="shared" si="13"/>
        <v>9.8715616200016343E-2</v>
      </c>
      <c r="DA61" s="72"/>
    </row>
    <row r="62" spans="1:105" ht="12" customHeight="1" x14ac:dyDescent="0.25">
      <c r="A62" s="62" t="s">
        <v>2570</v>
      </c>
      <c r="B62" s="304">
        <f t="shared" ref="B62:W62" si="14">IF(B$26=0,0,B$26/B$5)</f>
        <v>0</v>
      </c>
      <c r="C62" s="304">
        <f t="shared" si="14"/>
        <v>0</v>
      </c>
      <c r="D62" s="304">
        <f t="shared" si="14"/>
        <v>0</v>
      </c>
      <c r="E62" s="304">
        <f t="shared" si="14"/>
        <v>0</v>
      </c>
      <c r="F62" s="304">
        <f t="shared" si="14"/>
        <v>0</v>
      </c>
      <c r="G62" s="304">
        <f t="shared" si="14"/>
        <v>0</v>
      </c>
      <c r="H62" s="304">
        <f t="shared" si="14"/>
        <v>0</v>
      </c>
      <c r="I62" s="304">
        <f t="shared" si="14"/>
        <v>0</v>
      </c>
      <c r="J62" s="304">
        <f t="shared" si="14"/>
        <v>0</v>
      </c>
      <c r="K62" s="304">
        <f t="shared" si="14"/>
        <v>0</v>
      </c>
      <c r="L62" s="304">
        <f t="shared" si="14"/>
        <v>0</v>
      </c>
      <c r="M62" s="304">
        <f t="shared" si="14"/>
        <v>0</v>
      </c>
      <c r="N62" s="304">
        <f t="shared" si="14"/>
        <v>0</v>
      </c>
      <c r="O62" s="304">
        <f t="shared" si="14"/>
        <v>0</v>
      </c>
      <c r="P62" s="304">
        <f t="shared" si="14"/>
        <v>0</v>
      </c>
      <c r="Q62" s="304">
        <f t="shared" si="14"/>
        <v>0</v>
      </c>
      <c r="R62" s="304">
        <f t="shared" si="14"/>
        <v>0</v>
      </c>
      <c r="S62" s="304">
        <f t="shared" si="14"/>
        <v>0</v>
      </c>
      <c r="T62" s="304">
        <f t="shared" si="14"/>
        <v>0</v>
      </c>
      <c r="U62" s="304">
        <f t="shared" si="14"/>
        <v>0</v>
      </c>
      <c r="V62" s="304">
        <f t="shared" si="14"/>
        <v>0</v>
      </c>
      <c r="W62" s="304">
        <f t="shared" si="14"/>
        <v>0</v>
      </c>
      <c r="DA62" s="72"/>
    </row>
    <row r="63" spans="1:105" ht="12" customHeight="1" x14ac:dyDescent="0.25">
      <c r="A63" s="203" t="s">
        <v>2572</v>
      </c>
      <c r="B63" s="303">
        <f t="shared" ref="B63:W63" si="15">IF(B$27=0,0,B$27/B$5)</f>
        <v>0.23383223347880475</v>
      </c>
      <c r="C63" s="303">
        <f t="shared" si="15"/>
        <v>0.24789961592852761</v>
      </c>
      <c r="D63" s="303">
        <f t="shared" si="15"/>
        <v>0.2356325103994896</v>
      </c>
      <c r="E63" s="303">
        <f t="shared" si="15"/>
        <v>0.14413655684018642</v>
      </c>
      <c r="F63" s="303">
        <f t="shared" si="15"/>
        <v>0.17173155893437086</v>
      </c>
      <c r="G63" s="303">
        <f t="shared" si="15"/>
        <v>0.15623133189038066</v>
      </c>
      <c r="H63" s="303">
        <f t="shared" si="15"/>
        <v>0.15218896011017555</v>
      </c>
      <c r="I63" s="303">
        <f t="shared" si="15"/>
        <v>0.13189265763148142</v>
      </c>
      <c r="J63" s="303">
        <f t="shared" si="15"/>
        <v>9.477542199019641E-2</v>
      </c>
      <c r="K63" s="303">
        <f t="shared" si="15"/>
        <v>0.36800857960588157</v>
      </c>
      <c r="L63" s="303">
        <f t="shared" si="15"/>
        <v>0.27638299995731386</v>
      </c>
      <c r="M63" s="303">
        <f t="shared" si="15"/>
        <v>6.297682325897197E-2</v>
      </c>
      <c r="N63" s="303">
        <f t="shared" si="15"/>
        <v>0.25565769336637678</v>
      </c>
      <c r="O63" s="303">
        <f t="shared" si="15"/>
        <v>0.25985273647757545</v>
      </c>
      <c r="P63" s="303">
        <f t="shared" si="15"/>
        <v>0.34649926147093257</v>
      </c>
      <c r="Q63" s="303">
        <f t="shared" si="15"/>
        <v>0.35953587120199992</v>
      </c>
      <c r="R63" s="303">
        <f t="shared" si="15"/>
        <v>0.35544740266698316</v>
      </c>
      <c r="S63" s="303">
        <f t="shared" si="15"/>
        <v>0.22300853149208047</v>
      </c>
      <c r="T63" s="303">
        <f t="shared" si="15"/>
        <v>0.22701107501316509</v>
      </c>
      <c r="U63" s="303">
        <f t="shared" si="15"/>
        <v>0.16840872684728178</v>
      </c>
      <c r="V63" s="303">
        <f t="shared" si="15"/>
        <v>0.18392290080227225</v>
      </c>
      <c r="W63" s="303">
        <f t="shared" si="15"/>
        <v>0.29224509844796626</v>
      </c>
      <c r="DA63" s="175"/>
    </row>
    <row r="64" spans="1:105" ht="12" customHeight="1" x14ac:dyDescent="0.25">
      <c r="A64" s="62" t="s">
        <v>2573</v>
      </c>
      <c r="B64" s="304">
        <f t="shared" ref="B64:W64" si="16">IF(B$28=0,0,B$28/B$5)</f>
        <v>0.23383223347880475</v>
      </c>
      <c r="C64" s="304">
        <f t="shared" si="16"/>
        <v>0.24789961592852761</v>
      </c>
      <c r="D64" s="304">
        <f t="shared" si="16"/>
        <v>0.2356325103994896</v>
      </c>
      <c r="E64" s="304">
        <f t="shared" si="16"/>
        <v>0.14413655684018642</v>
      </c>
      <c r="F64" s="304">
        <f t="shared" si="16"/>
        <v>0.17173155893437086</v>
      </c>
      <c r="G64" s="304">
        <f t="shared" si="16"/>
        <v>0.15623133189038066</v>
      </c>
      <c r="H64" s="304">
        <f t="shared" si="16"/>
        <v>0.15218896011017555</v>
      </c>
      <c r="I64" s="304">
        <f t="shared" si="16"/>
        <v>0.13189265763148142</v>
      </c>
      <c r="J64" s="304">
        <f t="shared" si="16"/>
        <v>9.477542199019641E-2</v>
      </c>
      <c r="K64" s="304">
        <f t="shared" si="16"/>
        <v>0.36800857960588157</v>
      </c>
      <c r="L64" s="304">
        <f t="shared" si="16"/>
        <v>0.27638299995731386</v>
      </c>
      <c r="M64" s="304">
        <f t="shared" si="16"/>
        <v>6.297682325897197E-2</v>
      </c>
      <c r="N64" s="304">
        <f t="shared" si="16"/>
        <v>0.25565769336637678</v>
      </c>
      <c r="O64" s="304">
        <f t="shared" si="16"/>
        <v>0.25985273647757545</v>
      </c>
      <c r="P64" s="304">
        <f t="shared" si="16"/>
        <v>0.34649926147093257</v>
      </c>
      <c r="Q64" s="304">
        <f t="shared" si="16"/>
        <v>0.35953587120199992</v>
      </c>
      <c r="R64" s="304">
        <f t="shared" si="16"/>
        <v>0.35544740266698316</v>
      </c>
      <c r="S64" s="304">
        <f t="shared" si="16"/>
        <v>0.22300853149208047</v>
      </c>
      <c r="T64" s="304">
        <f t="shared" si="16"/>
        <v>0.22701107501316509</v>
      </c>
      <c r="U64" s="304">
        <f t="shared" si="16"/>
        <v>0.16840872684728178</v>
      </c>
      <c r="V64" s="304">
        <f t="shared" si="16"/>
        <v>0.18392290080227225</v>
      </c>
      <c r="W64" s="304">
        <f t="shared" si="16"/>
        <v>0.29224509844796626</v>
      </c>
      <c r="DA64" s="72"/>
    </row>
    <row r="65" spans="1:105" ht="12" customHeight="1" x14ac:dyDescent="0.25">
      <c r="A65" s="62" t="s">
        <v>2580</v>
      </c>
      <c r="B65" s="304">
        <f t="shared" ref="B65:W65" si="17">IF(B$34=0,0,B$34/B$5)</f>
        <v>0</v>
      </c>
      <c r="C65" s="304">
        <f t="shared" si="17"/>
        <v>0</v>
      </c>
      <c r="D65" s="304">
        <f t="shared" si="17"/>
        <v>0</v>
      </c>
      <c r="E65" s="304">
        <f t="shared" si="17"/>
        <v>0</v>
      </c>
      <c r="F65" s="304">
        <f t="shared" si="17"/>
        <v>0</v>
      </c>
      <c r="G65" s="304">
        <f t="shared" si="17"/>
        <v>0</v>
      </c>
      <c r="H65" s="304">
        <f t="shared" si="17"/>
        <v>0</v>
      </c>
      <c r="I65" s="304">
        <f t="shared" si="17"/>
        <v>0</v>
      </c>
      <c r="J65" s="304">
        <f t="shared" si="17"/>
        <v>0</v>
      </c>
      <c r="K65" s="304">
        <f t="shared" si="17"/>
        <v>0</v>
      </c>
      <c r="L65" s="304">
        <f t="shared" si="17"/>
        <v>0</v>
      </c>
      <c r="M65" s="304">
        <f t="shared" si="17"/>
        <v>0</v>
      </c>
      <c r="N65" s="304">
        <f t="shared" si="17"/>
        <v>0</v>
      </c>
      <c r="O65" s="304">
        <f t="shared" si="17"/>
        <v>0</v>
      </c>
      <c r="P65" s="304">
        <f t="shared" si="17"/>
        <v>0</v>
      </c>
      <c r="Q65" s="304">
        <f t="shared" si="17"/>
        <v>0</v>
      </c>
      <c r="R65" s="304">
        <f t="shared" si="17"/>
        <v>0</v>
      </c>
      <c r="S65" s="304">
        <f t="shared" si="17"/>
        <v>0</v>
      </c>
      <c r="T65" s="304">
        <f t="shared" si="17"/>
        <v>0</v>
      </c>
      <c r="U65" s="304">
        <f t="shared" si="17"/>
        <v>0</v>
      </c>
      <c r="V65" s="304">
        <f t="shared" si="17"/>
        <v>0</v>
      </c>
      <c r="W65" s="304">
        <f t="shared" si="17"/>
        <v>0</v>
      </c>
      <c r="DA65" s="72"/>
    </row>
    <row r="66" spans="1:105" ht="12" customHeight="1" x14ac:dyDescent="0.25">
      <c r="A66" s="203" t="s">
        <v>2582</v>
      </c>
      <c r="B66" s="303">
        <f t="shared" ref="B66:W66" si="18">IF(B$35=0,0,B$35/B$5)</f>
        <v>0.60248520308603193</v>
      </c>
      <c r="C66" s="303">
        <f t="shared" si="18"/>
        <v>0.52182852640933119</v>
      </c>
      <c r="D66" s="303">
        <f t="shared" si="18"/>
        <v>0.53462334530828315</v>
      </c>
      <c r="E66" s="303">
        <f t="shared" si="18"/>
        <v>0.75496785337168304</v>
      </c>
      <c r="F66" s="303">
        <f t="shared" si="18"/>
        <v>0.67132277511592142</v>
      </c>
      <c r="G66" s="303">
        <f t="shared" si="18"/>
        <v>0.64710911637299784</v>
      </c>
      <c r="H66" s="303">
        <f t="shared" si="18"/>
        <v>0.64497445057220815</v>
      </c>
      <c r="I66" s="303">
        <f t="shared" si="18"/>
        <v>0.64438338768888681</v>
      </c>
      <c r="J66" s="303">
        <f t="shared" si="18"/>
        <v>0.67570650980305569</v>
      </c>
      <c r="K66" s="303">
        <f t="shared" si="18"/>
        <v>0.27238703304774081</v>
      </c>
      <c r="L66" s="303">
        <f t="shared" si="18"/>
        <v>0.39724167770772056</v>
      </c>
      <c r="M66" s="303">
        <f t="shared" si="18"/>
        <v>0.6708898735763501</v>
      </c>
      <c r="N66" s="303">
        <f t="shared" si="18"/>
        <v>0.42511831601126382</v>
      </c>
      <c r="O66" s="303">
        <f t="shared" si="18"/>
        <v>0.41786716608445934</v>
      </c>
      <c r="P66" s="303">
        <f t="shared" si="18"/>
        <v>0.30987461089982415</v>
      </c>
      <c r="Q66" s="303">
        <f t="shared" si="18"/>
        <v>0.28888596165616481</v>
      </c>
      <c r="R66" s="303">
        <f t="shared" si="18"/>
        <v>0.30028734306475208</v>
      </c>
      <c r="S66" s="303">
        <f t="shared" si="18"/>
        <v>0.48976861070819111</v>
      </c>
      <c r="T66" s="303">
        <f t="shared" si="18"/>
        <v>0.50971926243087429</v>
      </c>
      <c r="U66" s="303">
        <f t="shared" si="18"/>
        <v>0.5967144680857821</v>
      </c>
      <c r="V66" s="303">
        <f t="shared" si="18"/>
        <v>0.61699443648634722</v>
      </c>
      <c r="W66" s="303">
        <f t="shared" si="18"/>
        <v>0.38860335528233764</v>
      </c>
      <c r="DA66" s="175"/>
    </row>
    <row r="67" spans="1:105" ht="12" customHeight="1" x14ac:dyDescent="0.25">
      <c r="A67" s="203" t="s">
        <v>2594</v>
      </c>
      <c r="B67" s="303">
        <f t="shared" ref="B67:W67" si="19">IF(B$46=0,0,B$46/B$5)</f>
        <v>0</v>
      </c>
      <c r="C67" s="303">
        <f t="shared" si="19"/>
        <v>0</v>
      </c>
      <c r="D67" s="303">
        <f t="shared" si="19"/>
        <v>0</v>
      </c>
      <c r="E67" s="303">
        <f t="shared" si="19"/>
        <v>0</v>
      </c>
      <c r="F67" s="303">
        <f t="shared" si="19"/>
        <v>0</v>
      </c>
      <c r="G67" s="303">
        <f t="shared" si="19"/>
        <v>0</v>
      </c>
      <c r="H67" s="303">
        <f t="shared" si="19"/>
        <v>0</v>
      </c>
      <c r="I67" s="303">
        <f t="shared" si="19"/>
        <v>0</v>
      </c>
      <c r="J67" s="303">
        <f t="shared" si="19"/>
        <v>0</v>
      </c>
      <c r="K67" s="303">
        <f t="shared" si="19"/>
        <v>0</v>
      </c>
      <c r="L67" s="303">
        <f t="shared" si="19"/>
        <v>0</v>
      </c>
      <c r="M67" s="303">
        <f t="shared" si="19"/>
        <v>0</v>
      </c>
      <c r="N67" s="303">
        <f t="shared" si="19"/>
        <v>0</v>
      </c>
      <c r="O67" s="303">
        <f t="shared" si="19"/>
        <v>0</v>
      </c>
      <c r="P67" s="303">
        <f t="shared" si="19"/>
        <v>0</v>
      </c>
      <c r="Q67" s="303">
        <f t="shared" si="19"/>
        <v>0</v>
      </c>
      <c r="R67" s="303">
        <f t="shared" si="19"/>
        <v>0</v>
      </c>
      <c r="S67" s="303">
        <f t="shared" si="19"/>
        <v>0</v>
      </c>
      <c r="T67" s="303">
        <f t="shared" si="19"/>
        <v>0</v>
      </c>
      <c r="U67" s="303">
        <f t="shared" si="19"/>
        <v>0</v>
      </c>
      <c r="V67" s="303">
        <f t="shared" si="19"/>
        <v>0</v>
      </c>
      <c r="W67" s="303">
        <f t="shared" si="19"/>
        <v>0</v>
      </c>
      <c r="DA67" s="175"/>
    </row>
    <row r="68" spans="1:105" ht="12" customHeight="1" x14ac:dyDescent="0.25">
      <c r="A68" s="41" t="s">
        <v>2596</v>
      </c>
      <c r="B68" s="237">
        <f t="shared" ref="B68:W68" si="20">IF(B$47=0,0,B$47/B$5)</f>
        <v>0</v>
      </c>
      <c r="C68" s="237">
        <f t="shared" si="20"/>
        <v>0</v>
      </c>
      <c r="D68" s="237">
        <f t="shared" si="20"/>
        <v>0</v>
      </c>
      <c r="E68" s="237">
        <f t="shared" si="20"/>
        <v>0</v>
      </c>
      <c r="F68" s="237">
        <f t="shared" si="20"/>
        <v>0</v>
      </c>
      <c r="G68" s="237">
        <f t="shared" si="20"/>
        <v>0</v>
      </c>
      <c r="H68" s="237">
        <f t="shared" si="20"/>
        <v>0</v>
      </c>
      <c r="I68" s="237">
        <f t="shared" si="20"/>
        <v>0</v>
      </c>
      <c r="J68" s="237">
        <f t="shared" si="20"/>
        <v>0</v>
      </c>
      <c r="K68" s="237">
        <f t="shared" si="20"/>
        <v>0</v>
      </c>
      <c r="L68" s="237">
        <f t="shared" si="20"/>
        <v>0</v>
      </c>
      <c r="M68" s="237">
        <f t="shared" si="20"/>
        <v>0</v>
      </c>
      <c r="N68" s="237">
        <f t="shared" si="20"/>
        <v>0</v>
      </c>
      <c r="O68" s="237">
        <f t="shared" si="20"/>
        <v>0</v>
      </c>
      <c r="P68" s="237">
        <f t="shared" si="20"/>
        <v>0</v>
      </c>
      <c r="Q68" s="237">
        <f t="shared" si="20"/>
        <v>0</v>
      </c>
      <c r="R68" s="237">
        <f t="shared" si="20"/>
        <v>0</v>
      </c>
      <c r="S68" s="237">
        <f t="shared" si="20"/>
        <v>0</v>
      </c>
      <c r="T68" s="237">
        <f t="shared" si="20"/>
        <v>0</v>
      </c>
      <c r="U68" s="237">
        <f t="shared" si="20"/>
        <v>0</v>
      </c>
      <c r="V68" s="237">
        <f t="shared" si="20"/>
        <v>0</v>
      </c>
      <c r="W68" s="237">
        <f t="shared" si="20"/>
        <v>0</v>
      </c>
      <c r="DA68" s="97"/>
    </row>
    <row r="69" spans="1:105" ht="12" customHeight="1" x14ac:dyDescent="0.2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DA69" s="173"/>
    </row>
    <row r="70" spans="1:105" ht="15" customHeight="1" x14ac:dyDescent="0.25">
      <c r="A70" s="32" t="s">
        <v>432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DA70" s="88"/>
    </row>
    <row r="71" spans="1:105" ht="12" customHeight="1" x14ac:dyDescent="0.25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DA71" s="173"/>
    </row>
    <row r="72" spans="1:105" ht="12" customHeight="1" x14ac:dyDescent="0.25">
      <c r="A72" s="35" t="s">
        <v>26</v>
      </c>
      <c r="B72" s="322">
        <f>IF(B$5=0,0,B$5/MAE_fec!B$5)</f>
        <v>0.73640365104922989</v>
      </c>
      <c r="C72" s="322">
        <f>IF(C$5=0,0,C$5/MAE_fec!C$5)</f>
        <v>0.8886795418243546</v>
      </c>
      <c r="D72" s="322">
        <f>IF(D$5=0,0,D$5/MAE_fec!D$5)</f>
        <v>0.83237106778327374</v>
      </c>
      <c r="E72" s="322">
        <f>IF(E$5=0,0,E$5/MAE_fec!E$5)</f>
        <v>0.49826254077985949</v>
      </c>
      <c r="F72" s="322">
        <f>IF(F$5=0,0,F$5/MAE_fec!F$5)</f>
        <v>0.61406719882594341</v>
      </c>
      <c r="G72" s="322">
        <f>IF(G$5=0,0,G$5/MAE_fec!G$5)</f>
        <v>0.59693268035928515</v>
      </c>
      <c r="H72" s="322">
        <f>IF(H$5=0,0,H$5/MAE_fec!H$5)</f>
        <v>0.57186177270957417</v>
      </c>
      <c r="I72" s="322">
        <f>IF(I$5=0,0,I$5/MAE_fec!I$5)</f>
        <v>0.50644085632566471</v>
      </c>
      <c r="J72" s="322">
        <f>IF(J$5=0,0,J$5/MAE_fec!J$5)</f>
        <v>0.38398738980337582</v>
      </c>
      <c r="K72" s="322">
        <f>IF(K$5=0,0,K$5/MAE_fec!K$5)</f>
        <v>1.8525647675860926</v>
      </c>
      <c r="L72" s="322">
        <f>IF(L$5=0,0,L$5/MAE_fec!L$5)</f>
        <v>1.0354228263595355</v>
      </c>
      <c r="M72" s="322">
        <f>IF(M$5=0,0,M$5/MAE_fec!M$5)</f>
        <v>0.29073314013968105</v>
      </c>
      <c r="N72" s="322">
        <f>IF(N$5=0,0,N$5/MAE_fec!N$5)</f>
        <v>0.89470803355759243</v>
      </c>
      <c r="O72" s="322">
        <f>IF(O$5=0,0,O$5/MAE_fec!O$5)</f>
        <v>0.94776630095948078</v>
      </c>
      <c r="P72" s="322">
        <f>IF(P$5=0,0,P$5/MAE_fec!P$5)</f>
        <v>1.4429623847877098</v>
      </c>
      <c r="Q72" s="322">
        <f>IF(Q$5=0,0,Q$5/MAE_fec!Q$5)</f>
        <v>1.6773596752994628</v>
      </c>
      <c r="R72" s="322">
        <f>IF(R$5=0,0,R$5/MAE_fec!R$5)</f>
        <v>1.66787506707893</v>
      </c>
      <c r="S72" s="322">
        <f>IF(S$5=0,0,S$5/MAE_fec!S$5)</f>
        <v>0.76510011512797438</v>
      </c>
      <c r="T72" s="322">
        <f>IF(T$5=0,0,T$5/MAE_fec!T$5)</f>
        <v>0.74496051158060073</v>
      </c>
      <c r="U72" s="322">
        <f>IF(U$5=0,0,U$5/MAE_fec!U$5)</f>
        <v>0.57624806732606271</v>
      </c>
      <c r="V72" s="322">
        <f>IF(V$5=0,0,V$5/MAE_fec!V$5)</f>
        <v>0.59415682660576374</v>
      </c>
      <c r="W72" s="322">
        <f>IF(W$5=0,0,W$5/MAE_fec!W$5)</f>
        <v>1.1763479513848507</v>
      </c>
      <c r="DA72" s="95"/>
    </row>
    <row r="73" spans="1:105" ht="12" customHeight="1" x14ac:dyDescent="0.25">
      <c r="A73" s="55" t="s">
        <v>92</v>
      </c>
      <c r="B73" s="332">
        <f>IF(B$6=0,0,B$6/MAE_fec!B$6)</f>
        <v>0</v>
      </c>
      <c r="C73" s="332">
        <f>IF(C$6=0,0,C$6/MAE_fec!C$6)</f>
        <v>0</v>
      </c>
      <c r="D73" s="332">
        <f>IF(D$6=0,0,D$6/MAE_fec!D$6)</f>
        <v>0</v>
      </c>
      <c r="E73" s="332">
        <f>IF(E$6=0,0,E$6/MAE_fec!E$6)</f>
        <v>0</v>
      </c>
      <c r="F73" s="332">
        <f>IF(F$6=0,0,F$6/MAE_fec!F$6)</f>
        <v>0</v>
      </c>
      <c r="G73" s="332">
        <f>IF(G$6=0,0,G$6/MAE_fec!G$6)</f>
        <v>0</v>
      </c>
      <c r="H73" s="332">
        <f>IF(H$6=0,0,H$6/MAE_fec!H$6)</f>
        <v>0</v>
      </c>
      <c r="I73" s="332">
        <f>IF(I$6=0,0,I$6/MAE_fec!I$6)</f>
        <v>0</v>
      </c>
      <c r="J73" s="332">
        <f>IF(J$6=0,0,J$6/MAE_fec!J$6)</f>
        <v>0</v>
      </c>
      <c r="K73" s="332">
        <f>IF(K$6=0,0,K$6/MAE_fec!K$6)</f>
        <v>0</v>
      </c>
      <c r="L73" s="332">
        <f>IF(L$6=0,0,L$6/MAE_fec!L$6)</f>
        <v>0</v>
      </c>
      <c r="M73" s="332">
        <f>IF(M$6=0,0,M$6/MAE_fec!M$6)</f>
        <v>0</v>
      </c>
      <c r="N73" s="332">
        <f>IF(N$6=0,0,N$6/MAE_fec!N$6)</f>
        <v>0</v>
      </c>
      <c r="O73" s="332">
        <f>IF(O$6=0,0,O$6/MAE_fec!O$6)</f>
        <v>0</v>
      </c>
      <c r="P73" s="332">
        <f>IF(P$6=0,0,P$6/MAE_fec!P$6)</f>
        <v>0</v>
      </c>
      <c r="Q73" s="332">
        <f>IF(Q$6=0,0,Q$6/MAE_fec!Q$6)</f>
        <v>0</v>
      </c>
      <c r="R73" s="332">
        <f>IF(R$6=0,0,R$6/MAE_fec!R$6)</f>
        <v>0</v>
      </c>
      <c r="S73" s="332">
        <f>IF(S$6=0,0,S$6/MAE_fec!S$6)</f>
        <v>0</v>
      </c>
      <c r="T73" s="332">
        <f>IF(T$6=0,0,T$6/MAE_fec!T$6)</f>
        <v>0</v>
      </c>
      <c r="U73" s="332">
        <f>IF(U$6=0,0,U$6/MAE_fec!U$6)</f>
        <v>0</v>
      </c>
      <c r="V73" s="332">
        <f>IF(V$6=0,0,V$6/MAE_fec!V$6)</f>
        <v>0</v>
      </c>
      <c r="W73" s="332">
        <f>IF(W$6=0,0,W$6/MAE_fec!W$6)</f>
        <v>0</v>
      </c>
      <c r="DA73" s="67"/>
    </row>
    <row r="74" spans="1:105" ht="12" customHeight="1" x14ac:dyDescent="0.25">
      <c r="A74" s="202" t="s">
        <v>93</v>
      </c>
      <c r="B74" s="333">
        <f>IF(B$7=0,0,B$7/MAE_fec!B$7)</f>
        <v>0</v>
      </c>
      <c r="C74" s="333">
        <f>IF(C$7=0,0,C$7/MAE_fec!C$7)</f>
        <v>0</v>
      </c>
      <c r="D74" s="333">
        <f>IF(D$7=0,0,D$7/MAE_fec!D$7)</f>
        <v>0</v>
      </c>
      <c r="E74" s="333">
        <f>IF(E$7=0,0,E$7/MAE_fec!E$7)</f>
        <v>0</v>
      </c>
      <c r="F74" s="333">
        <f>IF(F$7=0,0,F$7/MAE_fec!F$7)</f>
        <v>0</v>
      </c>
      <c r="G74" s="333">
        <f>IF(G$7=0,0,G$7/MAE_fec!G$7)</f>
        <v>0</v>
      </c>
      <c r="H74" s="333">
        <f>IF(H$7=0,0,H$7/MAE_fec!H$7)</f>
        <v>0</v>
      </c>
      <c r="I74" s="333">
        <f>IF(I$7=0,0,I$7/MAE_fec!I$7)</f>
        <v>0</v>
      </c>
      <c r="J74" s="333">
        <f>IF(J$7=0,0,J$7/MAE_fec!J$7)</f>
        <v>0</v>
      </c>
      <c r="K74" s="333">
        <f>IF(K$7=0,0,K$7/MAE_fec!K$7)</f>
        <v>0</v>
      </c>
      <c r="L74" s="333">
        <f>IF(L$7=0,0,L$7/MAE_fec!L$7)</f>
        <v>0</v>
      </c>
      <c r="M74" s="333">
        <f>IF(M$7=0,0,M$7/MAE_fec!M$7)</f>
        <v>0</v>
      </c>
      <c r="N74" s="333">
        <f>IF(N$7=0,0,N$7/MAE_fec!N$7)</f>
        <v>0</v>
      </c>
      <c r="O74" s="333">
        <f>IF(O$7=0,0,O$7/MAE_fec!O$7)</f>
        <v>0</v>
      </c>
      <c r="P74" s="333">
        <f>IF(P$7=0,0,P$7/MAE_fec!P$7)</f>
        <v>0</v>
      </c>
      <c r="Q74" s="333">
        <f>IF(Q$7=0,0,Q$7/MAE_fec!Q$7)</f>
        <v>0</v>
      </c>
      <c r="R74" s="333">
        <f>IF(R$7=0,0,R$7/MAE_fec!R$7)</f>
        <v>0</v>
      </c>
      <c r="S74" s="333">
        <f>IF(S$7=0,0,S$7/MAE_fec!S$7)</f>
        <v>0</v>
      </c>
      <c r="T74" s="333">
        <f>IF(T$7=0,0,T$7/MAE_fec!T$7)</f>
        <v>0</v>
      </c>
      <c r="U74" s="333">
        <f>IF(U$7=0,0,U$7/MAE_fec!U$7)</f>
        <v>0</v>
      </c>
      <c r="V74" s="333">
        <f>IF(V$7=0,0,V$7/MAE_fec!V$7)</f>
        <v>0</v>
      </c>
      <c r="W74" s="333">
        <f>IF(W$7=0,0,W$7/MAE_fec!W$7)</f>
        <v>0</v>
      </c>
      <c r="DA74" s="174"/>
    </row>
    <row r="75" spans="1:105" ht="12" customHeight="1" x14ac:dyDescent="0.25">
      <c r="A75" s="202" t="s">
        <v>94</v>
      </c>
      <c r="B75" s="333">
        <f>IF(B$8=0,0,B$8/MAE_fec!B$8)</f>
        <v>0</v>
      </c>
      <c r="C75" s="333">
        <f>IF(C$8=0,0,C$8/MAE_fec!C$8)</f>
        <v>0</v>
      </c>
      <c r="D75" s="333">
        <f>IF(D$8=0,0,D$8/MAE_fec!D$8)</f>
        <v>0</v>
      </c>
      <c r="E75" s="333">
        <f>IF(E$8=0,0,E$8/MAE_fec!E$8)</f>
        <v>0</v>
      </c>
      <c r="F75" s="333">
        <f>IF(F$8=0,0,F$8/MAE_fec!F$8)</f>
        <v>0</v>
      </c>
      <c r="G75" s="333">
        <f>IF(G$8=0,0,G$8/MAE_fec!G$8)</f>
        <v>0</v>
      </c>
      <c r="H75" s="333">
        <f>IF(H$8=0,0,H$8/MAE_fec!H$8)</f>
        <v>0</v>
      </c>
      <c r="I75" s="333">
        <f>IF(I$8=0,0,I$8/MAE_fec!I$8)</f>
        <v>0</v>
      </c>
      <c r="J75" s="333">
        <f>IF(J$8=0,0,J$8/MAE_fec!J$8)</f>
        <v>0</v>
      </c>
      <c r="K75" s="333">
        <f>IF(K$8=0,0,K$8/MAE_fec!K$8)</f>
        <v>0</v>
      </c>
      <c r="L75" s="333">
        <f>IF(L$8=0,0,L$8/MAE_fec!L$8)</f>
        <v>0</v>
      </c>
      <c r="M75" s="333">
        <f>IF(M$8=0,0,M$8/MAE_fec!M$8)</f>
        <v>0</v>
      </c>
      <c r="N75" s="333">
        <f>IF(N$8=0,0,N$8/MAE_fec!N$8)</f>
        <v>0</v>
      </c>
      <c r="O75" s="333">
        <f>IF(O$8=0,0,O$8/MAE_fec!O$8)</f>
        <v>0</v>
      </c>
      <c r="P75" s="333">
        <f>IF(P$8=0,0,P$8/MAE_fec!P$8)</f>
        <v>0</v>
      </c>
      <c r="Q75" s="333">
        <f>IF(Q$8=0,0,Q$8/MAE_fec!Q$8)</f>
        <v>0</v>
      </c>
      <c r="R75" s="333">
        <f>IF(R$8=0,0,R$8/MAE_fec!R$8)</f>
        <v>0</v>
      </c>
      <c r="S75" s="333">
        <f>IF(S$8=0,0,S$8/MAE_fec!S$8)</f>
        <v>0</v>
      </c>
      <c r="T75" s="333">
        <f>IF(T$8=0,0,T$8/MAE_fec!T$8)</f>
        <v>0</v>
      </c>
      <c r="U75" s="333">
        <f>IF(U$8=0,0,U$8/MAE_fec!U$8)</f>
        <v>0</v>
      </c>
      <c r="V75" s="333">
        <f>IF(V$8=0,0,V$8/MAE_fec!V$8)</f>
        <v>0</v>
      </c>
      <c r="W75" s="333">
        <f>IF(W$8=0,0,W$8/MAE_fec!W$8)</f>
        <v>0</v>
      </c>
      <c r="DA75" s="174"/>
    </row>
    <row r="76" spans="1:105" ht="12" customHeight="1" x14ac:dyDescent="0.25">
      <c r="A76" s="202" t="s">
        <v>95</v>
      </c>
      <c r="B76" s="333">
        <f>IF(B$9=0,0,B$9/MAE_fec!B$9)</f>
        <v>0</v>
      </c>
      <c r="C76" s="333">
        <f>IF(C$9=0,0,C$9/MAE_fec!C$9)</f>
        <v>0</v>
      </c>
      <c r="D76" s="333">
        <f>IF(D$9=0,0,D$9/MAE_fec!D$9)</f>
        <v>0</v>
      </c>
      <c r="E76" s="333">
        <f>IF(E$9=0,0,E$9/MAE_fec!E$9)</f>
        <v>0</v>
      </c>
      <c r="F76" s="333">
        <f>IF(F$9=0,0,F$9/MAE_fec!F$9)</f>
        <v>0</v>
      </c>
      <c r="G76" s="333">
        <f>IF(G$9=0,0,G$9/MAE_fec!G$9)</f>
        <v>0</v>
      </c>
      <c r="H76" s="333">
        <f>IF(H$9=0,0,H$9/MAE_fec!H$9)</f>
        <v>0</v>
      </c>
      <c r="I76" s="333">
        <f>IF(I$9=0,0,I$9/MAE_fec!I$9)</f>
        <v>0</v>
      </c>
      <c r="J76" s="333">
        <f>IF(J$9=0,0,J$9/MAE_fec!J$9)</f>
        <v>0</v>
      </c>
      <c r="K76" s="333">
        <f>IF(K$9=0,0,K$9/MAE_fec!K$9)</f>
        <v>0</v>
      </c>
      <c r="L76" s="333">
        <f>IF(L$9=0,0,L$9/MAE_fec!L$9)</f>
        <v>0</v>
      </c>
      <c r="M76" s="333">
        <f>IF(M$9=0,0,M$9/MAE_fec!M$9)</f>
        <v>0</v>
      </c>
      <c r="N76" s="333">
        <f>IF(N$9=0,0,N$9/MAE_fec!N$9)</f>
        <v>0</v>
      </c>
      <c r="O76" s="333">
        <f>IF(O$9=0,0,O$9/MAE_fec!O$9)</f>
        <v>0</v>
      </c>
      <c r="P76" s="333">
        <f>IF(P$9=0,0,P$9/MAE_fec!P$9)</f>
        <v>0</v>
      </c>
      <c r="Q76" s="333">
        <f>IF(Q$9=0,0,Q$9/MAE_fec!Q$9)</f>
        <v>0</v>
      </c>
      <c r="R76" s="333">
        <f>IF(R$9=0,0,R$9/MAE_fec!R$9)</f>
        <v>0</v>
      </c>
      <c r="S76" s="333">
        <f>IF(S$9=0,0,S$9/MAE_fec!S$9)</f>
        <v>0</v>
      </c>
      <c r="T76" s="333">
        <f>IF(T$9=0,0,T$9/MAE_fec!T$9)</f>
        <v>0</v>
      </c>
      <c r="U76" s="333">
        <f>IF(U$9=0,0,U$9/MAE_fec!U$9)</f>
        <v>0</v>
      </c>
      <c r="V76" s="333">
        <f>IF(V$9=0,0,V$9/MAE_fec!V$9)</f>
        <v>0</v>
      </c>
      <c r="W76" s="333">
        <f>IF(W$9=0,0,W$9/MAE_fec!W$9)</f>
        <v>0</v>
      </c>
      <c r="DA76" s="174"/>
    </row>
    <row r="77" spans="1:105" ht="12" customHeight="1" x14ac:dyDescent="0.25">
      <c r="A77" s="56" t="s">
        <v>96</v>
      </c>
      <c r="B77" s="334">
        <f>IF(B$10=0,0,B$10/MAE_fec!B$10)</f>
        <v>0</v>
      </c>
      <c r="C77" s="334">
        <f>IF(C$10=0,0,C$10/MAE_fec!C$10)</f>
        <v>8.989888444221019E-3</v>
      </c>
      <c r="D77" s="334">
        <f>IF(D$10=0,0,D$10/MAE_fec!D$10)</f>
        <v>1.0940597810078627E-2</v>
      </c>
      <c r="E77" s="334">
        <f>IF(E$10=0,0,E$10/MAE_fec!E$10)</f>
        <v>0</v>
      </c>
      <c r="F77" s="334">
        <f>IF(F$10=0,0,F$10/MAE_fec!F$10)</f>
        <v>5.9756638262702816E-4</v>
      </c>
      <c r="G77" s="334">
        <f>IF(G$10=0,0,G$10/MAE_fec!G$10)</f>
        <v>8.7212536506655267E-3</v>
      </c>
      <c r="H77" s="334">
        <f>IF(H$10=0,0,H$10/MAE_fec!H$10)</f>
        <v>1.0567947678926895E-2</v>
      </c>
      <c r="I77" s="334">
        <f>IF(I$10=0,0,I$10/MAE_fec!I$10)</f>
        <v>2.155292143777577E-2</v>
      </c>
      <c r="J77" s="334">
        <f>IF(J$10=0,0,J$10/MAE_fec!J$10)</f>
        <v>1.8466225494644661E-2</v>
      </c>
      <c r="K77" s="334">
        <f>IF(K$10=0,0,K$10/MAE_fec!K$10)</f>
        <v>1.3878964264210807</v>
      </c>
      <c r="L77" s="334">
        <f>IF(L$10=0,0,L$10/MAE_fec!L$10)</f>
        <v>0.41331744039056456</v>
      </c>
      <c r="M77" s="334">
        <f>IF(M$10=0,0,M$10/MAE_fec!M$10)</f>
        <v>2.7139706367461963E-2</v>
      </c>
      <c r="N77" s="334">
        <f>IF(N$10=0,0,N$10/MAE_fec!N$10)</f>
        <v>0.4065027634431207</v>
      </c>
      <c r="O77" s="334">
        <f>IF(O$10=0,0,O$10/MAE_fec!O$10)</f>
        <v>0.77429803056427671</v>
      </c>
      <c r="P77" s="334">
        <f>IF(P$10=0,0,P$10/MAE_fec!P$10)</f>
        <v>1.3059942515525449</v>
      </c>
      <c r="Q77" s="334">
        <f>IF(Q$10=0,0,Q$10/MAE_fec!Q$10)</f>
        <v>1.6382292953771422</v>
      </c>
      <c r="R77" s="334">
        <f>IF(R$10=0,0,R$10/MAE_fec!R$10)</f>
        <v>1.6402081448810146</v>
      </c>
      <c r="S77" s="334">
        <f>IF(S$10=0,0,S$10/MAE_fec!S$10)</f>
        <v>0.56240491949694638</v>
      </c>
      <c r="T77" s="334">
        <f>IF(T$10=0,0,T$10/MAE_fec!T$10)</f>
        <v>0.5270846163578089</v>
      </c>
      <c r="U77" s="334">
        <f>IF(U$10=0,0,U$10/MAE_fec!U$10)</f>
        <v>0.26566215583256259</v>
      </c>
      <c r="V77" s="334">
        <f>IF(V$10=0,0,V$10/MAE_fec!V$10)</f>
        <v>0.27203504445854804</v>
      </c>
      <c r="W77" s="334">
        <f>IF(W$10=0,0,W$10/MAE_fec!W$10)</f>
        <v>0.71407084444997204</v>
      </c>
      <c r="DA77" s="68"/>
    </row>
    <row r="78" spans="1:105" ht="12" customHeight="1" x14ac:dyDescent="0.25">
      <c r="A78" s="203" t="s">
        <v>2557</v>
      </c>
      <c r="B78" s="350">
        <f>IF(B$16=0,0,B$16/MAE_fec!B$16)</f>
        <v>0.64650941288052555</v>
      </c>
      <c r="C78" s="350">
        <f>IF(C$16=0,0,C$16/MAE_fec!C$16)</f>
        <v>0.84650922398864359</v>
      </c>
      <c r="D78" s="350">
        <f>IF(D$16=0,0,D$16/MAE_fec!D$16)</f>
        <v>0.75422334375702971</v>
      </c>
      <c r="E78" s="350">
        <f>IF(E$16=0,0,E$16/MAE_fec!E$16)</f>
        <v>0.26379545611730015</v>
      </c>
      <c r="F78" s="350">
        <f>IF(F$16=0,0,F$16/MAE_fec!F$16)</f>
        <v>0.39485451773159969</v>
      </c>
      <c r="G78" s="350">
        <f>IF(G$16=0,0,G$16/MAE_fec!G$16)</f>
        <v>0.35229936948251883</v>
      </c>
      <c r="H78" s="350">
        <f>IF(H$16=0,0,H$16/MAE_fec!H$16)</f>
        <v>0.32883460095096484</v>
      </c>
      <c r="I78" s="350">
        <f>IF(I$16=0,0,I$16/MAE_fec!I$16)</f>
        <v>0.25194556522271827</v>
      </c>
      <c r="J78" s="350">
        <f>IF(J$16=0,0,J$16/MAE_fec!J$16)</f>
        <v>0.13481999478455117</v>
      </c>
      <c r="K78" s="350">
        <f>IF(K$16=0,0,K$16/MAE_fec!K$16)</f>
        <v>2.4655006719221655</v>
      </c>
      <c r="L78" s="350">
        <f>IF(L$16=0,0,L$16/MAE_fec!L$16)</f>
        <v>1.134273396234045</v>
      </c>
      <c r="M78" s="350">
        <f>IF(M$16=0,0,M$16/MAE_fec!M$16)</f>
        <v>6.6672451222484067E-2</v>
      </c>
      <c r="N78" s="350">
        <f>IF(N$16=0,0,N$16/MAE_fec!N$16)</f>
        <v>0.90444036684093132</v>
      </c>
      <c r="O78" s="350">
        <f>IF(O$16=0,0,O$16/MAE_fec!O$16)</f>
        <v>0.97272681335519939</v>
      </c>
      <c r="P78" s="350">
        <f>IF(P$16=0,0,P$16/MAE_fec!P$16)</f>
        <v>1.8765142698727113</v>
      </c>
      <c r="Q78" s="350">
        <f>IF(Q$16=0,0,Q$16/MAE_fec!Q$16)</f>
        <v>2.2182765780611442</v>
      </c>
      <c r="R78" s="350">
        <f>IF(R$16=0,0,R$16/MAE_fec!R$16)</f>
        <v>2.2013955706806461</v>
      </c>
      <c r="S78" s="350">
        <f>IF(S$16=0,0,S$16/MAE_fec!S$16)</f>
        <v>0.6652583714452589</v>
      </c>
      <c r="T78" s="350">
        <f>IF(T$16=0,0,T$16/MAE_fec!T$16)</f>
        <v>0.65396734155024616</v>
      </c>
      <c r="U78" s="350">
        <f>IF(U$16=0,0,U$16/MAE_fec!U$16)</f>
        <v>0.3717099609493969</v>
      </c>
      <c r="V78" s="350">
        <f>IF(V$16=0,0,V$16/MAE_fec!V$16)</f>
        <v>0.41494141755804292</v>
      </c>
      <c r="W78" s="350">
        <f>IF(W$16=0,0,W$16/MAE_fec!W$16)</f>
        <v>1.3562122848717022</v>
      </c>
      <c r="DA78" s="175"/>
    </row>
    <row r="79" spans="1:105" ht="12" customHeight="1" x14ac:dyDescent="0.25">
      <c r="A79" s="203" t="s">
        <v>2567</v>
      </c>
      <c r="B79" s="350">
        <f>IF(B$24=0,0,B$24/MAE_fec!B$24)</f>
        <v>0</v>
      </c>
      <c r="C79" s="350">
        <f>IF(C$24=0,0,C$24/MAE_fec!C$24)</f>
        <v>1.0398804758610651</v>
      </c>
      <c r="D79" s="350">
        <f>IF(D$24=0,0,D$24/MAE_fec!D$24)</f>
        <v>1.0750234447291336</v>
      </c>
      <c r="E79" s="350">
        <f>IF(E$24=0,0,E$24/MAE_fec!E$24)</f>
        <v>0</v>
      </c>
      <c r="F79" s="350">
        <f>IF(F$24=0,0,F$24/MAE_fec!F$24)</f>
        <v>0.59509609803153574</v>
      </c>
      <c r="G79" s="350">
        <f>IF(G$24=0,0,G$24/MAE_fec!G$24)</f>
        <v>1.0311973867194191</v>
      </c>
      <c r="H79" s="350">
        <f>IF(H$24=0,0,H$24/MAE_fec!H$24)</f>
        <v>1.0624589906537985</v>
      </c>
      <c r="I79" s="350">
        <f>IF(I$24=0,0,I$24/MAE_fec!I$24)</f>
        <v>1.1678556426459705</v>
      </c>
      <c r="J79" s="350">
        <f>IF(J$24=0,0,J$24/MAE_fec!J$24)</f>
        <v>1.1226163804307965</v>
      </c>
      <c r="K79" s="350">
        <f>IF(K$24=0,0,K$24/MAE_fec!K$24)</f>
        <v>1.8131602917668086</v>
      </c>
      <c r="L79" s="350">
        <f>IF(L$24=0,0,L$24/MAE_fec!L$24)</f>
        <v>1.5992874086000375</v>
      </c>
      <c r="M79" s="350">
        <f>IF(M$24=0,0,M$24/MAE_fec!M$24)</f>
        <v>1.1293248088555041</v>
      </c>
      <c r="N79" s="350">
        <f>IF(N$24=0,0,N$24/MAE_fec!N$24)</f>
        <v>1.534514783664519</v>
      </c>
      <c r="O79" s="350">
        <f>IF(O$24=0,0,O$24/MAE_fec!O$24)</f>
        <v>1.5236477473735925</v>
      </c>
      <c r="P79" s="350">
        <f>IF(P$24=0,0,P$24/MAE_fec!P$24)</f>
        <v>1.5953381606606616</v>
      </c>
      <c r="Q79" s="350">
        <f>IF(Q$24=0,0,Q$24/MAE_fec!Q$24)</f>
        <v>1.6793524879588035</v>
      </c>
      <c r="R79" s="350">
        <f>IF(R$24=0,0,R$24/MAE_fec!R$24)</f>
        <v>1.6299788011401841</v>
      </c>
      <c r="S79" s="350">
        <f>IF(S$24=0,0,S$24/MAE_fec!S$24)</f>
        <v>1.3459995853692486</v>
      </c>
      <c r="T79" s="350">
        <f>IF(T$24=0,0,T$24/MAE_fec!T$24)</f>
        <v>1.1719352769866898</v>
      </c>
      <c r="U79" s="350">
        <f>IF(U$24=0,0,U$24/MAE_fec!U$24)</f>
        <v>1.1267704913399643</v>
      </c>
      <c r="V79" s="350">
        <f>IF(V$24=0,0,V$24/MAE_fec!V$24)</f>
        <v>0.80602535799255848</v>
      </c>
      <c r="W79" s="350">
        <f>IF(W$24=0,0,W$24/MAE_fec!W$24)</f>
        <v>1.5719768425863707</v>
      </c>
      <c r="DA79" s="175"/>
    </row>
    <row r="80" spans="1:105" ht="12" customHeight="1" x14ac:dyDescent="0.25">
      <c r="A80" s="203" t="s">
        <v>2572</v>
      </c>
      <c r="B80" s="350">
        <f>IF(B$27=0,0,B$27/MAE_fec!B$27)</f>
        <v>0.64650941288052544</v>
      </c>
      <c r="C80" s="350">
        <f>IF(C$27=0,0,C$27/MAE_fec!C$27)</f>
        <v>0.84650922398864303</v>
      </c>
      <c r="D80" s="350">
        <f>IF(D$27=0,0,D$27/MAE_fec!D$27)</f>
        <v>0.7542233437570296</v>
      </c>
      <c r="E80" s="350">
        <f>IF(E$27=0,0,E$27/MAE_fec!E$27)</f>
        <v>0.26379545611730004</v>
      </c>
      <c r="F80" s="350">
        <f>IF(F$27=0,0,F$27/MAE_fec!F$27)</f>
        <v>0.3948545177315998</v>
      </c>
      <c r="G80" s="350">
        <f>IF(G$27=0,0,G$27/MAE_fec!G$27)</f>
        <v>0.35229936948251872</v>
      </c>
      <c r="H80" s="350">
        <f>IF(H$27=0,0,H$27/MAE_fec!H$27)</f>
        <v>0.32883460095096478</v>
      </c>
      <c r="I80" s="350">
        <f>IF(I$27=0,0,I$27/MAE_fec!I$27)</f>
        <v>0.25194556522271849</v>
      </c>
      <c r="J80" s="350">
        <f>IF(J$27=0,0,J$27/MAE_fec!J$27)</f>
        <v>0.13481999478455114</v>
      </c>
      <c r="K80" s="350">
        <f>IF(K$27=0,0,K$27/MAE_fec!K$27)</f>
        <v>2.4655006719221655</v>
      </c>
      <c r="L80" s="350">
        <f>IF(L$27=0,0,L$27/MAE_fec!L$27)</f>
        <v>1.134273396234045</v>
      </c>
      <c r="M80" s="350">
        <f>IF(M$27=0,0,M$27/MAE_fec!M$27)</f>
        <v>6.6672451222484067E-2</v>
      </c>
      <c r="N80" s="350">
        <f>IF(N$27=0,0,N$27/MAE_fec!N$27)</f>
        <v>0.90444036684093132</v>
      </c>
      <c r="O80" s="350">
        <f>IF(O$27=0,0,O$27/MAE_fec!O$27)</f>
        <v>0.97272681335519928</v>
      </c>
      <c r="P80" s="350">
        <f>IF(P$27=0,0,P$27/MAE_fec!P$27)</f>
        <v>1.8765142698727111</v>
      </c>
      <c r="Q80" s="350">
        <f>IF(Q$27=0,0,Q$27/MAE_fec!Q$27)</f>
        <v>2.2182765780611455</v>
      </c>
      <c r="R80" s="350">
        <f>IF(R$27=0,0,R$27/MAE_fec!R$27)</f>
        <v>2.2013955706806456</v>
      </c>
      <c r="S80" s="350">
        <f>IF(S$27=0,0,S$27/MAE_fec!S$27)</f>
        <v>0.66525837144525912</v>
      </c>
      <c r="T80" s="350">
        <f>IF(T$27=0,0,T$27/MAE_fec!T$27)</f>
        <v>0.65396734155024605</v>
      </c>
      <c r="U80" s="350">
        <f>IF(U$27=0,0,U$27/MAE_fec!U$27)</f>
        <v>0.37170996094939684</v>
      </c>
      <c r="V80" s="350">
        <f>IF(V$27=0,0,V$27/MAE_fec!V$27)</f>
        <v>0.41494141755804276</v>
      </c>
      <c r="W80" s="350">
        <f>IF(W$27=0,0,W$27/MAE_fec!W$27)</f>
        <v>1.3562122848717022</v>
      </c>
      <c r="DA80" s="175"/>
    </row>
    <row r="81" spans="1:105" ht="12" customHeight="1" x14ac:dyDescent="0.25">
      <c r="A81" s="203" t="s">
        <v>2582</v>
      </c>
      <c r="B81" s="350">
        <f>IF(B$35=0,0,B$35/MAE_fec!B$35)</f>
        <v>3.2985769233578144</v>
      </c>
      <c r="C81" s="350">
        <f>IF(C$35=0,0,C$35/MAE_fec!C$35)</f>
        <v>3.4315189508970589</v>
      </c>
      <c r="D81" s="350">
        <f>IF(D$35=0,0,D$35/MAE_fec!D$35)</f>
        <v>3.382734774383465</v>
      </c>
      <c r="E81" s="350">
        <f>IF(E$35=0,0,E$35/MAE_fec!E$35)</f>
        <v>3.5233542199254049</v>
      </c>
      <c r="F81" s="350">
        <f>IF(F$35=0,0,F$35/MAE_fec!F$35)</f>
        <v>3.6064214616865256</v>
      </c>
      <c r="G81" s="350">
        <f>IF(G$35=0,0,G$35/MAE_fec!G$35)</f>
        <v>3.605628348706353</v>
      </c>
      <c r="H81" s="350">
        <f>IF(H$35=0,0,H$35/MAE_fec!H$35)</f>
        <v>3.4885984318758987</v>
      </c>
      <c r="I81" s="350">
        <f>IF(I$35=0,0,I$35/MAE_fec!I$35)</f>
        <v>3.3252970207728758</v>
      </c>
      <c r="J81" s="350">
        <f>IF(J$35=0,0,J$35/MAE_fec!J$35)</f>
        <v>3.0858978602239469</v>
      </c>
      <c r="K81" s="350">
        <f>IF(K$35=0,0,K$35/MAE_fec!K$35)</f>
        <v>2.9746061909355657</v>
      </c>
      <c r="L81" s="350">
        <f>IF(L$35=0,0,L$35/MAE_fec!L$35)</f>
        <v>2.9377817999219342</v>
      </c>
      <c r="M81" s="350">
        <f>IF(M$35=0,0,M$35/MAE_fec!M$35)</f>
        <v>2.8114176319494901</v>
      </c>
      <c r="N81" s="350">
        <f>IF(N$35=0,0,N$35/MAE_fec!N$35)</f>
        <v>2.8112519756597547</v>
      </c>
      <c r="O81" s="350">
        <f>IF(O$35=0,0,O$35/MAE_fec!O$35)</f>
        <v>2.9046801757532581</v>
      </c>
      <c r="P81" s="350">
        <f>IF(P$35=0,0,P$35/MAE_fec!P$35)</f>
        <v>2.7494146466488192</v>
      </c>
      <c r="Q81" s="350">
        <f>IF(Q$35=0,0,Q$35/MAE_fec!Q$35)</f>
        <v>2.9036805376129999</v>
      </c>
      <c r="R81" s="350">
        <f>IF(R$35=0,0,R$35/MAE_fec!R$35)</f>
        <v>3.0343947609919648</v>
      </c>
      <c r="S81" s="350">
        <f>IF(S$35=0,0,S$35/MAE_fec!S$35)</f>
        <v>2.9430418785078927</v>
      </c>
      <c r="T81" s="350">
        <f>IF(T$35=0,0,T$35/MAE_fec!T$35)</f>
        <v>2.8807933043506777</v>
      </c>
      <c r="U81" s="350">
        <f>IF(U$35=0,0,U$35/MAE_fec!U$35)</f>
        <v>2.8961542244427885</v>
      </c>
      <c r="V81" s="350">
        <f>IF(V$35=0,0,V$35/MAE_fec!V$35)</f>
        <v>2.9374994275364998</v>
      </c>
      <c r="W81" s="350">
        <f>IF(W$35=0,0,W$35/MAE_fec!W$35)</f>
        <v>2.9575857954744191</v>
      </c>
      <c r="DA81" s="175"/>
    </row>
    <row r="82" spans="1:105" ht="12" customHeight="1" x14ac:dyDescent="0.25">
      <c r="A82" s="203" t="s">
        <v>2594</v>
      </c>
      <c r="B82" s="350">
        <f>IF(B$46=0,0,B$46/MAE_fec!B$46)</f>
        <v>0</v>
      </c>
      <c r="C82" s="350">
        <f>IF(C$46=0,0,C$46/MAE_fec!C$46)</f>
        <v>0</v>
      </c>
      <c r="D82" s="350">
        <f>IF(D$46=0,0,D$46/MAE_fec!D$46)</f>
        <v>0</v>
      </c>
      <c r="E82" s="350">
        <f>IF(E$46=0,0,E$46/MAE_fec!E$46)</f>
        <v>0</v>
      </c>
      <c r="F82" s="350">
        <f>IF(F$46=0,0,F$46/MAE_fec!F$46)</f>
        <v>0</v>
      </c>
      <c r="G82" s="350">
        <f>IF(G$46=0,0,G$46/MAE_fec!G$46)</f>
        <v>0</v>
      </c>
      <c r="H82" s="350">
        <f>IF(H$46=0,0,H$46/MAE_fec!H$46)</f>
        <v>0</v>
      </c>
      <c r="I82" s="350">
        <f>IF(I$46=0,0,I$46/MAE_fec!I$46)</f>
        <v>0</v>
      </c>
      <c r="J82" s="350">
        <f>IF(J$46=0,0,J$46/MAE_fec!J$46)</f>
        <v>0</v>
      </c>
      <c r="K82" s="350">
        <f>IF(K$46=0,0,K$46/MAE_fec!K$46)</f>
        <v>0</v>
      </c>
      <c r="L82" s="350">
        <f>IF(L$46=0,0,L$46/MAE_fec!L$46)</f>
        <v>0</v>
      </c>
      <c r="M82" s="350">
        <f>IF(M$46=0,0,M$46/MAE_fec!M$46)</f>
        <v>0</v>
      </c>
      <c r="N82" s="350">
        <f>IF(N$46=0,0,N$46/MAE_fec!N$46)</f>
        <v>0</v>
      </c>
      <c r="O82" s="350">
        <f>IF(O$46=0,0,O$46/MAE_fec!O$46)</f>
        <v>0</v>
      </c>
      <c r="P82" s="350">
        <f>IF(P$46=0,0,P$46/MAE_fec!P$46)</f>
        <v>0</v>
      </c>
      <c r="Q82" s="350">
        <f>IF(Q$46=0,0,Q$46/MAE_fec!Q$46)</f>
        <v>0</v>
      </c>
      <c r="R82" s="350">
        <f>IF(R$46=0,0,R$46/MAE_fec!R$46)</f>
        <v>0</v>
      </c>
      <c r="S82" s="350">
        <f>IF(S$46=0,0,S$46/MAE_fec!S$46)</f>
        <v>0</v>
      </c>
      <c r="T82" s="350">
        <f>IF(T$46=0,0,T$46/MAE_fec!T$46)</f>
        <v>0</v>
      </c>
      <c r="U82" s="350">
        <f>IF(U$46=0,0,U$46/MAE_fec!U$46)</f>
        <v>0</v>
      </c>
      <c r="V82" s="350">
        <f>IF(V$46=0,0,V$46/MAE_fec!V$46)</f>
        <v>0</v>
      </c>
      <c r="W82" s="350">
        <f>IF(W$46=0,0,W$46/MAE_fec!W$46)</f>
        <v>0</v>
      </c>
      <c r="DA82" s="175"/>
    </row>
    <row r="83" spans="1:105" ht="12" customHeight="1" x14ac:dyDescent="0.25">
      <c r="A83" s="41" t="s">
        <v>2596</v>
      </c>
      <c r="B83" s="335">
        <f>IF(B$47=0,0,B$47/MAE_fec!B$47)</f>
        <v>0</v>
      </c>
      <c r="C83" s="335">
        <f>IF(C$47=0,0,C$47/MAE_fec!C$47)</f>
        <v>0</v>
      </c>
      <c r="D83" s="335">
        <f>IF(D$47=0,0,D$47/MAE_fec!D$47)</f>
        <v>0</v>
      </c>
      <c r="E83" s="335">
        <f>IF(E$47=0,0,E$47/MAE_fec!E$47)</f>
        <v>0</v>
      </c>
      <c r="F83" s="335">
        <f>IF(F$47=0,0,F$47/MAE_fec!F$47)</f>
        <v>0</v>
      </c>
      <c r="G83" s="335">
        <f>IF(G$47=0,0,G$47/MAE_fec!G$47)</f>
        <v>0</v>
      </c>
      <c r="H83" s="335">
        <f>IF(H$47=0,0,H$47/MAE_fec!H$47)</f>
        <v>0</v>
      </c>
      <c r="I83" s="335">
        <f>IF(I$47=0,0,I$47/MAE_fec!I$47)</f>
        <v>0</v>
      </c>
      <c r="J83" s="335">
        <f>IF(J$47=0,0,J$47/MAE_fec!J$47)</f>
        <v>0</v>
      </c>
      <c r="K83" s="335">
        <f>IF(K$47=0,0,K$47/MAE_fec!K$47)</f>
        <v>0</v>
      </c>
      <c r="L83" s="335">
        <f>IF(L$47=0,0,L$47/MAE_fec!L$47)</f>
        <v>0</v>
      </c>
      <c r="M83" s="335">
        <f>IF(M$47=0,0,M$47/MAE_fec!M$47)</f>
        <v>0</v>
      </c>
      <c r="N83" s="335">
        <f>IF(N$47=0,0,N$47/MAE_fec!N$47)</f>
        <v>0</v>
      </c>
      <c r="O83" s="335">
        <f>IF(O$47=0,0,O$47/MAE_fec!O$47)</f>
        <v>0</v>
      </c>
      <c r="P83" s="335">
        <f>IF(P$47=0,0,P$47/MAE_fec!P$47)</f>
        <v>0</v>
      </c>
      <c r="Q83" s="335">
        <f>IF(Q$47=0,0,Q$47/MAE_fec!Q$47)</f>
        <v>0</v>
      </c>
      <c r="R83" s="335">
        <f>IF(R$47=0,0,R$47/MAE_fec!R$47)</f>
        <v>0</v>
      </c>
      <c r="S83" s="335">
        <f>IF(S$47=0,0,S$47/MAE_fec!S$47)</f>
        <v>0</v>
      </c>
      <c r="T83" s="335">
        <f>IF(T$47=0,0,T$47/MAE_fec!T$47)</f>
        <v>0</v>
      </c>
      <c r="U83" s="335">
        <f>IF(U$47=0,0,U$47/MAE_fec!U$47)</f>
        <v>0</v>
      </c>
      <c r="V83" s="335">
        <f>IF(V$47=0,0,V$47/MAE_fec!V$47)</f>
        <v>0</v>
      </c>
      <c r="W83" s="335">
        <f>IF(W$47=0,0,W$47/MAE_fec!W$47)</f>
        <v>0</v>
      </c>
      <c r="DA83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leather"</f>
        <v>EL: Textiles and leather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1929.837554930134</v>
      </c>
      <c r="C3" s="205">
        <v>1724.7355309239269</v>
      </c>
      <c r="D3" s="205">
        <v>1894.9654996166621</v>
      </c>
      <c r="E3" s="205">
        <v>1903.337813620072</v>
      </c>
      <c r="F3" s="205">
        <v>1919.8737140057699</v>
      </c>
      <c r="G3" s="205">
        <v>1536.4894889762429</v>
      </c>
      <c r="H3" s="205">
        <v>1316.148221588797</v>
      </c>
      <c r="I3" s="205">
        <v>1420.6200375054859</v>
      </c>
      <c r="J3" s="205">
        <v>1335.174865947258</v>
      </c>
      <c r="K3" s="205">
        <v>1062.7359104516461</v>
      </c>
      <c r="L3" s="205">
        <v>859.63474706375439</v>
      </c>
      <c r="M3" s="205">
        <v>736.25747650242101</v>
      </c>
      <c r="N3" s="205">
        <v>657.83418973847688</v>
      </c>
      <c r="O3" s="205">
        <v>614.39890443118452</v>
      </c>
      <c r="P3" s="205">
        <v>560.13294326029416</v>
      </c>
      <c r="Q3" s="205">
        <v>569</v>
      </c>
      <c r="R3" s="205">
        <v>535.52933531000588</v>
      </c>
      <c r="S3" s="205">
        <v>539.83842541183174</v>
      </c>
      <c r="T3" s="205">
        <v>531.08755269943924</v>
      </c>
      <c r="U3" s="205">
        <v>479.3192042488804</v>
      </c>
      <c r="V3" s="205">
        <v>380.93409203464688</v>
      </c>
      <c r="W3" s="205">
        <v>430.50712364252257</v>
      </c>
      <c r="DA3" s="112" t="s">
        <v>2678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2008.0402727729111</v>
      </c>
      <c r="C5" s="205">
        <v>2008.635168152045</v>
      </c>
      <c r="D5" s="205">
        <v>1817.7566434094499</v>
      </c>
      <c r="E5" s="205">
        <v>1738.5546199113469</v>
      </c>
      <c r="F5" s="205">
        <v>1604.3267549887989</v>
      </c>
      <c r="G5" s="205">
        <v>1511.4786312623021</v>
      </c>
      <c r="H5" s="205">
        <v>1488.4206224524221</v>
      </c>
      <c r="I5" s="205">
        <v>1735.7247730934239</v>
      </c>
      <c r="J5" s="205">
        <v>2296.381758530094</v>
      </c>
      <c r="K5" s="205">
        <v>1271.1862212876681</v>
      </c>
      <c r="L5" s="205">
        <v>1284.03396807015</v>
      </c>
      <c r="M5" s="205">
        <v>1234.8941049656489</v>
      </c>
      <c r="N5" s="205">
        <v>736.20145232053449</v>
      </c>
      <c r="O5" s="205">
        <v>711.96704768449877</v>
      </c>
      <c r="P5" s="205">
        <v>569.75803120468515</v>
      </c>
      <c r="Q5" s="205">
        <v>546.59162364682015</v>
      </c>
      <c r="R5" s="205">
        <v>728.90767019840018</v>
      </c>
      <c r="S5" s="205">
        <v>675.89388089190788</v>
      </c>
      <c r="T5" s="205">
        <v>1758.91922654327</v>
      </c>
      <c r="U5" s="205">
        <v>1552.727407943386</v>
      </c>
      <c r="V5" s="205">
        <v>1263.397791004068</v>
      </c>
      <c r="W5" s="205">
        <v>830.87929137600599</v>
      </c>
      <c r="DA5" s="112" t="s">
        <v>2679</v>
      </c>
    </row>
    <row r="6" spans="1:105" ht="12" customHeight="1" x14ac:dyDescent="0.25">
      <c r="A6" s="154" t="s">
        <v>2114</v>
      </c>
      <c r="B6" s="340">
        <v>2510.0503409661378</v>
      </c>
      <c r="C6" s="340">
        <v>2384.547823917831</v>
      </c>
      <c r="D6" s="340">
        <v>2384.547823917831</v>
      </c>
      <c r="E6" s="340">
        <v>2259.0453068695251</v>
      </c>
      <c r="F6" s="340">
        <v>2133.5427898212179</v>
      </c>
      <c r="G6" s="340">
        <v>2008.0402727729111</v>
      </c>
      <c r="H6" s="340">
        <v>2008.0402727729111</v>
      </c>
      <c r="I6" s="340">
        <v>1882.537755724604</v>
      </c>
      <c r="J6" s="340">
        <v>2510.0503409661392</v>
      </c>
      <c r="K6" s="340">
        <v>2384.5478239178319</v>
      </c>
      <c r="L6" s="340">
        <v>2259.0453068695251</v>
      </c>
      <c r="M6" s="340">
        <v>2133.5427898212179</v>
      </c>
      <c r="N6" s="340">
        <v>2133.5427898212179</v>
      </c>
      <c r="O6" s="340">
        <v>2008.0402727729111</v>
      </c>
      <c r="P6" s="340">
        <v>2008.0402727729111</v>
      </c>
      <c r="Q6" s="340">
        <v>1882.537755724604</v>
      </c>
      <c r="R6" s="340">
        <v>1757.035238676297</v>
      </c>
      <c r="S6" s="340">
        <v>1631.53272162799</v>
      </c>
      <c r="T6" s="340">
        <v>1882.537755724604</v>
      </c>
      <c r="U6" s="340">
        <v>1757.035238676297</v>
      </c>
      <c r="V6" s="340">
        <v>1757.035238676297</v>
      </c>
      <c r="W6" s="340">
        <v>1631.53272162799</v>
      </c>
      <c r="DA6" s="160" t="s">
        <v>2680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627.51258524153468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251.00503409661391</v>
      </c>
      <c r="U7" s="342">
        <v>0</v>
      </c>
      <c r="V7" s="342">
        <v>0</v>
      </c>
      <c r="W7" s="342">
        <v>0</v>
      </c>
      <c r="DA7" s="161" t="s">
        <v>2681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125.5025170483068</v>
      </c>
      <c r="D8" s="344">
        <f t="shared" si="0"/>
        <v>0</v>
      </c>
      <c r="E8" s="344">
        <f t="shared" si="0"/>
        <v>125.50251704830589</v>
      </c>
      <c r="F8" s="344">
        <f t="shared" si="0"/>
        <v>125.50251704830725</v>
      </c>
      <c r="G8" s="344">
        <f t="shared" si="0"/>
        <v>125.5025170483068</v>
      </c>
      <c r="H8" s="344">
        <f t="shared" si="0"/>
        <v>0</v>
      </c>
      <c r="I8" s="344">
        <f t="shared" si="0"/>
        <v>125.50251704830703</v>
      </c>
      <c r="J8" s="344">
        <f t="shared" si="0"/>
        <v>0</v>
      </c>
      <c r="K8" s="344">
        <f t="shared" si="0"/>
        <v>125.50251704830725</v>
      </c>
      <c r="L8" s="344">
        <f t="shared" si="0"/>
        <v>125.5025170483068</v>
      </c>
      <c r="M8" s="344">
        <f t="shared" si="0"/>
        <v>125.50251704830725</v>
      </c>
      <c r="N8" s="344">
        <f t="shared" si="0"/>
        <v>0</v>
      </c>
      <c r="O8" s="344">
        <f t="shared" si="0"/>
        <v>125.5025170483068</v>
      </c>
      <c r="P8" s="344">
        <f t="shared" si="0"/>
        <v>0</v>
      </c>
      <c r="Q8" s="344">
        <f t="shared" si="0"/>
        <v>125.50251704830703</v>
      </c>
      <c r="R8" s="344">
        <f t="shared" si="0"/>
        <v>125.50251704830703</v>
      </c>
      <c r="S8" s="344">
        <f t="shared" si="0"/>
        <v>125.50251704830703</v>
      </c>
      <c r="T8" s="344">
        <f t="shared" si="0"/>
        <v>0</v>
      </c>
      <c r="U8" s="344">
        <f t="shared" si="0"/>
        <v>125.50251704830703</v>
      </c>
      <c r="V8" s="344">
        <f t="shared" si="0"/>
        <v>0</v>
      </c>
      <c r="W8" s="344">
        <f t="shared" si="0"/>
        <v>125.50251704830703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502.01006819322674</v>
      </c>
      <c r="C9" s="345">
        <f t="shared" si="1"/>
        <v>375.91265576578598</v>
      </c>
      <c r="D9" s="345">
        <f t="shared" si="1"/>
        <v>566.7911805083811</v>
      </c>
      <c r="E9" s="345">
        <f t="shared" si="1"/>
        <v>520.49068695817823</v>
      </c>
      <c r="F9" s="345">
        <f t="shared" si="1"/>
        <v>529.21603483241893</v>
      </c>
      <c r="G9" s="345">
        <f t="shared" si="1"/>
        <v>496.56164151060898</v>
      </c>
      <c r="H9" s="345">
        <f t="shared" si="1"/>
        <v>519.61965032048897</v>
      </c>
      <c r="I9" s="345">
        <f t="shared" si="1"/>
        <v>146.81298263118015</v>
      </c>
      <c r="J9" s="345">
        <f t="shared" si="1"/>
        <v>213.6685824360452</v>
      </c>
      <c r="K9" s="345">
        <f t="shared" si="1"/>
        <v>1113.3616026301638</v>
      </c>
      <c r="L9" s="345">
        <f t="shared" si="1"/>
        <v>975.01133879937515</v>
      </c>
      <c r="M9" s="345">
        <f t="shared" si="1"/>
        <v>898.64868485556894</v>
      </c>
      <c r="N9" s="345">
        <f t="shared" si="1"/>
        <v>1397.3413375006835</v>
      </c>
      <c r="O9" s="345">
        <f t="shared" si="1"/>
        <v>1296.0732250884123</v>
      </c>
      <c r="P9" s="345">
        <f t="shared" si="1"/>
        <v>1438.2822415682258</v>
      </c>
      <c r="Q9" s="345">
        <f t="shared" si="1"/>
        <v>1335.9461320777839</v>
      </c>
      <c r="R9" s="345">
        <f t="shared" si="1"/>
        <v>1028.1275684778968</v>
      </c>
      <c r="S9" s="345">
        <f t="shared" si="1"/>
        <v>955.6388407360821</v>
      </c>
      <c r="T9" s="345">
        <f t="shared" si="1"/>
        <v>123.618529181334</v>
      </c>
      <c r="U9" s="345">
        <f t="shared" si="1"/>
        <v>204.30783073291104</v>
      </c>
      <c r="V9" s="345">
        <f t="shared" si="1"/>
        <v>493.63744767222897</v>
      </c>
      <c r="W9" s="345">
        <f t="shared" si="1"/>
        <v>800.65343025198399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207.28976784178849</v>
      </c>
      <c r="C12" s="212">
        <v>204.80085984522779</v>
      </c>
      <c r="D12" s="212">
        <v>192.52906276870161</v>
      </c>
      <c r="E12" s="212">
        <v>192.13723129836629</v>
      </c>
      <c r="F12" s="212">
        <v>173.6506448839209</v>
      </c>
      <c r="G12" s="212">
        <v>141.76483233018061</v>
      </c>
      <c r="H12" s="212">
        <v>129.6003439380911</v>
      </c>
      <c r="I12" s="212">
        <v>136.70808254514179</v>
      </c>
      <c r="J12" s="212">
        <v>169.41848667239901</v>
      </c>
      <c r="K12" s="212">
        <v>93.52476354256234</v>
      </c>
      <c r="L12" s="212">
        <v>88.938865004299231</v>
      </c>
      <c r="M12" s="212">
        <v>76.320808254514191</v>
      </c>
      <c r="N12" s="212">
        <v>46.154428202923469</v>
      </c>
      <c r="O12" s="212">
        <v>43.498710232158203</v>
      </c>
      <c r="P12" s="212">
        <v>32.891401547721408</v>
      </c>
      <c r="Q12" s="212">
        <v>31.303009458297499</v>
      </c>
      <c r="R12" s="212">
        <v>41.22235597592433</v>
      </c>
      <c r="S12" s="212">
        <v>38.022355975924327</v>
      </c>
      <c r="T12" s="212">
        <v>98.607308684436788</v>
      </c>
      <c r="U12" s="212">
        <v>86.347979363714529</v>
      </c>
      <c r="V12" s="212">
        <v>73.748925193465169</v>
      </c>
      <c r="W12" s="212">
        <v>46.293723129836621</v>
      </c>
      <c r="DA12" s="109" t="s">
        <v>2682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2683</v>
      </c>
    </row>
    <row r="14" spans="1:105" ht="12" customHeight="1" x14ac:dyDescent="0.25">
      <c r="A14" s="14" t="s">
        <v>31</v>
      </c>
      <c r="B14" s="206">
        <f t="shared" ref="B14:W14" si="2">B15+B16+B17+B18+B19</f>
        <v>100.17429062768701</v>
      </c>
      <c r="C14" s="206">
        <f t="shared" si="2"/>
        <v>89.560017196904539</v>
      </c>
      <c r="D14" s="206">
        <f t="shared" si="2"/>
        <v>82.619174548581242</v>
      </c>
      <c r="E14" s="206">
        <f t="shared" si="2"/>
        <v>74.961822871883044</v>
      </c>
      <c r="F14" s="206">
        <f t="shared" si="2"/>
        <v>63.031384350816843</v>
      </c>
      <c r="G14" s="206">
        <f t="shared" si="2"/>
        <v>57.241788478073943</v>
      </c>
      <c r="H14" s="206">
        <f t="shared" si="2"/>
        <v>48.495270851246772</v>
      </c>
      <c r="I14" s="206">
        <f t="shared" si="2"/>
        <v>43.608426483233018</v>
      </c>
      <c r="J14" s="206">
        <f t="shared" si="2"/>
        <v>37.818830610490117</v>
      </c>
      <c r="K14" s="206">
        <f t="shared" si="2"/>
        <v>24.070851246775579</v>
      </c>
      <c r="L14" s="206">
        <f t="shared" si="2"/>
        <v>21.204729148753227</v>
      </c>
      <c r="M14" s="206">
        <f t="shared" si="2"/>
        <v>16.303611349957006</v>
      </c>
      <c r="N14" s="206">
        <f t="shared" si="2"/>
        <v>7.1175408426483227</v>
      </c>
      <c r="O14" s="206">
        <f t="shared" si="2"/>
        <v>8.0730008598452265</v>
      </c>
      <c r="P14" s="206">
        <f t="shared" si="2"/>
        <v>7.1175408426483227</v>
      </c>
      <c r="Q14" s="206">
        <f t="shared" si="2"/>
        <v>5.2067927773000848</v>
      </c>
      <c r="R14" s="206">
        <f t="shared" si="2"/>
        <v>6.1621668099742042</v>
      </c>
      <c r="S14" s="206">
        <f t="shared" si="2"/>
        <v>7.1691315563198632</v>
      </c>
      <c r="T14" s="206">
        <f t="shared" si="2"/>
        <v>7.6924333619948406</v>
      </c>
      <c r="U14" s="206">
        <f t="shared" si="2"/>
        <v>7.7333619948409291</v>
      </c>
      <c r="V14" s="206">
        <f t="shared" si="2"/>
        <v>5.0287188306104902</v>
      </c>
      <c r="W14" s="206">
        <f t="shared" si="2"/>
        <v>6.0668099742046433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2684</v>
      </c>
    </row>
    <row r="16" spans="1:105" ht="12" customHeight="1" x14ac:dyDescent="0.25">
      <c r="A16" s="18" t="s">
        <v>33</v>
      </c>
      <c r="B16" s="206">
        <v>1.129750644883921</v>
      </c>
      <c r="C16" s="206">
        <v>1.129750644883921</v>
      </c>
      <c r="D16" s="206">
        <v>1.129750644883921</v>
      </c>
      <c r="E16" s="206">
        <v>1.129750644883921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3.2960447119518479</v>
      </c>
      <c r="O16" s="206">
        <v>3.2960447119518479</v>
      </c>
      <c r="P16" s="206">
        <v>3.2960447119518479</v>
      </c>
      <c r="Q16" s="206">
        <v>3.2960447119518479</v>
      </c>
      <c r="R16" s="206">
        <v>3.2960447119518479</v>
      </c>
      <c r="S16" s="206">
        <v>3.7289767841788479</v>
      </c>
      <c r="T16" s="206">
        <v>4.9374892519346512</v>
      </c>
      <c r="U16" s="206">
        <v>5.4077386070507307</v>
      </c>
      <c r="V16" s="206">
        <v>3.788306104901118</v>
      </c>
      <c r="W16" s="206">
        <v>4.5903697334479796</v>
      </c>
      <c r="DA16" s="71" t="s">
        <v>2685</v>
      </c>
    </row>
    <row r="17" spans="1:105" ht="12" customHeight="1" x14ac:dyDescent="0.25">
      <c r="A17" s="18" t="s">
        <v>69</v>
      </c>
      <c r="B17" s="206">
        <v>10.27033533963886</v>
      </c>
      <c r="C17" s="206">
        <v>10.27033533963886</v>
      </c>
      <c r="D17" s="206">
        <v>7.1892519346517627</v>
      </c>
      <c r="E17" s="206">
        <v>8.2163370593293195</v>
      </c>
      <c r="F17" s="206">
        <v>5.135167669819432</v>
      </c>
      <c r="G17" s="206">
        <v>5.135167669819432</v>
      </c>
      <c r="H17" s="206">
        <v>4.1081685296646597</v>
      </c>
      <c r="I17" s="206">
        <v>3.0810834049871021</v>
      </c>
      <c r="J17" s="206">
        <v>3.0810834049871021</v>
      </c>
      <c r="K17" s="206">
        <v>3.0524505588993982</v>
      </c>
      <c r="L17" s="206">
        <v>3.0524505588993982</v>
      </c>
      <c r="M17" s="206">
        <v>1.0174548581255369</v>
      </c>
      <c r="N17" s="206">
        <v>0</v>
      </c>
      <c r="O17" s="206">
        <v>0</v>
      </c>
      <c r="P17" s="206">
        <v>0</v>
      </c>
      <c r="Q17" s="206">
        <v>0</v>
      </c>
      <c r="R17" s="206">
        <v>0</v>
      </c>
      <c r="S17" s="206">
        <v>0.32562338779019773</v>
      </c>
      <c r="T17" s="206">
        <v>0.370335339638865</v>
      </c>
      <c r="U17" s="206">
        <v>0.23809114359415301</v>
      </c>
      <c r="V17" s="206">
        <v>0.16079105760963031</v>
      </c>
      <c r="W17" s="206">
        <v>0.17807394668959589</v>
      </c>
      <c r="DA17" s="71" t="s">
        <v>2686</v>
      </c>
    </row>
    <row r="18" spans="1:105" ht="12" customHeight="1" x14ac:dyDescent="0.25">
      <c r="A18" s="18" t="s">
        <v>70</v>
      </c>
      <c r="B18" s="206">
        <v>88.774204643164225</v>
      </c>
      <c r="C18" s="206">
        <v>78.159931212381764</v>
      </c>
      <c r="D18" s="206">
        <v>74.300171969045564</v>
      </c>
      <c r="E18" s="206">
        <v>65.615735167669811</v>
      </c>
      <c r="F18" s="206">
        <v>57.896216680997412</v>
      </c>
      <c r="G18" s="206">
        <v>52.106620808254512</v>
      </c>
      <c r="H18" s="206">
        <v>44.387102321582113</v>
      </c>
      <c r="I18" s="206">
        <v>40.527343078245913</v>
      </c>
      <c r="J18" s="206">
        <v>34.737747205503013</v>
      </c>
      <c r="K18" s="206">
        <v>21.018400687876181</v>
      </c>
      <c r="L18" s="206">
        <v>18.152278589853829</v>
      </c>
      <c r="M18" s="206">
        <v>15.28615649183147</v>
      </c>
      <c r="N18" s="206">
        <v>3.8214961306964752</v>
      </c>
      <c r="O18" s="206">
        <v>4.7769561478933786</v>
      </c>
      <c r="P18" s="206">
        <v>3.8214961306964752</v>
      </c>
      <c r="Q18" s="206">
        <v>1.9107480653482369</v>
      </c>
      <c r="R18" s="206">
        <v>2.8661220980223558</v>
      </c>
      <c r="S18" s="206">
        <v>3.1145313843508169</v>
      </c>
      <c r="T18" s="206">
        <v>2.3846087704213241</v>
      </c>
      <c r="U18" s="206">
        <v>2.0875322441960451</v>
      </c>
      <c r="V18" s="206">
        <v>1.0796216680997419</v>
      </c>
      <c r="W18" s="206">
        <v>1.2983662940670679</v>
      </c>
      <c r="DA18" s="71" t="s">
        <v>2687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2688</v>
      </c>
    </row>
    <row r="20" spans="1:105" ht="12" customHeight="1" x14ac:dyDescent="0.25">
      <c r="A20" s="14" t="s">
        <v>35</v>
      </c>
      <c r="B20" s="206">
        <f t="shared" ref="B20:W20" si="3">B21+B22</f>
        <v>21.474892519346511</v>
      </c>
      <c r="C20" s="206">
        <f t="shared" si="3"/>
        <v>29.600257953568349</v>
      </c>
      <c r="D20" s="206">
        <f t="shared" si="3"/>
        <v>26.93482373172829</v>
      </c>
      <c r="E20" s="206">
        <f t="shared" si="3"/>
        <v>30.07308684436801</v>
      </c>
      <c r="F20" s="206">
        <f t="shared" si="3"/>
        <v>29.70782459157352</v>
      </c>
      <c r="G20" s="206">
        <f t="shared" si="3"/>
        <v>19.26079105760963</v>
      </c>
      <c r="H20" s="206">
        <f t="shared" si="3"/>
        <v>17.56251074806535</v>
      </c>
      <c r="I20" s="206">
        <f t="shared" si="3"/>
        <v>22.076440240756661</v>
      </c>
      <c r="J20" s="206">
        <f t="shared" si="3"/>
        <v>59.200687876182293</v>
      </c>
      <c r="K20" s="206">
        <f t="shared" si="3"/>
        <v>16.831384350816851</v>
      </c>
      <c r="L20" s="206">
        <f t="shared" si="3"/>
        <v>15.025623387790199</v>
      </c>
      <c r="M20" s="206">
        <f t="shared" si="3"/>
        <v>13.155631986242479</v>
      </c>
      <c r="N20" s="206">
        <f t="shared" si="3"/>
        <v>11.52184006878762</v>
      </c>
      <c r="O20" s="206">
        <f t="shared" si="3"/>
        <v>9.8023215821152192</v>
      </c>
      <c r="P20" s="206">
        <f t="shared" si="3"/>
        <v>8.8349097162510741</v>
      </c>
      <c r="Q20" s="206">
        <f t="shared" si="3"/>
        <v>8.6413585554600161</v>
      </c>
      <c r="R20" s="206">
        <f t="shared" si="3"/>
        <v>8.1470335339638851</v>
      </c>
      <c r="S20" s="206">
        <f t="shared" si="3"/>
        <v>11.08409286328461</v>
      </c>
      <c r="T20" s="206">
        <f t="shared" si="3"/>
        <v>16.084608770421319</v>
      </c>
      <c r="U20" s="206">
        <f t="shared" si="3"/>
        <v>19.474978503869298</v>
      </c>
      <c r="V20" s="206">
        <f t="shared" si="3"/>
        <v>16.15460017196904</v>
      </c>
      <c r="W20" s="206">
        <f t="shared" si="3"/>
        <v>19.330094582975061</v>
      </c>
      <c r="DA20" s="71"/>
    </row>
    <row r="21" spans="1:105" ht="12" customHeight="1" x14ac:dyDescent="0.25">
      <c r="A21" s="18" t="s">
        <v>72</v>
      </c>
      <c r="B21" s="206">
        <v>21.474892519346511</v>
      </c>
      <c r="C21" s="206">
        <v>29.600257953568349</v>
      </c>
      <c r="D21" s="206">
        <v>26.93482373172829</v>
      </c>
      <c r="E21" s="206">
        <v>30.07308684436801</v>
      </c>
      <c r="F21" s="206">
        <v>29.70782459157352</v>
      </c>
      <c r="G21" s="206">
        <v>19.26079105760963</v>
      </c>
      <c r="H21" s="206">
        <v>17.56251074806535</v>
      </c>
      <c r="I21" s="206">
        <v>22.076440240756661</v>
      </c>
      <c r="J21" s="206">
        <v>59.200687876182293</v>
      </c>
      <c r="K21" s="206">
        <v>16.831384350816851</v>
      </c>
      <c r="L21" s="206">
        <v>15.025623387790199</v>
      </c>
      <c r="M21" s="206">
        <v>13.155631986242479</v>
      </c>
      <c r="N21" s="206">
        <v>11.52184006878762</v>
      </c>
      <c r="O21" s="206">
        <v>9.8023215821152192</v>
      </c>
      <c r="P21" s="206">
        <v>8.8349097162510741</v>
      </c>
      <c r="Q21" s="206">
        <v>8.6413585554600161</v>
      </c>
      <c r="R21" s="206">
        <v>8.1470335339638851</v>
      </c>
      <c r="S21" s="206">
        <v>11.08409286328461</v>
      </c>
      <c r="T21" s="206">
        <v>16.084608770421319</v>
      </c>
      <c r="U21" s="206">
        <v>19.474978503869298</v>
      </c>
      <c r="V21" s="206">
        <v>16.15460017196904</v>
      </c>
      <c r="W21" s="206">
        <v>19.330094582975061</v>
      </c>
      <c r="DA21" s="71" t="s">
        <v>2689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2690</v>
      </c>
    </row>
    <row r="23" spans="1:105" ht="12" customHeight="1" x14ac:dyDescent="0.25">
      <c r="A23" s="14" t="s">
        <v>37</v>
      </c>
      <c r="B23" s="206">
        <f t="shared" ref="B23:W23" si="4">B24+B25+B26+B27+B28+B29</f>
        <v>0</v>
      </c>
      <c r="C23" s="206">
        <f t="shared" si="4"/>
        <v>0</v>
      </c>
      <c r="D23" s="206">
        <f t="shared" si="4"/>
        <v>0</v>
      </c>
      <c r="E23" s="206">
        <f t="shared" si="4"/>
        <v>0</v>
      </c>
      <c r="F23" s="206">
        <f t="shared" si="4"/>
        <v>0</v>
      </c>
      <c r="G23" s="206">
        <f t="shared" si="4"/>
        <v>0</v>
      </c>
      <c r="H23" s="206">
        <f t="shared" si="4"/>
        <v>0</v>
      </c>
      <c r="I23" s="206">
        <f t="shared" si="4"/>
        <v>0</v>
      </c>
      <c r="J23" s="206">
        <f t="shared" si="4"/>
        <v>0</v>
      </c>
      <c r="K23" s="206">
        <f t="shared" si="4"/>
        <v>0</v>
      </c>
      <c r="L23" s="206">
        <f t="shared" si="4"/>
        <v>0</v>
      </c>
      <c r="M23" s="206">
        <f t="shared" si="4"/>
        <v>0</v>
      </c>
      <c r="N23" s="206">
        <f t="shared" si="4"/>
        <v>0</v>
      </c>
      <c r="O23" s="206">
        <f t="shared" si="4"/>
        <v>0</v>
      </c>
      <c r="P23" s="206">
        <f t="shared" si="4"/>
        <v>0</v>
      </c>
      <c r="Q23" s="206">
        <f t="shared" si="4"/>
        <v>0</v>
      </c>
      <c r="R23" s="206">
        <f t="shared" si="4"/>
        <v>0</v>
      </c>
      <c r="S23" s="206">
        <f t="shared" si="4"/>
        <v>0</v>
      </c>
      <c r="T23" s="206">
        <f t="shared" si="4"/>
        <v>2.4591573516766978E-2</v>
      </c>
      <c r="U23" s="206">
        <f t="shared" si="4"/>
        <v>1.5821152192605329E-2</v>
      </c>
      <c r="V23" s="206">
        <f t="shared" si="4"/>
        <v>1.0576096302665519E-2</v>
      </c>
      <c r="W23" s="206">
        <f t="shared" si="4"/>
        <v>1.143594153052451E-2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2691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2692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2.4591573516766978E-2</v>
      </c>
      <c r="U26" s="206">
        <v>1.5821152192605329E-2</v>
      </c>
      <c r="V26" s="206">
        <v>1.0576096302665519E-2</v>
      </c>
      <c r="W26" s="206">
        <v>1.143594153052451E-2</v>
      </c>
      <c r="DA26" s="71" t="s">
        <v>2693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2694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2695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2696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2697</v>
      </c>
    </row>
    <row r="31" spans="1:105" ht="12" customHeight="1" x14ac:dyDescent="0.25">
      <c r="A31" s="21" t="s">
        <v>38</v>
      </c>
      <c r="B31" s="209">
        <v>85.640584694754935</v>
      </c>
      <c r="C31" s="209">
        <v>85.640584694754935</v>
      </c>
      <c r="D31" s="209">
        <v>82.975064488392078</v>
      </c>
      <c r="E31" s="209">
        <v>87.102321582115209</v>
      </c>
      <c r="F31" s="209">
        <v>80.911435941530513</v>
      </c>
      <c r="G31" s="209">
        <v>65.262252794496987</v>
      </c>
      <c r="H31" s="209">
        <v>63.542562338779007</v>
      </c>
      <c r="I31" s="209">
        <v>71.023215821152192</v>
      </c>
      <c r="J31" s="209">
        <v>72.398968185726559</v>
      </c>
      <c r="K31" s="209">
        <v>52.622527944969903</v>
      </c>
      <c r="L31" s="209">
        <v>52.708512467755803</v>
      </c>
      <c r="M31" s="209">
        <v>46.861564918314699</v>
      </c>
      <c r="N31" s="209">
        <v>27.51504729148753</v>
      </c>
      <c r="O31" s="209">
        <v>25.623387790197761</v>
      </c>
      <c r="P31" s="209">
        <v>16.938950988822011</v>
      </c>
      <c r="Q31" s="209">
        <v>17.454858125537399</v>
      </c>
      <c r="R31" s="209">
        <v>26.913155631986239</v>
      </c>
      <c r="S31" s="209">
        <v>19.769131556319859</v>
      </c>
      <c r="T31" s="209">
        <v>74.805674978503859</v>
      </c>
      <c r="U31" s="209">
        <v>59.123817712811693</v>
      </c>
      <c r="V31" s="209">
        <v>52.555030094582968</v>
      </c>
      <c r="W31" s="209">
        <v>20.88538263112639</v>
      </c>
      <c r="DA31" s="86" t="s">
        <v>2698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TEL_emi!B5</f>
        <v>372.96784871711031</v>
      </c>
      <c r="C33" s="205">
        <f>TEL_emi!C5</f>
        <v>357.65622863752111</v>
      </c>
      <c r="D33" s="205">
        <f>TEL_emi!D5</f>
        <v>329.32898855778768</v>
      </c>
      <c r="E33" s="205">
        <f>TEL_emi!E5</f>
        <v>311.74393283822269</v>
      </c>
      <c r="F33" s="205">
        <f>TEL_emi!F5</f>
        <v>273.32653175854358</v>
      </c>
      <c r="G33" s="205">
        <f>TEL_emi!G5</f>
        <v>230.02692659703911</v>
      </c>
      <c r="H33" s="205">
        <f>TEL_emi!H5</f>
        <v>197.8360912776927</v>
      </c>
      <c r="I33" s="205">
        <f>TEL_emi!I5</f>
        <v>192.74406623821261</v>
      </c>
      <c r="J33" s="205">
        <f>TEL_emi!J5</f>
        <v>261.1796389182054</v>
      </c>
      <c r="K33" s="205">
        <f>TEL_emi!K5</f>
        <v>117.11532419863271</v>
      </c>
      <c r="L33" s="205">
        <f>TEL_emi!L5</f>
        <v>103.5860551185477</v>
      </c>
      <c r="M33" s="205">
        <f>TEL_emi!M5</f>
        <v>83.592512997630621</v>
      </c>
      <c r="N33" s="205">
        <f>TEL_emi!N5</f>
        <v>48.154038478132129</v>
      </c>
      <c r="O33" s="205">
        <f>TEL_emi!O5</f>
        <v>47.211490078645546</v>
      </c>
      <c r="P33" s="205">
        <f>TEL_emi!P5</f>
        <v>41.842990438645742</v>
      </c>
      <c r="Q33" s="205">
        <f>TEL_emi!Q5</f>
        <v>35.19644039847924</v>
      </c>
      <c r="R33" s="205">
        <f>TEL_emi!R5</f>
        <v>37.131341402551669</v>
      </c>
      <c r="S33" s="205">
        <f>TEL_emi!S5</f>
        <v>46.988852758638593</v>
      </c>
      <c r="T33" s="205">
        <f>TEL_emi!T5</f>
        <v>59.700112562299687</v>
      </c>
      <c r="U33" s="205">
        <f>TEL_emi!U5</f>
        <v>67.532755322288637</v>
      </c>
      <c r="V33" s="205">
        <f>TEL_emi!V5</f>
        <v>51.949501201538553</v>
      </c>
      <c r="W33" s="205">
        <f>TEL_emi!W5</f>
        <v>62.289513358390423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107.41306557758071</v>
      </c>
      <c r="C35" s="286">
        <f t="shared" si="5"/>
        <v>118.74334132579598</v>
      </c>
      <c r="D35" s="286">
        <f t="shared" si="5"/>
        <v>101.60029974564121</v>
      </c>
      <c r="E35" s="286">
        <f t="shared" si="5"/>
        <v>100.94751962760041</v>
      </c>
      <c r="F35" s="286">
        <f t="shared" si="5"/>
        <v>90.448993398426737</v>
      </c>
      <c r="G35" s="286">
        <f t="shared" si="5"/>
        <v>92.265409784637043</v>
      </c>
      <c r="H35" s="286">
        <f t="shared" si="5"/>
        <v>98.469413864073132</v>
      </c>
      <c r="I35" s="286">
        <f t="shared" si="5"/>
        <v>96.231278551576736</v>
      </c>
      <c r="J35" s="286">
        <f t="shared" si="5"/>
        <v>126.88861286510419</v>
      </c>
      <c r="K35" s="286">
        <f t="shared" si="5"/>
        <v>88.003767090937757</v>
      </c>
      <c r="L35" s="286">
        <f t="shared" si="5"/>
        <v>103.46122618715309</v>
      </c>
      <c r="M35" s="286">
        <f t="shared" si="5"/>
        <v>103.66048656928406</v>
      </c>
      <c r="N35" s="286">
        <f t="shared" si="5"/>
        <v>70.161187914651023</v>
      </c>
      <c r="O35" s="286">
        <f t="shared" si="5"/>
        <v>70.798808263549333</v>
      </c>
      <c r="P35" s="286">
        <f t="shared" si="5"/>
        <v>58.720705403032781</v>
      </c>
      <c r="Q35" s="286">
        <f t="shared" si="5"/>
        <v>55.014076376621261</v>
      </c>
      <c r="R35" s="286">
        <f t="shared" si="5"/>
        <v>76.974972719396661</v>
      </c>
      <c r="S35" s="286">
        <f t="shared" si="5"/>
        <v>70.432844692220357</v>
      </c>
      <c r="T35" s="286">
        <f t="shared" si="5"/>
        <v>185.67053244466089</v>
      </c>
      <c r="U35" s="286">
        <f t="shared" si="5"/>
        <v>180.14713076023435</v>
      </c>
      <c r="V35" s="286">
        <f t="shared" si="5"/>
        <v>193.60022307154784</v>
      </c>
      <c r="W35" s="286">
        <f t="shared" si="5"/>
        <v>107.53300140110397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103.22988570121713</v>
      </c>
      <c r="C36" s="346">
        <f t="shared" si="6"/>
        <v>101.960208151511</v>
      </c>
      <c r="D36" s="346">
        <f t="shared" si="6"/>
        <v>105.91575251106615</v>
      </c>
      <c r="E36" s="346">
        <f t="shared" si="6"/>
        <v>110.51549896555095</v>
      </c>
      <c r="F36" s="346">
        <f t="shared" si="6"/>
        <v>108.23895091441848</v>
      </c>
      <c r="G36" s="346">
        <f t="shared" si="6"/>
        <v>93.792151207448157</v>
      </c>
      <c r="H36" s="346">
        <f t="shared" si="6"/>
        <v>87.072392026222289</v>
      </c>
      <c r="I36" s="346">
        <f t="shared" si="6"/>
        <v>78.761382371411017</v>
      </c>
      <c r="J36" s="346">
        <f t="shared" si="6"/>
        <v>73.776272626744444</v>
      </c>
      <c r="K36" s="346">
        <f t="shared" si="6"/>
        <v>73.572826684531677</v>
      </c>
      <c r="L36" s="346">
        <f t="shared" si="6"/>
        <v>69.265196416860121</v>
      </c>
      <c r="M36" s="346">
        <f t="shared" si="6"/>
        <v>61.803524648485713</v>
      </c>
      <c r="N36" s="346">
        <f t="shared" si="6"/>
        <v>62.692661169633652</v>
      </c>
      <c r="O36" s="346">
        <f t="shared" si="6"/>
        <v>61.096521775308666</v>
      </c>
      <c r="P36" s="346">
        <f t="shared" si="6"/>
        <v>57.728719467414052</v>
      </c>
      <c r="Q36" s="346">
        <f t="shared" si="6"/>
        <v>57.269464265562767</v>
      </c>
      <c r="R36" s="346">
        <f t="shared" si="6"/>
        <v>56.553604333322603</v>
      </c>
      <c r="S36" s="346">
        <f t="shared" si="6"/>
        <v>56.254919671339707</v>
      </c>
      <c r="T36" s="346">
        <f t="shared" si="6"/>
        <v>56.061305827116108</v>
      </c>
      <c r="U36" s="346">
        <f t="shared" si="6"/>
        <v>55.610520508608722</v>
      </c>
      <c r="V36" s="346">
        <f t="shared" si="6"/>
        <v>58.373479610767902</v>
      </c>
      <c r="W36" s="346">
        <f t="shared" si="6"/>
        <v>55.716544641725662</v>
      </c>
      <c r="DA36" s="119"/>
    </row>
    <row r="37" spans="1:105" ht="12" customHeight="1" x14ac:dyDescent="0.25">
      <c r="A37" s="158" t="s">
        <v>2138</v>
      </c>
      <c r="B37" s="346">
        <f>IF(TEL_ued!B$5=0,"",TEL_ued!B$5/B$5*1000)</f>
        <v>46.703716619732901</v>
      </c>
      <c r="C37" s="346">
        <f>IF(TEL_ued!C$5=0,"",TEL_ued!C$5/C$5*1000)</f>
        <v>46.490564251755366</v>
      </c>
      <c r="D37" s="346">
        <f>IF(TEL_ued!D$5=0,"",TEL_ued!D$5/D$5*1000)</f>
        <v>48.340482964873658</v>
      </c>
      <c r="E37" s="346">
        <f>IF(TEL_ued!E$5=0,"",TEL_ued!E$5/E$5*1000)</f>
        <v>50.831812798208794</v>
      </c>
      <c r="F37" s="346">
        <f>IF(TEL_ued!F$5=0,"",TEL_ued!F$5/F$5*1000)</f>
        <v>49.944433203612036</v>
      </c>
      <c r="G37" s="346">
        <f>IF(TEL_ued!G$5=0,"",TEL_ued!G$5/G$5*1000)</f>
        <v>43.020070942256439</v>
      </c>
      <c r="H37" s="346">
        <f>IF(TEL_ued!H$5=0,"",TEL_ued!H$5/H$5*1000)</f>
        <v>40.188658554633534</v>
      </c>
      <c r="I37" s="346">
        <f>IF(TEL_ued!I$5=0,"",TEL_ued!I$5/I$5*1000)</f>
        <v>36.70196508745849</v>
      </c>
      <c r="J37" s="346">
        <f>IF(TEL_ued!J$5=0,"",TEL_ued!J$5/J$5*1000)</f>
        <v>34.676501510980003</v>
      </c>
      <c r="K37" s="346">
        <f>IF(TEL_ued!K$5=0,"",TEL_ued!K$5/K$5*1000)</f>
        <v>34.724842072214209</v>
      </c>
      <c r="L37" s="346">
        <f>IF(TEL_ued!L$5=0,"",TEL_ued!L$5/L$5*1000)</f>
        <v>32.870184819330667</v>
      </c>
      <c r="M37" s="346">
        <f>IF(TEL_ued!M$5=0,"",TEL_ued!M$5/M$5*1000)</f>
        <v>29.448105100391601</v>
      </c>
      <c r="N37" s="346">
        <f>IF(TEL_ued!N$5=0,"",TEL_ued!N$5/N$5*1000)</f>
        <v>30.254583416647424</v>
      </c>
      <c r="O37" s="346">
        <f>IF(TEL_ued!O$5=0,"",TEL_ued!O$5/O$5*1000)</f>
        <v>29.362797798888788</v>
      </c>
      <c r="P37" s="346">
        <f>IF(TEL_ued!P$5=0,"",TEL_ued!P$5/P$5*1000)</f>
        <v>27.539678527479708</v>
      </c>
      <c r="Q37" s="346">
        <f>IF(TEL_ued!Q$5=0,"",TEL_ued!Q$5/Q$5*1000)</f>
        <v>27.605699442464612</v>
      </c>
      <c r="R37" s="346">
        <f>IF(TEL_ued!R$5=0,"",TEL_ued!R$5/R$5*1000)</f>
        <v>27.489904712948153</v>
      </c>
      <c r="S37" s="346">
        <f>IF(TEL_ued!S$5=0,"",TEL_ued!S$5/S$5*1000)</f>
        <v>26.9565884533916</v>
      </c>
      <c r="T37" s="346">
        <f>IF(TEL_ued!T$5=0,"",TEL_ued!T$5/T$5*1000)</f>
        <v>27.725010698794176</v>
      </c>
      <c r="U37" s="346">
        <f>IF(TEL_ued!U$5=0,"",TEL_ued!U$5/U$5*1000)</f>
        <v>27.26950996094207</v>
      </c>
      <c r="V37" s="346">
        <f>IF(TEL_ued!V$5=0,"",TEL_ued!V$5/V$5*1000)</f>
        <v>28.748018579910724</v>
      </c>
      <c r="W37" s="346">
        <f>IF(TEL_ued!W$5=0,"",TEL_ued!W$5/W$5*1000)</f>
        <v>26.824161497543866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1.7992583647533134</v>
      </c>
      <c r="C38" s="347">
        <f t="shared" si="7"/>
        <v>1.7463609718621751</v>
      </c>
      <c r="D38" s="347">
        <f t="shared" si="7"/>
        <v>1.7105416908066147</v>
      </c>
      <c r="E38" s="347">
        <f t="shared" si="7"/>
        <v>1.6225066361767304</v>
      </c>
      <c r="F38" s="347">
        <f t="shared" si="7"/>
        <v>1.5740023997103632</v>
      </c>
      <c r="G38" s="347">
        <f t="shared" si="7"/>
        <v>1.6225951303725994</v>
      </c>
      <c r="H38" s="347">
        <f t="shared" si="7"/>
        <v>1.5265089988665246</v>
      </c>
      <c r="I38" s="347">
        <f t="shared" si="7"/>
        <v>1.4098951770065784</v>
      </c>
      <c r="J38" s="347">
        <f t="shared" si="7"/>
        <v>1.5416241996261189</v>
      </c>
      <c r="K38" s="347">
        <f t="shared" si="7"/>
        <v>1.2522386559719501</v>
      </c>
      <c r="L38" s="347">
        <f t="shared" si="7"/>
        <v>1.1646882958708822</v>
      </c>
      <c r="M38" s="347">
        <f t="shared" si="7"/>
        <v>1.0952781411704497</v>
      </c>
      <c r="N38" s="347">
        <f t="shared" si="7"/>
        <v>1.0433243429301546</v>
      </c>
      <c r="O38" s="347">
        <f t="shared" si="7"/>
        <v>1.0853537915646638</v>
      </c>
      <c r="P38" s="347">
        <f t="shared" si="7"/>
        <v>1.2721558969731548</v>
      </c>
      <c r="Q38" s="347">
        <f t="shared" si="7"/>
        <v>1.1243788059856881</v>
      </c>
      <c r="R38" s="347">
        <f t="shared" si="7"/>
        <v>0.90075738087939483</v>
      </c>
      <c r="S38" s="347">
        <f t="shared" si="7"/>
        <v>1.2358217041677226</v>
      </c>
      <c r="T38" s="347">
        <f t="shared" si="7"/>
        <v>0.60543293756603833</v>
      </c>
      <c r="U38" s="347">
        <f t="shared" si="7"/>
        <v>0.78210000766581345</v>
      </c>
      <c r="V38" s="347">
        <f t="shared" si="7"/>
        <v>0.70441028211949797</v>
      </c>
      <c r="W38" s="347">
        <f t="shared" si="7"/>
        <v>1.3455282735348717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final energy consumption"</f>
        <v>EL: Industry Summary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4465.1298366284054</v>
      </c>
      <c r="C5" s="225">
        <f t="shared" si="0"/>
        <v>4522.3811693894859</v>
      </c>
      <c r="D5" s="225">
        <f t="shared" si="0"/>
        <v>4458.1489251934636</v>
      </c>
      <c r="E5" s="225">
        <f t="shared" si="0"/>
        <v>4342.6228718830589</v>
      </c>
      <c r="F5" s="225">
        <f t="shared" si="0"/>
        <v>4079.7414445399863</v>
      </c>
      <c r="G5" s="225">
        <f t="shared" si="0"/>
        <v>4168.760361134995</v>
      </c>
      <c r="H5" s="225">
        <f t="shared" si="0"/>
        <v>4241.8979363714516</v>
      </c>
      <c r="I5" s="225">
        <f t="shared" si="0"/>
        <v>4617.990025795355</v>
      </c>
      <c r="J5" s="225">
        <f t="shared" si="0"/>
        <v>4231.4800515907109</v>
      </c>
      <c r="K5" s="225">
        <f t="shared" si="0"/>
        <v>3462.3643164230421</v>
      </c>
      <c r="L5" s="225">
        <f t="shared" si="0"/>
        <v>3472.8104901117767</v>
      </c>
      <c r="M5" s="225">
        <f t="shared" si="0"/>
        <v>3322.8229578675828</v>
      </c>
      <c r="N5" s="225">
        <f t="shared" si="0"/>
        <v>2995.4910576096258</v>
      </c>
      <c r="O5" s="225">
        <f t="shared" si="0"/>
        <v>2835.5312123817725</v>
      </c>
      <c r="P5" s="225">
        <f t="shared" si="0"/>
        <v>3088.2998280309507</v>
      </c>
      <c r="Q5" s="225">
        <f t="shared" si="0"/>
        <v>3128.4459157351621</v>
      </c>
      <c r="R5" s="225">
        <f t="shared" si="0"/>
        <v>3073.1223559759223</v>
      </c>
      <c r="S5" s="225">
        <f t="shared" si="0"/>
        <v>2762.816595012891</v>
      </c>
      <c r="T5" s="225">
        <f t="shared" si="0"/>
        <v>2738.8539122957773</v>
      </c>
      <c r="U5" s="225">
        <f t="shared" si="0"/>
        <v>2587.6063628546681</v>
      </c>
      <c r="V5" s="225">
        <f t="shared" si="0"/>
        <v>2523.4977644024048</v>
      </c>
      <c r="W5" s="225">
        <f t="shared" si="0"/>
        <v>2565.4008598452192</v>
      </c>
    </row>
    <row r="6" spans="1:23" ht="12" customHeight="1" x14ac:dyDescent="0.25">
      <c r="A6" s="202" t="s">
        <v>92</v>
      </c>
      <c r="B6" s="226">
        <v>33.792863405488731</v>
      </c>
      <c r="C6" s="226">
        <v>34.790820725080223</v>
      </c>
      <c r="D6" s="226">
        <v>34.304214864555313</v>
      </c>
      <c r="E6" s="226">
        <v>33.059937760480175</v>
      </c>
      <c r="F6" s="226">
        <v>31.828370025882467</v>
      </c>
      <c r="G6" s="226">
        <v>29.74136725938088</v>
      </c>
      <c r="H6" s="226">
        <v>30.813571874178781</v>
      </c>
      <c r="I6" s="226">
        <v>34.286364000436492</v>
      </c>
      <c r="J6" s="226">
        <v>35.848502720188151</v>
      </c>
      <c r="K6" s="226">
        <v>30.463457183120418</v>
      </c>
      <c r="L6" s="226">
        <v>27.442042473532819</v>
      </c>
      <c r="M6" s="226">
        <v>31.394755114746072</v>
      </c>
      <c r="N6" s="226">
        <v>22.131303283361596</v>
      </c>
      <c r="O6" s="226">
        <v>21.536474760065548</v>
      </c>
      <c r="P6" s="226">
        <v>25.670023824468302</v>
      </c>
      <c r="Q6" s="226">
        <v>25.177076188357358</v>
      </c>
      <c r="R6" s="226">
        <v>22.92211471731494</v>
      </c>
      <c r="S6" s="226">
        <v>26.196231906579506</v>
      </c>
      <c r="T6" s="226">
        <v>27.730404549080202</v>
      </c>
      <c r="U6" s="226">
        <v>29.177242676142161</v>
      </c>
      <c r="V6" s="226">
        <v>28.655621073583092</v>
      </c>
      <c r="W6" s="226">
        <v>29.216392282148448</v>
      </c>
    </row>
    <row r="7" spans="1:23" ht="12" customHeight="1" x14ac:dyDescent="0.25">
      <c r="A7" s="202" t="s">
        <v>93</v>
      </c>
      <c r="B7" s="226">
        <v>43.55996582245487</v>
      </c>
      <c r="C7" s="226">
        <v>42.698011915581276</v>
      </c>
      <c r="D7" s="226">
        <v>43.529572861231649</v>
      </c>
      <c r="E7" s="226">
        <v>37.155424437858159</v>
      </c>
      <c r="F7" s="226">
        <v>33.959803452715548</v>
      </c>
      <c r="G7" s="226">
        <v>33.088068978464676</v>
      </c>
      <c r="H7" s="226">
        <v>33.264752322463337</v>
      </c>
      <c r="I7" s="226">
        <v>29.605126206669944</v>
      </c>
      <c r="J7" s="226">
        <v>41.34081113701189</v>
      </c>
      <c r="K7" s="226">
        <v>36.287503269777133</v>
      </c>
      <c r="L7" s="226">
        <v>31.302891452640402</v>
      </c>
      <c r="M7" s="226">
        <v>34.833922704080472</v>
      </c>
      <c r="N7" s="226">
        <v>27.998247470607172</v>
      </c>
      <c r="O7" s="226">
        <v>27.012409740043818</v>
      </c>
      <c r="P7" s="226">
        <v>32.040789178538155</v>
      </c>
      <c r="Q7" s="226">
        <v>31.835031922235416</v>
      </c>
      <c r="R7" s="226">
        <v>21.962381310880136</v>
      </c>
      <c r="S7" s="226">
        <v>29.248250861427948</v>
      </c>
      <c r="T7" s="226">
        <v>34.475852507296295</v>
      </c>
      <c r="U7" s="226">
        <v>30.190630748769586</v>
      </c>
      <c r="V7" s="226">
        <v>29.792000669883734</v>
      </c>
      <c r="W7" s="226">
        <v>30.032165358605244</v>
      </c>
    </row>
    <row r="8" spans="1:23" ht="12" customHeight="1" x14ac:dyDescent="0.25">
      <c r="A8" s="202" t="s">
        <v>94</v>
      </c>
      <c r="B8" s="226">
        <v>96.812969459791589</v>
      </c>
      <c r="C8" s="226">
        <v>94.912346631549326</v>
      </c>
      <c r="D8" s="226">
        <v>99.351020790120188</v>
      </c>
      <c r="E8" s="226">
        <v>97.828865505644359</v>
      </c>
      <c r="F8" s="226">
        <v>92.245881506134182</v>
      </c>
      <c r="G8" s="226">
        <v>93.289345549032859</v>
      </c>
      <c r="H8" s="226">
        <v>94.363838921542282</v>
      </c>
      <c r="I8" s="226">
        <v>92.054612059749488</v>
      </c>
      <c r="J8" s="226">
        <v>101.65056085462385</v>
      </c>
      <c r="K8" s="226">
        <v>88.19195213103275</v>
      </c>
      <c r="L8" s="226">
        <v>80.6693212811942</v>
      </c>
      <c r="M8" s="226">
        <v>85.147705224655525</v>
      </c>
      <c r="N8" s="226">
        <v>69.396132420785435</v>
      </c>
      <c r="O8" s="226">
        <v>68.395666510420469</v>
      </c>
      <c r="P8" s="226">
        <v>75.44682928363865</v>
      </c>
      <c r="Q8" s="226">
        <v>71.870132703991601</v>
      </c>
      <c r="R8" s="226">
        <v>58.853106882426218</v>
      </c>
      <c r="S8" s="226">
        <v>62.432959230330447</v>
      </c>
      <c r="T8" s="226">
        <v>70.374624479969384</v>
      </c>
      <c r="U8" s="226">
        <v>66.998331793849971</v>
      </c>
      <c r="V8" s="226">
        <v>69.174818712836682</v>
      </c>
      <c r="W8" s="226">
        <v>72.374838741727885</v>
      </c>
    </row>
    <row r="9" spans="1:23" ht="12" customHeight="1" x14ac:dyDescent="0.25">
      <c r="A9" s="202" t="s">
        <v>95</v>
      </c>
      <c r="B9" s="226">
        <v>67.704740925898506</v>
      </c>
      <c r="C9" s="226">
        <v>64.848951166855883</v>
      </c>
      <c r="D9" s="226">
        <v>67.100642929855979</v>
      </c>
      <c r="E9" s="226">
        <v>59.085777277822118</v>
      </c>
      <c r="F9" s="226">
        <v>55.000601873227446</v>
      </c>
      <c r="G9" s="226">
        <v>53.171799729755591</v>
      </c>
      <c r="H9" s="226">
        <v>53.76035774547676</v>
      </c>
      <c r="I9" s="226">
        <v>44.651598310079926</v>
      </c>
      <c r="J9" s="226">
        <v>65.426941956700915</v>
      </c>
      <c r="K9" s="226">
        <v>58.422199050893823</v>
      </c>
      <c r="L9" s="226">
        <v>50.574688352085822</v>
      </c>
      <c r="M9" s="226">
        <v>54.06483107199584</v>
      </c>
      <c r="N9" s="226">
        <v>46.237859181518871</v>
      </c>
      <c r="O9" s="226">
        <v>43.04389023880757</v>
      </c>
      <c r="P9" s="226">
        <v>48.427618972363454</v>
      </c>
      <c r="Q9" s="226">
        <v>47.332332045015526</v>
      </c>
      <c r="R9" s="226">
        <v>27.815705863848514</v>
      </c>
      <c r="S9" s="226">
        <v>39.778665272835831</v>
      </c>
      <c r="T9" s="226">
        <v>57.170515940569338</v>
      </c>
      <c r="U9" s="226">
        <v>43.592587368508781</v>
      </c>
      <c r="V9" s="226">
        <v>43.70025346383833</v>
      </c>
      <c r="W9" s="226">
        <v>43.214192114121722</v>
      </c>
    </row>
    <row r="10" spans="1:23" ht="12" customHeight="1" x14ac:dyDescent="0.25">
      <c r="A10" s="36" t="s">
        <v>96</v>
      </c>
      <c r="B10" s="227">
        <f t="shared" ref="B10:W10" si="1">SUM(B11:B15)</f>
        <v>67.307390414264688</v>
      </c>
      <c r="C10" s="227">
        <f t="shared" si="1"/>
        <v>66.885038212295086</v>
      </c>
      <c r="D10" s="227">
        <f t="shared" si="1"/>
        <v>67.297924461019321</v>
      </c>
      <c r="E10" s="227">
        <f t="shared" si="1"/>
        <v>67.633499489829816</v>
      </c>
      <c r="F10" s="227">
        <f t="shared" si="1"/>
        <v>58.201322515487618</v>
      </c>
      <c r="G10" s="227">
        <f t="shared" si="1"/>
        <v>64.455419148139768</v>
      </c>
      <c r="H10" s="227">
        <f t="shared" si="1"/>
        <v>67.478436382193436</v>
      </c>
      <c r="I10" s="227">
        <f t="shared" si="1"/>
        <v>69.390607878465687</v>
      </c>
      <c r="J10" s="227">
        <f t="shared" si="1"/>
        <v>68.73530920348071</v>
      </c>
      <c r="K10" s="227">
        <f t="shared" si="1"/>
        <v>52.778063448510842</v>
      </c>
      <c r="L10" s="227">
        <f t="shared" si="1"/>
        <v>49.019586201632734</v>
      </c>
      <c r="M10" s="227">
        <f t="shared" si="1"/>
        <v>46.371227958939862</v>
      </c>
      <c r="N10" s="227">
        <f t="shared" si="1"/>
        <v>41.168499826480698</v>
      </c>
      <c r="O10" s="227">
        <f t="shared" si="1"/>
        <v>34.292869791319106</v>
      </c>
      <c r="P10" s="227">
        <f t="shared" si="1"/>
        <v>39.347000034735331</v>
      </c>
      <c r="Q10" s="227">
        <f t="shared" si="1"/>
        <v>39.005853239333483</v>
      </c>
      <c r="R10" s="227">
        <f t="shared" si="1"/>
        <v>35.794571926727301</v>
      </c>
      <c r="S10" s="227">
        <f t="shared" si="1"/>
        <v>35.379205338199249</v>
      </c>
      <c r="T10" s="227">
        <f t="shared" si="1"/>
        <v>43.156603918530365</v>
      </c>
      <c r="U10" s="227">
        <f t="shared" si="1"/>
        <v>40.707448252453993</v>
      </c>
      <c r="V10" s="227">
        <f t="shared" si="1"/>
        <v>40.870293391744731</v>
      </c>
      <c r="W10" s="227">
        <f t="shared" si="1"/>
        <v>40.522718059823703</v>
      </c>
    </row>
    <row r="11" spans="1:23" ht="12" customHeight="1" x14ac:dyDescent="0.25">
      <c r="A11" s="37" t="s">
        <v>83</v>
      </c>
      <c r="B11" s="228">
        <v>22.074680801842486</v>
      </c>
      <c r="C11" s="228">
        <v>20.854225979242266</v>
      </c>
      <c r="D11" s="228">
        <v>20.127392374777521</v>
      </c>
      <c r="E11" s="228">
        <v>21.162051960161911</v>
      </c>
      <c r="F11" s="228">
        <v>7.258099857946803</v>
      </c>
      <c r="G11" s="228">
        <v>16.546219147706765</v>
      </c>
      <c r="H11" s="228">
        <v>19.199523018093934</v>
      </c>
      <c r="I11" s="228">
        <v>17.233685984042413</v>
      </c>
      <c r="J11" s="228">
        <v>14.329263947763216</v>
      </c>
      <c r="K11" s="228">
        <v>9.6199204479979095</v>
      </c>
      <c r="L11" s="228">
        <v>8.4180948732612109</v>
      </c>
      <c r="M11" s="228">
        <v>3.6705272000752203</v>
      </c>
      <c r="N11" s="228">
        <v>9.1203413217574134</v>
      </c>
      <c r="O11" s="228">
        <v>3.7642346125834294</v>
      </c>
      <c r="P11" s="228">
        <v>5.5689568410954564</v>
      </c>
      <c r="Q11" s="228">
        <v>5.156982729279096</v>
      </c>
      <c r="R11" s="228">
        <v>5.3920684662427663</v>
      </c>
      <c r="S11" s="228">
        <v>3.9548937334907386</v>
      </c>
      <c r="T11" s="228">
        <v>4.9216638371170678</v>
      </c>
      <c r="U11" s="228">
        <v>1.1136743289470381</v>
      </c>
      <c r="V11" s="228">
        <v>0.82655413813140188</v>
      </c>
      <c r="W11" s="228">
        <v>0.9442484984829741</v>
      </c>
    </row>
    <row r="12" spans="1:23" ht="12" customHeight="1" x14ac:dyDescent="0.25">
      <c r="A12" s="37" t="s">
        <v>72</v>
      </c>
      <c r="B12" s="228">
        <v>15.291722339102717</v>
      </c>
      <c r="C12" s="228">
        <v>17.607194295829181</v>
      </c>
      <c r="D12" s="228">
        <v>18.376569366799252</v>
      </c>
      <c r="E12" s="228">
        <v>17.675804056510319</v>
      </c>
      <c r="F12" s="228">
        <v>17.985122990745651</v>
      </c>
      <c r="G12" s="228">
        <v>17.901689549362764</v>
      </c>
      <c r="H12" s="228">
        <v>18.151702093433201</v>
      </c>
      <c r="I12" s="228">
        <v>16.453408420461152</v>
      </c>
      <c r="J12" s="228">
        <v>20.791502471134677</v>
      </c>
      <c r="K12" s="228">
        <v>12.026107232954269</v>
      </c>
      <c r="L12" s="228">
        <v>10.820164459861177</v>
      </c>
      <c r="M12" s="228">
        <v>11.575221151205294</v>
      </c>
      <c r="N12" s="228">
        <v>8.1960226657220758</v>
      </c>
      <c r="O12" s="228">
        <v>6.1405740116729994</v>
      </c>
      <c r="P12" s="228">
        <v>6.9261293839277176</v>
      </c>
      <c r="Q12" s="228">
        <v>7.9057316519555698</v>
      </c>
      <c r="R12" s="228">
        <v>11.822633476141311</v>
      </c>
      <c r="S12" s="228">
        <v>7.8037818004586432</v>
      </c>
      <c r="T12" s="228">
        <v>5.6465927233426294</v>
      </c>
      <c r="U12" s="228">
        <v>5.3032917199541894</v>
      </c>
      <c r="V12" s="228">
        <v>7.0396515678630074</v>
      </c>
      <c r="W12" s="228">
        <v>8.3430549193044712</v>
      </c>
    </row>
    <row r="13" spans="1:23" ht="12" customHeight="1" x14ac:dyDescent="0.25">
      <c r="A13" s="37" t="s">
        <v>97</v>
      </c>
      <c r="B13" s="228">
        <v>0.85984522785763884</v>
      </c>
      <c r="C13" s="228">
        <v>0.88374892519222303</v>
      </c>
      <c r="D13" s="228">
        <v>0.88374892519210746</v>
      </c>
      <c r="E13" s="228">
        <v>0.90765262252590484</v>
      </c>
      <c r="F13" s="228">
        <v>0.95537403267730048</v>
      </c>
      <c r="G13" s="228">
        <v>0.88374892519215997</v>
      </c>
      <c r="H13" s="228">
        <v>0.95537403267271326</v>
      </c>
      <c r="I13" s="228">
        <v>1.0509028374877161</v>
      </c>
      <c r="J13" s="228">
        <v>1.2181427343055029</v>
      </c>
      <c r="K13" s="228">
        <v>1.313671539121954</v>
      </c>
      <c r="L13" s="228">
        <v>1.3375752364544971</v>
      </c>
      <c r="M13" s="228">
        <v>1.3375752364569371</v>
      </c>
      <c r="N13" s="228">
        <v>1.457007738602847</v>
      </c>
      <c r="O13" s="228">
        <v>1.48082545142047</v>
      </c>
      <c r="P13" s="228">
        <v>1.5047291487495369</v>
      </c>
      <c r="Q13" s="228">
        <v>1.5525365434166709</v>
      </c>
      <c r="R13" s="228">
        <v>1.576354256232557</v>
      </c>
      <c r="S13" s="228">
        <v>1.600257953561713</v>
      </c>
      <c r="T13" s="228">
        <v>1.648065348227659</v>
      </c>
      <c r="U13" s="228">
        <v>1.6957867583655319</v>
      </c>
      <c r="V13" s="228">
        <v>1.7316423043825391</v>
      </c>
      <c r="W13" s="228">
        <v>1.7913155631899469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29.081142045461839</v>
      </c>
      <c r="C15" s="229">
        <v>27.539869012031424</v>
      </c>
      <c r="D15" s="229">
        <v>27.910213794250438</v>
      </c>
      <c r="E15" s="229">
        <v>27.887990850631684</v>
      </c>
      <c r="F15" s="229">
        <v>32.002725634117859</v>
      </c>
      <c r="G15" s="229">
        <v>29.123761525878077</v>
      </c>
      <c r="H15" s="229">
        <v>29.171837237993586</v>
      </c>
      <c r="I15" s="229">
        <v>34.6526106364744</v>
      </c>
      <c r="J15" s="229">
        <v>32.396400050277308</v>
      </c>
      <c r="K15" s="229">
        <v>29.818364228436707</v>
      </c>
      <c r="L15" s="229">
        <v>28.44375163205585</v>
      </c>
      <c r="M15" s="229">
        <v>29.787904371202409</v>
      </c>
      <c r="N15" s="229">
        <v>22.395128100398363</v>
      </c>
      <c r="O15" s="229">
        <v>22.907235715642205</v>
      </c>
      <c r="P15" s="229">
        <v>25.347184660962618</v>
      </c>
      <c r="Q15" s="229">
        <v>24.390602314682145</v>
      </c>
      <c r="R15" s="229">
        <v>17.003515728110671</v>
      </c>
      <c r="S15" s="229">
        <v>22.020271850688154</v>
      </c>
      <c r="T15" s="229">
        <v>30.940282009843006</v>
      </c>
      <c r="U15" s="229">
        <v>32.594695445187234</v>
      </c>
      <c r="V15" s="229">
        <v>31.272445381367785</v>
      </c>
      <c r="W15" s="229">
        <v>29.444099078846307</v>
      </c>
    </row>
    <row r="16" spans="1:23" ht="12" customHeight="1" x14ac:dyDescent="0.25">
      <c r="A16" s="39" t="s">
        <v>98</v>
      </c>
      <c r="B16" s="230">
        <f t="shared" ref="B16:W16" si="2">SUM(B17:B26)</f>
        <v>1215.4674517600918</v>
      </c>
      <c r="C16" s="230">
        <f t="shared" si="2"/>
        <v>1174.7247796137644</v>
      </c>
      <c r="D16" s="230">
        <f t="shared" si="2"/>
        <v>1192.8556060222845</v>
      </c>
      <c r="E16" s="230">
        <f t="shared" si="2"/>
        <v>1200.7449083812623</v>
      </c>
      <c r="F16" s="230">
        <f t="shared" si="2"/>
        <v>1043.0214156872423</v>
      </c>
      <c r="G16" s="230">
        <f t="shared" si="2"/>
        <v>1132.3816984340492</v>
      </c>
      <c r="H16" s="230">
        <f t="shared" si="2"/>
        <v>1180.7355440579013</v>
      </c>
      <c r="I16" s="230">
        <f t="shared" si="2"/>
        <v>1142.2594708029401</v>
      </c>
      <c r="J16" s="230">
        <f t="shared" si="2"/>
        <v>1101.7736002065681</v>
      </c>
      <c r="K16" s="230">
        <f t="shared" si="2"/>
        <v>925.9605839269027</v>
      </c>
      <c r="L16" s="230">
        <f t="shared" si="2"/>
        <v>867.5414443650302</v>
      </c>
      <c r="M16" s="230">
        <f t="shared" si="2"/>
        <v>839.13120955114277</v>
      </c>
      <c r="N16" s="230">
        <f t="shared" si="2"/>
        <v>806.78678599878288</v>
      </c>
      <c r="O16" s="230">
        <f t="shared" si="2"/>
        <v>655.02985092387507</v>
      </c>
      <c r="P16" s="230">
        <f t="shared" si="2"/>
        <v>718.41916594604072</v>
      </c>
      <c r="Q16" s="230">
        <f t="shared" si="2"/>
        <v>796.1061293213819</v>
      </c>
      <c r="R16" s="230">
        <f t="shared" si="2"/>
        <v>748.78048425163058</v>
      </c>
      <c r="S16" s="230">
        <f t="shared" si="2"/>
        <v>597.49745882385002</v>
      </c>
      <c r="T16" s="230">
        <f t="shared" si="2"/>
        <v>610.12133353923002</v>
      </c>
      <c r="U16" s="230">
        <f t="shared" si="2"/>
        <v>574.27507001578226</v>
      </c>
      <c r="V16" s="230">
        <f t="shared" si="2"/>
        <v>613.49096802418376</v>
      </c>
      <c r="W16" s="230">
        <f t="shared" si="2"/>
        <v>574.4615665770034</v>
      </c>
    </row>
    <row r="17" spans="1:23" ht="12" customHeight="1" x14ac:dyDescent="0.25">
      <c r="A17" s="46" t="s">
        <v>30</v>
      </c>
      <c r="B17" s="231">
        <v>115.24678131291159</v>
      </c>
      <c r="C17" s="231">
        <v>111.13576613559995</v>
      </c>
      <c r="D17" s="231">
        <v>117.52622804782256</v>
      </c>
      <c r="E17" s="231">
        <v>123.39888086682798</v>
      </c>
      <c r="F17" s="231">
        <v>115.54394011799499</v>
      </c>
      <c r="G17" s="231">
        <v>118.2456884830807</v>
      </c>
      <c r="H17" s="231">
        <v>112.86199130362679</v>
      </c>
      <c r="I17" s="231">
        <v>123.02544677359023</v>
      </c>
      <c r="J17" s="231">
        <v>94.064018024810053</v>
      </c>
      <c r="K17" s="231">
        <v>68.619467469204807</v>
      </c>
      <c r="L17" s="231">
        <v>95.534228285497534</v>
      </c>
      <c r="M17" s="231">
        <v>96.533022313889063</v>
      </c>
      <c r="N17" s="231">
        <v>115.75979568209344</v>
      </c>
      <c r="O17" s="231">
        <v>89.832947363524355</v>
      </c>
      <c r="P17" s="231">
        <v>91.709380132448587</v>
      </c>
      <c r="Q17" s="231">
        <v>98.493650433399878</v>
      </c>
      <c r="R17" s="231">
        <v>106.05514647775594</v>
      </c>
      <c r="S17" s="231">
        <v>28.763171104932812</v>
      </c>
      <c r="T17" s="231">
        <v>34.286488655482486</v>
      </c>
      <c r="U17" s="231">
        <v>24.277292701525571</v>
      </c>
      <c r="V17" s="231">
        <v>12.970956432415212</v>
      </c>
      <c r="W17" s="231">
        <v>9.5574559953073308</v>
      </c>
    </row>
    <row r="18" spans="1:23" ht="12" customHeight="1" x14ac:dyDescent="0.25">
      <c r="A18" s="46" t="s">
        <v>32</v>
      </c>
      <c r="B18" s="231">
        <v>13.005159071305453</v>
      </c>
      <c r="C18" s="231">
        <v>5.9114359415082927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</row>
    <row r="19" spans="1:23" ht="12" customHeight="1" x14ac:dyDescent="0.25">
      <c r="A19" s="46" t="s">
        <v>33</v>
      </c>
      <c r="B19" s="231">
        <v>169.29888111333614</v>
      </c>
      <c r="C19" s="231">
        <v>175.11781691180443</v>
      </c>
      <c r="D19" s="231">
        <v>169.30950242015982</v>
      </c>
      <c r="E19" s="231">
        <v>171.16482339624869</v>
      </c>
      <c r="F19" s="231">
        <v>150.98502840549952</v>
      </c>
      <c r="G19" s="231">
        <v>147.35049040033792</v>
      </c>
      <c r="H19" s="231">
        <v>144.64417648647606</v>
      </c>
      <c r="I19" s="231">
        <v>136.82470116334463</v>
      </c>
      <c r="J19" s="231">
        <v>132.58373047615027</v>
      </c>
      <c r="K19" s="231">
        <v>127.60742813988475</v>
      </c>
      <c r="L19" s="231">
        <v>99.074600055050496</v>
      </c>
      <c r="M19" s="231">
        <v>50.581372086798737</v>
      </c>
      <c r="N19" s="231">
        <v>71.865298681545084</v>
      </c>
      <c r="O19" s="231">
        <v>67.95769944665912</v>
      </c>
      <c r="P19" s="231">
        <v>70.320130223822702</v>
      </c>
      <c r="Q19" s="231">
        <v>68.26498412134643</v>
      </c>
      <c r="R19" s="231">
        <v>75.496081570573594</v>
      </c>
      <c r="S19" s="231">
        <v>85.288131778057348</v>
      </c>
      <c r="T19" s="231">
        <v>97.296840065367761</v>
      </c>
      <c r="U19" s="231">
        <v>101.73630982657298</v>
      </c>
      <c r="V19" s="231">
        <v>94.037996366806453</v>
      </c>
      <c r="W19" s="231">
        <v>90.087056347931025</v>
      </c>
    </row>
    <row r="20" spans="1:23" ht="12" customHeight="1" x14ac:dyDescent="0.25">
      <c r="A20" s="46" t="s">
        <v>83</v>
      </c>
      <c r="B20" s="231">
        <v>160.74924117283527</v>
      </c>
      <c r="C20" s="231">
        <v>161.39934793126713</v>
      </c>
      <c r="D20" s="231">
        <v>160.92093924086379</v>
      </c>
      <c r="E20" s="231">
        <v>183.74868522858364</v>
      </c>
      <c r="F20" s="231">
        <v>47.45014811122816</v>
      </c>
      <c r="G20" s="231">
        <v>151.34545949722349</v>
      </c>
      <c r="H20" s="231">
        <v>173.66935098827537</v>
      </c>
      <c r="I20" s="231">
        <v>154.86478563149745</v>
      </c>
      <c r="J20" s="231">
        <v>150.73863711434734</v>
      </c>
      <c r="K20" s="231">
        <v>112.36441726606267</v>
      </c>
      <c r="L20" s="231">
        <v>93.662838434029439</v>
      </c>
      <c r="M20" s="231">
        <v>64.862373126522201</v>
      </c>
      <c r="N20" s="231">
        <v>93.379703045801946</v>
      </c>
      <c r="O20" s="231">
        <v>46.274857216262774</v>
      </c>
      <c r="P20" s="231">
        <v>53.831032040887223</v>
      </c>
      <c r="Q20" s="231">
        <v>46.233386644990262</v>
      </c>
      <c r="R20" s="231">
        <v>49.395714180500811</v>
      </c>
      <c r="S20" s="231">
        <v>47.165948994968069</v>
      </c>
      <c r="T20" s="231">
        <v>48.370360137526788</v>
      </c>
      <c r="U20" s="231">
        <v>17.386036891802434</v>
      </c>
      <c r="V20" s="231">
        <v>14.990312990371754</v>
      </c>
      <c r="W20" s="231">
        <v>13.092940096394438</v>
      </c>
    </row>
    <row r="21" spans="1:23" ht="12" customHeight="1" x14ac:dyDescent="0.25">
      <c r="A21" s="46" t="s">
        <v>70</v>
      </c>
      <c r="B21" s="231">
        <v>446.4306042517029</v>
      </c>
      <c r="C21" s="231">
        <v>408.69314290487625</v>
      </c>
      <c r="D21" s="231">
        <v>412.43279373274271</v>
      </c>
      <c r="E21" s="231">
        <v>401.35555261628491</v>
      </c>
      <c r="F21" s="231">
        <v>377.52162791345899</v>
      </c>
      <c r="G21" s="231">
        <v>302.74838494415297</v>
      </c>
      <c r="H21" s="231">
        <v>356.13099036209303</v>
      </c>
      <c r="I21" s="231">
        <v>347.94098871386734</v>
      </c>
      <c r="J21" s="231">
        <v>283.98170205515856</v>
      </c>
      <c r="K21" s="231">
        <v>200.57918219642895</v>
      </c>
      <c r="L21" s="231">
        <v>173.11593285900187</v>
      </c>
      <c r="M21" s="231">
        <v>146.98151716828596</v>
      </c>
      <c r="N21" s="231">
        <v>102.12086675037544</v>
      </c>
      <c r="O21" s="231">
        <v>90.677373098458247</v>
      </c>
      <c r="P21" s="231">
        <v>95.648592249730626</v>
      </c>
      <c r="Q21" s="231">
        <v>91.414949476836483</v>
      </c>
      <c r="R21" s="231">
        <v>96.956754012143151</v>
      </c>
      <c r="S21" s="231">
        <v>95.119554906691988</v>
      </c>
      <c r="T21" s="231">
        <v>86.817094392606464</v>
      </c>
      <c r="U21" s="231">
        <v>88.684152530840009</v>
      </c>
      <c r="V21" s="231">
        <v>80.492161311368321</v>
      </c>
      <c r="W21" s="231">
        <v>83.182293371291308</v>
      </c>
    </row>
    <row r="22" spans="1:23" ht="12" customHeight="1" x14ac:dyDescent="0.25">
      <c r="A22" s="46" t="s">
        <v>34</v>
      </c>
      <c r="B22" s="231">
        <v>1.6378281560173242</v>
      </c>
      <c r="C22" s="231">
        <v>2.3639588103213756</v>
      </c>
      <c r="D22" s="231">
        <v>3.4254024257817326</v>
      </c>
      <c r="E22" s="231">
        <v>4.9974480210654146</v>
      </c>
      <c r="F22" s="231">
        <v>5.7205260323778138</v>
      </c>
      <c r="G22" s="231">
        <v>5.4054996403986451</v>
      </c>
      <c r="H22" s="231">
        <v>6.2599150379250776</v>
      </c>
      <c r="I22" s="231">
        <v>5.8444590072327474</v>
      </c>
      <c r="J22" s="231">
        <v>3.4971370391879022</v>
      </c>
      <c r="K22" s="231">
        <v>3.197315579449616</v>
      </c>
      <c r="L22" s="231">
        <v>5.4858739946412323</v>
      </c>
      <c r="M22" s="231">
        <v>6.3544454525770577</v>
      </c>
      <c r="N22" s="231">
        <v>23.636713027276802</v>
      </c>
      <c r="O22" s="231">
        <v>32.18362748541788</v>
      </c>
      <c r="P22" s="231">
        <v>70.453582768117286</v>
      </c>
      <c r="Q22" s="231">
        <v>60.372326980894933</v>
      </c>
      <c r="R22" s="231">
        <v>47.596231423995256</v>
      </c>
      <c r="S22" s="231">
        <v>14.754487030611559</v>
      </c>
      <c r="T22" s="231">
        <v>10.987968444410644</v>
      </c>
      <c r="U22" s="231">
        <v>11.73646765103134</v>
      </c>
      <c r="V22" s="231">
        <v>13.129151003438629</v>
      </c>
      <c r="W22" s="231">
        <v>15.961684886513648</v>
      </c>
    </row>
    <row r="23" spans="1:23" ht="12" customHeight="1" x14ac:dyDescent="0.25">
      <c r="A23" s="46" t="s">
        <v>72</v>
      </c>
      <c r="B23" s="231">
        <v>76.439111455062303</v>
      </c>
      <c r="C23" s="231">
        <v>88.532196608264016</v>
      </c>
      <c r="D23" s="231">
        <v>95.013944447128409</v>
      </c>
      <c r="E23" s="231">
        <v>116.80538458411787</v>
      </c>
      <c r="F23" s="231">
        <v>140.86486548433123</v>
      </c>
      <c r="G23" s="231">
        <v>164.71216098369382</v>
      </c>
      <c r="H23" s="231">
        <v>170.05443256898144</v>
      </c>
      <c r="I23" s="231">
        <v>140.0637678827492</v>
      </c>
      <c r="J23" s="231">
        <v>176.43161477652708</v>
      </c>
      <c r="K23" s="231">
        <v>173.06398893755141</v>
      </c>
      <c r="L23" s="231">
        <v>157.3868821171807</v>
      </c>
      <c r="M23" s="231">
        <v>230.69443182525535</v>
      </c>
      <c r="N23" s="231">
        <v>221.95890828802732</v>
      </c>
      <c r="O23" s="231">
        <v>226.94236466255421</v>
      </c>
      <c r="P23" s="231">
        <v>214.04621132711631</v>
      </c>
      <c r="Q23" s="231">
        <v>201.95743238430504</v>
      </c>
      <c r="R23" s="231">
        <v>226.53065889652279</v>
      </c>
      <c r="S23" s="231">
        <v>203.59268680964843</v>
      </c>
      <c r="T23" s="231">
        <v>209.45060668467912</v>
      </c>
      <c r="U23" s="231">
        <v>219.2211076572286</v>
      </c>
      <c r="V23" s="231">
        <v>273.07873131294349</v>
      </c>
      <c r="W23" s="231">
        <v>275.53320850773434</v>
      </c>
    </row>
    <row r="24" spans="1:23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232.65984522692085</v>
      </c>
      <c r="C25" s="231">
        <v>221.5711143701229</v>
      </c>
      <c r="D25" s="231">
        <v>234.22679570778541</v>
      </c>
      <c r="E25" s="231">
        <v>199.27413366813374</v>
      </c>
      <c r="F25" s="231">
        <v>204.93527962235166</v>
      </c>
      <c r="G25" s="231">
        <v>242.57401448516185</v>
      </c>
      <c r="H25" s="231">
        <v>217.11468731052355</v>
      </c>
      <c r="I25" s="231">
        <v>233.69532163065847</v>
      </c>
      <c r="J25" s="231">
        <v>260.47676072038701</v>
      </c>
      <c r="K25" s="231">
        <v>240.52878433832055</v>
      </c>
      <c r="L25" s="231">
        <v>243.28108861962897</v>
      </c>
      <c r="M25" s="231">
        <v>243.12404757781439</v>
      </c>
      <c r="N25" s="231">
        <v>178.06550052366276</v>
      </c>
      <c r="O25" s="231">
        <v>101.16098165099842</v>
      </c>
      <c r="P25" s="231">
        <v>122.41023720391797</v>
      </c>
      <c r="Q25" s="231">
        <v>229.36939927960887</v>
      </c>
      <c r="R25" s="231">
        <v>146.74989769013908</v>
      </c>
      <c r="S25" s="231">
        <v>122.81347819893985</v>
      </c>
      <c r="T25" s="231">
        <v>122.91197515915675</v>
      </c>
      <c r="U25" s="231">
        <v>111.23370275678137</v>
      </c>
      <c r="V25" s="231">
        <v>124.79165860683992</v>
      </c>
      <c r="W25" s="231">
        <v>87.046927371831359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</row>
    <row r="27" spans="1:23" ht="12" customHeight="1" x14ac:dyDescent="0.25">
      <c r="A27" s="39" t="s">
        <v>99</v>
      </c>
      <c r="B27" s="230">
        <f t="shared" ref="B27:W27" si="3">SUM(B28:B37)</f>
        <v>2940.4844548404153</v>
      </c>
      <c r="C27" s="230">
        <f t="shared" si="3"/>
        <v>3043.5212211243597</v>
      </c>
      <c r="D27" s="230">
        <f t="shared" si="3"/>
        <v>2953.7099432643968</v>
      </c>
      <c r="E27" s="230">
        <f t="shared" si="3"/>
        <v>2847.1144590301615</v>
      </c>
      <c r="F27" s="230">
        <f t="shared" si="3"/>
        <v>2765.4840494792966</v>
      </c>
      <c r="G27" s="230">
        <f t="shared" si="3"/>
        <v>2762.6326620361715</v>
      </c>
      <c r="H27" s="230">
        <f t="shared" si="3"/>
        <v>2781.4814350676952</v>
      </c>
      <c r="I27" s="230">
        <f t="shared" si="3"/>
        <v>3205.7422465370132</v>
      </c>
      <c r="J27" s="230">
        <f t="shared" si="3"/>
        <v>2816.7043255121371</v>
      </c>
      <c r="K27" s="230">
        <f t="shared" si="3"/>
        <v>2270.2605574128042</v>
      </c>
      <c r="L27" s="230">
        <f t="shared" si="3"/>
        <v>2366.2605159856603</v>
      </c>
      <c r="M27" s="230">
        <f t="shared" si="3"/>
        <v>2231.8793062420223</v>
      </c>
      <c r="N27" s="230">
        <f t="shared" si="3"/>
        <v>1981.7722294280893</v>
      </c>
      <c r="O27" s="230">
        <f t="shared" si="3"/>
        <v>1986.2200504172411</v>
      </c>
      <c r="P27" s="230">
        <f t="shared" si="3"/>
        <v>2148.948400791166</v>
      </c>
      <c r="Q27" s="230">
        <f t="shared" si="3"/>
        <v>2117.1193603148467</v>
      </c>
      <c r="R27" s="230">
        <f t="shared" si="3"/>
        <v>2156.9939910230946</v>
      </c>
      <c r="S27" s="230">
        <f t="shared" si="3"/>
        <v>1972.2838235796678</v>
      </c>
      <c r="T27" s="230">
        <f t="shared" si="3"/>
        <v>1895.8245773611015</v>
      </c>
      <c r="U27" s="230">
        <f t="shared" si="3"/>
        <v>1802.6650519991613</v>
      </c>
      <c r="V27" s="230">
        <f t="shared" si="3"/>
        <v>1697.8138090663344</v>
      </c>
      <c r="W27" s="230">
        <f t="shared" si="3"/>
        <v>1775.5789867117887</v>
      </c>
    </row>
    <row r="28" spans="1:23" ht="12" customHeight="1" x14ac:dyDescent="0.25">
      <c r="A28" s="18" t="s">
        <v>30</v>
      </c>
      <c r="B28" s="232">
        <v>737.91633132681318</v>
      </c>
      <c r="C28" s="232">
        <v>758.50731211031575</v>
      </c>
      <c r="D28" s="232">
        <v>573.89690178880676</v>
      </c>
      <c r="E28" s="232">
        <v>473.73577089585456</v>
      </c>
      <c r="F28" s="232">
        <v>437.93215618467048</v>
      </c>
      <c r="G28" s="232">
        <v>317.12163739826065</v>
      </c>
      <c r="H28" s="232">
        <v>282.9421359534669</v>
      </c>
      <c r="I28" s="232">
        <v>408.76991006217929</v>
      </c>
      <c r="J28" s="232">
        <v>296.19316168284263</v>
      </c>
      <c r="K28" s="232">
        <v>99.336250501560443</v>
      </c>
      <c r="L28" s="232">
        <v>202.63404342559448</v>
      </c>
      <c r="M28" s="232">
        <v>114.41048585464057</v>
      </c>
      <c r="N28" s="232">
        <v>111.1052086171327</v>
      </c>
      <c r="O28" s="232">
        <v>120.66180758058572</v>
      </c>
      <c r="P28" s="232">
        <v>135.00540920547064</v>
      </c>
      <c r="Q28" s="232">
        <v>119.68433752876693</v>
      </c>
      <c r="R28" s="232">
        <v>87.686813969363541</v>
      </c>
      <c r="S28" s="232">
        <v>161.6491246818255</v>
      </c>
      <c r="T28" s="232">
        <v>243.15306422499893</v>
      </c>
      <c r="U28" s="232">
        <v>169.96380790036611</v>
      </c>
      <c r="V28" s="232">
        <v>149.95750444462692</v>
      </c>
      <c r="W28" s="232">
        <v>169.4611166616144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</row>
    <row r="30" spans="1:23" ht="12" customHeight="1" x14ac:dyDescent="0.25">
      <c r="A30" s="18" t="s">
        <v>33</v>
      </c>
      <c r="B30" s="232">
        <v>175.27222808700779</v>
      </c>
      <c r="C30" s="232">
        <v>175.10195952843634</v>
      </c>
      <c r="D30" s="232">
        <v>167.35343825051953</v>
      </c>
      <c r="E30" s="232">
        <v>172.27644917468857</v>
      </c>
      <c r="F30" s="232">
        <v>157.43423212760445</v>
      </c>
      <c r="G30" s="232">
        <v>139.60367984901714</v>
      </c>
      <c r="H30" s="232">
        <v>134.40191121773711</v>
      </c>
      <c r="I30" s="232">
        <v>126.40504948153927</v>
      </c>
      <c r="J30" s="232">
        <v>126.12701758919798</v>
      </c>
      <c r="K30" s="232">
        <v>108.61123050155976</v>
      </c>
      <c r="L30" s="232">
        <v>82.209406823711333</v>
      </c>
      <c r="M30" s="232">
        <v>45.004784405032723</v>
      </c>
      <c r="N30" s="232">
        <v>51.188183691627756</v>
      </c>
      <c r="O30" s="232">
        <v>37.516591181027877</v>
      </c>
      <c r="P30" s="232">
        <v>49.437221452875491</v>
      </c>
      <c r="Q30" s="232">
        <v>52.590991802987176</v>
      </c>
      <c r="R30" s="232">
        <v>57.44553493845477</v>
      </c>
      <c r="S30" s="232">
        <v>59.378678196147277</v>
      </c>
      <c r="T30" s="232">
        <v>61.555266555440497</v>
      </c>
      <c r="U30" s="232">
        <v>63.572718548319529</v>
      </c>
      <c r="V30" s="232">
        <v>60.820387124165165</v>
      </c>
      <c r="W30" s="232">
        <v>56.378463858431843</v>
      </c>
    </row>
    <row r="31" spans="1:23" ht="12" customHeight="1" x14ac:dyDescent="0.25">
      <c r="A31" s="18" t="s">
        <v>83</v>
      </c>
      <c r="B31" s="232">
        <v>334.80290519643142</v>
      </c>
      <c r="C31" s="232">
        <v>331.26508473093503</v>
      </c>
      <c r="D31" s="232">
        <v>332.47032702580321</v>
      </c>
      <c r="E31" s="232">
        <v>359.95977011993887</v>
      </c>
      <c r="F31" s="232">
        <v>178.42915529823688</v>
      </c>
      <c r="G31" s="232">
        <v>282.9776248804352</v>
      </c>
      <c r="H31" s="232">
        <v>306.27119478124877</v>
      </c>
      <c r="I31" s="232">
        <v>274.6625773956381</v>
      </c>
      <c r="J31" s="232">
        <v>265.26073178397712</v>
      </c>
      <c r="K31" s="232">
        <v>229.04747655937001</v>
      </c>
      <c r="L31" s="232">
        <v>194.00685689047367</v>
      </c>
      <c r="M31" s="232">
        <v>125.80639460031567</v>
      </c>
      <c r="N31" s="232">
        <v>156.98680000045437</v>
      </c>
      <c r="O31" s="232">
        <v>138.56787291749941</v>
      </c>
      <c r="P31" s="232">
        <v>183.59700165971975</v>
      </c>
      <c r="Q31" s="232">
        <v>172.41289803759645</v>
      </c>
      <c r="R31" s="232">
        <v>159.85830505746958</v>
      </c>
      <c r="S31" s="232">
        <v>147.54287180292556</v>
      </c>
      <c r="T31" s="232">
        <v>152.10230104685229</v>
      </c>
      <c r="U31" s="232">
        <v>72.289110791288351</v>
      </c>
      <c r="V31" s="232">
        <v>59.309100197378179</v>
      </c>
      <c r="W31" s="232">
        <v>60.745614500565402</v>
      </c>
    </row>
    <row r="32" spans="1:23" ht="12" customHeight="1" x14ac:dyDescent="0.25">
      <c r="A32" s="18" t="s">
        <v>70</v>
      </c>
      <c r="B32" s="232">
        <v>404.64420228312099</v>
      </c>
      <c r="C32" s="232">
        <v>392.20496543562263</v>
      </c>
      <c r="D32" s="232">
        <v>404.86909792675857</v>
      </c>
      <c r="E32" s="232">
        <v>349.36577154536582</v>
      </c>
      <c r="F32" s="232">
        <v>395.39316142446017</v>
      </c>
      <c r="G32" s="232">
        <v>340.8648566723561</v>
      </c>
      <c r="H32" s="232">
        <v>407.13452984426988</v>
      </c>
      <c r="I32" s="232">
        <v>396.99073957504061</v>
      </c>
      <c r="J32" s="232">
        <v>346.12251118645798</v>
      </c>
      <c r="K32" s="232">
        <v>207.36948504346785</v>
      </c>
      <c r="L32" s="232">
        <v>188.01889087272639</v>
      </c>
      <c r="M32" s="232">
        <v>178.80429538545434</v>
      </c>
      <c r="N32" s="232">
        <v>95.643535657191208</v>
      </c>
      <c r="O32" s="232">
        <v>78.425550375316448</v>
      </c>
      <c r="P32" s="232">
        <v>97.338854009942594</v>
      </c>
      <c r="Q32" s="232">
        <v>92.974130488769674</v>
      </c>
      <c r="R32" s="232">
        <v>92.20919611683361</v>
      </c>
      <c r="S32" s="232">
        <v>90.625157045156655</v>
      </c>
      <c r="T32" s="232">
        <v>78.730713002062487</v>
      </c>
      <c r="U32" s="232">
        <v>77.279390031498764</v>
      </c>
      <c r="V32" s="232">
        <v>64.327787097918005</v>
      </c>
      <c r="W32" s="232">
        <v>58.499133971786932</v>
      </c>
    </row>
    <row r="33" spans="1:23" ht="12" customHeight="1" x14ac:dyDescent="0.25">
      <c r="A33" s="18" t="s">
        <v>34</v>
      </c>
      <c r="B33" s="232">
        <v>241.59811337450719</v>
      </c>
      <c r="C33" s="232">
        <v>275.80319510197432</v>
      </c>
      <c r="D33" s="232">
        <v>332.45396128874967</v>
      </c>
      <c r="E33" s="232">
        <v>332.97426307093804</v>
      </c>
      <c r="F33" s="232">
        <v>423.07233725223102</v>
      </c>
      <c r="G33" s="232">
        <v>436.58366630973035</v>
      </c>
      <c r="H33" s="232">
        <v>416.5927934745427</v>
      </c>
      <c r="I33" s="232">
        <v>662.26955646998124</v>
      </c>
      <c r="J33" s="232">
        <v>468.73226966760478</v>
      </c>
      <c r="K33" s="232">
        <v>434.75049181521933</v>
      </c>
      <c r="L33" s="232">
        <v>494.37078980587455</v>
      </c>
      <c r="M33" s="232">
        <v>413.2500257426077</v>
      </c>
      <c r="N33" s="232">
        <v>469.15021732525969</v>
      </c>
      <c r="O33" s="232">
        <v>496.81224525748848</v>
      </c>
      <c r="P33" s="232">
        <v>515.38751783377438</v>
      </c>
      <c r="Q33" s="232">
        <v>552.02853286433287</v>
      </c>
      <c r="R33" s="232">
        <v>612.65020021830901</v>
      </c>
      <c r="S33" s="232">
        <v>514.8800787475484</v>
      </c>
      <c r="T33" s="232">
        <v>395.54126629333655</v>
      </c>
      <c r="U33" s="232">
        <v>431.11993819591618</v>
      </c>
      <c r="V33" s="232">
        <v>303.9662918168537</v>
      </c>
      <c r="W33" s="232">
        <v>325.52593334220524</v>
      </c>
    </row>
    <row r="34" spans="1:23" ht="12" customHeight="1" x14ac:dyDescent="0.25">
      <c r="A34" s="18" t="s">
        <v>72</v>
      </c>
      <c r="B34" s="232">
        <v>152.37002605106284</v>
      </c>
      <c r="C34" s="232">
        <v>188.40145174423009</v>
      </c>
      <c r="D34" s="232">
        <v>196.28463665898718</v>
      </c>
      <c r="E34" s="232">
        <v>194.57444334561421</v>
      </c>
      <c r="F34" s="232">
        <v>214.09558332199975</v>
      </c>
      <c r="G34" s="232">
        <v>243.32252092008196</v>
      </c>
      <c r="H34" s="232">
        <v>256.79145777094732</v>
      </c>
      <c r="I34" s="232">
        <v>252.42770761768386</v>
      </c>
      <c r="J34" s="232">
        <v>256.53896357778967</v>
      </c>
      <c r="K34" s="232">
        <v>223.2910732190042</v>
      </c>
      <c r="L34" s="232">
        <v>205.97188721487547</v>
      </c>
      <c r="M34" s="232">
        <v>313.75321890660018</v>
      </c>
      <c r="N34" s="232">
        <v>279.94412321649997</v>
      </c>
      <c r="O34" s="232">
        <v>306.34655401708818</v>
      </c>
      <c r="P34" s="232">
        <v>244.3389232614409</v>
      </c>
      <c r="Q34" s="232">
        <v>223.26237336700689</v>
      </c>
      <c r="R34" s="232">
        <v>315.48015560669955</v>
      </c>
      <c r="S34" s="232">
        <v>118.4246835824982</v>
      </c>
      <c r="T34" s="232">
        <v>114.37399577684502</v>
      </c>
      <c r="U34" s="232">
        <v>125.6168731937544</v>
      </c>
      <c r="V34" s="232">
        <v>238.1037151415494</v>
      </c>
      <c r="W34" s="232">
        <v>245.46363339153379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0</v>
      </c>
      <c r="C36" s="232">
        <v>3.7082493444084434</v>
      </c>
      <c r="D36" s="232">
        <v>3.6159386000391862</v>
      </c>
      <c r="E36" s="232">
        <v>2.0490821530184462</v>
      </c>
      <c r="F36" s="232">
        <v>1.4992861558082495</v>
      </c>
      <c r="G36" s="232">
        <v>0.76218499893101921</v>
      </c>
      <c r="H36" s="232">
        <v>1.5248655699579672</v>
      </c>
      <c r="I36" s="232">
        <v>1.4962518861084391</v>
      </c>
      <c r="J36" s="232">
        <v>2.9225514034307025</v>
      </c>
      <c r="K36" s="232">
        <v>1.4937436066493319</v>
      </c>
      <c r="L36" s="232">
        <v>1.4882149057364416</v>
      </c>
      <c r="M36" s="232">
        <v>17.265806248496801</v>
      </c>
      <c r="N36" s="232">
        <v>10.8139491753914</v>
      </c>
      <c r="O36" s="232">
        <v>13.485020068692023</v>
      </c>
      <c r="P36" s="232">
        <v>24.241095556185201</v>
      </c>
      <c r="Q36" s="232">
        <v>15.519336747906181</v>
      </c>
      <c r="R36" s="232">
        <v>9.8852699796802881</v>
      </c>
      <c r="S36" s="232">
        <v>3.2254727898821329</v>
      </c>
      <c r="T36" s="232">
        <v>3.6907763455724165</v>
      </c>
      <c r="U36" s="232">
        <v>7.0929524452822506</v>
      </c>
      <c r="V36" s="232">
        <v>4.4013766468144127</v>
      </c>
      <c r="W36" s="232">
        <v>17.314379592914989</v>
      </c>
    </row>
    <row r="37" spans="1:23" ht="12" customHeight="1" x14ac:dyDescent="0.25">
      <c r="A37" s="47" t="s">
        <v>38</v>
      </c>
      <c r="B37" s="233">
        <v>893.88064852147181</v>
      </c>
      <c r="C37" s="233">
        <v>918.52900312843735</v>
      </c>
      <c r="D37" s="233">
        <v>942.76564172473263</v>
      </c>
      <c r="E37" s="233">
        <v>962.178908724743</v>
      </c>
      <c r="F37" s="233">
        <v>957.62813771428557</v>
      </c>
      <c r="G37" s="233">
        <v>1001.3964910073589</v>
      </c>
      <c r="H37" s="233">
        <v>975.82254645552473</v>
      </c>
      <c r="I37" s="233">
        <v>1082.7204540488424</v>
      </c>
      <c r="J37" s="233">
        <v>1054.8071186208365</v>
      </c>
      <c r="K37" s="233">
        <v>966.36080616597349</v>
      </c>
      <c r="L37" s="233">
        <v>997.560426046668</v>
      </c>
      <c r="M37" s="233">
        <v>1023.5842950988743</v>
      </c>
      <c r="N37" s="233">
        <v>806.94021174453223</v>
      </c>
      <c r="O37" s="233">
        <v>794.4044090195431</v>
      </c>
      <c r="P37" s="233">
        <v>899.60237781175704</v>
      </c>
      <c r="Q37" s="233">
        <v>888.64675947748083</v>
      </c>
      <c r="R37" s="233">
        <v>821.77851513628445</v>
      </c>
      <c r="S37" s="233">
        <v>876.55775673368407</v>
      </c>
      <c r="T37" s="233">
        <v>846.6771941159933</v>
      </c>
      <c r="U37" s="233">
        <v>855.7302608927356</v>
      </c>
      <c r="V37" s="233">
        <v>816.92764659702857</v>
      </c>
      <c r="W37" s="233">
        <v>842.19071139273603</v>
      </c>
    </row>
    <row r="39" spans="1:23" ht="15" customHeight="1" x14ac:dyDescent="0.25">
      <c r="A39" s="32" t="s">
        <v>100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1</v>
      </c>
      <c r="C41" s="234">
        <f t="shared" si="4"/>
        <v>1</v>
      </c>
      <c r="D41" s="234">
        <f t="shared" si="4"/>
        <v>1</v>
      </c>
      <c r="E41" s="234">
        <f t="shared" si="4"/>
        <v>0.99999999999999989</v>
      </c>
      <c r="F41" s="234">
        <f t="shared" si="4"/>
        <v>1</v>
      </c>
      <c r="G41" s="234">
        <f t="shared" si="4"/>
        <v>0.99999999999999989</v>
      </c>
      <c r="H41" s="234">
        <f t="shared" si="4"/>
        <v>0.99999999999999978</v>
      </c>
      <c r="I41" s="234">
        <f t="shared" si="4"/>
        <v>1</v>
      </c>
      <c r="J41" s="234">
        <f t="shared" si="4"/>
        <v>1</v>
      </c>
      <c r="K41" s="234">
        <f t="shared" si="4"/>
        <v>0.99999999999999989</v>
      </c>
      <c r="L41" s="234">
        <f t="shared" si="4"/>
        <v>0.99999999999999989</v>
      </c>
      <c r="M41" s="234">
        <f t="shared" si="4"/>
        <v>1</v>
      </c>
      <c r="N41" s="234">
        <f t="shared" si="4"/>
        <v>1</v>
      </c>
      <c r="O41" s="234">
        <f t="shared" si="4"/>
        <v>1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1</v>
      </c>
      <c r="U41" s="234">
        <f t="shared" si="4"/>
        <v>1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7.5681703874048E-3</v>
      </c>
      <c r="C42" s="235">
        <f t="shared" si="5"/>
        <v>7.6930314853970892E-3</v>
      </c>
      <c r="D42" s="235">
        <f t="shared" si="5"/>
        <v>7.6947216075933722E-3</v>
      </c>
      <c r="E42" s="235">
        <f t="shared" si="5"/>
        <v>7.612896338416014E-3</v>
      </c>
      <c r="F42" s="235">
        <f t="shared" si="5"/>
        <v>7.8015654811848731E-3</v>
      </c>
      <c r="G42" s="235">
        <f t="shared" si="5"/>
        <v>7.1343432298620864E-3</v>
      </c>
      <c r="H42" s="235">
        <f t="shared" si="5"/>
        <v>7.2641002533259721E-3</v>
      </c>
      <c r="I42" s="235">
        <f t="shared" si="5"/>
        <v>7.4245210164851673E-3</v>
      </c>
      <c r="J42" s="235">
        <f t="shared" si="5"/>
        <v>8.4718590855017428E-3</v>
      </c>
      <c r="K42" s="235">
        <f t="shared" si="5"/>
        <v>8.7984551592745503E-3</v>
      </c>
      <c r="L42" s="235">
        <f t="shared" si="5"/>
        <v>7.9019694716049894E-3</v>
      </c>
      <c r="M42" s="235">
        <f t="shared" si="5"/>
        <v>9.4482178294848472E-3</v>
      </c>
      <c r="N42" s="235">
        <f t="shared" si="5"/>
        <v>7.3882054253308878E-3</v>
      </c>
      <c r="O42" s="235">
        <f t="shared" si="5"/>
        <v>7.5952169618247545E-3</v>
      </c>
      <c r="P42" s="235">
        <f t="shared" si="5"/>
        <v>8.3120244969333464E-3</v>
      </c>
      <c r="Q42" s="235">
        <f t="shared" si="5"/>
        <v>8.0477901381398598E-3</v>
      </c>
      <c r="R42" s="235">
        <f t="shared" si="5"/>
        <v>7.4589007732611522E-3</v>
      </c>
      <c r="S42" s="235">
        <f t="shared" si="5"/>
        <v>9.4817122330399482E-3</v>
      </c>
      <c r="T42" s="235">
        <f t="shared" si="5"/>
        <v>1.0124820613683579E-2</v>
      </c>
      <c r="U42" s="235">
        <f t="shared" si="5"/>
        <v>1.1275765547257966E-2</v>
      </c>
      <c r="V42" s="235">
        <f t="shared" si="5"/>
        <v>1.1355516726748159E-2</v>
      </c>
      <c r="W42" s="235">
        <f t="shared" si="5"/>
        <v>1.1388626525957892E-2</v>
      </c>
    </row>
    <row r="43" spans="1:23" ht="12" customHeight="1" x14ac:dyDescent="0.25">
      <c r="A43" s="202" t="s">
        <v>93</v>
      </c>
      <c r="B43" s="235">
        <f t="shared" ref="B43:W43" si="6">IF(B7=0,0,B7/B$5)</f>
        <v>9.7555877244874818E-3</v>
      </c>
      <c r="C43" s="235">
        <f t="shared" si="6"/>
        <v>9.4414889670490637E-3</v>
      </c>
      <c r="D43" s="235">
        <f t="shared" si="6"/>
        <v>9.7640463770156949E-3</v>
      </c>
      <c r="E43" s="235">
        <f t="shared" si="6"/>
        <v>8.5559869079183323E-3</v>
      </c>
      <c r="F43" s="235">
        <f t="shared" si="6"/>
        <v>8.3240087428002943E-3</v>
      </c>
      <c r="G43" s="235">
        <f t="shared" si="6"/>
        <v>7.9371482436222489E-3</v>
      </c>
      <c r="H43" s="235">
        <f t="shared" si="6"/>
        <v>7.8419501886738546E-3</v>
      </c>
      <c r="I43" s="235">
        <f t="shared" si="6"/>
        <v>6.4108250648659774E-3</v>
      </c>
      <c r="J43" s="235">
        <f t="shared" si="6"/>
        <v>9.7698230011673878E-3</v>
      </c>
      <c r="K43" s="235">
        <f t="shared" si="6"/>
        <v>1.0480556045952334E-2</v>
      </c>
      <c r="L43" s="235">
        <f t="shared" si="6"/>
        <v>9.0137056259677675E-3</v>
      </c>
      <c r="M43" s="235">
        <f t="shared" si="6"/>
        <v>1.0483231621354601E-2</v>
      </c>
      <c r="N43" s="235">
        <f t="shared" si="6"/>
        <v>9.3467972135925902E-3</v>
      </c>
      <c r="O43" s="235">
        <f t="shared" si="6"/>
        <v>9.5264018333108373E-3</v>
      </c>
      <c r="P43" s="235">
        <f t="shared" si="6"/>
        <v>1.037489588534117E-2</v>
      </c>
      <c r="Q43" s="235">
        <f t="shared" si="6"/>
        <v>1.0175989222672694E-2</v>
      </c>
      <c r="R43" s="235">
        <f t="shared" si="6"/>
        <v>7.1466016535829107E-3</v>
      </c>
      <c r="S43" s="235">
        <f t="shared" si="6"/>
        <v>1.0586388873667339E-2</v>
      </c>
      <c r="T43" s="235">
        <f t="shared" si="6"/>
        <v>1.2587693104959276E-2</v>
      </c>
      <c r="U43" s="235">
        <f t="shared" si="6"/>
        <v>1.1667397012991977E-2</v>
      </c>
      <c r="V43" s="235">
        <f t="shared" si="6"/>
        <v>1.1805835967102133E-2</v>
      </c>
      <c r="W43" s="235">
        <f t="shared" si="6"/>
        <v>1.170661701595329E-2</v>
      </c>
    </row>
    <row r="44" spans="1:23" ht="12" customHeight="1" x14ac:dyDescent="0.25">
      <c r="A44" s="202" t="s">
        <v>94</v>
      </c>
      <c r="B44" s="235">
        <f t="shared" ref="B44:W44" si="7">IF(B8=0,0,B8/B$5)</f>
        <v>2.1682005451580444E-2</v>
      </c>
      <c r="C44" s="235">
        <f t="shared" si="7"/>
        <v>2.0987250538273921E-2</v>
      </c>
      <c r="D44" s="235">
        <f t="shared" si="7"/>
        <v>2.2285262887625227E-2</v>
      </c>
      <c r="E44" s="235">
        <f t="shared" si="7"/>
        <v>2.2527598732796146E-2</v>
      </c>
      <c r="F44" s="235">
        <f t="shared" si="7"/>
        <v>2.2610717556522855E-2</v>
      </c>
      <c r="G44" s="235">
        <f t="shared" si="7"/>
        <v>2.2378198185427408E-2</v>
      </c>
      <c r="H44" s="235">
        <f t="shared" si="7"/>
        <v>2.2245664638093993E-2</v>
      </c>
      <c r="I44" s="235">
        <f t="shared" si="7"/>
        <v>1.9933913140900504E-2</v>
      </c>
      <c r="J44" s="235">
        <f t="shared" si="7"/>
        <v>2.4022460135765276E-2</v>
      </c>
      <c r="K44" s="235">
        <f t="shared" si="7"/>
        <v>2.547159803857486E-2</v>
      </c>
      <c r="L44" s="235">
        <f t="shared" si="7"/>
        <v>2.3228829073998147E-2</v>
      </c>
      <c r="M44" s="235">
        <f t="shared" si="7"/>
        <v>2.5625110426978317E-2</v>
      </c>
      <c r="N44" s="235">
        <f t="shared" si="7"/>
        <v>2.3166863491210988E-2</v>
      </c>
      <c r="O44" s="235">
        <f t="shared" si="7"/>
        <v>2.4120935862656186E-2</v>
      </c>
      <c r="P44" s="235">
        <f t="shared" si="7"/>
        <v>2.4429891359266858E-2</v>
      </c>
      <c r="Q44" s="235">
        <f t="shared" si="7"/>
        <v>2.2973110176687406E-2</v>
      </c>
      <c r="R44" s="235">
        <f t="shared" si="7"/>
        <v>1.9150915604769798E-2</v>
      </c>
      <c r="S44" s="235">
        <f t="shared" si="7"/>
        <v>2.2597576452605295E-2</v>
      </c>
      <c r="T44" s="235">
        <f t="shared" si="7"/>
        <v>2.5694917192928914E-2</v>
      </c>
      <c r="U44" s="235">
        <f t="shared" si="7"/>
        <v>2.5892010761612471E-2</v>
      </c>
      <c r="V44" s="235">
        <f t="shared" si="7"/>
        <v>2.7412276598239083E-2</v>
      </c>
      <c r="W44" s="235">
        <f t="shared" si="7"/>
        <v>2.8211902426077205E-2</v>
      </c>
    </row>
    <row r="45" spans="1:23" ht="12" customHeight="1" x14ac:dyDescent="0.25">
      <c r="A45" s="202" t="s">
        <v>95</v>
      </c>
      <c r="B45" s="235">
        <f t="shared" ref="B45:W45" si="8">IF(B9=0,0,B9/B$5)</f>
        <v>1.5162994896699797E-2</v>
      </c>
      <c r="C45" s="235">
        <f t="shared" si="8"/>
        <v>1.4339558904454396E-2</v>
      </c>
      <c r="D45" s="235">
        <f t="shared" si="8"/>
        <v>1.5051234056059289E-2</v>
      </c>
      <c r="E45" s="235">
        <f t="shared" si="8"/>
        <v>1.3606011624997773E-2</v>
      </c>
      <c r="F45" s="235">
        <f t="shared" si="8"/>
        <v>1.3481394010112098E-2</v>
      </c>
      <c r="G45" s="235">
        <f t="shared" si="8"/>
        <v>1.2754822806672181E-2</v>
      </c>
      <c r="H45" s="235">
        <f t="shared" si="8"/>
        <v>1.2673656592375189E-2</v>
      </c>
      <c r="I45" s="235">
        <f t="shared" si="8"/>
        <v>9.6690547317476276E-3</v>
      </c>
      <c r="J45" s="235">
        <f t="shared" si="8"/>
        <v>1.5461952120536505E-2</v>
      </c>
      <c r="K45" s="235">
        <f t="shared" si="8"/>
        <v>1.6873498485927563E-2</v>
      </c>
      <c r="L45" s="235">
        <f t="shared" si="8"/>
        <v>1.4563042957883375E-2</v>
      </c>
      <c r="M45" s="235">
        <f t="shared" si="8"/>
        <v>1.627075283803019E-2</v>
      </c>
      <c r="N45" s="235">
        <f t="shared" si="8"/>
        <v>1.5435819467415221E-2</v>
      </c>
      <c r="O45" s="235">
        <f t="shared" si="8"/>
        <v>1.5180185656518245E-2</v>
      </c>
      <c r="P45" s="235">
        <f t="shared" si="8"/>
        <v>1.5680996557656163E-2</v>
      </c>
      <c r="Q45" s="235">
        <f t="shared" si="8"/>
        <v>1.512966288052091E-2</v>
      </c>
      <c r="R45" s="235">
        <f t="shared" si="8"/>
        <v>9.0512848633438683E-3</v>
      </c>
      <c r="S45" s="235">
        <f t="shared" si="8"/>
        <v>1.4397866780096646E-2</v>
      </c>
      <c r="T45" s="235">
        <f t="shared" si="8"/>
        <v>2.0873882934722705E-2</v>
      </c>
      <c r="U45" s="235">
        <f t="shared" si="8"/>
        <v>1.6846684253943898E-2</v>
      </c>
      <c r="V45" s="235">
        <f t="shared" si="8"/>
        <v>1.7317333932406746E-2</v>
      </c>
      <c r="W45" s="235">
        <f t="shared" si="8"/>
        <v>1.6845005702823771E-2</v>
      </c>
    </row>
    <row r="46" spans="1:23" ht="12" customHeight="1" x14ac:dyDescent="0.25">
      <c r="A46" s="202" t="s">
        <v>96</v>
      </c>
      <c r="B46" s="235">
        <f t="shared" ref="B46:W46" si="9">IF(B10=0,0,B10/B$5)</f>
        <v>1.5074005208567042E-2</v>
      </c>
      <c r="C46" s="235">
        <f t="shared" si="9"/>
        <v>1.4789783458550101E-2</v>
      </c>
      <c r="D46" s="235">
        <f t="shared" si="9"/>
        <v>1.5095485949496156E-2</v>
      </c>
      <c r="E46" s="235">
        <f t="shared" si="9"/>
        <v>1.5574343313975687E-2</v>
      </c>
      <c r="F46" s="235">
        <f t="shared" si="9"/>
        <v>1.4265934081038349E-2</v>
      </c>
      <c r="G46" s="235">
        <f t="shared" si="9"/>
        <v>1.5461531382099164E-2</v>
      </c>
      <c r="H46" s="235">
        <f t="shared" si="9"/>
        <v>1.5907604896292001E-2</v>
      </c>
      <c r="I46" s="235">
        <f t="shared" si="9"/>
        <v>1.5026149361705163E-2</v>
      </c>
      <c r="J46" s="235">
        <f t="shared" si="9"/>
        <v>1.6243798473690434E-2</v>
      </c>
      <c r="K46" s="235">
        <f t="shared" si="9"/>
        <v>1.5243359342102884E-2</v>
      </c>
      <c r="L46" s="235">
        <f t="shared" si="9"/>
        <v>1.4115249404252685E-2</v>
      </c>
      <c r="M46" s="235">
        <f t="shared" si="9"/>
        <v>1.395537124514709E-2</v>
      </c>
      <c r="N46" s="235">
        <f t="shared" si="9"/>
        <v>1.3743489476257285E-2</v>
      </c>
      <c r="O46" s="235">
        <f t="shared" si="9"/>
        <v>1.2093984238852369E-2</v>
      </c>
      <c r="P46" s="235">
        <f t="shared" si="9"/>
        <v>1.2740667106736955E-2</v>
      </c>
      <c r="Q46" s="235">
        <f t="shared" si="9"/>
        <v>1.2468124522513087E-2</v>
      </c>
      <c r="R46" s="235">
        <f t="shared" si="9"/>
        <v>1.1647623420239681E-2</v>
      </c>
      <c r="S46" s="235">
        <f t="shared" si="9"/>
        <v>1.2805484592086785E-2</v>
      </c>
      <c r="T46" s="235">
        <f t="shared" si="9"/>
        <v>1.5757176286323137E-2</v>
      </c>
      <c r="U46" s="235">
        <f t="shared" si="9"/>
        <v>1.5731700476862797E-2</v>
      </c>
      <c r="V46" s="235">
        <f t="shared" si="9"/>
        <v>1.6195890469284137E-2</v>
      </c>
      <c r="W46" s="235">
        <f t="shared" si="9"/>
        <v>1.5795862040160303E-2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0.27221323818836241</v>
      </c>
      <c r="C47" s="236">
        <f t="shared" si="10"/>
        <v>0.25975802030246609</v>
      </c>
      <c r="D47" s="236">
        <f t="shared" si="10"/>
        <v>0.26756746489138872</v>
      </c>
      <c r="E47" s="236">
        <f t="shared" si="10"/>
        <v>0.27650223005908692</v>
      </c>
      <c r="F47" s="236">
        <f t="shared" si="10"/>
        <v>0.25565870530426438</v>
      </c>
      <c r="G47" s="236">
        <f t="shared" si="10"/>
        <v>0.27163511459933015</v>
      </c>
      <c r="H47" s="236">
        <f t="shared" si="10"/>
        <v>0.2783507669842501</v>
      </c>
      <c r="I47" s="236">
        <f t="shared" si="10"/>
        <v>0.24734992159412666</v>
      </c>
      <c r="J47" s="236">
        <f t="shared" si="10"/>
        <v>0.26037546834053632</v>
      </c>
      <c r="K47" s="236">
        <f t="shared" si="10"/>
        <v>0.26743591930369409</v>
      </c>
      <c r="L47" s="236">
        <f t="shared" si="10"/>
        <v>0.24980961294467505</v>
      </c>
      <c r="M47" s="236">
        <f t="shared" si="10"/>
        <v>0.25253563617173697</v>
      </c>
      <c r="N47" s="236">
        <f t="shared" si="10"/>
        <v>0.26933373209352568</v>
      </c>
      <c r="O47" s="236">
        <f t="shared" si="10"/>
        <v>0.23100780836535637</v>
      </c>
      <c r="P47" s="236">
        <f t="shared" si="10"/>
        <v>0.23262610690364641</v>
      </c>
      <c r="Q47" s="236">
        <f t="shared" si="10"/>
        <v>0.25447335538620069</v>
      </c>
      <c r="R47" s="236">
        <f t="shared" si="10"/>
        <v>0.2436546279374687</v>
      </c>
      <c r="S47" s="236">
        <f t="shared" si="10"/>
        <v>0.21626388805626173</v>
      </c>
      <c r="T47" s="236">
        <f t="shared" si="10"/>
        <v>0.22276519780779791</v>
      </c>
      <c r="U47" s="236">
        <f t="shared" si="10"/>
        <v>0.2219329331769912</v>
      </c>
      <c r="V47" s="236">
        <f t="shared" si="10"/>
        <v>0.24311135784559174</v>
      </c>
      <c r="W47" s="236">
        <f t="shared" si="10"/>
        <v>0.22392662899928353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0.6585439981428981</v>
      </c>
      <c r="C48" s="237">
        <f t="shared" si="11"/>
        <v>0.67299086634380934</v>
      </c>
      <c r="D48" s="237">
        <f t="shared" si="11"/>
        <v>0.66254178423082155</v>
      </c>
      <c r="E48" s="237">
        <f t="shared" si="11"/>
        <v>0.65562093302280899</v>
      </c>
      <c r="F48" s="237">
        <f t="shared" si="11"/>
        <v>0.67785767482407711</v>
      </c>
      <c r="G48" s="237">
        <f t="shared" si="11"/>
        <v>0.66269884155298664</v>
      </c>
      <c r="H48" s="237">
        <f t="shared" si="11"/>
        <v>0.65571625644698872</v>
      </c>
      <c r="I48" s="237">
        <f t="shared" si="11"/>
        <v>0.69418561509016885</v>
      </c>
      <c r="J48" s="237">
        <f t="shared" si="11"/>
        <v>0.66565463884280229</v>
      </c>
      <c r="K48" s="237">
        <f t="shared" si="11"/>
        <v>0.65569661362447362</v>
      </c>
      <c r="L48" s="237">
        <f t="shared" si="11"/>
        <v>0.68136759052161788</v>
      </c>
      <c r="M48" s="237">
        <f t="shared" si="11"/>
        <v>0.67168167986726801</v>
      </c>
      <c r="N48" s="237">
        <f t="shared" si="11"/>
        <v>0.66158509283266742</v>
      </c>
      <c r="O48" s="237">
        <f t="shared" si="11"/>
        <v>0.70047546708148134</v>
      </c>
      <c r="P48" s="237">
        <f t="shared" si="11"/>
        <v>0.69583541769041912</v>
      </c>
      <c r="Q48" s="237">
        <f t="shared" si="11"/>
        <v>0.67673196767326538</v>
      </c>
      <c r="R48" s="237">
        <f t="shared" si="11"/>
        <v>0.70189004574733393</v>
      </c>
      <c r="S48" s="237">
        <f t="shared" si="11"/>
        <v>0.71386708301224222</v>
      </c>
      <c r="T48" s="237">
        <f t="shared" si="11"/>
        <v>0.69219631205958443</v>
      </c>
      <c r="U48" s="237">
        <f t="shared" si="11"/>
        <v>0.69665350877033971</v>
      </c>
      <c r="V48" s="237">
        <f t="shared" si="11"/>
        <v>0.67280178846062799</v>
      </c>
      <c r="W48" s="237">
        <f t="shared" si="11"/>
        <v>0.692125357289744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final energy consumption"</f>
        <v>EL: Textiles and leather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207.2897678417884</v>
      </c>
      <c r="C5" s="225">
        <v>204.80085984522779</v>
      </c>
      <c r="D5" s="225">
        <v>192.52906276870161</v>
      </c>
      <c r="E5" s="225">
        <v>192.1372312983662</v>
      </c>
      <c r="F5" s="225">
        <v>173.65064488392079</v>
      </c>
      <c r="G5" s="225">
        <v>141.76483233018061</v>
      </c>
      <c r="H5" s="225">
        <v>129.6003439380911</v>
      </c>
      <c r="I5" s="225">
        <v>136.70808254514179</v>
      </c>
      <c r="J5" s="225">
        <v>169.4184866723989</v>
      </c>
      <c r="K5" s="225">
        <v>93.524763542562326</v>
      </c>
      <c r="L5" s="225">
        <v>88.938865004299231</v>
      </c>
      <c r="M5" s="225">
        <v>76.320808254514176</v>
      </c>
      <c r="N5" s="225">
        <v>46.154428202923469</v>
      </c>
      <c r="O5" s="225">
        <v>43.498710232158203</v>
      </c>
      <c r="P5" s="225">
        <v>32.891401547721401</v>
      </c>
      <c r="Q5" s="225">
        <v>31.303009458297488</v>
      </c>
      <c r="R5" s="225">
        <v>41.222355975924323</v>
      </c>
      <c r="S5" s="225">
        <v>38.022355975924313</v>
      </c>
      <c r="T5" s="225">
        <v>98.607308684436788</v>
      </c>
      <c r="U5" s="225">
        <v>86.347979363714529</v>
      </c>
      <c r="V5" s="225">
        <v>73.748925193465155</v>
      </c>
      <c r="W5" s="225">
        <v>46.293723129836607</v>
      </c>
      <c r="DA5" s="89" t="s">
        <v>2682</v>
      </c>
    </row>
    <row r="6" spans="1:105" ht="12" customHeight="1" x14ac:dyDescent="0.25">
      <c r="A6" s="55" t="s">
        <v>92</v>
      </c>
      <c r="B6" s="261">
        <v>5.5577161224032787</v>
      </c>
      <c r="C6" s="261">
        <v>5.5929183397168618</v>
      </c>
      <c r="D6" s="261">
        <v>5.3893495611813327</v>
      </c>
      <c r="E6" s="261">
        <v>5.652590838089683</v>
      </c>
      <c r="F6" s="261">
        <v>5.2391919769112612</v>
      </c>
      <c r="G6" s="261">
        <v>4.211173160619972</v>
      </c>
      <c r="H6" s="261">
        <v>4.0748930790981728</v>
      </c>
      <c r="I6" s="261">
        <v>4.5442411735790849</v>
      </c>
      <c r="J6" s="261">
        <v>4.8107892683237594</v>
      </c>
      <c r="K6" s="261">
        <v>3.3570433319192912</v>
      </c>
      <c r="L6" s="261">
        <v>3.3446270891247152</v>
      </c>
      <c r="M6" s="261">
        <v>2.959743273061008</v>
      </c>
      <c r="N6" s="261">
        <v>1.7539684395602999</v>
      </c>
      <c r="O6" s="261">
        <v>1.6308029930513359</v>
      </c>
      <c r="P6" s="261">
        <v>1.0963842387974969</v>
      </c>
      <c r="Q6" s="261">
        <v>1.1223517524858571</v>
      </c>
      <c r="R6" s="261">
        <v>1.6948604170203521</v>
      </c>
      <c r="S6" s="261">
        <v>1.2826690974153721</v>
      </c>
      <c r="T6" s="261">
        <v>4.6622604905868741</v>
      </c>
      <c r="U6" s="261">
        <v>3.7223819314779698</v>
      </c>
      <c r="V6" s="261">
        <v>3.298939517606986</v>
      </c>
      <c r="W6" s="261">
        <v>1.3870314228462981</v>
      </c>
      <c r="DA6" s="67" t="s">
        <v>2699</v>
      </c>
    </row>
    <row r="7" spans="1:105" ht="12" customHeight="1" x14ac:dyDescent="0.25">
      <c r="A7" s="202" t="s">
        <v>93</v>
      </c>
      <c r="B7" s="226">
        <v>4.5601773312026914</v>
      </c>
      <c r="C7" s="226">
        <v>4.5890612018189634</v>
      </c>
      <c r="D7" s="226">
        <v>4.4220304091744254</v>
      </c>
      <c r="E7" s="226">
        <v>4.638023251765893</v>
      </c>
      <c r="F7" s="226">
        <v>4.2988241861835998</v>
      </c>
      <c r="G7" s="226">
        <v>3.4553215676881832</v>
      </c>
      <c r="H7" s="226">
        <v>3.3435020136190139</v>
      </c>
      <c r="I7" s="226">
        <v>3.7286081424238642</v>
      </c>
      <c r="J7" s="226">
        <v>3.9473142714451361</v>
      </c>
      <c r="K7" s="226">
        <v>2.754497092856854</v>
      </c>
      <c r="L7" s="226">
        <v>2.7443094064613049</v>
      </c>
      <c r="M7" s="226">
        <v>2.4285073009731351</v>
      </c>
      <c r="N7" s="226">
        <v>1.4391535914340929</v>
      </c>
      <c r="O7" s="226">
        <v>1.338094763529301</v>
      </c>
      <c r="P7" s="226">
        <v>0.8995973241415357</v>
      </c>
      <c r="Q7" s="226">
        <v>0.92090400203967759</v>
      </c>
      <c r="R7" s="226">
        <v>1.390654701144904</v>
      </c>
      <c r="S7" s="226">
        <v>1.05244643890492</v>
      </c>
      <c r="T7" s="226">
        <v>3.8254445050969208</v>
      </c>
      <c r="U7" s="226">
        <v>3.0542620976229502</v>
      </c>
      <c r="V7" s="226">
        <v>2.7068221682929119</v>
      </c>
      <c r="W7" s="226">
        <v>1.138077064899526</v>
      </c>
      <c r="DA7" s="174" t="s">
        <v>2700</v>
      </c>
    </row>
    <row r="8" spans="1:105" ht="12" customHeight="1" x14ac:dyDescent="0.25">
      <c r="A8" s="202" t="s">
        <v>94</v>
      </c>
      <c r="B8" s="226">
        <v>3.277627456801933</v>
      </c>
      <c r="C8" s="226">
        <v>3.2983877388073788</v>
      </c>
      <c r="D8" s="226">
        <v>3.17833435659412</v>
      </c>
      <c r="E8" s="226">
        <v>3.3335792122067351</v>
      </c>
      <c r="F8" s="226">
        <v>3.0897798838194621</v>
      </c>
      <c r="G8" s="226">
        <v>2.4835123767758809</v>
      </c>
      <c r="H8" s="226">
        <v>2.4031420722886661</v>
      </c>
      <c r="I8" s="226">
        <v>2.679937102367151</v>
      </c>
      <c r="J8" s="226">
        <v>2.8371321326011909</v>
      </c>
      <c r="K8" s="226">
        <v>1.979794785490864</v>
      </c>
      <c r="L8" s="226">
        <v>1.972472385894062</v>
      </c>
      <c r="M8" s="226">
        <v>1.745489622574441</v>
      </c>
      <c r="N8" s="226">
        <v>1.0343916438432541</v>
      </c>
      <c r="O8" s="226">
        <v>0.96175561128668519</v>
      </c>
      <c r="P8" s="226">
        <v>0.64658557672672856</v>
      </c>
      <c r="Q8" s="226">
        <v>0.66189975146601832</v>
      </c>
      <c r="R8" s="226">
        <v>0.99953306644789985</v>
      </c>
      <c r="S8" s="226">
        <v>0.75644587796291152</v>
      </c>
      <c r="T8" s="226">
        <v>2.7495382380384119</v>
      </c>
      <c r="U8" s="226">
        <v>2.1952508826664952</v>
      </c>
      <c r="V8" s="226">
        <v>1.9455284334605309</v>
      </c>
      <c r="W8" s="226">
        <v>0.81799289039653467</v>
      </c>
      <c r="DA8" s="174" t="s">
        <v>2701</v>
      </c>
    </row>
    <row r="9" spans="1:105" ht="12" customHeight="1" x14ac:dyDescent="0.25">
      <c r="A9" s="202" t="s">
        <v>95</v>
      </c>
      <c r="B9" s="226">
        <v>6.412749372003784</v>
      </c>
      <c r="C9" s="226">
        <v>6.4533673150579167</v>
      </c>
      <c r="D9" s="226">
        <v>6.2184802629015374</v>
      </c>
      <c r="E9" s="226">
        <v>6.5222201977957877</v>
      </c>
      <c r="F9" s="226">
        <v>6.0452215118206878</v>
      </c>
      <c r="G9" s="226">
        <v>4.8590459545615046</v>
      </c>
      <c r="H9" s="226">
        <v>4.7017997066517383</v>
      </c>
      <c r="I9" s="226">
        <v>5.2433552002835579</v>
      </c>
      <c r="J9" s="226">
        <v>5.5509106942197217</v>
      </c>
      <c r="K9" s="226">
        <v>3.87351153682995</v>
      </c>
      <c r="L9" s="226">
        <v>3.8591851028362099</v>
      </c>
      <c r="M9" s="226">
        <v>3.41508839199347</v>
      </c>
      <c r="N9" s="226">
        <v>2.0238097379541928</v>
      </c>
      <c r="O9" s="226">
        <v>1.88169576121308</v>
      </c>
      <c r="P9" s="226">
        <v>1.2650587370740349</v>
      </c>
      <c r="Q9" s="226">
        <v>1.2950212528682969</v>
      </c>
      <c r="R9" s="226">
        <v>1.955608173485021</v>
      </c>
      <c r="S9" s="226">
        <v>1.480002804710044</v>
      </c>
      <c r="T9" s="226">
        <v>5.3795313352925449</v>
      </c>
      <c r="U9" s="226">
        <v>4.2950560747822726</v>
      </c>
      <c r="V9" s="226">
        <v>3.8064686741619078</v>
      </c>
      <c r="W9" s="226">
        <v>1.6004208725149589</v>
      </c>
      <c r="DA9" s="174" t="s">
        <v>2702</v>
      </c>
    </row>
    <row r="10" spans="1:105" ht="12" customHeight="1" x14ac:dyDescent="0.25">
      <c r="A10" s="56" t="s">
        <v>96</v>
      </c>
      <c r="B10" s="262">
        <v>14.310488803638741</v>
      </c>
      <c r="C10" s="262">
        <v>14.803164405129079</v>
      </c>
      <c r="D10" s="262">
        <v>13.64528879291947</v>
      </c>
      <c r="E10" s="262">
        <v>13.85855474407121</v>
      </c>
      <c r="F10" s="262">
        <v>12.52703490025192</v>
      </c>
      <c r="G10" s="262">
        <v>9.9998532047700444</v>
      </c>
      <c r="H10" s="262">
        <v>9.1555237265636862</v>
      </c>
      <c r="I10" s="262">
        <v>9.8329667922363981</v>
      </c>
      <c r="J10" s="262">
        <v>13.71683060883068</v>
      </c>
      <c r="K10" s="262">
        <v>6.8947994161529724</v>
      </c>
      <c r="L10" s="262">
        <v>6.6329820045787864</v>
      </c>
      <c r="M10" s="262">
        <v>5.7544326922333786</v>
      </c>
      <c r="N10" s="262">
        <v>3.4673966716795439</v>
      </c>
      <c r="O10" s="262">
        <v>3.248758298310602</v>
      </c>
      <c r="P10" s="262">
        <v>2.4508122571349071</v>
      </c>
      <c r="Q10" s="262">
        <v>2.3391977326788318</v>
      </c>
      <c r="R10" s="262">
        <v>3.1958693002995151</v>
      </c>
      <c r="S10" s="262">
        <v>2.861893462182445</v>
      </c>
      <c r="T10" s="262">
        <v>8.4766737513543085</v>
      </c>
      <c r="U10" s="262">
        <v>6.8380805018853144</v>
      </c>
      <c r="V10" s="262">
        <v>5.9831782578466992</v>
      </c>
      <c r="W10" s="262">
        <v>3.7591125946407939</v>
      </c>
      <c r="DA10" s="68" t="s">
        <v>2703</v>
      </c>
    </row>
    <row r="11" spans="1:105" ht="12" customHeight="1" x14ac:dyDescent="0.25">
      <c r="A11" s="37" t="s">
        <v>160</v>
      </c>
      <c r="B11" s="228">
        <v>2.695115248641172</v>
      </c>
      <c r="C11" s="228">
        <v>2.4027494033496621</v>
      </c>
      <c r="D11" s="228">
        <v>1.6680712972088469</v>
      </c>
      <c r="E11" s="228">
        <v>1.668763773866029</v>
      </c>
      <c r="F11" s="228">
        <v>0.98902204088769052</v>
      </c>
      <c r="G11" s="228">
        <v>1.073038218193006</v>
      </c>
      <c r="H11" s="228">
        <v>0.7620370503158661</v>
      </c>
      <c r="I11" s="228">
        <v>0.48301280827130022</v>
      </c>
      <c r="J11" s="228">
        <v>0.50818168991299217</v>
      </c>
      <c r="K11" s="228">
        <v>0.36688239056235472</v>
      </c>
      <c r="L11" s="228">
        <v>0.3147540954284308</v>
      </c>
      <c r="M11" s="228">
        <v>9.4462325571127465E-2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4.2171864046002552E-2</v>
      </c>
      <c r="T11" s="228">
        <v>1.1904038176076661E-2</v>
      </c>
      <c r="U11" s="228">
        <v>1.375043667847298E-2</v>
      </c>
      <c r="V11" s="228">
        <v>7.48352932833615E-3</v>
      </c>
      <c r="W11" s="228">
        <v>2.674273355919056E-2</v>
      </c>
      <c r="DA11" s="69" t="s">
        <v>2704</v>
      </c>
    </row>
    <row r="12" spans="1:105" ht="12" customHeight="1" x14ac:dyDescent="0.25">
      <c r="A12" s="37" t="s">
        <v>162</v>
      </c>
      <c r="B12" s="228">
        <v>5.6353866137594073</v>
      </c>
      <c r="C12" s="228">
        <v>6.924993175484115</v>
      </c>
      <c r="D12" s="228">
        <v>6.2494967168586166</v>
      </c>
      <c r="E12" s="228">
        <v>6.1079380667843326</v>
      </c>
      <c r="F12" s="228">
        <v>5.7216619197411118</v>
      </c>
      <c r="G12" s="228">
        <v>4.0247108266616651</v>
      </c>
      <c r="H12" s="228">
        <v>3.2577251371157532</v>
      </c>
      <c r="I12" s="228">
        <v>3.460861650178551</v>
      </c>
      <c r="J12" s="228">
        <v>9.7643269118369851</v>
      </c>
      <c r="K12" s="228">
        <v>2.0230101709912791</v>
      </c>
      <c r="L12" s="228">
        <v>1.5493703850120399</v>
      </c>
      <c r="M12" s="228">
        <v>1.221392361394618</v>
      </c>
      <c r="N12" s="228">
        <v>1.09256367983808</v>
      </c>
      <c r="O12" s="228">
        <v>1.0002134080065319</v>
      </c>
      <c r="P12" s="228">
        <v>1.2267020238985209</v>
      </c>
      <c r="Q12" s="228">
        <v>0.97138139217737007</v>
      </c>
      <c r="R12" s="228">
        <v>0.57571297991669934</v>
      </c>
      <c r="S12" s="228">
        <v>1.435513770911566</v>
      </c>
      <c r="T12" s="228">
        <v>0.48482843400165537</v>
      </c>
      <c r="U12" s="228">
        <v>1.0546533711662911</v>
      </c>
      <c r="V12" s="228">
        <v>0.70546438692882052</v>
      </c>
      <c r="W12" s="228">
        <v>2.727770956764096</v>
      </c>
      <c r="DA12" s="69" t="s">
        <v>2705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2706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2707</v>
      </c>
    </row>
    <row r="15" spans="1:105" ht="12" customHeight="1" x14ac:dyDescent="0.25">
      <c r="A15" s="37" t="s">
        <v>38</v>
      </c>
      <c r="B15" s="228">
        <v>5.9799869412381659</v>
      </c>
      <c r="C15" s="228">
        <v>5.4754218262953023</v>
      </c>
      <c r="D15" s="228">
        <v>5.7277207788520066</v>
      </c>
      <c r="E15" s="228">
        <v>6.0818529034208497</v>
      </c>
      <c r="F15" s="228">
        <v>5.8163509396231126</v>
      </c>
      <c r="G15" s="228">
        <v>4.9021041599153738</v>
      </c>
      <c r="H15" s="228">
        <v>5.1357615391320666</v>
      </c>
      <c r="I15" s="228">
        <v>5.8890923337865484</v>
      </c>
      <c r="J15" s="228">
        <v>3.4443220070807019</v>
      </c>
      <c r="K15" s="228">
        <v>4.5049068545993389</v>
      </c>
      <c r="L15" s="228">
        <v>4.7688575241383164</v>
      </c>
      <c r="M15" s="228">
        <v>4.4385780052676331</v>
      </c>
      <c r="N15" s="228">
        <v>2.3748329918414641</v>
      </c>
      <c r="O15" s="228">
        <v>2.2485448903040708</v>
      </c>
      <c r="P15" s="228">
        <v>1.224110233236386</v>
      </c>
      <c r="Q15" s="228">
        <v>1.3678163405014621</v>
      </c>
      <c r="R15" s="228">
        <v>2.620156320382816</v>
      </c>
      <c r="S15" s="228">
        <v>1.3842078272248779</v>
      </c>
      <c r="T15" s="228">
        <v>7.9799412791765763</v>
      </c>
      <c r="U15" s="228">
        <v>5.7696766940405499</v>
      </c>
      <c r="V15" s="228">
        <v>5.2702303415895422</v>
      </c>
      <c r="W15" s="228">
        <v>1.004598904317507</v>
      </c>
      <c r="DA15" s="69" t="s">
        <v>2708</v>
      </c>
    </row>
    <row r="16" spans="1:105" ht="12" customHeight="1" x14ac:dyDescent="0.25">
      <c r="A16" s="57" t="s">
        <v>2709</v>
      </c>
      <c r="B16" s="263">
        <v>9.3138642150988495</v>
      </c>
      <c r="C16" s="263">
        <v>9.0273314441772907</v>
      </c>
      <c r="D16" s="263">
        <v>8.3536791999054554</v>
      </c>
      <c r="E16" s="263">
        <v>7.9938253047953056</v>
      </c>
      <c r="F16" s="263">
        <v>7.0708376696937671</v>
      </c>
      <c r="G16" s="263">
        <v>5.8688901772485682</v>
      </c>
      <c r="H16" s="263">
        <v>5.0990152940646807</v>
      </c>
      <c r="I16" s="263">
        <v>5.0746021039675524</v>
      </c>
      <c r="J16" s="263">
        <v>7.1298912233639209</v>
      </c>
      <c r="K16" s="263">
        <v>3.1653980577177681</v>
      </c>
      <c r="L16" s="263">
        <v>2.82462148402188</v>
      </c>
      <c r="M16" s="263">
        <v>2.3131552313758639</v>
      </c>
      <c r="N16" s="263">
        <v>1.442204155962709</v>
      </c>
      <c r="O16" s="263">
        <v>1.386995263022885</v>
      </c>
      <c r="P16" s="263">
        <v>1.2103354959854009</v>
      </c>
      <c r="Q16" s="263">
        <v>1.0583646526017569</v>
      </c>
      <c r="R16" s="263">
        <v>1.1287797834246369</v>
      </c>
      <c r="S16" s="263">
        <v>1.3788114069140991</v>
      </c>
      <c r="T16" s="263">
        <v>1.9154713343564911</v>
      </c>
      <c r="U16" s="263">
        <v>2.1497883159434248</v>
      </c>
      <c r="V16" s="263">
        <v>1.683365521911095</v>
      </c>
      <c r="W16" s="263">
        <v>1.8619583677588121</v>
      </c>
      <c r="DA16" s="70" t="s">
        <v>2710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2711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2712</v>
      </c>
    </row>
    <row r="19" spans="1:105" ht="12" customHeight="1" x14ac:dyDescent="0.25">
      <c r="A19" s="46" t="s">
        <v>33</v>
      </c>
      <c r="B19" s="231">
        <v>9.2856217386948769E-2</v>
      </c>
      <c r="C19" s="231">
        <v>9.2856217387030746E-2</v>
      </c>
      <c r="D19" s="231">
        <v>9.2856217387052284E-2</v>
      </c>
      <c r="E19" s="231">
        <v>9.2856217387152884E-2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0.27090778453278502</v>
      </c>
      <c r="O19" s="231">
        <v>0.270907784535725</v>
      </c>
      <c r="P19" s="231">
        <v>0.27090778453456849</v>
      </c>
      <c r="Q19" s="231">
        <v>0.27090778453141101</v>
      </c>
      <c r="R19" s="231">
        <v>0.27090778456350162</v>
      </c>
      <c r="S19" s="231">
        <v>0.30649124252568599</v>
      </c>
      <c r="T19" s="231">
        <v>0.40582103442161138</v>
      </c>
      <c r="U19" s="231">
        <v>0.44447166634872659</v>
      </c>
      <c r="V19" s="231">
        <v>0.31136762506997162</v>
      </c>
      <c r="W19" s="231">
        <v>0.37729066301271241</v>
      </c>
      <c r="DA19" s="73" t="s">
        <v>2713</v>
      </c>
    </row>
    <row r="20" spans="1:105" ht="12" customHeight="1" x14ac:dyDescent="0.25">
      <c r="A20" s="46" t="s">
        <v>160</v>
      </c>
      <c r="B20" s="231">
        <v>0.62262082939217722</v>
      </c>
      <c r="C20" s="231">
        <v>0.64665089886827321</v>
      </c>
      <c r="D20" s="231">
        <v>0.45379566882774391</v>
      </c>
      <c r="E20" s="231">
        <v>0.53815670839100072</v>
      </c>
      <c r="F20" s="231">
        <v>0.34077909278700169</v>
      </c>
      <c r="G20" s="231">
        <v>0.33387365355393073</v>
      </c>
      <c r="H20" s="231">
        <v>0.2750245051487043</v>
      </c>
      <c r="I20" s="231">
        <v>0.2135400490431065</v>
      </c>
      <c r="J20" s="231">
        <v>0.2114713738400488</v>
      </c>
      <c r="K20" s="231">
        <v>0.22073163027160711</v>
      </c>
      <c r="L20" s="231">
        <v>0.22501614767929601</v>
      </c>
      <c r="M20" s="231">
        <v>7.5862399933782507E-2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2.3297385512489981E-2</v>
      </c>
      <c r="T20" s="231">
        <v>3.148133219133413E-2</v>
      </c>
      <c r="U20" s="231">
        <v>1.97393308863043E-2</v>
      </c>
      <c r="V20" s="231">
        <v>1.346988695251731E-2</v>
      </c>
      <c r="W20" s="231">
        <v>1.3378122300505529E-2</v>
      </c>
      <c r="DA20" s="73" t="s">
        <v>2714</v>
      </c>
    </row>
    <row r="21" spans="1:105" ht="12" customHeight="1" x14ac:dyDescent="0.25">
      <c r="A21" s="46" t="s">
        <v>70</v>
      </c>
      <c r="B21" s="231">
        <v>7.296509970610467</v>
      </c>
      <c r="C21" s="231">
        <v>6.4241039352166016</v>
      </c>
      <c r="D21" s="231">
        <v>6.1068634494667116</v>
      </c>
      <c r="E21" s="231">
        <v>5.3930741233372101</v>
      </c>
      <c r="F21" s="231">
        <v>4.7585931518356919</v>
      </c>
      <c r="G21" s="231">
        <v>4.2827359567839318</v>
      </c>
      <c r="H21" s="231">
        <v>3.6482549852901829</v>
      </c>
      <c r="I21" s="231">
        <v>3.331014499548993</v>
      </c>
      <c r="J21" s="231">
        <v>2.8551573045410632</v>
      </c>
      <c r="K21" s="231">
        <v>1.727539782543716</v>
      </c>
      <c r="L21" s="231">
        <v>1.4919681032535239</v>
      </c>
      <c r="M21" s="231">
        <v>1.256396423948738</v>
      </c>
      <c r="N21" s="231">
        <v>0.31409557237302332</v>
      </c>
      <c r="O21" s="231">
        <v>0.39262653269159048</v>
      </c>
      <c r="P21" s="231">
        <v>0.31409557237509123</v>
      </c>
      <c r="Q21" s="231">
        <v>0.15704778618571499</v>
      </c>
      <c r="R21" s="231">
        <v>0.23557167930647749</v>
      </c>
      <c r="S21" s="231">
        <v>0.25598888089756028</v>
      </c>
      <c r="T21" s="231">
        <v>0.19599524141223121</v>
      </c>
      <c r="U21" s="231">
        <v>0.17157799267974291</v>
      </c>
      <c r="V21" s="231">
        <v>8.8736027517784782E-2</v>
      </c>
      <c r="W21" s="231">
        <v>0.1067150378655819</v>
      </c>
      <c r="DA21" s="73" t="s">
        <v>2715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2716</v>
      </c>
    </row>
    <row r="23" spans="1:105" ht="12" customHeight="1" x14ac:dyDescent="0.25">
      <c r="A23" s="46" t="s">
        <v>162</v>
      </c>
      <c r="B23" s="231">
        <v>1.3018771977092569</v>
      </c>
      <c r="C23" s="231">
        <v>1.8637203927053849</v>
      </c>
      <c r="D23" s="231">
        <v>1.7001638642239469</v>
      </c>
      <c r="E23" s="231">
        <v>1.969738255679941</v>
      </c>
      <c r="F23" s="231">
        <v>1.9714654250710739</v>
      </c>
      <c r="G23" s="231">
        <v>1.252280566910706</v>
      </c>
      <c r="H23" s="231">
        <v>1.1757358036257941</v>
      </c>
      <c r="I23" s="231">
        <v>1.530047555375452</v>
      </c>
      <c r="J23" s="231">
        <v>4.0632625449828081</v>
      </c>
      <c r="K23" s="231">
        <v>1.2171266449024449</v>
      </c>
      <c r="L23" s="231">
        <v>1.1076372330890589</v>
      </c>
      <c r="M23" s="231">
        <v>0.98089640749334306</v>
      </c>
      <c r="N23" s="231">
        <v>0.85720079905690028</v>
      </c>
      <c r="O23" s="231">
        <v>0.72346094579556985</v>
      </c>
      <c r="P23" s="231">
        <v>0.62533213907574103</v>
      </c>
      <c r="Q23" s="231">
        <v>0.63040908188463063</v>
      </c>
      <c r="R23" s="231">
        <v>0.62230031955465814</v>
      </c>
      <c r="S23" s="231">
        <v>0.79303389797836277</v>
      </c>
      <c r="T23" s="231">
        <v>1.282173726331314</v>
      </c>
      <c r="U23" s="231">
        <v>1.5139993260286511</v>
      </c>
      <c r="V23" s="231">
        <v>1.269791982370821</v>
      </c>
      <c r="W23" s="231">
        <v>1.364574544580013</v>
      </c>
      <c r="DA23" s="73" t="s">
        <v>2717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2718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2719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2720</v>
      </c>
    </row>
    <row r="27" spans="1:105" ht="12" customHeight="1" x14ac:dyDescent="0.25">
      <c r="A27" s="57" t="s">
        <v>2721</v>
      </c>
      <c r="B27" s="263">
        <v>79.167845828340205</v>
      </c>
      <c r="C27" s="263">
        <v>76.732317275506972</v>
      </c>
      <c r="D27" s="263">
        <v>71.006273199196343</v>
      </c>
      <c r="E27" s="263">
        <v>67.947515090760106</v>
      </c>
      <c r="F27" s="263">
        <v>60.102120192397031</v>
      </c>
      <c r="G27" s="263">
        <v>49.885566506612832</v>
      </c>
      <c r="H27" s="263">
        <v>43.341629999549788</v>
      </c>
      <c r="I27" s="263">
        <v>43.134117883724187</v>
      </c>
      <c r="J27" s="263">
        <v>60.604075398593316</v>
      </c>
      <c r="K27" s="263">
        <v>26.905883490601031</v>
      </c>
      <c r="L27" s="263">
        <v>24.009282614185981</v>
      </c>
      <c r="M27" s="263">
        <v>19.661819466694851</v>
      </c>
      <c r="N27" s="263">
        <v>12.25873532568302</v>
      </c>
      <c r="O27" s="263">
        <v>11.78945973569453</v>
      </c>
      <c r="P27" s="263">
        <v>10.28785171587591</v>
      </c>
      <c r="Q27" s="263">
        <v>8.9960995471149303</v>
      </c>
      <c r="R27" s="263">
        <v>9.5946281591094191</v>
      </c>
      <c r="S27" s="263">
        <v>11.719896958769841</v>
      </c>
      <c r="T27" s="263">
        <v>16.28150634203017</v>
      </c>
      <c r="U27" s="263">
        <v>18.2732006855191</v>
      </c>
      <c r="V27" s="263">
        <v>14.30860693624431</v>
      </c>
      <c r="W27" s="263">
        <v>15.8266461259499</v>
      </c>
      <c r="DA27" s="70" t="s">
        <v>2722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2723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2724</v>
      </c>
    </row>
    <row r="30" spans="1:105" ht="12" customHeight="1" x14ac:dyDescent="0.25">
      <c r="A30" s="46" t="s">
        <v>33</v>
      </c>
      <c r="B30" s="231">
        <v>0.7892778477890644</v>
      </c>
      <c r="C30" s="231">
        <v>0.7892778477897614</v>
      </c>
      <c r="D30" s="231">
        <v>0.78927784778994403</v>
      </c>
      <c r="E30" s="231">
        <v>0.78927784779079946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2.3027161685286721</v>
      </c>
      <c r="O30" s="231">
        <v>2.3027161685536641</v>
      </c>
      <c r="P30" s="231">
        <v>2.3027161685438329</v>
      </c>
      <c r="Q30" s="231">
        <v>2.302716168516993</v>
      </c>
      <c r="R30" s="231">
        <v>2.3027161687897642</v>
      </c>
      <c r="S30" s="231">
        <v>2.605175561468331</v>
      </c>
      <c r="T30" s="231">
        <v>3.4494787925836969</v>
      </c>
      <c r="U30" s="231">
        <v>3.7780091639641751</v>
      </c>
      <c r="V30" s="231">
        <v>2.6466248130947592</v>
      </c>
      <c r="W30" s="231">
        <v>3.2069706356080552</v>
      </c>
      <c r="DA30" s="73" t="s">
        <v>2725</v>
      </c>
    </row>
    <row r="31" spans="1:105" ht="12" customHeight="1" x14ac:dyDescent="0.25">
      <c r="A31" s="46" t="s">
        <v>160</v>
      </c>
      <c r="B31" s="231">
        <v>5.2922770498335057</v>
      </c>
      <c r="C31" s="231">
        <v>5.4965326403803223</v>
      </c>
      <c r="D31" s="231">
        <v>3.8572631850358219</v>
      </c>
      <c r="E31" s="231">
        <v>4.5743320213235066</v>
      </c>
      <c r="F31" s="231">
        <v>2.8966222886895139</v>
      </c>
      <c r="G31" s="231">
        <v>2.8379260552084098</v>
      </c>
      <c r="H31" s="231">
        <v>2.337708293763987</v>
      </c>
      <c r="I31" s="231">
        <v>1.815090416866405</v>
      </c>
      <c r="J31" s="231">
        <v>1.7975066776404149</v>
      </c>
      <c r="K31" s="231">
        <v>1.87621885730866</v>
      </c>
      <c r="L31" s="231">
        <v>1.9126372552740161</v>
      </c>
      <c r="M31" s="231">
        <v>0.64483039943715137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0.19802777685616491</v>
      </c>
      <c r="T31" s="231">
        <v>0.26759132362634008</v>
      </c>
      <c r="U31" s="231">
        <v>0.1677843125335865</v>
      </c>
      <c r="V31" s="231">
        <v>0.1144940390963972</v>
      </c>
      <c r="W31" s="231">
        <v>0.1137140395542971</v>
      </c>
      <c r="DA31" s="73" t="s">
        <v>2726</v>
      </c>
    </row>
    <row r="32" spans="1:105" ht="12" customHeight="1" x14ac:dyDescent="0.25">
      <c r="A32" s="46" t="s">
        <v>70</v>
      </c>
      <c r="B32" s="231">
        <v>62.020334750188972</v>
      </c>
      <c r="C32" s="231">
        <v>54.604883449341109</v>
      </c>
      <c r="D32" s="231">
        <v>51.908339320467029</v>
      </c>
      <c r="E32" s="231">
        <v>45.841130048366303</v>
      </c>
      <c r="F32" s="231">
        <v>40.448041790603391</v>
      </c>
      <c r="G32" s="231">
        <v>36.403255632663416</v>
      </c>
      <c r="H32" s="231">
        <v>31.010167374966549</v>
      </c>
      <c r="I32" s="231">
        <v>28.31362324616644</v>
      </c>
      <c r="J32" s="231">
        <v>24.268837088599039</v>
      </c>
      <c r="K32" s="231">
        <v>14.68408815162158</v>
      </c>
      <c r="L32" s="231">
        <v>12.68172887765496</v>
      </c>
      <c r="M32" s="231">
        <v>10.679369603564281</v>
      </c>
      <c r="N32" s="231">
        <v>2.6698123651706971</v>
      </c>
      <c r="O32" s="231">
        <v>3.3373255278785221</v>
      </c>
      <c r="P32" s="231">
        <v>2.669812365188275</v>
      </c>
      <c r="Q32" s="231">
        <v>1.334906182578578</v>
      </c>
      <c r="R32" s="231">
        <v>2.0023592741050589</v>
      </c>
      <c r="S32" s="231">
        <v>2.1759054876292629</v>
      </c>
      <c r="T32" s="231">
        <v>1.6659595520039649</v>
      </c>
      <c r="U32" s="231">
        <v>1.4584129377778139</v>
      </c>
      <c r="V32" s="231">
        <v>0.75425623390117091</v>
      </c>
      <c r="W32" s="231">
        <v>0.90707782185744623</v>
      </c>
      <c r="DA32" s="73" t="s">
        <v>2727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2728</v>
      </c>
    </row>
    <row r="34" spans="1:105" ht="12" customHeight="1" x14ac:dyDescent="0.25">
      <c r="A34" s="46" t="s">
        <v>162</v>
      </c>
      <c r="B34" s="231">
        <v>11.06595618052868</v>
      </c>
      <c r="C34" s="231">
        <v>15.84162333799577</v>
      </c>
      <c r="D34" s="231">
        <v>14.45139284590355</v>
      </c>
      <c r="E34" s="231">
        <v>16.742775173279501</v>
      </c>
      <c r="F34" s="231">
        <v>16.75745611310413</v>
      </c>
      <c r="G34" s="231">
        <v>10.64438481874099</v>
      </c>
      <c r="H34" s="231">
        <v>9.9937543308192467</v>
      </c>
      <c r="I34" s="231">
        <v>13.005404220691339</v>
      </c>
      <c r="J34" s="231">
        <v>34.537731632353868</v>
      </c>
      <c r="K34" s="231">
        <v>10.34557648167079</v>
      </c>
      <c r="L34" s="231">
        <v>9.4149164812570074</v>
      </c>
      <c r="M34" s="231">
        <v>8.337619463693418</v>
      </c>
      <c r="N34" s="231">
        <v>7.2862067919836511</v>
      </c>
      <c r="O34" s="231">
        <v>6.1494180392623479</v>
      </c>
      <c r="P34" s="231">
        <v>5.315323182143799</v>
      </c>
      <c r="Q34" s="231">
        <v>5.3584771960193596</v>
      </c>
      <c r="R34" s="231">
        <v>5.2895527162145948</v>
      </c>
      <c r="S34" s="231">
        <v>6.7407881328160828</v>
      </c>
      <c r="T34" s="231">
        <v>10.89847667381617</v>
      </c>
      <c r="U34" s="231">
        <v>12.86899427124353</v>
      </c>
      <c r="V34" s="231">
        <v>10.79323185015198</v>
      </c>
      <c r="W34" s="231">
        <v>11.59888362893011</v>
      </c>
      <c r="DA34" s="73" t="s">
        <v>2729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2730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2731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2732</v>
      </c>
    </row>
    <row r="38" spans="1:105" ht="12" customHeight="1" x14ac:dyDescent="0.25">
      <c r="A38" s="57" t="s">
        <v>2733</v>
      </c>
      <c r="B38" s="263">
        <v>20.235786907211939</v>
      </c>
      <c r="C38" s="263">
        <v>20.363959083071649</v>
      </c>
      <c r="D38" s="263">
        <v>19.622759940711521</v>
      </c>
      <c r="E38" s="263">
        <v>20.58122817971115</v>
      </c>
      <c r="F38" s="263">
        <v>19.076032326189718</v>
      </c>
      <c r="G38" s="263">
        <v>15.332989456616311</v>
      </c>
      <c r="H38" s="263">
        <v>14.836790185434371</v>
      </c>
      <c r="I38" s="263">
        <v>16.545698632005891</v>
      </c>
      <c r="J38" s="263">
        <v>17.516207079537789</v>
      </c>
      <c r="K38" s="263">
        <v>12.223080849552289</v>
      </c>
      <c r="L38" s="263">
        <v>12.177872991172039</v>
      </c>
      <c r="M38" s="263">
        <v>10.776501148068281</v>
      </c>
      <c r="N38" s="263">
        <v>6.3862440619887861</v>
      </c>
      <c r="O38" s="263">
        <v>5.9377955131612712</v>
      </c>
      <c r="P38" s="263">
        <v>3.991963125878065</v>
      </c>
      <c r="Q38" s="263">
        <v>4.0865115090510704</v>
      </c>
      <c r="R38" s="263">
        <v>6.1710302363305116</v>
      </c>
      <c r="S38" s="263">
        <v>4.6702310726405836</v>
      </c>
      <c r="T38" s="263">
        <v>16.975409991367581</v>
      </c>
      <c r="U38" s="263">
        <v>13.55328805820184</v>
      </c>
      <c r="V38" s="263">
        <v>12.0115233717998</v>
      </c>
      <c r="W38" s="263">
        <v>5.0502169754916473</v>
      </c>
      <c r="DA38" s="70" t="s">
        <v>2734</v>
      </c>
    </row>
    <row r="39" spans="1:105" ht="12" customHeight="1" x14ac:dyDescent="0.25">
      <c r="A39" s="57" t="s">
        <v>2735</v>
      </c>
      <c r="B39" s="263">
        <f t="shared" ref="B39:W39" si="0">B40+B46+B57+B58</f>
        <v>57.027828296397473</v>
      </c>
      <c r="C39" s="263">
        <f t="shared" si="0"/>
        <v>56.467635730370262</v>
      </c>
      <c r="D39" s="263">
        <f t="shared" si="0"/>
        <v>53.492138675391978</v>
      </c>
      <c r="E39" s="263">
        <f t="shared" si="0"/>
        <v>54.057248538548741</v>
      </c>
      <c r="F39" s="263">
        <f t="shared" si="0"/>
        <v>49.201499927544262</v>
      </c>
      <c r="G39" s="263">
        <f t="shared" si="0"/>
        <v>40.041917070628664</v>
      </c>
      <c r="H39" s="263">
        <f t="shared" si="0"/>
        <v>37.199569288920195</v>
      </c>
      <c r="I39" s="263">
        <f t="shared" si="0"/>
        <v>39.852979349278094</v>
      </c>
      <c r="J39" s="263">
        <f t="shared" si="0"/>
        <v>46.877624009696589</v>
      </c>
      <c r="K39" s="263">
        <f t="shared" si="0"/>
        <v>27.885397910521032</v>
      </c>
      <c r="L39" s="263">
        <f t="shared" si="0"/>
        <v>26.904744239543376</v>
      </c>
      <c r="M39" s="263">
        <f t="shared" si="0"/>
        <v>23.311548023322608</v>
      </c>
      <c r="N39" s="263">
        <f t="shared" si="0"/>
        <v>14.005041347255251</v>
      </c>
      <c r="O39" s="263">
        <f t="shared" si="0"/>
        <v>13.144430839414508</v>
      </c>
      <c r="P39" s="263">
        <f t="shared" si="0"/>
        <v>9.5779303469575812</v>
      </c>
      <c r="Q39" s="263">
        <f t="shared" si="0"/>
        <v>9.3230812450393756</v>
      </c>
      <c r="R39" s="263">
        <f t="shared" si="0"/>
        <v>12.826883342060116</v>
      </c>
      <c r="S39" s="263">
        <f t="shared" si="0"/>
        <v>11.106180290910697</v>
      </c>
      <c r="T39" s="263">
        <f t="shared" si="0"/>
        <v>32.112210518166286</v>
      </c>
      <c r="U39" s="263">
        <f t="shared" si="0"/>
        <v>27.293183593013548</v>
      </c>
      <c r="V39" s="263">
        <f t="shared" si="0"/>
        <v>23.596767946135461</v>
      </c>
      <c r="W39" s="263">
        <f t="shared" si="0"/>
        <v>12.999049390082146</v>
      </c>
      <c r="DA39" s="70"/>
    </row>
    <row r="40" spans="1:105" ht="12" customHeight="1" x14ac:dyDescent="0.25">
      <c r="A40" s="60" t="s">
        <v>2736</v>
      </c>
      <c r="B40" s="331">
        <v>14.90218274415815</v>
      </c>
      <c r="C40" s="331">
        <v>14.443730310683669</v>
      </c>
      <c r="D40" s="331">
        <v>13.36588671984873</v>
      </c>
      <c r="E40" s="331">
        <v>12.790120487672491</v>
      </c>
      <c r="F40" s="331">
        <v>11.313340271510031</v>
      </c>
      <c r="G40" s="331">
        <v>9.3902242835977088</v>
      </c>
      <c r="H40" s="331">
        <v>8.1584244705034887</v>
      </c>
      <c r="I40" s="331">
        <v>8.1193633663480824</v>
      </c>
      <c r="J40" s="331">
        <v>11.40782595738227</v>
      </c>
      <c r="K40" s="331">
        <v>5.0646368923484282</v>
      </c>
      <c r="L40" s="331">
        <v>4.5193943744350049</v>
      </c>
      <c r="M40" s="331">
        <v>3.701048370201383</v>
      </c>
      <c r="N40" s="331">
        <v>2.3075266495403342</v>
      </c>
      <c r="O40" s="331">
        <v>2.2191924208366172</v>
      </c>
      <c r="P40" s="331">
        <v>1.9365367935766411</v>
      </c>
      <c r="Q40" s="331">
        <v>1.6933834441628099</v>
      </c>
      <c r="R40" s="331">
        <v>1.806047653479419</v>
      </c>
      <c r="S40" s="331">
        <v>2.2060982510625591</v>
      </c>
      <c r="T40" s="331">
        <v>3.064754134970384</v>
      </c>
      <c r="U40" s="331">
        <v>3.4396613055094791</v>
      </c>
      <c r="V40" s="331">
        <v>2.6933848350577509</v>
      </c>
      <c r="W40" s="331">
        <v>2.9791333884141</v>
      </c>
      <c r="DA40" s="72" t="s">
        <v>2737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2738</v>
      </c>
    </row>
    <row r="42" spans="1:105" ht="12" customHeight="1" x14ac:dyDescent="0.25">
      <c r="A42" s="59" t="s">
        <v>33</v>
      </c>
      <c r="B42" s="297">
        <v>0.14856994781911789</v>
      </c>
      <c r="C42" s="297">
        <v>0.14856994781924929</v>
      </c>
      <c r="D42" s="297">
        <v>0.1485699478192837</v>
      </c>
      <c r="E42" s="297">
        <v>0.14856994781944469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0.4334524552524559</v>
      </c>
      <c r="O42" s="297">
        <v>0.4334524552571602</v>
      </c>
      <c r="P42" s="297">
        <v>0.43345245525530968</v>
      </c>
      <c r="Q42" s="297">
        <v>0.43345245525025738</v>
      </c>
      <c r="R42" s="297">
        <v>0.43345245530160248</v>
      </c>
      <c r="S42" s="297">
        <v>0.49038598804109762</v>
      </c>
      <c r="T42" s="297">
        <v>0.64931365507457817</v>
      </c>
      <c r="U42" s="297">
        <v>0.71115466615796241</v>
      </c>
      <c r="V42" s="297">
        <v>0.49818820011195453</v>
      </c>
      <c r="W42" s="297">
        <v>0.60366506082033966</v>
      </c>
      <c r="DA42" s="122" t="s">
        <v>2739</v>
      </c>
    </row>
    <row r="43" spans="1:105" ht="12" customHeight="1" x14ac:dyDescent="0.25">
      <c r="A43" s="59" t="s">
        <v>160</v>
      </c>
      <c r="B43" s="297">
        <v>0.99619332702748276</v>
      </c>
      <c r="C43" s="297">
        <v>1.034641438189237</v>
      </c>
      <c r="D43" s="297">
        <v>0.72607307012439048</v>
      </c>
      <c r="E43" s="297">
        <v>0.86105073342560123</v>
      </c>
      <c r="F43" s="297">
        <v>0.54524654845920262</v>
      </c>
      <c r="G43" s="297">
        <v>0.53419784568628914</v>
      </c>
      <c r="H43" s="297">
        <v>0.44003920823792692</v>
      </c>
      <c r="I43" s="297">
        <v>0.34166407846897051</v>
      </c>
      <c r="J43" s="297">
        <v>0.33835419814407802</v>
      </c>
      <c r="K43" s="297">
        <v>0.35317060843457132</v>
      </c>
      <c r="L43" s="297">
        <v>0.36002583628687329</v>
      </c>
      <c r="M43" s="297">
        <v>0.121379839894052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3.7275816819983973E-2</v>
      </c>
      <c r="T43" s="297">
        <v>5.0370131506134598E-2</v>
      </c>
      <c r="U43" s="297">
        <v>3.1582929418086873E-2</v>
      </c>
      <c r="V43" s="297">
        <v>2.1551819124027691E-2</v>
      </c>
      <c r="W43" s="297">
        <v>2.140499568080885E-2</v>
      </c>
      <c r="DA43" s="122" t="s">
        <v>2740</v>
      </c>
    </row>
    <row r="44" spans="1:105" ht="12" customHeight="1" x14ac:dyDescent="0.25">
      <c r="A44" s="59" t="s">
        <v>70</v>
      </c>
      <c r="B44" s="297">
        <v>11.674415952976741</v>
      </c>
      <c r="C44" s="297">
        <v>10.27856629634657</v>
      </c>
      <c r="D44" s="297">
        <v>9.7709815191467406</v>
      </c>
      <c r="E44" s="297">
        <v>8.6289185973395419</v>
      </c>
      <c r="F44" s="297">
        <v>7.6137490429371084</v>
      </c>
      <c r="G44" s="297">
        <v>6.8523775308542918</v>
      </c>
      <c r="H44" s="297">
        <v>5.8372079764642928</v>
      </c>
      <c r="I44" s="297">
        <v>5.3296231992783882</v>
      </c>
      <c r="J44" s="297">
        <v>4.5682516872657004</v>
      </c>
      <c r="K44" s="297">
        <v>2.764063652069944</v>
      </c>
      <c r="L44" s="297">
        <v>2.387148965205637</v>
      </c>
      <c r="M44" s="297">
        <v>2.0102342783179821</v>
      </c>
      <c r="N44" s="297">
        <v>0.50255291579683725</v>
      </c>
      <c r="O44" s="297">
        <v>0.62820245230654492</v>
      </c>
      <c r="P44" s="297">
        <v>0.50255291580014583</v>
      </c>
      <c r="Q44" s="297">
        <v>0.25127645789714398</v>
      </c>
      <c r="R44" s="297">
        <v>0.376914686890364</v>
      </c>
      <c r="S44" s="297">
        <v>0.40958220943609658</v>
      </c>
      <c r="T44" s="297">
        <v>0.31359238625956981</v>
      </c>
      <c r="U44" s="297">
        <v>0.27452478828758847</v>
      </c>
      <c r="V44" s="297">
        <v>0.14197764402845561</v>
      </c>
      <c r="W44" s="297">
        <v>0.170744060584931</v>
      </c>
      <c r="DA44" s="122" t="s">
        <v>2741</v>
      </c>
    </row>
    <row r="45" spans="1:105" ht="12" customHeight="1" x14ac:dyDescent="0.25">
      <c r="A45" s="59" t="s">
        <v>162</v>
      </c>
      <c r="B45" s="297">
        <v>2.0830035163348102</v>
      </c>
      <c r="C45" s="297">
        <v>2.9819526283286168</v>
      </c>
      <c r="D45" s="297">
        <v>2.7202621827583169</v>
      </c>
      <c r="E45" s="297">
        <v>3.1515812090879058</v>
      </c>
      <c r="F45" s="297">
        <v>3.1543446801137169</v>
      </c>
      <c r="G45" s="297">
        <v>2.0036489070571282</v>
      </c>
      <c r="H45" s="297">
        <v>1.8811772858012701</v>
      </c>
      <c r="I45" s="297">
        <v>2.4480760886007231</v>
      </c>
      <c r="J45" s="297">
        <v>6.5012200719724902</v>
      </c>
      <c r="K45" s="297">
        <v>1.947402631843913</v>
      </c>
      <c r="L45" s="297">
        <v>1.7722195729424941</v>
      </c>
      <c r="M45" s="297">
        <v>1.5694342519893489</v>
      </c>
      <c r="N45" s="297">
        <v>1.37152127849104</v>
      </c>
      <c r="O45" s="297">
        <v>1.157537513272912</v>
      </c>
      <c r="P45" s="297">
        <v>1.0005314225211861</v>
      </c>
      <c r="Q45" s="297">
        <v>1.0086545310154089</v>
      </c>
      <c r="R45" s="297">
        <v>0.99568051128745283</v>
      </c>
      <c r="S45" s="297">
        <v>1.268854236765381</v>
      </c>
      <c r="T45" s="297">
        <v>2.051477962130102</v>
      </c>
      <c r="U45" s="297">
        <v>2.4223989216458408</v>
      </c>
      <c r="V45" s="297">
        <v>2.031667171793313</v>
      </c>
      <c r="W45" s="297">
        <v>2.1833192713280201</v>
      </c>
      <c r="DA45" s="122" t="s">
        <v>2742</v>
      </c>
    </row>
    <row r="46" spans="1:105" ht="12" customHeight="1" x14ac:dyDescent="0.25">
      <c r="A46" s="60" t="s">
        <v>2743</v>
      </c>
      <c r="B46" s="331">
        <v>9.934788496105444</v>
      </c>
      <c r="C46" s="331">
        <v>9.6291535404557749</v>
      </c>
      <c r="D46" s="331">
        <v>8.9105911465658192</v>
      </c>
      <c r="E46" s="331">
        <v>8.5267469917816623</v>
      </c>
      <c r="F46" s="331">
        <v>7.5422268476733532</v>
      </c>
      <c r="G46" s="331">
        <v>6.2601495223984731</v>
      </c>
      <c r="H46" s="331">
        <v>5.4389496470023273</v>
      </c>
      <c r="I46" s="331">
        <v>5.4129089108987234</v>
      </c>
      <c r="J46" s="331">
        <v>7.6052173049215188</v>
      </c>
      <c r="K46" s="331">
        <v>3.3764245948989542</v>
      </c>
      <c r="L46" s="331">
        <v>3.012929582956672</v>
      </c>
      <c r="M46" s="331">
        <v>2.4673655801342562</v>
      </c>
      <c r="N46" s="331">
        <v>1.5383510996935561</v>
      </c>
      <c r="O46" s="331">
        <v>1.4794616138910781</v>
      </c>
      <c r="P46" s="331">
        <v>1.2910245290510951</v>
      </c>
      <c r="Q46" s="331">
        <v>1.1289222961085399</v>
      </c>
      <c r="R46" s="331">
        <v>1.2040317689862801</v>
      </c>
      <c r="S46" s="331">
        <v>1.47073216737504</v>
      </c>
      <c r="T46" s="331">
        <v>2.0431694233135911</v>
      </c>
      <c r="U46" s="331">
        <v>2.2931075370063199</v>
      </c>
      <c r="V46" s="331">
        <v>1.795589890038501</v>
      </c>
      <c r="W46" s="331">
        <v>1.9860889256094001</v>
      </c>
      <c r="DA46" s="72" t="s">
        <v>2744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2745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2746</v>
      </c>
    </row>
    <row r="49" spans="1:105" ht="12" customHeight="1" x14ac:dyDescent="0.25">
      <c r="A49" s="64" t="s">
        <v>33</v>
      </c>
      <c r="B49" s="231">
        <v>9.9046631879412053E-2</v>
      </c>
      <c r="C49" s="231">
        <v>9.9046631879499483E-2</v>
      </c>
      <c r="D49" s="231">
        <v>9.9046631879522409E-2</v>
      </c>
      <c r="E49" s="231">
        <v>9.9046631879629768E-2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0.28896830350163738</v>
      </c>
      <c r="O49" s="231">
        <v>0.28896830350477348</v>
      </c>
      <c r="P49" s="231">
        <v>0.28896830350353991</v>
      </c>
      <c r="Q49" s="231">
        <v>0.28896830350017161</v>
      </c>
      <c r="R49" s="231">
        <v>0.28896830353440173</v>
      </c>
      <c r="S49" s="231">
        <v>0.32692399202739858</v>
      </c>
      <c r="T49" s="231">
        <v>0.43287577004971889</v>
      </c>
      <c r="U49" s="231">
        <v>0.47410311077197531</v>
      </c>
      <c r="V49" s="231">
        <v>0.33212546674130311</v>
      </c>
      <c r="W49" s="231">
        <v>0.4024433738802265</v>
      </c>
      <c r="DA49" s="73" t="s">
        <v>2747</v>
      </c>
    </row>
    <row r="50" spans="1:105" ht="12" customHeight="1" x14ac:dyDescent="0.25">
      <c r="A50" s="64" t="s">
        <v>160</v>
      </c>
      <c r="B50" s="231">
        <v>0.66412888468498932</v>
      </c>
      <c r="C50" s="231">
        <v>0.68976095879282495</v>
      </c>
      <c r="D50" s="231">
        <v>0.4840487134162601</v>
      </c>
      <c r="E50" s="231">
        <v>0.57403382228373423</v>
      </c>
      <c r="F50" s="231">
        <v>0.36349769897280187</v>
      </c>
      <c r="G50" s="231">
        <v>0.35613189712419269</v>
      </c>
      <c r="H50" s="231">
        <v>0.29335947215861802</v>
      </c>
      <c r="I50" s="231">
        <v>0.227776052312647</v>
      </c>
      <c r="J50" s="231">
        <v>0.22556946542938541</v>
      </c>
      <c r="K50" s="231">
        <v>0.23544707228971429</v>
      </c>
      <c r="L50" s="231">
        <v>0.24001722419124899</v>
      </c>
      <c r="M50" s="231">
        <v>8.0919893262701353E-2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2.485054454665599E-2</v>
      </c>
      <c r="T50" s="231">
        <v>3.3580087670756417E-2</v>
      </c>
      <c r="U50" s="231">
        <v>2.1055286278724591E-2</v>
      </c>
      <c r="V50" s="231">
        <v>1.436787941601847E-2</v>
      </c>
      <c r="W50" s="231">
        <v>1.426999712053924E-2</v>
      </c>
      <c r="DA50" s="73" t="s">
        <v>2748</v>
      </c>
    </row>
    <row r="51" spans="1:105" ht="12" customHeight="1" x14ac:dyDescent="0.25">
      <c r="A51" s="64" t="s">
        <v>70</v>
      </c>
      <c r="B51" s="231">
        <v>7.7829439686511677</v>
      </c>
      <c r="C51" s="231">
        <v>6.8523775308977077</v>
      </c>
      <c r="D51" s="231">
        <v>6.5139876794311586</v>
      </c>
      <c r="E51" s="231">
        <v>5.7526123982263604</v>
      </c>
      <c r="F51" s="231">
        <v>5.0758326952914059</v>
      </c>
      <c r="G51" s="231">
        <v>4.5682516872361951</v>
      </c>
      <c r="H51" s="231">
        <v>3.89147198430953</v>
      </c>
      <c r="I51" s="231">
        <v>3.5530821328522602</v>
      </c>
      <c r="J51" s="231">
        <v>3.0455011248438022</v>
      </c>
      <c r="K51" s="231">
        <v>1.8427091013799639</v>
      </c>
      <c r="L51" s="231">
        <v>1.591432643470426</v>
      </c>
      <c r="M51" s="231">
        <v>1.3401561855453219</v>
      </c>
      <c r="N51" s="231">
        <v>0.33503527719789161</v>
      </c>
      <c r="O51" s="231">
        <v>0.41880163487103</v>
      </c>
      <c r="P51" s="231">
        <v>0.33503527720009729</v>
      </c>
      <c r="Q51" s="231">
        <v>0.16751763859809601</v>
      </c>
      <c r="R51" s="231">
        <v>0.25127645792690939</v>
      </c>
      <c r="S51" s="231">
        <v>0.2730548062907312</v>
      </c>
      <c r="T51" s="231">
        <v>0.20906159083971329</v>
      </c>
      <c r="U51" s="231">
        <v>0.18301652552505909</v>
      </c>
      <c r="V51" s="231">
        <v>9.4651762685637145E-2</v>
      </c>
      <c r="W51" s="231">
        <v>0.1138293737232874</v>
      </c>
      <c r="DA51" s="73" t="s">
        <v>2749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2750</v>
      </c>
    </row>
    <row r="53" spans="1:105" ht="12" customHeight="1" x14ac:dyDescent="0.25">
      <c r="A53" s="64" t="s">
        <v>162</v>
      </c>
      <c r="B53" s="231">
        <v>1.388669010889874</v>
      </c>
      <c r="C53" s="231">
        <v>1.987968418885744</v>
      </c>
      <c r="D53" s="231">
        <v>1.8135081218388771</v>
      </c>
      <c r="E53" s="231">
        <v>2.101054139391938</v>
      </c>
      <c r="F53" s="231">
        <v>2.1028964534091461</v>
      </c>
      <c r="G53" s="231">
        <v>1.335765938038086</v>
      </c>
      <c r="H53" s="231">
        <v>1.2541181905341801</v>
      </c>
      <c r="I53" s="231">
        <v>1.6320507257338159</v>
      </c>
      <c r="J53" s="231">
        <v>4.3341467146483303</v>
      </c>
      <c r="K53" s="231">
        <v>1.2982684212292761</v>
      </c>
      <c r="L53" s="231">
        <v>1.181479715294997</v>
      </c>
      <c r="M53" s="231">
        <v>1.046289501326233</v>
      </c>
      <c r="N53" s="231">
        <v>0.91434751899402722</v>
      </c>
      <c r="O53" s="231">
        <v>0.77169167551527484</v>
      </c>
      <c r="P53" s="231">
        <v>0.66702094834745729</v>
      </c>
      <c r="Q53" s="231">
        <v>0.67243635401027257</v>
      </c>
      <c r="R53" s="231">
        <v>0.66378700752496878</v>
      </c>
      <c r="S53" s="231">
        <v>0.845902824510254</v>
      </c>
      <c r="T53" s="231">
        <v>1.3676519747534019</v>
      </c>
      <c r="U53" s="231">
        <v>1.6149326144305609</v>
      </c>
      <c r="V53" s="231">
        <v>1.3544447811955429</v>
      </c>
      <c r="W53" s="231">
        <v>1.4555461808853469</v>
      </c>
      <c r="DA53" s="73" t="s">
        <v>2751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2752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2753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2754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2756</v>
      </c>
    </row>
    <row r="58" spans="1:105" ht="12" customHeight="1" x14ac:dyDescent="0.25">
      <c r="A58" s="60" t="s">
        <v>2757</v>
      </c>
      <c r="B58" s="331">
        <v>32.190857056133879</v>
      </c>
      <c r="C58" s="331">
        <v>32.394751879230817</v>
      </c>
      <c r="D58" s="331">
        <v>31.215660808977429</v>
      </c>
      <c r="E58" s="331">
        <v>32.740381059094588</v>
      </c>
      <c r="F58" s="331">
        <v>30.345932808360882</v>
      </c>
      <c r="G58" s="331">
        <v>24.391543264632482</v>
      </c>
      <c r="H58" s="331">
        <v>23.60219517141438</v>
      </c>
      <c r="I58" s="331">
        <v>26.32070707203129</v>
      </c>
      <c r="J58" s="331">
        <v>27.8645807473928</v>
      </c>
      <c r="K58" s="331">
        <v>19.444336423273651</v>
      </c>
      <c r="L58" s="331">
        <v>19.372420282151701</v>
      </c>
      <c r="M58" s="331">
        <v>17.143134072986971</v>
      </c>
      <c r="N58" s="331">
        <v>10.15916359802136</v>
      </c>
      <c r="O58" s="331">
        <v>9.4457768046868118</v>
      </c>
      <c r="P58" s="331">
        <v>6.3503690243298454</v>
      </c>
      <c r="Q58" s="331">
        <v>6.5007755047680256</v>
      </c>
      <c r="R58" s="331">
        <v>9.8168039195944168</v>
      </c>
      <c r="S58" s="331">
        <v>7.4293498724730966</v>
      </c>
      <c r="T58" s="331">
        <v>27.004286959882311</v>
      </c>
      <c r="U58" s="331">
        <v>21.560414750497749</v>
      </c>
      <c r="V58" s="331">
        <v>19.107793221039209</v>
      </c>
      <c r="W58" s="331">
        <v>8.0338270760586461</v>
      </c>
      <c r="DA58" s="72" t="s">
        <v>2758</v>
      </c>
    </row>
    <row r="59" spans="1:105" ht="12" customHeight="1" x14ac:dyDescent="0.25">
      <c r="A59" s="132" t="s">
        <v>2759</v>
      </c>
      <c r="B59" s="318">
        <v>7.4256835086895023</v>
      </c>
      <c r="C59" s="318">
        <v>7.4727173115714196</v>
      </c>
      <c r="D59" s="318">
        <v>7.2007283707253942</v>
      </c>
      <c r="E59" s="318">
        <v>7.5524459406216096</v>
      </c>
      <c r="F59" s="318">
        <v>7.0001023091091401</v>
      </c>
      <c r="G59" s="318">
        <v>5.6265628546586077</v>
      </c>
      <c r="H59" s="318">
        <v>5.4444785719008051</v>
      </c>
      <c r="I59" s="318">
        <v>6.0715761652760216</v>
      </c>
      <c r="J59" s="318">
        <v>6.4277119857868126</v>
      </c>
      <c r="K59" s="318">
        <v>4.4853570709202701</v>
      </c>
      <c r="L59" s="318">
        <v>4.4687676864808754</v>
      </c>
      <c r="M59" s="318">
        <v>3.95452310421713</v>
      </c>
      <c r="N59" s="318">
        <v>2.3434832275623201</v>
      </c>
      <c r="O59" s="318">
        <v>2.1789214534739898</v>
      </c>
      <c r="P59" s="318">
        <v>1.4648827291497459</v>
      </c>
      <c r="Q59" s="318">
        <v>1.499578012951674</v>
      </c>
      <c r="R59" s="318">
        <v>2.264508796601937</v>
      </c>
      <c r="S59" s="318">
        <v>1.713778565513397</v>
      </c>
      <c r="T59" s="318">
        <v>6.2292621781471826</v>
      </c>
      <c r="U59" s="318">
        <v>4.9734872226016202</v>
      </c>
      <c r="V59" s="318">
        <v>4.4077243660054553</v>
      </c>
      <c r="W59" s="318">
        <v>1.8532174252559861</v>
      </c>
      <c r="DA59" s="139" t="s">
        <v>2760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100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1.0000000000000002</v>
      </c>
      <c r="C63" s="234">
        <f t="shared" si="1"/>
        <v>0.99999999999999989</v>
      </c>
      <c r="D63" s="234">
        <f t="shared" si="1"/>
        <v>0.99999999999999978</v>
      </c>
      <c r="E63" s="234">
        <f t="shared" si="1"/>
        <v>1.0000000000000002</v>
      </c>
      <c r="F63" s="234">
        <f t="shared" si="1"/>
        <v>1.0000000000000004</v>
      </c>
      <c r="G63" s="234">
        <f t="shared" si="1"/>
        <v>0.99999999999999967</v>
      </c>
      <c r="H63" s="234">
        <f t="shared" si="1"/>
        <v>1</v>
      </c>
      <c r="I63" s="234">
        <f t="shared" si="1"/>
        <v>1.0000000000000002</v>
      </c>
      <c r="J63" s="234">
        <f t="shared" si="1"/>
        <v>1</v>
      </c>
      <c r="K63" s="234">
        <f t="shared" si="1"/>
        <v>1</v>
      </c>
      <c r="L63" s="234">
        <f t="shared" si="1"/>
        <v>1.0000000000000002</v>
      </c>
      <c r="M63" s="234">
        <f t="shared" si="1"/>
        <v>0.99999999999999989</v>
      </c>
      <c r="N63" s="234">
        <f t="shared" si="1"/>
        <v>1</v>
      </c>
      <c r="O63" s="234">
        <f t="shared" si="1"/>
        <v>0.99999999999999967</v>
      </c>
      <c r="P63" s="234">
        <f t="shared" si="1"/>
        <v>1.0000000000000002</v>
      </c>
      <c r="Q63" s="234">
        <f t="shared" si="1"/>
        <v>1.0000000000000002</v>
      </c>
      <c r="R63" s="234">
        <f t="shared" si="1"/>
        <v>0.99999999999999967</v>
      </c>
      <c r="S63" s="234">
        <f t="shared" si="1"/>
        <v>0.99999999999999989</v>
      </c>
      <c r="T63" s="234">
        <f t="shared" si="1"/>
        <v>0.99999999999999978</v>
      </c>
      <c r="U63" s="234">
        <f t="shared" si="1"/>
        <v>1.0000000000000002</v>
      </c>
      <c r="V63" s="234">
        <f t="shared" si="1"/>
        <v>1</v>
      </c>
      <c r="W63" s="234">
        <f t="shared" si="1"/>
        <v>0.99999999999999989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2.6811338447950521E-2</v>
      </c>
      <c r="C64" s="301">
        <f t="shared" si="2"/>
        <v>2.7309056924582957E-2</v>
      </c>
      <c r="D64" s="301">
        <f t="shared" si="2"/>
        <v>2.7992394933412879E-2</v>
      </c>
      <c r="E64" s="301">
        <f t="shared" si="2"/>
        <v>2.9419549766030947E-2</v>
      </c>
      <c r="F64" s="301">
        <f t="shared" si="2"/>
        <v>3.0170875440246551E-2</v>
      </c>
      <c r="G64" s="301">
        <f t="shared" si="2"/>
        <v>2.9705344346698363E-2</v>
      </c>
      <c r="H64" s="301">
        <f t="shared" si="2"/>
        <v>3.1441992785487607E-2</v>
      </c>
      <c r="I64" s="301">
        <f t="shared" si="2"/>
        <v>3.3240471879770167E-2</v>
      </c>
      <c r="J64" s="301">
        <f t="shared" si="2"/>
        <v>2.8395893286582624E-2</v>
      </c>
      <c r="K64" s="301">
        <f t="shared" si="2"/>
        <v>3.5894700021257248E-2</v>
      </c>
      <c r="L64" s="301">
        <f t="shared" si="2"/>
        <v>3.7605911532186058E-2</v>
      </c>
      <c r="M64" s="301">
        <f t="shared" si="2"/>
        <v>3.8780292567013624E-2</v>
      </c>
      <c r="N64" s="301">
        <f t="shared" si="2"/>
        <v>3.800217027603002E-2</v>
      </c>
      <c r="O64" s="301">
        <f t="shared" si="2"/>
        <v>3.7490835575297081E-2</v>
      </c>
      <c r="P64" s="301">
        <f t="shared" si="2"/>
        <v>3.3333460637327283E-2</v>
      </c>
      <c r="Q64" s="301">
        <f t="shared" si="2"/>
        <v>3.5854436104013482E-2</v>
      </c>
      <c r="R64" s="301">
        <f t="shared" si="2"/>
        <v>4.1115078866676751E-2</v>
      </c>
      <c r="S64" s="301">
        <f t="shared" si="2"/>
        <v>3.3734603353552203E-2</v>
      </c>
      <c r="T64" s="301">
        <f t="shared" si="2"/>
        <v>4.728108446309031E-2</v>
      </c>
      <c r="U64" s="301">
        <f t="shared" si="2"/>
        <v>4.3109079782846699E-2</v>
      </c>
      <c r="V64" s="301">
        <f t="shared" si="2"/>
        <v>4.4732035198518434E-2</v>
      </c>
      <c r="W64" s="301">
        <f t="shared" si="2"/>
        <v>2.9961544007946667E-2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2.1999046931651715E-2</v>
      </c>
      <c r="C65" s="235">
        <f t="shared" si="3"/>
        <v>2.2407431322734733E-2</v>
      </c>
      <c r="D65" s="235">
        <f t="shared" si="3"/>
        <v>2.296811891972338E-2</v>
      </c>
      <c r="E65" s="235">
        <f t="shared" si="3"/>
        <v>2.4139117756743336E-2</v>
      </c>
      <c r="F65" s="235">
        <f t="shared" si="3"/>
        <v>2.4755590104817687E-2</v>
      </c>
      <c r="G65" s="235">
        <f t="shared" si="3"/>
        <v>2.437361587421405E-2</v>
      </c>
      <c r="H65" s="235">
        <f t="shared" si="3"/>
        <v>2.5798558182964192E-2</v>
      </c>
      <c r="I65" s="235">
        <f t="shared" si="3"/>
        <v>2.7274233337247315E-2</v>
      </c>
      <c r="J65" s="235">
        <f t="shared" si="3"/>
        <v>2.3299194491554973E-2</v>
      </c>
      <c r="K65" s="235">
        <f t="shared" si="3"/>
        <v>2.945206155590338E-2</v>
      </c>
      <c r="L65" s="235">
        <f t="shared" si="3"/>
        <v>3.0856132539229586E-2</v>
      </c>
      <c r="M65" s="235">
        <f t="shared" si="3"/>
        <v>3.1819727234472718E-2</v>
      </c>
      <c r="N65" s="235">
        <f t="shared" si="3"/>
        <v>3.1181267918793876E-2</v>
      </c>
      <c r="O65" s="235">
        <f t="shared" si="3"/>
        <v>3.0761711241269394E-2</v>
      </c>
      <c r="P65" s="235">
        <f t="shared" si="3"/>
        <v>2.7350531804986481E-2</v>
      </c>
      <c r="Q65" s="235">
        <f t="shared" si="3"/>
        <v>2.9419024495600809E-2</v>
      </c>
      <c r="R65" s="235">
        <f t="shared" si="3"/>
        <v>3.3735449326503991E-2</v>
      </c>
      <c r="S65" s="235">
        <f t="shared" si="3"/>
        <v>2.7679674546504354E-2</v>
      </c>
      <c r="T65" s="235">
        <f t="shared" si="3"/>
        <v>3.8794735969715111E-2</v>
      </c>
      <c r="U65" s="235">
        <f t="shared" si="3"/>
        <v>3.5371552642335762E-2</v>
      </c>
      <c r="V65" s="235">
        <f t="shared" si="3"/>
        <v>3.6703208368015126E-2</v>
      </c>
      <c r="W65" s="235">
        <f t="shared" si="3"/>
        <v>2.4583830980879302E-2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1.5811814982124663E-2</v>
      </c>
      <c r="C66" s="235">
        <f t="shared" si="4"/>
        <v>1.6105341263215583E-2</v>
      </c>
      <c r="D66" s="235">
        <f t="shared" si="4"/>
        <v>1.6508335473551187E-2</v>
      </c>
      <c r="E66" s="235">
        <f t="shared" si="4"/>
        <v>1.7349990887659272E-2</v>
      </c>
      <c r="F66" s="235">
        <f t="shared" si="4"/>
        <v>1.7793080387837713E-2</v>
      </c>
      <c r="G66" s="235">
        <f t="shared" si="4"/>
        <v>1.7518536409591341E-2</v>
      </c>
      <c r="H66" s="235">
        <f t="shared" si="4"/>
        <v>1.8542713694005512E-2</v>
      </c>
      <c r="I66" s="235">
        <f t="shared" si="4"/>
        <v>1.9603355211146499E-2</v>
      </c>
      <c r="J66" s="235">
        <f t="shared" si="4"/>
        <v>1.6746296040805134E-2</v>
      </c>
      <c r="K66" s="235">
        <f t="shared" si="4"/>
        <v>2.1168669243305557E-2</v>
      </c>
      <c r="L66" s="235">
        <f t="shared" si="4"/>
        <v>2.2177845262571255E-2</v>
      </c>
      <c r="M66" s="235">
        <f t="shared" si="4"/>
        <v>2.2870428949777269E-2</v>
      </c>
      <c r="N66" s="235">
        <f t="shared" si="4"/>
        <v>2.2411536316633094E-2</v>
      </c>
      <c r="O66" s="235">
        <f t="shared" si="4"/>
        <v>2.2109979954662379E-2</v>
      </c>
      <c r="P66" s="235">
        <f t="shared" si="4"/>
        <v>1.9658194734834027E-2</v>
      </c>
      <c r="Q66" s="235">
        <f t="shared" si="4"/>
        <v>2.1144923856213083E-2</v>
      </c>
      <c r="R66" s="235">
        <f t="shared" si="4"/>
        <v>2.4247354203424748E-2</v>
      </c>
      <c r="S66" s="235">
        <f t="shared" si="4"/>
        <v>1.9894766080300014E-2</v>
      </c>
      <c r="T66" s="235">
        <f t="shared" si="4"/>
        <v>2.7883716478232734E-2</v>
      </c>
      <c r="U66" s="235">
        <f t="shared" si="4"/>
        <v>2.5423303461678821E-2</v>
      </c>
      <c r="V66" s="235">
        <f t="shared" si="4"/>
        <v>2.6380431014510881E-2</v>
      </c>
      <c r="W66" s="235">
        <f t="shared" si="4"/>
        <v>1.7669628517507006E-2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3.0936159747635219E-2</v>
      </c>
      <c r="C67" s="235">
        <f t="shared" si="5"/>
        <v>3.1510450297595714E-2</v>
      </c>
      <c r="D67" s="235">
        <f t="shared" si="5"/>
        <v>3.2298917230861014E-2</v>
      </c>
      <c r="E67" s="235">
        <f t="shared" si="5"/>
        <v>3.394563434542032E-2</v>
      </c>
      <c r="F67" s="235">
        <f t="shared" si="5"/>
        <v>3.4812548584899877E-2</v>
      </c>
      <c r="G67" s="235">
        <f t="shared" si="5"/>
        <v>3.4275397323113486E-2</v>
      </c>
      <c r="H67" s="235">
        <f t="shared" si="5"/>
        <v>3.6279222444793396E-2</v>
      </c>
      <c r="I67" s="235">
        <f t="shared" si="5"/>
        <v>3.8354390630504033E-2</v>
      </c>
      <c r="J67" s="235">
        <f t="shared" si="5"/>
        <v>3.2764492253749174E-2</v>
      </c>
      <c r="K67" s="235">
        <f t="shared" si="5"/>
        <v>4.1416961562989123E-2</v>
      </c>
      <c r="L67" s="235">
        <f t="shared" si="5"/>
        <v>4.3391436383291605E-2</v>
      </c>
      <c r="M67" s="235">
        <f t="shared" si="5"/>
        <v>4.4746491423477246E-2</v>
      </c>
      <c r="N67" s="235">
        <f t="shared" si="5"/>
        <v>4.3848658010803884E-2</v>
      </c>
      <c r="O67" s="235">
        <f t="shared" si="5"/>
        <v>4.3258656433035093E-2</v>
      </c>
      <c r="P67" s="235">
        <f t="shared" si="5"/>
        <v>3.8461685350762248E-2</v>
      </c>
      <c r="Q67" s="235">
        <f t="shared" si="5"/>
        <v>4.1370503196938649E-2</v>
      </c>
      <c r="R67" s="235">
        <f t="shared" si="5"/>
        <v>4.744047561539623E-2</v>
      </c>
      <c r="S67" s="235">
        <f t="shared" si="5"/>
        <v>3.8924542331021758E-2</v>
      </c>
      <c r="T67" s="235">
        <f t="shared" si="5"/>
        <v>5.4555097457411869E-2</v>
      </c>
      <c r="U67" s="235">
        <f t="shared" si="5"/>
        <v>4.9741245903284645E-2</v>
      </c>
      <c r="V67" s="235">
        <f t="shared" si="5"/>
        <v>5.161388676752128E-2</v>
      </c>
      <c r="W67" s="235">
        <f t="shared" si="5"/>
        <v>3.4571012316861528E-2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6.9036156259102283E-2</v>
      </c>
      <c r="C68" s="302">
        <f t="shared" si="6"/>
        <v>7.2280772728767512E-2</v>
      </c>
      <c r="D68" s="302">
        <f t="shared" si="6"/>
        <v>7.0873916886576724E-2</v>
      </c>
      <c r="E68" s="302">
        <f t="shared" si="6"/>
        <v>7.2128419101400124E-2</v>
      </c>
      <c r="F68" s="302">
        <f t="shared" si="6"/>
        <v>7.2139293859955378E-2</v>
      </c>
      <c r="G68" s="302">
        <f t="shared" si="6"/>
        <v>7.0538320685060024E-2</v>
      </c>
      <c r="H68" s="302">
        <f t="shared" si="6"/>
        <v>7.0644285719929853E-2</v>
      </c>
      <c r="I68" s="302">
        <f t="shared" si="6"/>
        <v>7.1926740607962933E-2</v>
      </c>
      <c r="J68" s="302">
        <f t="shared" si="6"/>
        <v>8.0964190379970977E-2</v>
      </c>
      <c r="K68" s="302">
        <f t="shared" si="6"/>
        <v>7.3721644995287341E-2</v>
      </c>
      <c r="L68" s="302">
        <f t="shared" si="6"/>
        <v>7.4579116837820605E-2</v>
      </c>
      <c r="M68" s="302">
        <f t="shared" si="6"/>
        <v>7.5397952718785827E-2</v>
      </c>
      <c r="N68" s="302">
        <f t="shared" si="6"/>
        <v>7.5125980467891817E-2</v>
      </c>
      <c r="O68" s="302">
        <f t="shared" si="6"/>
        <v>7.4686313248635686E-2</v>
      </c>
      <c r="P68" s="302">
        <f t="shared" si="6"/>
        <v>7.4512247633445425E-2</v>
      </c>
      <c r="Q68" s="302">
        <f t="shared" si="6"/>
        <v>7.4727566874845025E-2</v>
      </c>
      <c r="R68" s="302">
        <f t="shared" si="6"/>
        <v>7.7527575138258573E-2</v>
      </c>
      <c r="S68" s="302">
        <f t="shared" si="6"/>
        <v>7.5268704127503056E-2</v>
      </c>
      <c r="T68" s="302">
        <f t="shared" si="6"/>
        <v>8.5963949979421597E-2</v>
      </c>
      <c r="U68" s="302">
        <f t="shared" si="6"/>
        <v>7.9192131098771698E-2</v>
      </c>
      <c r="V68" s="302">
        <f t="shared" si="6"/>
        <v>8.112902313018204E-2</v>
      </c>
      <c r="W68" s="302">
        <f t="shared" si="6"/>
        <v>8.1201345247127493E-2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4.4931615834543033E-2</v>
      </c>
      <c r="C69" s="303">
        <f t="shared" si="7"/>
        <v>4.4078581754976177E-2</v>
      </c>
      <c r="D69" s="303">
        <f t="shared" si="7"/>
        <v>4.338918540283606E-2</v>
      </c>
      <c r="E69" s="303">
        <f t="shared" si="7"/>
        <v>4.1604769938533404E-2</v>
      </c>
      <c r="F69" s="303">
        <f t="shared" si="7"/>
        <v>4.0718752725740624E-2</v>
      </c>
      <c r="G69" s="303">
        <f t="shared" si="7"/>
        <v>4.1398773453062719E-2</v>
      </c>
      <c r="H69" s="303">
        <f t="shared" si="7"/>
        <v>3.9344149399020374E-2</v>
      </c>
      <c r="I69" s="303">
        <f t="shared" si="7"/>
        <v>3.7119985954684791E-2</v>
      </c>
      <c r="J69" s="303">
        <f t="shared" si="7"/>
        <v>4.2084493631151645E-2</v>
      </c>
      <c r="K69" s="303">
        <f t="shared" si="7"/>
        <v>3.384556066027606E-2</v>
      </c>
      <c r="L69" s="303">
        <f t="shared" si="7"/>
        <v>3.1759135715138033E-2</v>
      </c>
      <c r="M69" s="303">
        <f t="shared" si="7"/>
        <v>3.0308316752385111E-2</v>
      </c>
      <c r="N69" s="303">
        <f t="shared" si="7"/>
        <v>3.1247362650055718E-2</v>
      </c>
      <c r="O69" s="303">
        <f t="shared" si="7"/>
        <v>3.1885893986748418E-2</v>
      </c>
      <c r="P69" s="303">
        <f t="shared" si="7"/>
        <v>3.6797930128618941E-2</v>
      </c>
      <c r="Q69" s="303">
        <f t="shared" si="7"/>
        <v>3.3810316353503712E-2</v>
      </c>
      <c r="R69" s="303">
        <f t="shared" si="7"/>
        <v>2.7382709132003375E-2</v>
      </c>
      <c r="S69" s="303">
        <f t="shared" si="7"/>
        <v>3.6263176531910857E-2</v>
      </c>
      <c r="T69" s="303">
        <f t="shared" si="7"/>
        <v>1.942524707257131E-2</v>
      </c>
      <c r="U69" s="303">
        <f t="shared" si="7"/>
        <v>2.4896799343596648E-2</v>
      </c>
      <c r="V69" s="303">
        <f t="shared" si="7"/>
        <v>2.2825627865018117E-2</v>
      </c>
      <c r="W69" s="303">
        <f t="shared" si="7"/>
        <v>4.0220536216901678E-2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0.38191873459361575</v>
      </c>
      <c r="C70" s="303">
        <f t="shared" si="8"/>
        <v>0.37466794491729749</v>
      </c>
      <c r="D70" s="303">
        <f t="shared" si="8"/>
        <v>0.36880807592410636</v>
      </c>
      <c r="E70" s="303">
        <f t="shared" si="8"/>
        <v>0.35364054447753396</v>
      </c>
      <c r="F70" s="303">
        <f t="shared" si="8"/>
        <v>0.34610939816879538</v>
      </c>
      <c r="G70" s="303">
        <f t="shared" si="8"/>
        <v>0.35188957435103313</v>
      </c>
      <c r="H70" s="303">
        <f t="shared" si="8"/>
        <v>0.3344252698916732</v>
      </c>
      <c r="I70" s="303">
        <f t="shared" si="8"/>
        <v>0.31551988061482067</v>
      </c>
      <c r="J70" s="303">
        <f t="shared" si="8"/>
        <v>0.35771819586478892</v>
      </c>
      <c r="K70" s="303">
        <f t="shared" si="8"/>
        <v>0.28768726561234653</v>
      </c>
      <c r="L70" s="303">
        <f t="shared" si="8"/>
        <v>0.26995265357867332</v>
      </c>
      <c r="M70" s="303">
        <f t="shared" si="8"/>
        <v>0.25762069239527358</v>
      </c>
      <c r="N70" s="303">
        <f t="shared" si="8"/>
        <v>0.26560258252547342</v>
      </c>
      <c r="O70" s="303">
        <f t="shared" si="8"/>
        <v>0.27103009888736168</v>
      </c>
      <c r="P70" s="303">
        <f t="shared" si="8"/>
        <v>0.31278240609326102</v>
      </c>
      <c r="Q70" s="303">
        <f t="shared" si="8"/>
        <v>0.28738768900478145</v>
      </c>
      <c r="R70" s="303">
        <f t="shared" si="8"/>
        <v>0.23275302762202882</v>
      </c>
      <c r="S70" s="303">
        <f t="shared" si="8"/>
        <v>0.30823700052124225</v>
      </c>
      <c r="T70" s="303">
        <f t="shared" si="8"/>
        <v>0.16511460011685608</v>
      </c>
      <c r="U70" s="303">
        <f t="shared" si="8"/>
        <v>0.21162279442057139</v>
      </c>
      <c r="V70" s="303">
        <f t="shared" si="8"/>
        <v>0.19401783685265403</v>
      </c>
      <c r="W70" s="303">
        <f t="shared" si="8"/>
        <v>0.34187455784366416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9.7620770759204459E-2</v>
      </c>
      <c r="C71" s="303">
        <f t="shared" si="9"/>
        <v>9.9432976494635381E-2</v>
      </c>
      <c r="D71" s="303">
        <f t="shared" si="9"/>
        <v>0.10192102770627254</v>
      </c>
      <c r="E71" s="303">
        <f t="shared" si="9"/>
        <v>0.10711733504554856</v>
      </c>
      <c r="F71" s="303">
        <f t="shared" si="9"/>
        <v>0.10985293109012846</v>
      </c>
      <c r="G71" s="303">
        <f t="shared" si="9"/>
        <v>0.10815792044182483</v>
      </c>
      <c r="H71" s="303">
        <f t="shared" si="9"/>
        <v>0.11448110193690357</v>
      </c>
      <c r="I71" s="303">
        <f t="shared" si="9"/>
        <v>0.12102941043403492</v>
      </c>
      <c r="J71" s="303">
        <f t="shared" si="9"/>
        <v>0.10339017555627518</v>
      </c>
      <c r="K71" s="303">
        <f t="shared" si="9"/>
        <v>0.13069352315432126</v>
      </c>
      <c r="L71" s="303">
        <f t="shared" si="9"/>
        <v>0.13692408814283127</v>
      </c>
      <c r="M71" s="303">
        <f t="shared" si="9"/>
        <v>0.14120003960297262</v>
      </c>
      <c r="N71" s="303">
        <f t="shared" si="9"/>
        <v>0.13836687638964781</v>
      </c>
      <c r="O71" s="303">
        <f t="shared" si="9"/>
        <v>0.1365050936331329</v>
      </c>
      <c r="P71" s="303">
        <f t="shared" si="9"/>
        <v>0.12136798488462751</v>
      </c>
      <c r="Q71" s="303">
        <f t="shared" si="9"/>
        <v>0.13054692119922862</v>
      </c>
      <c r="R71" s="303">
        <f t="shared" si="9"/>
        <v>0.14970105638636147</v>
      </c>
      <c r="S71" s="303">
        <f t="shared" si="9"/>
        <v>0.12282855580011311</v>
      </c>
      <c r="T71" s="303">
        <f t="shared" si="9"/>
        <v>0.17215164086561074</v>
      </c>
      <c r="U71" s="303">
        <f t="shared" si="9"/>
        <v>0.15696126485036491</v>
      </c>
      <c r="V71" s="303">
        <f t="shared" si="9"/>
        <v>0.16287048713306718</v>
      </c>
      <c r="W71" s="303">
        <f t="shared" si="9"/>
        <v>0.10909074997765192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0.27511164149657075</v>
      </c>
      <c r="C72" s="303">
        <f t="shared" si="10"/>
        <v>0.27571971999064854</v>
      </c>
      <c r="D72" s="303">
        <f t="shared" si="10"/>
        <v>0.27783929296771032</v>
      </c>
      <c r="E72" s="303">
        <f t="shared" si="10"/>
        <v>0.28134707767597777</v>
      </c>
      <c r="F72" s="303">
        <f t="shared" si="10"/>
        <v>0.28333611983090357</v>
      </c>
      <c r="G72" s="303">
        <f t="shared" si="10"/>
        <v>0.28245310499410831</v>
      </c>
      <c r="H72" s="303">
        <f t="shared" si="10"/>
        <v>0.28703295190860056</v>
      </c>
      <c r="I72" s="303">
        <f t="shared" si="10"/>
        <v>0.29151882322772255</v>
      </c>
      <c r="J72" s="303">
        <f t="shared" si="10"/>
        <v>0.27669721841125228</v>
      </c>
      <c r="K72" s="303">
        <f t="shared" si="10"/>
        <v>0.29816058179960675</v>
      </c>
      <c r="L72" s="303">
        <f t="shared" si="10"/>
        <v>0.30250829306448673</v>
      </c>
      <c r="M72" s="303">
        <f t="shared" si="10"/>
        <v>0.30544157689713397</v>
      </c>
      <c r="N72" s="303">
        <f t="shared" si="10"/>
        <v>0.30343873583874575</v>
      </c>
      <c r="O72" s="303">
        <f t="shared" si="10"/>
        <v>0.30217978347544083</v>
      </c>
      <c r="P72" s="303">
        <f t="shared" si="10"/>
        <v>0.29119860803320208</v>
      </c>
      <c r="Q72" s="303">
        <f t="shared" si="10"/>
        <v>0.29783338427762912</v>
      </c>
      <c r="R72" s="303">
        <f t="shared" si="10"/>
        <v>0.31116327629482365</v>
      </c>
      <c r="S72" s="303">
        <f t="shared" si="10"/>
        <v>0.29209605785457138</v>
      </c>
      <c r="T72" s="303">
        <f t="shared" si="10"/>
        <v>0.32565750902838059</v>
      </c>
      <c r="U72" s="303">
        <f t="shared" si="10"/>
        <v>0.31608363964198094</v>
      </c>
      <c r="V72" s="303">
        <f t="shared" si="10"/>
        <v>0.31996083853743207</v>
      </c>
      <c r="W72" s="303">
        <f t="shared" si="10"/>
        <v>0.28079507352702365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7.1890585335268806E-2</v>
      </c>
      <c r="C73" s="304">
        <f t="shared" si="11"/>
        <v>7.0525730807961901E-2</v>
      </c>
      <c r="D73" s="304">
        <f t="shared" si="11"/>
        <v>6.9422696644537707E-2</v>
      </c>
      <c r="E73" s="304">
        <f t="shared" si="11"/>
        <v>6.6567631901653448E-2</v>
      </c>
      <c r="F73" s="304">
        <f t="shared" si="11"/>
        <v>6.5150004361185024E-2</v>
      </c>
      <c r="G73" s="304">
        <f t="shared" si="11"/>
        <v>6.6238037524900345E-2</v>
      </c>
      <c r="H73" s="304">
        <f t="shared" si="11"/>
        <v>6.2950639038432593E-2</v>
      </c>
      <c r="I73" s="304">
        <f t="shared" si="11"/>
        <v>5.9391977527495657E-2</v>
      </c>
      <c r="J73" s="304">
        <f t="shared" si="11"/>
        <v>6.7335189809842613E-2</v>
      </c>
      <c r="K73" s="304">
        <f t="shared" si="11"/>
        <v>5.415289705644169E-2</v>
      </c>
      <c r="L73" s="304">
        <f t="shared" si="11"/>
        <v>5.0814617144220822E-2</v>
      </c>
      <c r="M73" s="304">
        <f t="shared" si="11"/>
        <v>4.8493306803816187E-2</v>
      </c>
      <c r="N73" s="304">
        <f t="shared" si="11"/>
        <v>4.999578024008914E-2</v>
      </c>
      <c r="O73" s="304">
        <f t="shared" si="11"/>
        <v>5.1017430378797489E-2</v>
      </c>
      <c r="P73" s="304">
        <f t="shared" si="11"/>
        <v>5.8876688205790291E-2</v>
      </c>
      <c r="Q73" s="304">
        <f t="shared" si="11"/>
        <v>5.40965061656059E-2</v>
      </c>
      <c r="R73" s="304">
        <f t="shared" si="11"/>
        <v>4.38123346112054E-2</v>
      </c>
      <c r="S73" s="304">
        <f t="shared" si="11"/>
        <v>5.8021082451057387E-2</v>
      </c>
      <c r="T73" s="304">
        <f t="shared" si="11"/>
        <v>3.1080395316114076E-2</v>
      </c>
      <c r="U73" s="304">
        <f t="shared" si="11"/>
        <v>3.9834878949754633E-2</v>
      </c>
      <c r="V73" s="304">
        <f t="shared" si="11"/>
        <v>3.6521004584028974E-2</v>
      </c>
      <c r="W73" s="304">
        <f t="shared" si="11"/>
        <v>6.4352857947042694E-2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4.7927056890179259E-2</v>
      </c>
      <c r="C74" s="304">
        <f t="shared" si="12"/>
        <v>4.7017153871974582E-2</v>
      </c>
      <c r="D74" s="304">
        <f t="shared" si="12"/>
        <v>4.6281797763025129E-2</v>
      </c>
      <c r="E74" s="304">
        <f t="shared" si="12"/>
        <v>4.4378421267768982E-2</v>
      </c>
      <c r="F74" s="304">
        <f t="shared" si="12"/>
        <v>4.3433336240790009E-2</v>
      </c>
      <c r="G74" s="304">
        <f t="shared" si="12"/>
        <v>4.4158691683266901E-2</v>
      </c>
      <c r="H74" s="304">
        <f t="shared" si="12"/>
        <v>4.1967092692288405E-2</v>
      </c>
      <c r="I74" s="304">
        <f t="shared" si="12"/>
        <v>3.9594651684997116E-2</v>
      </c>
      <c r="J74" s="304">
        <f t="shared" si="12"/>
        <v>4.4890126539895103E-2</v>
      </c>
      <c r="K74" s="304">
        <f t="shared" si="12"/>
        <v>3.6101931370961148E-2</v>
      </c>
      <c r="L74" s="304">
        <f t="shared" si="12"/>
        <v>3.3876411429480571E-2</v>
      </c>
      <c r="M74" s="304">
        <f t="shared" si="12"/>
        <v>3.2328871202544136E-2</v>
      </c>
      <c r="N74" s="304">
        <f t="shared" si="12"/>
        <v>3.3330520160059426E-2</v>
      </c>
      <c r="O74" s="304">
        <f t="shared" si="12"/>
        <v>3.4011620252531662E-2</v>
      </c>
      <c r="P74" s="304">
        <f t="shared" si="12"/>
        <v>3.9251125470526893E-2</v>
      </c>
      <c r="Q74" s="304">
        <f t="shared" si="12"/>
        <v>3.6064337443737264E-2</v>
      </c>
      <c r="R74" s="304">
        <f t="shared" si="12"/>
        <v>2.9208223074136952E-2</v>
      </c>
      <c r="S74" s="304">
        <f t="shared" si="12"/>
        <v>3.8680721634038275E-2</v>
      </c>
      <c r="T74" s="304">
        <f t="shared" si="12"/>
        <v>2.0720263544076068E-2</v>
      </c>
      <c r="U74" s="304">
        <f t="shared" si="12"/>
        <v>2.6556585966503093E-2</v>
      </c>
      <c r="V74" s="304">
        <f t="shared" si="12"/>
        <v>2.4347336389352655E-2</v>
      </c>
      <c r="W74" s="304">
        <f t="shared" si="12"/>
        <v>4.2901905298028467E-2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0.1552939992711227</v>
      </c>
      <c r="C76" s="304">
        <f t="shared" si="14"/>
        <v>0.15817683531071206</v>
      </c>
      <c r="D76" s="304">
        <f t="shared" si="14"/>
        <v>0.16213479856014751</v>
      </c>
      <c r="E76" s="304">
        <f t="shared" si="14"/>
        <v>0.17040102450655534</v>
      </c>
      <c r="F76" s="304">
        <f t="shared" si="14"/>
        <v>0.17475277922892857</v>
      </c>
      <c r="G76" s="304">
        <f t="shared" si="14"/>
        <v>0.17205637578594107</v>
      </c>
      <c r="H76" s="304">
        <f t="shared" si="14"/>
        <v>0.18211522017787957</v>
      </c>
      <c r="I76" s="304">
        <f t="shared" si="14"/>
        <v>0.19253219401522981</v>
      </c>
      <c r="J76" s="304">
        <f t="shared" si="14"/>
        <v>0.16447190206151455</v>
      </c>
      <c r="K76" s="304">
        <f t="shared" si="14"/>
        <v>0.20790575337220391</v>
      </c>
      <c r="L76" s="304">
        <f t="shared" si="14"/>
        <v>0.21781726449078537</v>
      </c>
      <c r="M76" s="304">
        <f t="shared" si="14"/>
        <v>0.22461939889077367</v>
      </c>
      <c r="N76" s="304">
        <f t="shared" si="14"/>
        <v>0.22011243543859715</v>
      </c>
      <c r="O76" s="304">
        <f t="shared" si="14"/>
        <v>0.21715073284411165</v>
      </c>
      <c r="P76" s="304">
        <f t="shared" si="14"/>
        <v>0.19307079435688493</v>
      </c>
      <c r="Q76" s="304">
        <f t="shared" si="14"/>
        <v>0.20767254066828597</v>
      </c>
      <c r="R76" s="304">
        <f t="shared" si="14"/>
        <v>0.23814271860948133</v>
      </c>
      <c r="S76" s="304">
        <f t="shared" si="14"/>
        <v>0.19539425376947572</v>
      </c>
      <c r="T76" s="304">
        <f t="shared" si="14"/>
        <v>0.27385685016819045</v>
      </c>
      <c r="U76" s="304">
        <f t="shared" si="14"/>
        <v>0.24969217472572319</v>
      </c>
      <c r="V76" s="304">
        <f t="shared" si="14"/>
        <v>0.25909249756405045</v>
      </c>
      <c r="W76" s="304">
        <f t="shared" si="14"/>
        <v>0.17354031028195249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3.5822720947601583E-2</v>
      </c>
      <c r="C77" s="237">
        <f t="shared" si="15"/>
        <v>3.6487724305545914E-2</v>
      </c>
      <c r="D77" s="237">
        <f t="shared" si="15"/>
        <v>3.7400734554949369E-2</v>
      </c>
      <c r="E77" s="237">
        <f t="shared" si="15"/>
        <v>3.9307561005152418E-2</v>
      </c>
      <c r="F77" s="237">
        <f t="shared" si="15"/>
        <v>4.0311409806675101E-2</v>
      </c>
      <c r="G77" s="237">
        <f t="shared" si="15"/>
        <v>3.9689412121293476E-2</v>
      </c>
      <c r="H77" s="237">
        <f t="shared" si="15"/>
        <v>4.2009754036621869E-2</v>
      </c>
      <c r="I77" s="237">
        <f t="shared" si="15"/>
        <v>4.4412708102106194E-2</v>
      </c>
      <c r="J77" s="237">
        <f t="shared" si="15"/>
        <v>3.7939850083869235E-2</v>
      </c>
      <c r="K77" s="237">
        <f t="shared" si="15"/>
        <v>4.7959031394706732E-2</v>
      </c>
      <c r="L77" s="237">
        <f t="shared" si="15"/>
        <v>5.0245386943771529E-2</v>
      </c>
      <c r="M77" s="237">
        <f t="shared" si="15"/>
        <v>5.1814481458707956E-2</v>
      </c>
      <c r="N77" s="237">
        <f t="shared" si="15"/>
        <v>5.0774829605924603E-2</v>
      </c>
      <c r="O77" s="237">
        <f t="shared" si="15"/>
        <v>5.0091633564416191E-2</v>
      </c>
      <c r="P77" s="237">
        <f t="shared" si="15"/>
        <v>4.453695069893511E-2</v>
      </c>
      <c r="Q77" s="237">
        <f t="shared" si="15"/>
        <v>4.7905234637246066E-2</v>
      </c>
      <c r="R77" s="237">
        <f t="shared" si="15"/>
        <v>5.4933997414522116E-2</v>
      </c>
      <c r="S77" s="237">
        <f t="shared" si="15"/>
        <v>4.5072918853280908E-2</v>
      </c>
      <c r="T77" s="237">
        <f t="shared" si="15"/>
        <v>6.317241856870949E-2</v>
      </c>
      <c r="U77" s="237">
        <f t="shared" si="15"/>
        <v>5.7598188854568584E-2</v>
      </c>
      <c r="V77" s="237">
        <f t="shared" si="15"/>
        <v>5.976662513308087E-2</v>
      </c>
      <c r="W77" s="237">
        <f t="shared" si="15"/>
        <v>4.0031721364436453E-2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54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 t="shared" ref="B81:W81" si="16">SUM(B$82:B$91)</f>
        <v>103.22988570121709</v>
      </c>
      <c r="C81" s="324">
        <f t="shared" si="16"/>
        <v>101.96020815151098</v>
      </c>
      <c r="D81" s="324">
        <f t="shared" si="16"/>
        <v>105.91575251106612</v>
      </c>
      <c r="E81" s="324">
        <f t="shared" si="16"/>
        <v>110.51549896555092</v>
      </c>
      <c r="F81" s="324">
        <f t="shared" si="16"/>
        <v>108.23895091441847</v>
      </c>
      <c r="G81" s="324">
        <f t="shared" si="16"/>
        <v>93.792151207448129</v>
      </c>
      <c r="H81" s="324">
        <f t="shared" si="16"/>
        <v>87.072392026222303</v>
      </c>
      <c r="I81" s="324">
        <f t="shared" si="16"/>
        <v>78.761382371411031</v>
      </c>
      <c r="J81" s="324">
        <f t="shared" si="16"/>
        <v>73.776272626744387</v>
      </c>
      <c r="K81" s="324">
        <f t="shared" si="16"/>
        <v>73.572826684531677</v>
      </c>
      <c r="L81" s="324">
        <f t="shared" si="16"/>
        <v>69.265196416860121</v>
      </c>
      <c r="M81" s="324">
        <f t="shared" si="16"/>
        <v>61.803524648485691</v>
      </c>
      <c r="N81" s="324">
        <f t="shared" si="16"/>
        <v>62.692661169633652</v>
      </c>
      <c r="O81" s="324">
        <f t="shared" si="16"/>
        <v>61.096521775308645</v>
      </c>
      <c r="P81" s="324">
        <f t="shared" si="16"/>
        <v>57.728719467414045</v>
      </c>
      <c r="Q81" s="324">
        <f t="shared" si="16"/>
        <v>57.26946426556276</v>
      </c>
      <c r="R81" s="324">
        <f t="shared" si="16"/>
        <v>56.553604333322582</v>
      </c>
      <c r="S81" s="324">
        <f t="shared" si="16"/>
        <v>56.254919671339678</v>
      </c>
      <c r="T81" s="324">
        <f t="shared" si="16"/>
        <v>56.061305827116094</v>
      </c>
      <c r="U81" s="324">
        <f t="shared" si="16"/>
        <v>55.610520508608722</v>
      </c>
      <c r="V81" s="324">
        <f t="shared" si="16"/>
        <v>58.373479610767895</v>
      </c>
      <c r="W81" s="324">
        <f t="shared" si="16"/>
        <v>55.71654464172564</v>
      </c>
      <c r="DA81" s="95"/>
    </row>
    <row r="82" spans="1:105" ht="12" customHeight="1" x14ac:dyDescent="0.25">
      <c r="A82" s="55" t="s">
        <v>92</v>
      </c>
      <c r="B82" s="336">
        <f>IF(B$6=0,0,B$6/TEL!B$5*1000)</f>
        <v>2.7677314034785794</v>
      </c>
      <c r="C82" s="336">
        <f>IF(C$6=0,0,C$6/TEL!C$5*1000)</f>
        <v>2.7844371284519407</v>
      </c>
      <c r="D82" s="336">
        <f>IF(D$6=0,0,D$6/TEL!D$5*1000)</f>
        <v>2.9648355739593804</v>
      </c>
      <c r="E82" s="336">
        <f>IF(E$6=0,0,E$6/TEL!E$5*1000)</f>
        <v>3.2513162217347662</v>
      </c>
      <c r="F82" s="336">
        <f>IF(F$6=0,0,F$6/TEL!F$5*1000)</f>
        <v>3.2656639058218788</v>
      </c>
      <c r="G82" s="336">
        <f>IF(G$6=0,0,G$6/TEL!G$5*1000)</f>
        <v>2.7861281486348481</v>
      </c>
      <c r="H82" s="336">
        <f>IF(H$6=0,0,H$6/TEL!H$5*1000)</f>
        <v>2.7377295219036299</v>
      </c>
      <c r="I82" s="336">
        <f>IF(I$6=0,0,I$6/TEL!I$5*1000)</f>
        <v>2.6180655159287141</v>
      </c>
      <c r="J82" s="336">
        <f>IF(J$6=0,0,J$6/TEL!J$5*1000)</f>
        <v>2.0949431645908603</v>
      </c>
      <c r="K82" s="336">
        <f>IF(K$6=0,0,K$6/TEL!K$5*1000)</f>
        <v>2.640874543557215</v>
      </c>
      <c r="L82" s="336">
        <f>IF(L$6=0,0,L$6/TEL!L$5*1000)</f>
        <v>2.6047808487119322</v>
      </c>
      <c r="M82" s="336">
        <f>IF(M$6=0,0,M$6/TEL!M$5*1000)</f>
        <v>2.3967587675409132</v>
      </c>
      <c r="N82" s="336">
        <f>IF(N$6=0,0,N$6/TEL!N$5*1000)</f>
        <v>2.3824571848258729</v>
      </c>
      <c r="O82" s="336">
        <f>IF(O$6=0,0,O$6/TEL!O$5*1000)</f>
        <v>2.2905596521006548</v>
      </c>
      <c r="P82" s="336">
        <f>IF(P$6=0,0,P$6/TEL!P$5*1000)</f>
        <v>1.9242979980103549</v>
      </c>
      <c r="Q82" s="336">
        <f>IF(Q$6=0,0,Q$6/TEL!Q$5*1000)</f>
        <v>2.053364347220703</v>
      </c>
      <c r="R82" s="336">
        <f>IF(R$6=0,0,R$6/TEL!R$5*1000)</f>
        <v>2.3252059023593903</v>
      </c>
      <c r="S82" s="336">
        <f>IF(S$6=0,0,S$6/TEL!S$5*1000)</f>
        <v>1.8977374017985857</v>
      </c>
      <c r="T82" s="336">
        <f>IF(T$6=0,0,T$6/TEL!T$5*1000)</f>
        <v>2.6506393359230134</v>
      </c>
      <c r="U82" s="336">
        <f>IF(U$6=0,0,U$6/TEL!U$5*1000)</f>
        <v>2.397318365371246</v>
      </c>
      <c r="V82" s="336">
        <f>IF(V$6=0,0,V$6/TEL!V$5*1000)</f>
        <v>2.6111645446088669</v>
      </c>
      <c r="W82" s="336">
        <f>IF(W$6=0,0,W$6/TEL!W$5*1000)</f>
        <v>1.669353704253788</v>
      </c>
      <c r="DA82" s="67"/>
    </row>
    <row r="83" spans="1:105" ht="12" customHeight="1" x14ac:dyDescent="0.25">
      <c r="A83" s="202" t="s">
        <v>93</v>
      </c>
      <c r="B83" s="337">
        <f>IF(B$7=0,0,B$7/TEL!B$5*1000)</f>
        <v>2.270959100290117</v>
      </c>
      <c r="C83" s="337">
        <f>IF(C$7=0,0,C$7/TEL!C$5*1000)</f>
        <v>2.2846663618067207</v>
      </c>
      <c r="D83" s="337">
        <f>IF(D$7=0,0,D$7/TEL!D$5*1000)</f>
        <v>2.4326855991461573</v>
      </c>
      <c r="E83" s="337">
        <f>IF(E$7=0,0,E$7/TEL!E$5*1000)</f>
        <v>2.6677466434746795</v>
      </c>
      <c r="F83" s="337">
        <f>IF(F$7=0,0,F$7/TEL!F$5*1000)</f>
        <v>2.679519102212824</v>
      </c>
      <c r="G83" s="337">
        <f>IF(G$7=0,0,G$7/TEL!G$5*1000)</f>
        <v>2.2860538655465428</v>
      </c>
      <c r="H83" s="337">
        <f>IF(H$7=0,0,H$7/TEL!H$5*1000)</f>
        <v>2.2463421718183629</v>
      </c>
      <c r="I83" s="337">
        <f>IF(I$7=0,0,I$7/TEL!I$5*1000)</f>
        <v>2.1481563207620216</v>
      </c>
      <c r="J83" s="337">
        <f>IF(J$7=0,0,J$7/TEL!J$5*1000)</f>
        <v>1.7189277247925006</v>
      </c>
      <c r="K83" s="337">
        <f>IF(K$7=0,0,K$7/TEL!K$5*1000)</f>
        <v>2.1668714203546378</v>
      </c>
      <c r="L83" s="337">
        <f>IF(L$7=0,0,L$7/TEL!L$5*1000)</f>
        <v>2.1372560809944061</v>
      </c>
      <c r="M83" s="337">
        <f>IF(M$7=0,0,M$7/TEL!M$5*1000)</f>
        <v>1.9665712964438264</v>
      </c>
      <c r="N83" s="337">
        <f>IF(N$7=0,0,N$7/TEL!N$5*1000)</f>
        <v>1.9548366644725124</v>
      </c>
      <c r="O83" s="337">
        <f>IF(O$7=0,0,O$7/TEL!O$5*1000)</f>
        <v>1.8794335606979728</v>
      </c>
      <c r="P83" s="337">
        <f>IF(P$7=0,0,P$7/TEL!P$5*1000)</f>
        <v>1.5789111778546498</v>
      </c>
      <c r="Q83" s="337">
        <f>IF(Q$7=0,0,Q$7/TEL!Q$5*1000)</f>
        <v>1.6848117720785254</v>
      </c>
      <c r="R83" s="337">
        <f>IF(R$7=0,0,R$7/TEL!R$5*1000)</f>
        <v>1.9078612532179611</v>
      </c>
      <c r="S83" s="337">
        <f>IF(S$7=0,0,S$7/TEL!S$5*1000)</f>
        <v>1.5571178681424285</v>
      </c>
      <c r="T83" s="337">
        <f>IF(T$7=0,0,T$7/TEL!T$5*1000)</f>
        <v>2.1748835576804209</v>
      </c>
      <c r="U83" s="337">
        <f>IF(U$7=0,0,U$7/TEL!U$5*1000)</f>
        <v>1.9670304536379457</v>
      </c>
      <c r="V83" s="337">
        <f>IF(V$7=0,0,V$7/TEL!V$5*1000)</f>
        <v>2.1424939853200966</v>
      </c>
      <c r="W83" s="337">
        <f>IF(W$7=0,0,W$7/TEL!W$5*1000)</f>
        <v>1.3697261163107997</v>
      </c>
      <c r="DA83" s="174"/>
    </row>
    <row r="84" spans="1:105" ht="12" customHeight="1" x14ac:dyDescent="0.25">
      <c r="A84" s="202" t="s">
        <v>94</v>
      </c>
      <c r="B84" s="337">
        <f>IF(B$8=0,0,B$8/TEL!B$5*1000)</f>
        <v>1.6322518533335209</v>
      </c>
      <c r="C84" s="337">
        <f>IF(C$8=0,0,C$8/TEL!C$5*1000)</f>
        <v>1.6421039475485799</v>
      </c>
      <c r="D84" s="337">
        <f>IF(D$8=0,0,D$8/TEL!D$5*1000)</f>
        <v>1.7484927743863015</v>
      </c>
      <c r="E84" s="337">
        <f>IF(E$8=0,0,E$8/TEL!E$5*1000)</f>
        <v>1.9174428999974256</v>
      </c>
      <c r="F84" s="337">
        <f>IF(F$8=0,0,F$8/TEL!F$5*1000)</f>
        <v>1.9259043547154671</v>
      </c>
      <c r="G84" s="337">
        <f>IF(G$8=0,0,G$8/TEL!G$5*1000)</f>
        <v>1.643101215861577</v>
      </c>
      <c r="H84" s="337">
        <f>IF(H$8=0,0,H$8/TEL!H$5*1000)</f>
        <v>1.6145584359944485</v>
      </c>
      <c r="I84" s="337">
        <f>IF(I$8=0,0,I$8/TEL!I$5*1000)</f>
        <v>1.5439873555477022</v>
      </c>
      <c r="J84" s="337">
        <f>IF(J$8=0,0,J$8/TEL!J$5*1000)</f>
        <v>1.2354793021946096</v>
      </c>
      <c r="K84" s="337">
        <f>IF(K$8=0,0,K$8/TEL!K$5*1000)</f>
        <v>1.5574388333798959</v>
      </c>
      <c r="L84" s="337">
        <f>IF(L$8=0,0,L$8/TEL!L$5*1000)</f>
        <v>1.5361528082147287</v>
      </c>
      <c r="M84" s="337">
        <f>IF(M$8=0,0,M$8/TEL!M$5*1000)</f>
        <v>1.4134731193190004</v>
      </c>
      <c r="N84" s="337">
        <f>IF(N$8=0,0,N$8/TEL!N$5*1000)</f>
        <v>1.405038852589618</v>
      </c>
      <c r="O84" s="337">
        <f>IF(O$8=0,0,O$8/TEL!O$5*1000)</f>
        <v>1.3508428717516681</v>
      </c>
      <c r="P84" s="337">
        <f>IF(P$8=0,0,P$8/TEL!P$5*1000)</f>
        <v>1.1348424090830289</v>
      </c>
      <c r="Q84" s="337">
        <f>IF(Q$8=0,0,Q$8/TEL!Q$5*1000)</f>
        <v>1.2109584611814403</v>
      </c>
      <c r="R84" s="337">
        <f>IF(R$8=0,0,R$8/TEL!R$5*1000)</f>
        <v>1.3712752757504096</v>
      </c>
      <c r="S84" s="337">
        <f>IF(S$8=0,0,S$8/TEL!S$5*1000)</f>
        <v>1.1191784677273706</v>
      </c>
      <c r="T84" s="337">
        <f>IF(T$8=0,0,T$8/TEL!T$5*1000)</f>
        <v>1.5631975570828023</v>
      </c>
      <c r="U84" s="337">
        <f>IF(U$8=0,0,U$8/TEL!U$5*1000)</f>
        <v>1.4138031385522734</v>
      </c>
      <c r="V84" s="337">
        <f>IF(V$8=0,0,V$8/TEL!V$5*1000)</f>
        <v>1.5399175519488195</v>
      </c>
      <c r="W84" s="337">
        <f>IF(W$8=0,0,W$8/TEL!W$5*1000)</f>
        <v>0.98449064609838766</v>
      </c>
      <c r="DA84" s="174"/>
    </row>
    <row r="85" spans="1:105" ht="12" customHeight="1" x14ac:dyDescent="0.25">
      <c r="A85" s="202" t="s">
        <v>95</v>
      </c>
      <c r="B85" s="337">
        <f>IF(B$9=0,0,B$9/TEL!B$5*1000)</f>
        <v>3.193536234782977</v>
      </c>
      <c r="C85" s="337">
        <f>IF(C$9=0,0,C$9/TEL!C$5*1000)</f>
        <v>3.2128120712907005</v>
      </c>
      <c r="D85" s="337">
        <f>IF(D$9=0,0,D$9/TEL!D$5*1000)</f>
        <v>3.4209641237992843</v>
      </c>
      <c r="E85" s="337">
        <f>IF(E$9=0,0,E$9/TEL!E$5*1000)</f>
        <v>3.7515187173862685</v>
      </c>
      <c r="F85" s="337">
        <f>IF(F$9=0,0,F$9/TEL!F$5*1000)</f>
        <v>3.7680737374867843</v>
      </c>
      <c r="G85" s="337">
        <f>IF(G$9=0,0,G$9/TEL!G$5*1000)</f>
        <v>3.2147632484248234</v>
      </c>
      <c r="H85" s="337">
        <f>IF(H$9=0,0,H$9/TEL!H$5*1000)</f>
        <v>3.1589186791195734</v>
      </c>
      <c r="I85" s="337">
        <f>IF(I$9=0,0,I$9/TEL!I$5*1000)</f>
        <v>3.0208448260715923</v>
      </c>
      <c r="J85" s="337">
        <f>IF(J$9=0,0,J$9/TEL!J$5*1000)</f>
        <v>2.4172421129894537</v>
      </c>
      <c r="K85" s="337">
        <f>IF(K$9=0,0,K$9/TEL!K$5*1000)</f>
        <v>3.0471629348737084</v>
      </c>
      <c r="L85" s="337">
        <f>IF(L$9=0,0,L$9/TEL!L$5*1000)</f>
        <v>3.0055163638983835</v>
      </c>
      <c r="M85" s="337">
        <f>IF(M$9=0,0,M$9/TEL!M$5*1000)</f>
        <v>2.7654908856241303</v>
      </c>
      <c r="N85" s="337">
        <f>IF(N$9=0,0,N$9/TEL!N$5*1000)</f>
        <v>2.7489890594144697</v>
      </c>
      <c r="O85" s="337">
        <f>IF(O$9=0,0,O$9/TEL!O$5*1000)</f>
        <v>2.6429534447315248</v>
      </c>
      <c r="P85" s="337">
        <f>IF(P$9=0,0,P$9/TEL!P$5*1000)</f>
        <v>2.2203438438581018</v>
      </c>
      <c r="Q85" s="337">
        <f>IF(Q$9=0,0,Q$9/TEL!Q$5*1000)</f>
        <v>2.3692665544854274</v>
      </c>
      <c r="R85" s="337">
        <f>IF(R$9=0,0,R$9/TEL!R$5*1000)</f>
        <v>2.6829298873377572</v>
      </c>
      <c r="S85" s="337">
        <f>IF(S$9=0,0,S$9/TEL!S$5*1000)</f>
        <v>2.1896970020752899</v>
      </c>
      <c r="T85" s="337">
        <f>IF(T$9=0,0,T$9/TEL!T$5*1000)</f>
        <v>3.0584300029880915</v>
      </c>
      <c r="U85" s="337">
        <f>IF(U$9=0,0,U$9/TEL!U$5*1000)</f>
        <v>2.7661365754283604</v>
      </c>
      <c r="V85" s="337">
        <f>IF(V$9=0,0,V$9/TEL!V$5*1000)</f>
        <v>3.0128821668563859</v>
      </c>
      <c r="W85" s="337">
        <f>IF(W$9=0,0,W$9/TEL!W$5*1000)</f>
        <v>1.9261773510620626</v>
      </c>
      <c r="DA85" s="174"/>
    </row>
    <row r="86" spans="1:105" ht="12" customHeight="1" x14ac:dyDescent="0.25">
      <c r="A86" s="56" t="s">
        <v>96</v>
      </c>
      <c r="B86" s="338">
        <f>IF(B$10=0,0,B$10/TEL!B$5*1000)</f>
        <v>7.126594519878493</v>
      </c>
      <c r="C86" s="338">
        <f>IF(C$10=0,0,C$10/TEL!C$5*1000)</f>
        <v>7.3697626327771957</v>
      </c>
      <c r="D86" s="338">
        <f>IF(D$10=0,0,D$10/TEL!D$5*1000)</f>
        <v>7.5066642404485302</v>
      </c>
      <c r="E86" s="338">
        <f>IF(E$10=0,0,E$10/TEL!E$5*1000)</f>
        <v>7.9713082265876061</v>
      </c>
      <c r="F86" s="338">
        <f>IF(F$10=0,0,F$10/TEL!F$5*1000)</f>
        <v>7.8082814871085171</v>
      </c>
      <c r="G86" s="338">
        <f>IF(G$10=0,0,G$10/TEL!G$5*1000)</f>
        <v>6.6159408396126169</v>
      </c>
      <c r="H86" s="338">
        <f>IF(H$10=0,0,H$10/TEL!H$5*1000)</f>
        <v>6.1511669406181895</v>
      </c>
      <c r="I86" s="338">
        <f>IF(I$10=0,0,I$10/TEL!I$5*1000)</f>
        <v>5.6650495197530644</v>
      </c>
      <c r="J86" s="338">
        <f>IF(J$10=0,0,J$10/TEL!J$5*1000)</f>
        <v>5.9732361824763736</v>
      </c>
      <c r="K86" s="338">
        <f>IF(K$10=0,0,K$10/TEL!K$5*1000)</f>
        <v>5.4239098101368475</v>
      </c>
      <c r="L86" s="338">
        <f>IF(L$10=0,0,L$10/TEL!L$5*1000)</f>
        <v>5.1657371763676041</v>
      </c>
      <c r="M86" s="338">
        <f>IF(M$10=0,0,M$10/TEL!M$5*1000)</f>
        <v>4.6598592293008396</v>
      </c>
      <c r="N86" s="338">
        <f>IF(N$10=0,0,N$10/TEL!N$5*1000)</f>
        <v>4.7098476385100572</v>
      </c>
      <c r="O86" s="338">
        <f>IF(O$10=0,0,O$10/TEL!O$5*1000)</f>
        <v>4.5630739637127942</v>
      </c>
      <c r="P86" s="338">
        <f>IF(P$10=0,0,P$10/TEL!P$5*1000)</f>
        <v>4.301496640517656</v>
      </c>
      <c r="Q86" s="338">
        <f>IF(Q$10=0,0,Q$10/TEL!Q$5*1000)</f>
        <v>4.279607720791387</v>
      </c>
      <c r="R86" s="338">
        <f>IF(R$10=0,0,R$10/TEL!R$5*1000)</f>
        <v>4.3844638092910131</v>
      </c>
      <c r="S86" s="338">
        <f>IF(S$10=0,0,S$10/TEL!S$5*1000)</f>
        <v>4.2342349044585186</v>
      </c>
      <c r="T86" s="338">
        <f>IF(T$10=0,0,T$10/TEL!T$5*1000)</f>
        <v>4.8192512899032653</v>
      </c>
      <c r="U86" s="338">
        <f>IF(U$10=0,0,U$10/TEL!U$5*1000)</f>
        <v>4.4039156305886742</v>
      </c>
      <c r="V86" s="338">
        <f>IF(V$10=0,0,V$10/TEL!V$5*1000)</f>
        <v>4.7357833775311979</v>
      </c>
      <c r="W86" s="338">
        <f>IF(W$10=0,0,W$10/TEL!W$5*1000)</f>
        <v>4.5242583774297556</v>
      </c>
      <c r="DA86" s="68"/>
    </row>
    <row r="87" spans="1:105" ht="12" customHeight="1" x14ac:dyDescent="0.25">
      <c r="A87" s="203" t="s">
        <v>2709</v>
      </c>
      <c r="B87" s="351">
        <f>IF(B$16=0,0,B$16/TEL!B$5*1000)</f>
        <v>4.6382855669708736</v>
      </c>
      <c r="C87" s="351">
        <f>IF(C$16=0,0,C$16/TEL!C$5*1000)</f>
        <v>4.494261370760765</v>
      </c>
      <c r="D87" s="351">
        <f>IF(D$16=0,0,D$16/TEL!D$5*1000)</f>
        <v>4.5955982227835479</v>
      </c>
      <c r="E87" s="351">
        <f>IF(E$16=0,0,E$16/TEL!E$5*1000)</f>
        <v>4.5979719091039719</v>
      </c>
      <c r="F87" s="351">
        <f>IF(F$16=0,0,F$16/TEL!F$5*1000)</f>
        <v>4.4073550775777806</v>
      </c>
      <c r="G87" s="351">
        <f>IF(G$16=0,0,G$16/TEL!G$5*1000)</f>
        <v>3.8828800195125486</v>
      </c>
      <c r="H87" s="351">
        <f>IF(H$16=0,0,H$16/TEL!H$5*1000)</f>
        <v>3.4257892004097603</v>
      </c>
      <c r="I87" s="351">
        <f>IF(I$16=0,0,I$16/TEL!I$5*1000)</f>
        <v>2.9236214073983353</v>
      </c>
      <c r="J87" s="351">
        <f>IF(J$16=0,0,J$16/TEL!J$5*1000)</f>
        <v>3.1048370754903312</v>
      </c>
      <c r="K87" s="351">
        <f>IF(K$16=0,0,K$16/TEL!K$5*1000)</f>
        <v>2.4901135684992934</v>
      </c>
      <c r="L87" s="351">
        <f>IF(L$16=0,0,L$16/TEL!L$5*1000)</f>
        <v>2.1998027733387531</v>
      </c>
      <c r="M87" s="351">
        <f>IF(M$16=0,0,M$16/TEL!M$5*1000)</f>
        <v>1.8731608014601455</v>
      </c>
      <c r="N87" s="351">
        <f>IF(N$16=0,0,N$16/TEL!N$5*1000)</f>
        <v>1.9589803190646089</v>
      </c>
      <c r="O87" s="351">
        <f>IF(O$16=0,0,O$16/TEL!O$5*1000)</f>
        <v>1.9481172162865581</v>
      </c>
      <c r="P87" s="351">
        <f>IF(P$16=0,0,P$16/TEL!P$5*1000)</f>
        <v>2.1242973853765457</v>
      </c>
      <c r="Q87" s="351">
        <f>IF(Q$16=0,0,Q$16/TEL!Q$5*1000)</f>
        <v>1.9362987042143525</v>
      </c>
      <c r="R87" s="351">
        <f>IF(R$16=0,0,R$16/TEL!R$5*1000)</f>
        <v>1.5485908978257785</v>
      </c>
      <c r="S87" s="351">
        <f>IF(S$16=0,0,S$16/TEL!S$5*1000)</f>
        <v>2.0399820828302557</v>
      </c>
      <c r="T87" s="351">
        <f>IF(T$16=0,0,T$16/TEL!T$5*1000)</f>
        <v>1.0890047169027122</v>
      </c>
      <c r="U87" s="351">
        <f>IF(U$16=0,0,U$16/TEL!U$5*1000)</f>
        <v>1.3845239704957977</v>
      </c>
      <c r="V87" s="351">
        <f>IF(V$16=0,0,V$16/TEL!V$5*1000)</f>
        <v>1.3324113227816106</v>
      </c>
      <c r="W87" s="351">
        <f>IF(W$16=0,0,W$16/TEL!W$5*1000)</f>
        <v>2.2409493016431452</v>
      </c>
      <c r="DA87" s="175"/>
    </row>
    <row r="88" spans="1:105" ht="12" customHeight="1" x14ac:dyDescent="0.25">
      <c r="A88" s="203" t="s">
        <v>2721</v>
      </c>
      <c r="B88" s="351">
        <f>IF(B$27=0,0,B$27/TEL!B$5*1000)</f>
        <v>39.425427319252414</v>
      </c>
      <c r="C88" s="351">
        <f>IF(C$27=0,0,C$27/TEL!C$5*1000)</f>
        <v>38.201221651466504</v>
      </c>
      <c r="D88" s="351">
        <f>IF(D$27=0,0,D$27/TEL!D$5*1000)</f>
        <v>39.062584893660144</v>
      </c>
      <c r="E88" s="351">
        <f>IF(E$27=0,0,E$27/TEL!E$5*1000)</f>
        <v>39.082761227383763</v>
      </c>
      <c r="F88" s="351">
        <f>IF(F$27=0,0,F$27/TEL!F$5*1000)</f>
        <v>37.462518159411147</v>
      </c>
      <c r="G88" s="351">
        <f>IF(G$27=0,0,G$27/TEL!G$5*1000)</f>
        <v>33.004480165856663</v>
      </c>
      <c r="H88" s="351">
        <f>IF(H$27=0,0,H$27/TEL!H$5*1000)</f>
        <v>29.119208203482962</v>
      </c>
      <c r="I88" s="351">
        <f>IF(I$27=0,0,I$27/TEL!I$5*1000)</f>
        <v>24.850781962885847</v>
      </c>
      <c r="J88" s="351">
        <f>IF(J$27=0,0,J$27/TEL!J$5*1000)</f>
        <v>26.391115141667811</v>
      </c>
      <c r="K88" s="351">
        <f>IF(K$27=0,0,K$27/TEL!K$5*1000)</f>
        <v>21.165965332243999</v>
      </c>
      <c r="L88" s="351">
        <f>IF(L$27=0,0,L$27/TEL!L$5*1000)</f>
        <v>18.698323573379401</v>
      </c>
      <c r="M88" s="351">
        <f>IF(M$27=0,0,M$27/TEL!M$5*1000)</f>
        <v>15.921866812411242</v>
      </c>
      <c r="N88" s="351">
        <f>IF(N$27=0,0,N$27/TEL!N$5*1000)</f>
        <v>16.651332712049165</v>
      </c>
      <c r="O88" s="351">
        <f>IF(O$27=0,0,O$27/TEL!O$5*1000)</f>
        <v>16.558996338435755</v>
      </c>
      <c r="P88" s="351">
        <f>IF(P$27=0,0,P$27/TEL!P$5*1000)</f>
        <v>18.056527775700637</v>
      </c>
      <c r="Q88" s="351">
        <f>IF(Q$27=0,0,Q$27/TEL!Q$5*1000)</f>
        <v>16.458538985821992</v>
      </c>
      <c r="R88" s="351">
        <f>IF(R$27=0,0,R$27/TEL!R$5*1000)</f>
        <v>13.163022631519123</v>
      </c>
      <c r="S88" s="351">
        <f>IF(S$27=0,0,S$27/TEL!S$5*1000)</f>
        <v>17.339847704057171</v>
      </c>
      <c r="T88" s="351">
        <f>IF(T$27=0,0,T$27/TEL!T$5*1000)</f>
        <v>9.2565400936730509</v>
      </c>
      <c r="U88" s="351">
        <f>IF(U$27=0,0,U$27/TEL!U$5*1000)</f>
        <v>11.768453749214272</v>
      </c>
      <c r="V88" s="351">
        <f>IF(V$27=0,0,V$27/TEL!V$5*1000)</f>
        <v>11.325496243643691</v>
      </c>
      <c r="W88" s="351">
        <f>IF(W$27=0,0,W$27/TEL!W$5*1000)</f>
        <v>19.048069063966732</v>
      </c>
      <c r="DA88" s="175"/>
    </row>
    <row r="89" spans="1:105" ht="12" customHeight="1" x14ac:dyDescent="0.25">
      <c r="A89" s="203" t="s">
        <v>2733</v>
      </c>
      <c r="B89" s="351">
        <f>IF(B$38=0,0,B$38/TEL!B$5*1000)</f>
        <v>10.077381007537392</v>
      </c>
      <c r="C89" s="351">
        <f>IF(C$38=0,0,C$38/TEL!C$5*1000)</f>
        <v>10.138206980517323</v>
      </c>
      <c r="D89" s="351">
        <f>IF(D$38=0,0,D$38/TEL!D$5*1000)</f>
        <v>10.795042346211078</v>
      </c>
      <c r="E89" s="351">
        <f>IF(E$38=0,0,E$38/TEL!E$5*1000)</f>
        <v>11.83812573041889</v>
      </c>
      <c r="F89" s="351">
        <f>IF(F$38=0,0,F$38/TEL!F$5*1000)</f>
        <v>11.890366016069402</v>
      </c>
      <c r="G89" s="351">
        <f>IF(G$38=0,0,G$38/TEL!G$5*1000)</f>
        <v>10.144364028362782</v>
      </c>
      <c r="H89" s="351">
        <f>IF(H$38=0,0,H$38/TEL!H$5*1000)</f>
        <v>9.968143387443984</v>
      </c>
      <c r="I89" s="351">
        <f>IF(I$38=0,0,I$38/TEL!I$5*1000)</f>
        <v>9.5324436733814668</v>
      </c>
      <c r="J89" s="351">
        <f>IF(J$38=0,0,J$38/TEL!J$5*1000)</f>
        <v>7.6277417787667208</v>
      </c>
      <c r="K89" s="351">
        <f>IF(K$38=0,0,K$38/TEL!K$5*1000)</f>
        <v>9.6154919278237028</v>
      </c>
      <c r="L89" s="351">
        <f>IF(L$38=0,0,L$38/TEL!L$5*1000)</f>
        <v>9.4840738594126748</v>
      </c>
      <c r="M89" s="351">
        <f>IF(M$38=0,0,M$38/TEL!M$5*1000)</f>
        <v>8.7266601279694758</v>
      </c>
      <c r="N89" s="351">
        <f>IF(N$38=0,0,N$38/TEL!N$5*1000)</f>
        <v>8.6745876985967723</v>
      </c>
      <c r="O89" s="351">
        <f>IF(O$38=0,0,O$38/TEL!O$5*1000)</f>
        <v>8.3399864255972531</v>
      </c>
      <c r="P89" s="351">
        <f>IF(P$38=0,0,P$38/TEL!P$5*1000)</f>
        <v>7.0064183517300087</v>
      </c>
      <c r="Q89" s="351">
        <f>IF(Q$38=0,0,Q$38/TEL!Q$5*1000)</f>
        <v>7.4763522385984587</v>
      </c>
      <c r="R89" s="351">
        <f>IF(R$38=0,0,R$38/TEL!R$5*1000)</f>
        <v>8.4661343111547023</v>
      </c>
      <c r="S89" s="351">
        <f>IF(S$38=0,0,S$38/TEL!S$5*1000)</f>
        <v>6.9097105398820275</v>
      </c>
      <c r="T89" s="351">
        <f>IF(T$38=0,0,T$38/TEL!T$5*1000)</f>
        <v>9.6510457872068631</v>
      </c>
      <c r="U89" s="351">
        <f>IF(U$38=0,0,U$38/TEL!U$5*1000)</f>
        <v>8.7286976380183834</v>
      </c>
      <c r="V89" s="351">
        <f>IF(V$38=0,0,V$38/TEL!V$5*1000)</f>
        <v>9.5073170598579306</v>
      </c>
      <c r="W89" s="351">
        <f>IF(W$38=0,0,W$38/TEL!W$5*1000)</f>
        <v>6.078159641129175</v>
      </c>
      <c r="DA89" s="175"/>
    </row>
    <row r="90" spans="1:105" ht="12" customHeight="1" x14ac:dyDescent="0.25">
      <c r="A90" s="203" t="s">
        <v>2735</v>
      </c>
      <c r="B90" s="351">
        <f>IF(B$39=0,0,B$39/TEL!B$5*1000)</f>
        <v>28.399743306765213</v>
      </c>
      <c r="C90" s="351">
        <f>IF(C$39=0,0,C$39/TEL!C$5*1000)</f>
        <v>28.112440041722849</v>
      </c>
      <c r="D90" s="351">
        <f>IF(D$39=0,0,D$39/TEL!D$5*1000)</f>
        <v>29.427557791817609</v>
      </c>
      <c r="E90" s="351">
        <f>IF(E$39=0,0,E$39/TEL!E$5*1000)</f>
        <v>31.093212671860293</v>
      </c>
      <c r="F90" s="351">
        <f>IF(F$39=0,0,F$39/TEL!F$5*1000)</f>
        <v>30.668004366658945</v>
      </c>
      <c r="G90" s="351">
        <f>IF(G$39=0,0,G$39/TEL!G$5*1000)</f>
        <v>26.491884332620636</v>
      </c>
      <c r="H90" s="351">
        <f>IF(H$39=0,0,H$39/TEL!H$5*1000)</f>
        <v>24.992645713029479</v>
      </c>
      <c r="I90" s="351">
        <f>IF(I$39=0,0,I$39/TEL!I$5*1000)</f>
        <v>22.960425504702432</v>
      </c>
      <c r="J90" s="351">
        <f>IF(J$39=0,0,J$39/TEL!J$5*1000)</f>
        <v>20.413689420570382</v>
      </c>
      <c r="K90" s="351">
        <f>IF(K$39=0,0,K$39/TEL!K$5*1000)</f>
        <v>21.936516808901594</v>
      </c>
      <c r="L90" s="351">
        <f>IF(L$39=0,0,L$39/TEL!L$5*1000)</f>
        <v>20.953296336840758</v>
      </c>
      <c r="M90" s="351">
        <f>IF(M$39=0,0,M$39/TEL!M$5*1000)</f>
        <v>18.877366026434363</v>
      </c>
      <c r="N90" s="351">
        <f>IF(N$39=0,0,N$39/TEL!N$5*1000)</f>
        <v>19.023381851680458</v>
      </c>
      <c r="O90" s="351">
        <f>IF(O$39=0,0,O$39/TEL!O$5*1000)</f>
        <v>18.462133721165326</v>
      </c>
      <c r="P90" s="351">
        <f>IF(P$39=0,0,P$39/TEL!P$5*1000)</f>
        <v>16.810522752450183</v>
      </c>
      <c r="Q90" s="351">
        <f>IF(Q$39=0,0,Q$39/TEL!Q$5*1000)</f>
        <v>17.056758357979302</v>
      </c>
      <c r="R90" s="351">
        <f>IF(R$39=0,0,R$39/TEL!R$5*1000)</f>
        <v>17.597404810637798</v>
      </c>
      <c r="S90" s="351">
        <f>IF(S$39=0,0,S$39/TEL!S$5*1000)</f>
        <v>16.431840270923903</v>
      </c>
      <c r="T90" s="351">
        <f>IF(T$39=0,0,T$39/TEL!T$5*1000)</f>
        <v>18.256785208536868</v>
      </c>
      <c r="U90" s="351">
        <f>IF(U$39=0,0,U$39/TEL!U$5*1000)</f>
        <v>17.577575724746069</v>
      </c>
      <c r="V90" s="351">
        <f>IF(V$39=0,0,V$39/TEL!V$5*1000)</f>
        <v>18.677227484608988</v>
      </c>
      <c r="W90" s="351">
        <f>IF(W$39=0,0,W$39/TEL!W$5*1000)</f>
        <v>15.644931249345049</v>
      </c>
      <c r="DA90" s="175"/>
    </row>
    <row r="91" spans="1:105" ht="12" customHeight="1" x14ac:dyDescent="0.25">
      <c r="A91" s="41" t="s">
        <v>2759</v>
      </c>
      <c r="B91" s="339">
        <f>IF(B$59=0,0,B$59/TEL!B$5*1000)</f>
        <v>3.6979753889275067</v>
      </c>
      <c r="C91" s="339">
        <f>IF(C$59=0,0,C$59/TEL!C$5*1000)</f>
        <v>3.720295965168408</v>
      </c>
      <c r="D91" s="339">
        <f>IF(D$59=0,0,D$59/TEL!D$5*1000)</f>
        <v>3.9613269448540973</v>
      </c>
      <c r="E91" s="339">
        <f>IF(E$59=0,0,E$59/TEL!E$5*1000)</f>
        <v>4.3440947176032507</v>
      </c>
      <c r="F91" s="339">
        <f>IF(F$59=0,0,F$59/TEL!F$5*1000)</f>
        <v>4.3632647073557118</v>
      </c>
      <c r="G91" s="339">
        <f>IF(G$59=0,0,G$59/TEL!G$5*1000)</f>
        <v>3.7225553430150837</v>
      </c>
      <c r="H91" s="339">
        <f>IF(H$59=0,0,H$59/TEL!H$5*1000)</f>
        <v>3.6578897724019139</v>
      </c>
      <c r="I91" s="339">
        <f>IF(I$59=0,0,I$59/TEL!I$5*1000)</f>
        <v>3.4980062849798506</v>
      </c>
      <c r="J91" s="339">
        <f>IF(J$59=0,0,J$59/TEL!J$5*1000)</f>
        <v>2.7990607232053475</v>
      </c>
      <c r="K91" s="339">
        <f>IF(K$59=0,0,K$59/TEL!K$5*1000)</f>
        <v>3.5284815047607712</v>
      </c>
      <c r="L91" s="339">
        <f>IF(L$59=0,0,L$59/TEL!L$5*1000)</f>
        <v>3.4802565957014742</v>
      </c>
      <c r="M91" s="339">
        <f>IF(M$59=0,0,M$59/TEL!M$5*1000)</f>
        <v>3.2023175819817626</v>
      </c>
      <c r="N91" s="339">
        <f>IF(N$59=0,0,N$59/TEL!N$5*1000)</f>
        <v>3.1832091884301144</v>
      </c>
      <c r="O91" s="339">
        <f>IF(O$59=0,0,O$59/TEL!O$5*1000)</f>
        <v>3.0604245808291362</v>
      </c>
      <c r="P91" s="339">
        <f>IF(P$59=0,0,P$59/TEL!P$5*1000)</f>
        <v>2.5710611328328743</v>
      </c>
      <c r="Q91" s="339">
        <f>IF(Q$59=0,0,Q$59/TEL!Q$5*1000)</f>
        <v>2.7435071231911623</v>
      </c>
      <c r="R91" s="339">
        <f>IF(R$59=0,0,R$59/TEL!R$5*1000)</f>
        <v>3.1067155542286504</v>
      </c>
      <c r="S91" s="339">
        <f>IF(S$59=0,0,S$59/TEL!S$5*1000)</f>
        <v>2.5355734294441299</v>
      </c>
      <c r="T91" s="339">
        <f>IF(T$59=0,0,T$59/TEL!T$5*1000)</f>
        <v>3.5415282772190113</v>
      </c>
      <c r="U91" s="339">
        <f>IF(U$59=0,0,U$59/TEL!U$5*1000)</f>
        <v>3.2030652625557048</v>
      </c>
      <c r="V91" s="339">
        <f>IF(V$59=0,0,V$59/TEL!V$5*1000)</f>
        <v>3.4887858736103037</v>
      </c>
      <c r="W91" s="339">
        <f>IF(W$59=0,0,W$59/TEL!W$5*1000)</f>
        <v>2.2304291904867455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useful energy demand"</f>
        <v>EL: Textiles and leather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93.7829438605972</v>
      </c>
      <c r="C5" s="225">
        <v>93.382582343308087</v>
      </c>
      <c r="D5" s="225">
        <v>87.871234055020437</v>
      </c>
      <c r="E5" s="225">
        <v>88.373882978794626</v>
      </c>
      <c r="F5" s="225">
        <v>80.127190451305722</v>
      </c>
      <c r="G5" s="225">
        <v>65.023917944608897</v>
      </c>
      <c r="H5" s="225">
        <v>59.817628181415508</v>
      </c>
      <c r="I5" s="225">
        <v>63.704510023511652</v>
      </c>
      <c r="J5" s="225">
        <v>79.630485519455718</v>
      </c>
      <c r="K5" s="225">
        <v>44.141740778589018</v>
      </c>
      <c r="L5" s="225">
        <v>42.206433844764362</v>
      </c>
      <c r="M5" s="225">
        <v>36.365291390882447</v>
      </c>
      <c r="N5" s="225">
        <v>22.273468250688591</v>
      </c>
      <c r="O5" s="225">
        <v>20.905344460631749</v>
      </c>
      <c r="P5" s="225">
        <v>15.69095301782678</v>
      </c>
      <c r="Q5" s="225">
        <v>15.08904408016285</v>
      </c>
      <c r="R5" s="225">
        <v>20.03760239829106</v>
      </c>
      <c r="S5" s="225">
        <v>18.21979318536884</v>
      </c>
      <c r="T5" s="225">
        <v>48.76605437422694</v>
      </c>
      <c r="U5" s="225">
        <v>42.342115517539924</v>
      </c>
      <c r="V5" s="225">
        <v>36.320183169603112</v>
      </c>
      <c r="W5" s="225">
        <v>22.287640296834791</v>
      </c>
      <c r="DA5" s="89" t="s">
        <v>2761</v>
      </c>
    </row>
    <row r="6" spans="1:105" ht="12" customHeight="1" x14ac:dyDescent="0.25">
      <c r="A6" s="55" t="s">
        <v>92</v>
      </c>
      <c r="B6" s="261">
        <v>2.655610281311735</v>
      </c>
      <c r="C6" s="261">
        <v>2.672430746438784</v>
      </c>
      <c r="D6" s="261">
        <v>2.5751606935381228</v>
      </c>
      <c r="E6" s="261">
        <v>2.7009436997275711</v>
      </c>
      <c r="F6" s="261">
        <v>2.5034117924027952</v>
      </c>
      <c r="G6" s="261">
        <v>2.0121997049555231</v>
      </c>
      <c r="H6" s="261">
        <v>1.9470818080250849</v>
      </c>
      <c r="I6" s="261">
        <v>2.1713476031406889</v>
      </c>
      <c r="J6" s="261">
        <v>2.2987106863350002</v>
      </c>
      <c r="K6" s="261">
        <v>1.6040759532710409</v>
      </c>
      <c r="L6" s="261">
        <v>1.5981431741771921</v>
      </c>
      <c r="M6" s="261">
        <v>1.414236440450876</v>
      </c>
      <c r="N6" s="261">
        <v>0.83808825758780825</v>
      </c>
      <c r="O6" s="261">
        <v>0.77923684833120888</v>
      </c>
      <c r="P6" s="261">
        <v>0.52387872872494723</v>
      </c>
      <c r="Q6" s="261">
        <v>0.53628663060624981</v>
      </c>
      <c r="R6" s="261">
        <v>0.80984502441288009</v>
      </c>
      <c r="S6" s="261">
        <v>0.61289010946175482</v>
      </c>
      <c r="T6" s="261">
        <v>2.2277400680915158</v>
      </c>
      <c r="U6" s="261">
        <v>1.7786435129988889</v>
      </c>
      <c r="V6" s="261">
        <v>1.5763125549122809</v>
      </c>
      <c r="W6" s="261">
        <v>0.66275693574292949</v>
      </c>
      <c r="DA6" s="67" t="s">
        <v>2762</v>
      </c>
    </row>
    <row r="7" spans="1:105" ht="12" customHeight="1" x14ac:dyDescent="0.25">
      <c r="A7" s="202" t="s">
        <v>93</v>
      </c>
      <c r="B7" s="226">
        <v>0.55972469341773745</v>
      </c>
      <c r="C7" s="226">
        <v>0.56326995371162758</v>
      </c>
      <c r="D7" s="226">
        <v>0.54276828186553983</v>
      </c>
      <c r="E7" s="226">
        <v>0.56927964728387759</v>
      </c>
      <c r="F7" s="226">
        <v>0.527645719653138</v>
      </c>
      <c r="G7" s="226">
        <v>0.4241126308620739</v>
      </c>
      <c r="H7" s="226">
        <v>0.4103876896868221</v>
      </c>
      <c r="I7" s="226">
        <v>0.45765633610626671</v>
      </c>
      <c r="J7" s="226">
        <v>0.48450073537499549</v>
      </c>
      <c r="K7" s="226">
        <v>0.3380921242404254</v>
      </c>
      <c r="L7" s="226">
        <v>0.33684166856069397</v>
      </c>
      <c r="M7" s="226">
        <v>0.29807952756552719</v>
      </c>
      <c r="N7" s="226">
        <v>0.17664440311009461</v>
      </c>
      <c r="O7" s="226">
        <v>0.16424025358741651</v>
      </c>
      <c r="P7" s="226">
        <v>0.1104182578622965</v>
      </c>
      <c r="Q7" s="226">
        <v>0.11303347935219039</v>
      </c>
      <c r="R7" s="226">
        <v>0.17069155862037</v>
      </c>
      <c r="S7" s="226">
        <v>0.129179244044723</v>
      </c>
      <c r="T7" s="226">
        <v>0.4695422123501562</v>
      </c>
      <c r="U7" s="226">
        <v>0.37488584150269211</v>
      </c>
      <c r="V7" s="226">
        <v>0.33224041484467948</v>
      </c>
      <c r="W7" s="226">
        <v>0.139689707213347</v>
      </c>
      <c r="DA7" s="174" t="s">
        <v>2763</v>
      </c>
    </row>
    <row r="8" spans="1:105" ht="12" customHeight="1" x14ac:dyDescent="0.25">
      <c r="A8" s="202" t="s">
        <v>94</v>
      </c>
      <c r="B8" s="226">
        <v>2.1688914694956858</v>
      </c>
      <c r="C8" s="226">
        <v>2.1826290888985551</v>
      </c>
      <c r="D8" s="226">
        <v>2.1031866385291318</v>
      </c>
      <c r="E8" s="226">
        <v>2.205916203575498</v>
      </c>
      <c r="F8" s="226">
        <v>2.0445878370735069</v>
      </c>
      <c r="G8" s="226">
        <v>1.643404834554286</v>
      </c>
      <c r="H8" s="226">
        <v>1.5902217104498839</v>
      </c>
      <c r="I8" s="226">
        <v>1.773384192290268</v>
      </c>
      <c r="J8" s="226">
        <v>1.877404238685165</v>
      </c>
      <c r="K8" s="226">
        <v>1.3100817826907349</v>
      </c>
      <c r="L8" s="226">
        <v>1.3052363601309549</v>
      </c>
      <c r="M8" s="226">
        <v>1.1550359528013081</v>
      </c>
      <c r="N8" s="226">
        <v>0.68448389636028961</v>
      </c>
      <c r="O8" s="226">
        <v>0.63641874146813804</v>
      </c>
      <c r="P8" s="226">
        <v>0.42786251950362991</v>
      </c>
      <c r="Q8" s="226">
        <v>0.43799630785882637</v>
      </c>
      <c r="R8" s="226">
        <v>0.66141706764104624</v>
      </c>
      <c r="S8" s="226">
        <v>0.50055994266345261</v>
      </c>
      <c r="T8" s="226">
        <v>1.8194410768551481</v>
      </c>
      <c r="U8" s="226">
        <v>1.4526546947662939</v>
      </c>
      <c r="V8" s="226">
        <v>1.28740684492284</v>
      </c>
      <c r="W8" s="226">
        <v>0.5412872040742045</v>
      </c>
      <c r="DA8" s="174" t="s">
        <v>2764</v>
      </c>
    </row>
    <row r="9" spans="1:105" ht="12" customHeight="1" x14ac:dyDescent="0.25">
      <c r="A9" s="202" t="s">
        <v>95</v>
      </c>
      <c r="B9" s="226">
        <v>3.0504922623868151</v>
      </c>
      <c r="C9" s="226">
        <v>3.0698138846447551</v>
      </c>
      <c r="D9" s="226">
        <v>2.9580800410821149</v>
      </c>
      <c r="E9" s="226">
        <v>3.102566636054604</v>
      </c>
      <c r="F9" s="226">
        <v>2.875662274707163</v>
      </c>
      <c r="G9" s="226">
        <v>2.3114082941838499</v>
      </c>
      <c r="H9" s="226">
        <v>2.2366075441916178</v>
      </c>
      <c r="I9" s="226">
        <v>2.4942210492802692</v>
      </c>
      <c r="J9" s="226">
        <v>2.6405226743839578</v>
      </c>
      <c r="K9" s="226">
        <v>1.842597657558797</v>
      </c>
      <c r="L9" s="226">
        <v>1.835782690450261</v>
      </c>
      <c r="M9" s="226">
        <v>1.6245295287265999</v>
      </c>
      <c r="N9" s="226">
        <v>0.9627096878484882</v>
      </c>
      <c r="O9" s="226">
        <v>0.89510723509734869</v>
      </c>
      <c r="P9" s="226">
        <v>0.60177806195836825</v>
      </c>
      <c r="Q9" s="226">
        <v>0.61603098489202701</v>
      </c>
      <c r="R9" s="226">
        <v>0.93026676319527124</v>
      </c>
      <c r="S9" s="226">
        <v>0.7040251914083554</v>
      </c>
      <c r="T9" s="226">
        <v>2.5589989194368958</v>
      </c>
      <c r="U9" s="226">
        <v>2.043122935669452</v>
      </c>
      <c r="V9" s="226">
        <v>1.8107059178457241</v>
      </c>
      <c r="W9" s="226">
        <v>0.76130707828423083</v>
      </c>
      <c r="DA9" s="174" t="s">
        <v>2765</v>
      </c>
    </row>
    <row r="10" spans="1:105" ht="12" customHeight="1" x14ac:dyDescent="0.25">
      <c r="A10" s="56" t="s">
        <v>96</v>
      </c>
      <c r="B10" s="262">
        <v>10.308028339500421</v>
      </c>
      <c r="C10" s="262">
        <v>10.57203097932867</v>
      </c>
      <c r="D10" s="262">
        <v>9.8921636804628008</v>
      </c>
      <c r="E10" s="262">
        <v>10.09168192704078</v>
      </c>
      <c r="F10" s="262">
        <v>9.208224381261978</v>
      </c>
      <c r="G10" s="262">
        <v>7.3743478835212786</v>
      </c>
      <c r="H10" s="262">
        <v>6.8719793851472737</v>
      </c>
      <c r="I10" s="262">
        <v>7.4634490330303382</v>
      </c>
      <c r="J10" s="262">
        <v>9.6424947720283285</v>
      </c>
      <c r="K10" s="262">
        <v>5.2928395282822729</v>
      </c>
      <c r="L10" s="262">
        <v>5.1654552155629556</v>
      </c>
      <c r="M10" s="262">
        <v>4.5422394609114303</v>
      </c>
      <c r="N10" s="262">
        <v>2.6917261305702409</v>
      </c>
      <c r="O10" s="262">
        <v>2.525832024961995</v>
      </c>
      <c r="P10" s="262">
        <v>1.8282789657470779</v>
      </c>
      <c r="Q10" s="262">
        <v>1.7776144787284169</v>
      </c>
      <c r="R10" s="262">
        <v>2.5514309060177101</v>
      </c>
      <c r="S10" s="262">
        <v>2.1247861362453002</v>
      </c>
      <c r="T10" s="262">
        <v>6.9349838327393263</v>
      </c>
      <c r="U10" s="262">
        <v>5.4850096081665596</v>
      </c>
      <c r="V10" s="262">
        <v>4.8358318256459274</v>
      </c>
      <c r="W10" s="262">
        <v>2.659826617684379</v>
      </c>
      <c r="DA10" s="68" t="s">
        <v>2766</v>
      </c>
    </row>
    <row r="11" spans="1:105" ht="12" customHeight="1" x14ac:dyDescent="0.25">
      <c r="A11" s="37" t="s">
        <v>160</v>
      </c>
      <c r="B11" s="228">
        <v>1.613923067966434</v>
      </c>
      <c r="C11" s="228">
        <v>1.438844847382222</v>
      </c>
      <c r="D11" s="228">
        <v>0.99889559340194445</v>
      </c>
      <c r="E11" s="228">
        <v>0.9993102710494467</v>
      </c>
      <c r="F11" s="228">
        <v>0.59225871224641069</v>
      </c>
      <c r="G11" s="228">
        <v>0.64257034426428872</v>
      </c>
      <c r="H11" s="228">
        <v>0.45633268364681329</v>
      </c>
      <c r="I11" s="228">
        <v>0.28924385099499272</v>
      </c>
      <c r="J11" s="228">
        <v>0.30431579966098149</v>
      </c>
      <c r="K11" s="228">
        <v>0.21970116255985381</v>
      </c>
      <c r="L11" s="228">
        <v>0.1884850362540049</v>
      </c>
      <c r="M11" s="228">
        <v>5.6567126904819069E-2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2.5253890065481802E-2</v>
      </c>
      <c r="T11" s="228">
        <v>7.1285269986170853E-3</v>
      </c>
      <c r="U11" s="228">
        <v>8.2342107489422472E-3</v>
      </c>
      <c r="V11" s="228">
        <v>4.4813818699940547E-3</v>
      </c>
      <c r="W11" s="228">
        <v>1.6014422616405209E-2</v>
      </c>
      <c r="DA11" s="69" t="s">
        <v>2767</v>
      </c>
    </row>
    <row r="12" spans="1:105" ht="12" customHeight="1" x14ac:dyDescent="0.25">
      <c r="A12" s="37" t="s">
        <v>162</v>
      </c>
      <c r="B12" s="228">
        <v>3.74390100806884</v>
      </c>
      <c r="C12" s="228">
        <v>4.6006584299402782</v>
      </c>
      <c r="D12" s="228">
        <v>4.1518885325529142</v>
      </c>
      <c r="E12" s="228">
        <v>4.0578432417790804</v>
      </c>
      <c r="F12" s="228">
        <v>3.8012184961445818</v>
      </c>
      <c r="G12" s="228">
        <v>2.673839428218419</v>
      </c>
      <c r="H12" s="228">
        <v>2.1642881421976519</v>
      </c>
      <c r="I12" s="228">
        <v>2.2992430349417461</v>
      </c>
      <c r="J12" s="228">
        <v>6.486985875837358</v>
      </c>
      <c r="K12" s="228">
        <v>1.3439982626950819</v>
      </c>
      <c r="L12" s="228">
        <v>1.029332988823797</v>
      </c>
      <c r="M12" s="228">
        <v>0.81143893160905267</v>
      </c>
      <c r="N12" s="228">
        <v>0.7258508675053299</v>
      </c>
      <c r="O12" s="228">
        <v>0.66449744146684342</v>
      </c>
      <c r="P12" s="228">
        <v>0.81496643596027718</v>
      </c>
      <c r="Q12" s="228">
        <v>0.64534272848514695</v>
      </c>
      <c r="R12" s="228">
        <v>0.38247817826833269</v>
      </c>
      <c r="S12" s="228">
        <v>0.95369170251607571</v>
      </c>
      <c r="T12" s="228">
        <v>0.32209851554236762</v>
      </c>
      <c r="U12" s="228">
        <v>0.70066493926644613</v>
      </c>
      <c r="V12" s="228">
        <v>0.46867926025354301</v>
      </c>
      <c r="W12" s="228">
        <v>1.812210081536388</v>
      </c>
      <c r="DA12" s="69" t="s">
        <v>2768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2769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2770</v>
      </c>
    </row>
    <row r="15" spans="1:105" ht="12" customHeight="1" x14ac:dyDescent="0.25">
      <c r="A15" s="37" t="s">
        <v>38</v>
      </c>
      <c r="B15" s="228">
        <v>4.9502042634651504</v>
      </c>
      <c r="C15" s="228">
        <v>4.5325277020061723</v>
      </c>
      <c r="D15" s="228">
        <v>4.7413795545079429</v>
      </c>
      <c r="E15" s="228">
        <v>5.0345284142122573</v>
      </c>
      <c r="F15" s="228">
        <v>4.8147471728709847</v>
      </c>
      <c r="G15" s="228">
        <v>4.0579381110385722</v>
      </c>
      <c r="H15" s="228">
        <v>4.2513585593028083</v>
      </c>
      <c r="I15" s="228">
        <v>4.8749621470936004</v>
      </c>
      <c r="J15" s="228">
        <v>2.8511930965299879</v>
      </c>
      <c r="K15" s="228">
        <v>3.729140103027337</v>
      </c>
      <c r="L15" s="228">
        <v>3.947637190485155</v>
      </c>
      <c r="M15" s="228">
        <v>3.6742334023975589</v>
      </c>
      <c r="N15" s="228">
        <v>1.965875263064911</v>
      </c>
      <c r="O15" s="228">
        <v>1.861334583495152</v>
      </c>
      <c r="P15" s="228">
        <v>1.0133125297868011</v>
      </c>
      <c r="Q15" s="228">
        <v>1.13227175024327</v>
      </c>
      <c r="R15" s="228">
        <v>2.1689527277493772</v>
      </c>
      <c r="S15" s="228">
        <v>1.1458405436637431</v>
      </c>
      <c r="T15" s="228">
        <v>6.6057567901983418</v>
      </c>
      <c r="U15" s="228">
        <v>4.7761104581511713</v>
      </c>
      <c r="V15" s="228">
        <v>4.3626711835223899</v>
      </c>
      <c r="W15" s="228">
        <v>0.83160211353158553</v>
      </c>
      <c r="DA15" s="69" t="s">
        <v>2771</v>
      </c>
    </row>
    <row r="16" spans="1:105" ht="12" customHeight="1" x14ac:dyDescent="0.25">
      <c r="A16" s="57" t="s">
        <v>2709</v>
      </c>
      <c r="B16" s="263">
        <v>4.4210217185629981</v>
      </c>
      <c r="C16" s="263">
        <v>4.3351720569339243</v>
      </c>
      <c r="D16" s="263">
        <v>4.0030721498711346</v>
      </c>
      <c r="E16" s="263">
        <v>3.8632307348056818</v>
      </c>
      <c r="F16" s="263">
        <v>3.4236421775242749</v>
      </c>
      <c r="G16" s="263">
        <v>2.8136241966608551</v>
      </c>
      <c r="H16" s="263">
        <v>2.450775602967699</v>
      </c>
      <c r="I16" s="263">
        <v>2.4647204498757298</v>
      </c>
      <c r="J16" s="263">
        <v>3.6108077588523289</v>
      </c>
      <c r="K16" s="263">
        <v>1.5626043965879071</v>
      </c>
      <c r="L16" s="263">
        <v>1.3974659019165669</v>
      </c>
      <c r="M16" s="263">
        <v>1.144983766718993</v>
      </c>
      <c r="N16" s="263">
        <v>0.74802012443476606</v>
      </c>
      <c r="O16" s="263">
        <v>0.71200706430580851</v>
      </c>
      <c r="P16" s="263">
        <v>0.6230000211665665</v>
      </c>
      <c r="Q16" s="263">
        <v>0.55354900448216671</v>
      </c>
      <c r="R16" s="263">
        <v>0.58527109554349144</v>
      </c>
      <c r="S16" s="263">
        <v>0.71714233733857036</v>
      </c>
      <c r="T16" s="263">
        <v>1.009329775130773</v>
      </c>
      <c r="U16" s="263">
        <v>1.13731210195623</v>
      </c>
      <c r="V16" s="263">
        <v>0.89487157706194154</v>
      </c>
      <c r="W16" s="263">
        <v>0.98861591354398115</v>
      </c>
      <c r="DA16" s="70" t="s">
        <v>2772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2773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2774</v>
      </c>
    </row>
    <row r="19" spans="1:105" ht="12" customHeight="1" x14ac:dyDescent="0.25">
      <c r="A19" s="46" t="s">
        <v>33</v>
      </c>
      <c r="B19" s="231">
        <v>4.8484516179845963E-2</v>
      </c>
      <c r="C19" s="231">
        <v>4.8484516179888769E-2</v>
      </c>
      <c r="D19" s="231">
        <v>4.848451617990001E-2</v>
      </c>
      <c r="E19" s="231">
        <v>4.8484516179952537E-2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0.14145345602105239</v>
      </c>
      <c r="O19" s="231">
        <v>0.14145345602258749</v>
      </c>
      <c r="P19" s="231">
        <v>0.1414534560219837</v>
      </c>
      <c r="Q19" s="231">
        <v>0.14145345602033491</v>
      </c>
      <c r="R19" s="231">
        <v>0.14145345603709089</v>
      </c>
      <c r="S19" s="231">
        <v>0.1600332215267079</v>
      </c>
      <c r="T19" s="231">
        <v>0.21189788969695819</v>
      </c>
      <c r="U19" s="231">
        <v>0.23207916825607039</v>
      </c>
      <c r="V19" s="231">
        <v>0.16257940588593389</v>
      </c>
      <c r="W19" s="231">
        <v>0.1970008661791102</v>
      </c>
      <c r="DA19" s="73" t="s">
        <v>2775</v>
      </c>
    </row>
    <row r="20" spans="1:105" ht="12" customHeight="1" x14ac:dyDescent="0.25">
      <c r="A20" s="46" t="s">
        <v>160</v>
      </c>
      <c r="B20" s="231">
        <v>0.31667808214858623</v>
      </c>
      <c r="C20" s="231">
        <v>0.32890028217201978</v>
      </c>
      <c r="D20" s="231">
        <v>0.23081004570951549</v>
      </c>
      <c r="E20" s="231">
        <v>0.27371784923262199</v>
      </c>
      <c r="F20" s="231">
        <v>0.17332743211542589</v>
      </c>
      <c r="G20" s="231">
        <v>0.16981518011631219</v>
      </c>
      <c r="H20" s="231">
        <v>0.13988326236913701</v>
      </c>
      <c r="I20" s="231">
        <v>0.1086109715585684</v>
      </c>
      <c r="J20" s="231">
        <v>0.107558799731082</v>
      </c>
      <c r="K20" s="231">
        <v>0.1122687614100268</v>
      </c>
      <c r="L20" s="231">
        <v>0.114447957305101</v>
      </c>
      <c r="M20" s="231">
        <v>3.8585216208831701E-2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1.184954151047919E-2</v>
      </c>
      <c r="T20" s="231">
        <v>1.601206935458092E-2</v>
      </c>
      <c r="U20" s="231">
        <v>1.003983990396473E-2</v>
      </c>
      <c r="V20" s="231">
        <v>6.8510685243949833E-3</v>
      </c>
      <c r="W20" s="231">
        <v>6.8043950874711184E-3</v>
      </c>
      <c r="DA20" s="73" t="s">
        <v>2776</v>
      </c>
    </row>
    <row r="21" spans="1:105" ht="12" customHeight="1" x14ac:dyDescent="0.25">
      <c r="A21" s="46" t="s">
        <v>70</v>
      </c>
      <c r="B21" s="231">
        <v>3.3539064642964989</v>
      </c>
      <c r="C21" s="231">
        <v>2.9528971799421662</v>
      </c>
      <c r="D21" s="231">
        <v>2.8070747360369599</v>
      </c>
      <c r="E21" s="231">
        <v>2.4789750493793292</v>
      </c>
      <c r="F21" s="231">
        <v>2.1873301615681191</v>
      </c>
      <c r="G21" s="231">
        <v>1.9685981199489699</v>
      </c>
      <c r="H21" s="231">
        <v>1.6769532321413321</v>
      </c>
      <c r="I21" s="231">
        <v>1.5311307882401251</v>
      </c>
      <c r="J21" s="231">
        <v>1.312398746641124</v>
      </c>
      <c r="K21" s="231">
        <v>0.79407920599579163</v>
      </c>
      <c r="L21" s="231">
        <v>0.68579656386154786</v>
      </c>
      <c r="M21" s="231">
        <v>0.57751392172059546</v>
      </c>
      <c r="N21" s="231">
        <v>0.1443768561726031</v>
      </c>
      <c r="O21" s="231">
        <v>0.1804743187294614</v>
      </c>
      <c r="P21" s="231">
        <v>0.14437685617355361</v>
      </c>
      <c r="Q21" s="231">
        <v>7.2188428085935355E-2</v>
      </c>
      <c r="R21" s="231">
        <v>0.10828264214172981</v>
      </c>
      <c r="S21" s="231">
        <v>0.1176675925735112</v>
      </c>
      <c r="T21" s="231">
        <v>9.0090976342328988E-2</v>
      </c>
      <c r="U21" s="231">
        <v>7.8867368248310782E-2</v>
      </c>
      <c r="V21" s="231">
        <v>4.0788313523402273E-2</v>
      </c>
      <c r="W21" s="231">
        <v>4.905252741059106E-2</v>
      </c>
      <c r="DA21" s="73" t="s">
        <v>2777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2778</v>
      </c>
    </row>
    <row r="23" spans="1:105" ht="12" customHeight="1" x14ac:dyDescent="0.25">
      <c r="A23" s="46" t="s">
        <v>162</v>
      </c>
      <c r="B23" s="231">
        <v>0.70195265593806722</v>
      </c>
      <c r="C23" s="231">
        <v>1.00489007863985</v>
      </c>
      <c r="D23" s="231">
        <v>0.91670285194475953</v>
      </c>
      <c r="E23" s="231">
        <v>1.0620533200137789</v>
      </c>
      <c r="F23" s="231">
        <v>1.062984583840731</v>
      </c>
      <c r="G23" s="231">
        <v>0.67521089659557199</v>
      </c>
      <c r="H23" s="231">
        <v>0.63393910845723045</v>
      </c>
      <c r="I23" s="231">
        <v>0.82497869007703617</v>
      </c>
      <c r="J23" s="231">
        <v>2.190850212480123</v>
      </c>
      <c r="K23" s="231">
        <v>0.65625642918208826</v>
      </c>
      <c r="L23" s="231">
        <v>0.59722138074991871</v>
      </c>
      <c r="M23" s="231">
        <v>0.52888462878956599</v>
      </c>
      <c r="N23" s="231">
        <v>0.46218981224111061</v>
      </c>
      <c r="O23" s="231">
        <v>0.39007928955375959</v>
      </c>
      <c r="P23" s="231">
        <v>0.33716970897102932</v>
      </c>
      <c r="Q23" s="231">
        <v>0.33990712037589638</v>
      </c>
      <c r="R23" s="231">
        <v>0.33553499736467057</v>
      </c>
      <c r="S23" s="231">
        <v>0.42759198172787222</v>
      </c>
      <c r="T23" s="231">
        <v>0.6913288397369054</v>
      </c>
      <c r="U23" s="231">
        <v>0.81632572554788407</v>
      </c>
      <c r="V23" s="231">
        <v>0.68465278912821037</v>
      </c>
      <c r="W23" s="231">
        <v>0.73575812486680869</v>
      </c>
      <c r="DA23" s="73" t="s">
        <v>2779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2780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2781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2782</v>
      </c>
    </row>
    <row r="27" spans="1:105" ht="12" customHeight="1" x14ac:dyDescent="0.25">
      <c r="A27" s="57" t="s">
        <v>2721</v>
      </c>
      <c r="B27" s="263">
        <v>33.242682537656393</v>
      </c>
      <c r="C27" s="263">
        <v>32.597159120406999</v>
      </c>
      <c r="D27" s="263">
        <v>30.100023280761789</v>
      </c>
      <c r="E27" s="263">
        <v>29.048523409788881</v>
      </c>
      <c r="F27" s="263">
        <v>25.743155604076762</v>
      </c>
      <c r="G27" s="263">
        <v>21.1562896325845</v>
      </c>
      <c r="H27" s="263">
        <v>18.427947322314811</v>
      </c>
      <c r="I27" s="263">
        <v>18.532801844257889</v>
      </c>
      <c r="J27" s="263">
        <v>27.150496802139621</v>
      </c>
      <c r="K27" s="263">
        <v>11.74958305895907</v>
      </c>
      <c r="L27" s="263">
        <v>10.50786860864188</v>
      </c>
      <c r="M27" s="263">
        <v>8.6093971689832003</v>
      </c>
      <c r="N27" s="263">
        <v>5.6245359356537206</v>
      </c>
      <c r="O27" s="263">
        <v>5.3537454258379089</v>
      </c>
      <c r="P27" s="263">
        <v>4.6844809283870683</v>
      </c>
      <c r="Q27" s="263">
        <v>4.1622627067793694</v>
      </c>
      <c r="R27" s="263">
        <v>4.400788429952021</v>
      </c>
      <c r="S27" s="263">
        <v>5.3923587288342496</v>
      </c>
      <c r="T27" s="263">
        <v>7.5893835014640842</v>
      </c>
      <c r="U27" s="263">
        <v>8.551712151247802</v>
      </c>
      <c r="V27" s="263">
        <v>6.728745896754214</v>
      </c>
      <c r="W27" s="263">
        <v>7.4336311960710884</v>
      </c>
      <c r="DA27" s="70" t="s">
        <v>2783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2784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2785</v>
      </c>
    </row>
    <row r="30" spans="1:105" ht="12" customHeight="1" x14ac:dyDescent="0.25">
      <c r="A30" s="46" t="s">
        <v>33</v>
      </c>
      <c r="B30" s="231">
        <v>0.36456626589076468</v>
      </c>
      <c r="C30" s="231">
        <v>0.36456626589108659</v>
      </c>
      <c r="D30" s="231">
        <v>0.36456626589117103</v>
      </c>
      <c r="E30" s="231">
        <v>0.36456626589156621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1.0636211789275281</v>
      </c>
      <c r="O30" s="231">
        <v>1.0636211789390719</v>
      </c>
      <c r="P30" s="231">
        <v>1.0636211789345309</v>
      </c>
      <c r="Q30" s="231">
        <v>1.0636211789221339</v>
      </c>
      <c r="R30" s="231">
        <v>1.063621179048126</v>
      </c>
      <c r="S30" s="231">
        <v>1.203326723402746</v>
      </c>
      <c r="T30" s="231">
        <v>1.593309132144435</v>
      </c>
      <c r="U30" s="231">
        <v>1.7450568228485279</v>
      </c>
      <c r="V30" s="231">
        <v>1.2224720711807719</v>
      </c>
      <c r="W30" s="231">
        <v>1.481294974539078</v>
      </c>
      <c r="DA30" s="73" t="s">
        <v>2786</v>
      </c>
    </row>
    <row r="31" spans="1:105" ht="12" customHeight="1" x14ac:dyDescent="0.25">
      <c r="A31" s="46" t="s">
        <v>160</v>
      </c>
      <c r="B31" s="231">
        <v>2.3811755792326368</v>
      </c>
      <c r="C31" s="231">
        <v>2.4730771217165328</v>
      </c>
      <c r="D31" s="231">
        <v>1.7355139975465479</v>
      </c>
      <c r="E31" s="231">
        <v>2.0581476740375999</v>
      </c>
      <c r="F31" s="231">
        <v>1.3032889607140681</v>
      </c>
      <c r="G31" s="231">
        <v>1.2768795274130389</v>
      </c>
      <c r="H31" s="231">
        <v>1.051814530506396</v>
      </c>
      <c r="I31" s="231">
        <v>0.81667095921923505</v>
      </c>
      <c r="J31" s="231">
        <v>0.80875943643948167</v>
      </c>
      <c r="K31" s="231">
        <v>0.84417472521770132</v>
      </c>
      <c r="L31" s="231">
        <v>0.86056060204412488</v>
      </c>
      <c r="M31" s="231">
        <v>0.29013114495486908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8.9099437126872336E-2</v>
      </c>
      <c r="T31" s="231">
        <v>0.1203984445700219</v>
      </c>
      <c r="U31" s="231">
        <v>7.5491873124042458E-2</v>
      </c>
      <c r="V31" s="231">
        <v>5.1514765250739218E-2</v>
      </c>
      <c r="W31" s="231">
        <v>5.1163816907715508E-2</v>
      </c>
      <c r="DA31" s="73" t="s">
        <v>2787</v>
      </c>
    </row>
    <row r="32" spans="1:105" ht="12" customHeight="1" x14ac:dyDescent="0.25">
      <c r="A32" s="46" t="s">
        <v>70</v>
      </c>
      <c r="B32" s="231">
        <v>25.218796683460209</v>
      </c>
      <c r="C32" s="231">
        <v>22.203515333795892</v>
      </c>
      <c r="D32" s="231">
        <v>21.10704272673944</v>
      </c>
      <c r="E32" s="231">
        <v>18.639985467448419</v>
      </c>
      <c r="F32" s="231">
        <v>16.447040253329511</v>
      </c>
      <c r="G32" s="231">
        <v>14.80234355577014</v>
      </c>
      <c r="H32" s="231">
        <v>12.609398341678091</v>
      </c>
      <c r="I32" s="231">
        <v>11.512925734651709</v>
      </c>
      <c r="J32" s="231">
        <v>9.8682290372438359</v>
      </c>
      <c r="K32" s="231">
        <v>5.9708647989298944</v>
      </c>
      <c r="L32" s="231">
        <v>5.156662624420485</v>
      </c>
      <c r="M32" s="231">
        <v>4.3424604498606332</v>
      </c>
      <c r="N32" s="231">
        <v>1.0856028992978419</v>
      </c>
      <c r="O32" s="231">
        <v>1.357028050446528</v>
      </c>
      <c r="P32" s="231">
        <v>1.08560289930499</v>
      </c>
      <c r="Q32" s="231">
        <v>0.54280144964616794</v>
      </c>
      <c r="R32" s="231">
        <v>0.81420217456569932</v>
      </c>
      <c r="S32" s="231">
        <v>0.88476978262005501</v>
      </c>
      <c r="T32" s="231">
        <v>0.67741484134328123</v>
      </c>
      <c r="U32" s="231">
        <v>0.59302194202095204</v>
      </c>
      <c r="V32" s="231">
        <v>0.30669674207019793</v>
      </c>
      <c r="W32" s="231">
        <v>0.36883727341425188</v>
      </c>
      <c r="DA32" s="73" t="s">
        <v>2788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2789</v>
      </c>
    </row>
    <row r="34" spans="1:105" ht="12" customHeight="1" x14ac:dyDescent="0.25">
      <c r="A34" s="46" t="s">
        <v>162</v>
      </c>
      <c r="B34" s="231">
        <v>5.2781440090727729</v>
      </c>
      <c r="C34" s="231">
        <v>7.5560003990034863</v>
      </c>
      <c r="D34" s="231">
        <v>6.8929002905846319</v>
      </c>
      <c r="E34" s="231">
        <v>7.985824002411297</v>
      </c>
      <c r="F34" s="231">
        <v>7.9928263900331853</v>
      </c>
      <c r="G34" s="231">
        <v>5.0770665494013194</v>
      </c>
      <c r="H34" s="231">
        <v>4.7667344501303273</v>
      </c>
      <c r="I34" s="231">
        <v>6.2032051503869443</v>
      </c>
      <c r="J34" s="231">
        <v>16.473508328456301</v>
      </c>
      <c r="K34" s="231">
        <v>4.9345435348114712</v>
      </c>
      <c r="L34" s="231">
        <v>4.4906453821772736</v>
      </c>
      <c r="M34" s="231">
        <v>3.9768055741676989</v>
      </c>
      <c r="N34" s="231">
        <v>3.4753118574283501</v>
      </c>
      <c r="O34" s="231">
        <v>2.933096196452309</v>
      </c>
      <c r="P34" s="231">
        <v>2.535256850147547</v>
      </c>
      <c r="Q34" s="231">
        <v>2.5558400782110668</v>
      </c>
      <c r="R34" s="231">
        <v>2.5229650763381959</v>
      </c>
      <c r="S34" s="231">
        <v>3.2151627856845768</v>
      </c>
      <c r="T34" s="231">
        <v>5.1982610834063463</v>
      </c>
      <c r="U34" s="231">
        <v>6.1381415132542791</v>
      </c>
      <c r="V34" s="231">
        <v>5.1480623182525047</v>
      </c>
      <c r="W34" s="231">
        <v>5.5323351312100417</v>
      </c>
      <c r="DA34" s="73" t="s">
        <v>2790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2791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2792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2793</v>
      </c>
    </row>
    <row r="38" spans="1:105" ht="12" customHeight="1" x14ac:dyDescent="0.25">
      <c r="A38" s="57" t="s">
        <v>2733</v>
      </c>
      <c r="B38" s="263">
        <v>11.81644072931142</v>
      </c>
      <c r="C38" s="263">
        <v>11.891285306699871</v>
      </c>
      <c r="D38" s="263">
        <v>11.458471115955779</v>
      </c>
      <c r="E38" s="263">
        <v>12.01815694329715</v>
      </c>
      <c r="F38" s="263">
        <v>11.139216199816479</v>
      </c>
      <c r="G38" s="263">
        <v>8.9535120105801909</v>
      </c>
      <c r="H38" s="263">
        <v>8.6637625036925101</v>
      </c>
      <c r="I38" s="263">
        <v>9.6616587289949845</v>
      </c>
      <c r="J38" s="263">
        <v>10.228375289123891</v>
      </c>
      <c r="K38" s="263">
        <v>7.1375188447374267</v>
      </c>
      <c r="L38" s="263">
        <v>7.1111202677263696</v>
      </c>
      <c r="M38" s="263">
        <v>6.2928062876626738</v>
      </c>
      <c r="N38" s="263">
        <v>3.7291692577822579</v>
      </c>
      <c r="O38" s="263">
        <v>3.4673032022804828</v>
      </c>
      <c r="P38" s="263">
        <v>2.3310581341278822</v>
      </c>
      <c r="Q38" s="263">
        <v>2.3862685082506632</v>
      </c>
      <c r="R38" s="263">
        <v>3.6034977715840601</v>
      </c>
      <c r="S38" s="263">
        <v>2.7271244214564292</v>
      </c>
      <c r="T38" s="263">
        <v>9.9125834314487147</v>
      </c>
      <c r="U38" s="263">
        <v>7.9142771052777299</v>
      </c>
      <c r="V38" s="263">
        <v>7.0139824382627172</v>
      </c>
      <c r="W38" s="263">
        <v>2.949012550620965</v>
      </c>
      <c r="DA38" s="70" t="s">
        <v>2794</v>
      </c>
    </row>
    <row r="39" spans="1:105" ht="12" customHeight="1" x14ac:dyDescent="0.25">
      <c r="A39" s="57" t="s">
        <v>2735</v>
      </c>
      <c r="B39" s="263">
        <f t="shared" ref="B39:W39" si="0">B40+B46+B57+B58</f>
        <v>22.129622730329729</v>
      </c>
      <c r="C39" s="263">
        <f t="shared" si="0"/>
        <v>22.04663398982029</v>
      </c>
      <c r="D39" s="263">
        <f t="shared" si="0"/>
        <v>20.911801177965646</v>
      </c>
      <c r="E39" s="263">
        <f t="shared" si="0"/>
        <v>21.284594475403804</v>
      </c>
      <c r="F39" s="263">
        <f t="shared" si="0"/>
        <v>19.427820315616781</v>
      </c>
      <c r="G39" s="263">
        <f t="shared" si="0"/>
        <v>15.735726056004433</v>
      </c>
      <c r="H39" s="263">
        <f t="shared" si="0"/>
        <v>14.703689049211883</v>
      </c>
      <c r="I39" s="263">
        <f t="shared" si="0"/>
        <v>15.880396120451845</v>
      </c>
      <c r="J39" s="263">
        <f t="shared" si="0"/>
        <v>18.727774498661773</v>
      </c>
      <c r="K39" s="263">
        <f t="shared" si="0"/>
        <v>11.232255429444439</v>
      </c>
      <c r="L39" s="263">
        <f t="shared" si="0"/>
        <v>10.884091721630137</v>
      </c>
      <c r="M39" s="263">
        <f t="shared" si="0"/>
        <v>9.4571196273348495</v>
      </c>
      <c r="N39" s="263">
        <f t="shared" si="0"/>
        <v>5.7354760011778065</v>
      </c>
      <c r="O39" s="263">
        <f t="shared" si="0"/>
        <v>5.3648614030703792</v>
      </c>
      <c r="P39" s="263">
        <f t="shared" si="0"/>
        <v>3.8834682703951899</v>
      </c>
      <c r="Q39" s="263">
        <f t="shared" si="0"/>
        <v>3.8132447340022013</v>
      </c>
      <c r="R39" s="263">
        <f t="shared" si="0"/>
        <v>5.2782628950746844</v>
      </c>
      <c r="S39" s="263">
        <f t="shared" si="0"/>
        <v>4.5200160007392238</v>
      </c>
      <c r="T39" s="263">
        <f t="shared" si="0"/>
        <v>13.366330978682782</v>
      </c>
      <c r="U39" s="263">
        <f t="shared" si="0"/>
        <v>11.306904991468237</v>
      </c>
      <c r="V39" s="263">
        <f t="shared" si="0"/>
        <v>9.803857531781901</v>
      </c>
      <c r="W39" s="263">
        <f t="shared" si="0"/>
        <v>5.2953857116238083</v>
      </c>
      <c r="DA39" s="70"/>
    </row>
    <row r="40" spans="1:105" ht="12" customHeight="1" x14ac:dyDescent="0.25">
      <c r="A40" s="60" t="s">
        <v>2736</v>
      </c>
      <c r="B40" s="331">
        <v>5.0919220894357284</v>
      </c>
      <c r="C40" s="331">
        <v>4.9888297502770422</v>
      </c>
      <c r="D40" s="331">
        <v>4.6093022220398074</v>
      </c>
      <c r="E40" s="331">
        <v>4.4444696405496611</v>
      </c>
      <c r="F40" s="331">
        <v>3.9404205020294079</v>
      </c>
      <c r="G40" s="331">
        <v>3.239584601902894</v>
      </c>
      <c r="H40" s="331">
        <v>2.821572956675011</v>
      </c>
      <c r="I40" s="331">
        <v>2.8366555587282218</v>
      </c>
      <c r="J40" s="331">
        <v>4.1464858026195701</v>
      </c>
      <c r="K40" s="331">
        <v>1.7953795351343369</v>
      </c>
      <c r="L40" s="331">
        <v>1.605029539889862</v>
      </c>
      <c r="M40" s="331">
        <v>1.3165500785491531</v>
      </c>
      <c r="N40" s="331">
        <v>0.85770800573450301</v>
      </c>
      <c r="O40" s="331">
        <v>0.81687853409237965</v>
      </c>
      <c r="P40" s="331">
        <v>0.71456107001630476</v>
      </c>
      <c r="Q40" s="331">
        <v>0.63422998944848041</v>
      </c>
      <c r="R40" s="331">
        <v>0.67095664295186608</v>
      </c>
      <c r="S40" s="331">
        <v>0.82171712105523853</v>
      </c>
      <c r="T40" s="331">
        <v>1.155716833819737</v>
      </c>
      <c r="U40" s="331">
        <v>1.30221773411787</v>
      </c>
      <c r="V40" s="331">
        <v>1.0244659372173761</v>
      </c>
      <c r="W40" s="331">
        <v>1.131801591490831</v>
      </c>
      <c r="DA40" s="72" t="s">
        <v>2795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2796</v>
      </c>
    </row>
    <row r="42" spans="1:105" ht="12" customHeight="1" x14ac:dyDescent="0.25">
      <c r="A42" s="59" t="s">
        <v>33</v>
      </c>
      <c r="B42" s="297">
        <v>5.5380985048628713E-2</v>
      </c>
      <c r="C42" s="297">
        <v>5.5380985048677681E-2</v>
      </c>
      <c r="D42" s="297">
        <v>5.5380985048690497E-2</v>
      </c>
      <c r="E42" s="297">
        <v>5.5380985048750532E-2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0.1615738868862866</v>
      </c>
      <c r="O42" s="297">
        <v>0.1615738868880402</v>
      </c>
      <c r="P42" s="297">
        <v>0.16157388688735039</v>
      </c>
      <c r="Q42" s="297">
        <v>0.16157388688546709</v>
      </c>
      <c r="R42" s="297">
        <v>0.1615738869046065</v>
      </c>
      <c r="S42" s="297">
        <v>0.18279645022710539</v>
      </c>
      <c r="T42" s="297">
        <v>0.24203838226648691</v>
      </c>
      <c r="U42" s="297">
        <v>0.26509025891095239</v>
      </c>
      <c r="V42" s="297">
        <v>0.18570480549265639</v>
      </c>
      <c r="W42" s="297">
        <v>0.22502239651031769</v>
      </c>
      <c r="DA42" s="122" t="s">
        <v>2797</v>
      </c>
    </row>
    <row r="43" spans="1:105" ht="12" customHeight="1" x14ac:dyDescent="0.25">
      <c r="A43" s="59" t="s">
        <v>160</v>
      </c>
      <c r="B43" s="297">
        <v>0.35497212711463311</v>
      </c>
      <c r="C43" s="297">
        <v>0.36867228694540799</v>
      </c>
      <c r="D43" s="297">
        <v>0.25872056673151828</v>
      </c>
      <c r="E43" s="297">
        <v>0.30681696223535171</v>
      </c>
      <c r="F43" s="297">
        <v>0.19428691385235061</v>
      </c>
      <c r="G43" s="297">
        <v>0.19034994557646259</v>
      </c>
      <c r="H43" s="297">
        <v>0.1567985345054882</v>
      </c>
      <c r="I43" s="297">
        <v>0.1217446668255443</v>
      </c>
      <c r="J43" s="297">
        <v>0.1205652619574874</v>
      </c>
      <c r="K43" s="297">
        <v>0.12584477200270419</v>
      </c>
      <c r="L43" s="297">
        <v>0.12828748542646121</v>
      </c>
      <c r="M43" s="297">
        <v>4.325110275993304E-2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1.3282437883826629E-2</v>
      </c>
      <c r="T43" s="297">
        <v>1.7948316093551919E-2</v>
      </c>
      <c r="U43" s="297">
        <v>1.1253899551307E-2</v>
      </c>
      <c r="V43" s="297">
        <v>7.6795285313478959E-3</v>
      </c>
      <c r="W43" s="297">
        <v>7.6272111462222592E-3</v>
      </c>
      <c r="DA43" s="122" t="s">
        <v>2798</v>
      </c>
    </row>
    <row r="44" spans="1:105" ht="12" customHeight="1" x14ac:dyDescent="0.25">
      <c r="A44" s="59" t="s">
        <v>70</v>
      </c>
      <c r="B44" s="297">
        <v>3.8778392642899799</v>
      </c>
      <c r="C44" s="297">
        <v>3.4141860393810282</v>
      </c>
      <c r="D44" s="297">
        <v>3.2455838423281231</v>
      </c>
      <c r="E44" s="297">
        <v>2.8662298379554709</v>
      </c>
      <c r="F44" s="297">
        <v>2.5290254438487358</v>
      </c>
      <c r="G44" s="297">
        <v>2.276124026239597</v>
      </c>
      <c r="H44" s="297">
        <v>1.9389196321369919</v>
      </c>
      <c r="I44" s="297">
        <v>1.770317435088711</v>
      </c>
      <c r="J44" s="297">
        <v>1.517416017502865</v>
      </c>
      <c r="K44" s="297">
        <v>0.91812683411032325</v>
      </c>
      <c r="L44" s="297">
        <v>0.7929287447243365</v>
      </c>
      <c r="M44" s="297">
        <v>0.66773065533059417</v>
      </c>
      <c r="N44" s="297">
        <v>0.16693078584059551</v>
      </c>
      <c r="O44" s="297">
        <v>0.20866723828325001</v>
      </c>
      <c r="P44" s="297">
        <v>0.16693078584169449</v>
      </c>
      <c r="Q44" s="297">
        <v>8.3465392919874357E-2</v>
      </c>
      <c r="R44" s="297">
        <v>0.12519808939464211</v>
      </c>
      <c r="S44" s="297">
        <v>0.13604911629870051</v>
      </c>
      <c r="T44" s="297">
        <v>0.1041646000380583</v>
      </c>
      <c r="U44" s="297">
        <v>9.1187688303247638E-2</v>
      </c>
      <c r="V44" s="297">
        <v>4.7160087912110717E-2</v>
      </c>
      <c r="W44" s="297">
        <v>5.6715301643139232E-2</v>
      </c>
      <c r="DA44" s="122" t="s">
        <v>2799</v>
      </c>
    </row>
    <row r="45" spans="1:105" ht="12" customHeight="1" x14ac:dyDescent="0.25">
      <c r="A45" s="59" t="s">
        <v>162</v>
      </c>
      <c r="B45" s="297">
        <v>0.80372971298248574</v>
      </c>
      <c r="C45" s="297">
        <v>1.1505904389019279</v>
      </c>
      <c r="D45" s="297">
        <v>1.049616827931475</v>
      </c>
      <c r="E45" s="297">
        <v>1.216041855310088</v>
      </c>
      <c r="F45" s="297">
        <v>1.2171081443283209</v>
      </c>
      <c r="G45" s="297">
        <v>0.77311063008683467</v>
      </c>
      <c r="H45" s="297">
        <v>0.72585479003253051</v>
      </c>
      <c r="I45" s="297">
        <v>0.94459345681396656</v>
      </c>
      <c r="J45" s="297">
        <v>2.5085045231592171</v>
      </c>
      <c r="K45" s="297">
        <v>0.75140792902130971</v>
      </c>
      <c r="L45" s="297">
        <v>0.68381330973906385</v>
      </c>
      <c r="M45" s="297">
        <v>0.60556832045862541</v>
      </c>
      <c r="N45" s="297">
        <v>0.52920333300762101</v>
      </c>
      <c r="O45" s="297">
        <v>0.44663740892108938</v>
      </c>
      <c r="P45" s="297">
        <v>0.38605639728725988</v>
      </c>
      <c r="Q45" s="297">
        <v>0.38919070964313901</v>
      </c>
      <c r="R45" s="297">
        <v>0.38418466665261758</v>
      </c>
      <c r="S45" s="297">
        <v>0.48958911664560589</v>
      </c>
      <c r="T45" s="297">
        <v>0.79156553542163943</v>
      </c>
      <c r="U45" s="297">
        <v>0.93468588735236335</v>
      </c>
      <c r="V45" s="297">
        <v>0.78392151528126064</v>
      </c>
      <c r="W45" s="297">
        <v>0.84243668219115164</v>
      </c>
      <c r="DA45" s="122" t="s">
        <v>2800</v>
      </c>
    </row>
    <row r="46" spans="1:105" ht="12" customHeight="1" x14ac:dyDescent="0.25">
      <c r="A46" s="60" t="s">
        <v>2743</v>
      </c>
      <c r="B46" s="331">
        <v>3.4098546998557699</v>
      </c>
      <c r="C46" s="331">
        <v>3.343640396732626</v>
      </c>
      <c r="D46" s="331">
        <v>3.0874976991826588</v>
      </c>
      <c r="E46" s="331">
        <v>2.9796405257167931</v>
      </c>
      <c r="F46" s="331">
        <v>2.6405937615366719</v>
      </c>
      <c r="G46" s="331">
        <v>2.1700978419373982</v>
      </c>
      <c r="H46" s="331">
        <v>1.8902392342889329</v>
      </c>
      <c r="I46" s="331">
        <v>1.900994644416973</v>
      </c>
      <c r="J46" s="331">
        <v>2.784951215032772</v>
      </c>
      <c r="K46" s="331">
        <v>1.205208724342673</v>
      </c>
      <c r="L46" s="331">
        <v>1.0778403674269319</v>
      </c>
      <c r="M46" s="331">
        <v>0.8831054282796752</v>
      </c>
      <c r="N46" s="331">
        <v>0.57693449597430169</v>
      </c>
      <c r="O46" s="331">
        <v>0.54915826908509557</v>
      </c>
      <c r="P46" s="331">
        <v>0.48050873427411089</v>
      </c>
      <c r="Q46" s="331">
        <v>0.42694241166214292</v>
      </c>
      <c r="R46" s="331">
        <v>0.45140909112687738</v>
      </c>
      <c r="S46" s="331">
        <v>0.55311901300369759</v>
      </c>
      <c r="T46" s="331">
        <v>0.77847793938291487</v>
      </c>
      <c r="U46" s="331">
        <v>0.87718841094470268</v>
      </c>
      <c r="V46" s="331">
        <v>0.69019838559033841</v>
      </c>
      <c r="W46" s="331">
        <v>0.76250170972828091</v>
      </c>
      <c r="DA46" s="72" t="s">
        <v>2801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2802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2803</v>
      </c>
    </row>
    <row r="49" spans="1:105" ht="12" customHeight="1" x14ac:dyDescent="0.25">
      <c r="A49" s="64" t="s">
        <v>33</v>
      </c>
      <c r="B49" s="231">
        <v>3.7395237094609408E-2</v>
      </c>
      <c r="C49" s="231">
        <v>3.7395237094642417E-2</v>
      </c>
      <c r="D49" s="231">
        <v>3.739523709465107E-2</v>
      </c>
      <c r="E49" s="231">
        <v>3.7395237094691607E-2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0.10910051172085269</v>
      </c>
      <c r="O49" s="231">
        <v>0.1091005117220368</v>
      </c>
      <c r="P49" s="231">
        <v>0.10910051172157099</v>
      </c>
      <c r="Q49" s="231">
        <v>0.1091005117202993</v>
      </c>
      <c r="R49" s="231">
        <v>0.1091005117332229</v>
      </c>
      <c r="S49" s="231">
        <v>0.1234307513723942</v>
      </c>
      <c r="T49" s="231">
        <v>0.16343303902780781</v>
      </c>
      <c r="U49" s="231">
        <v>0.17899849695237441</v>
      </c>
      <c r="V49" s="231">
        <v>0.12539457766792031</v>
      </c>
      <c r="W49" s="231">
        <v>0.151943232170965</v>
      </c>
      <c r="DA49" s="73" t="s">
        <v>2804</v>
      </c>
    </row>
    <row r="50" spans="1:105" ht="12" customHeight="1" x14ac:dyDescent="0.25">
      <c r="A50" s="64" t="s">
        <v>160</v>
      </c>
      <c r="B50" s="231">
        <v>0.24424812079562749</v>
      </c>
      <c r="C50" s="231">
        <v>0.25367488430088092</v>
      </c>
      <c r="D50" s="231">
        <v>0.17801964551133909</v>
      </c>
      <c r="E50" s="231">
        <v>0.211113664228648</v>
      </c>
      <c r="F50" s="231">
        <v>0.1336843373854362</v>
      </c>
      <c r="G50" s="231">
        <v>0.13097540045894021</v>
      </c>
      <c r="H50" s="231">
        <v>0.1078894495400934</v>
      </c>
      <c r="I50" s="231">
        <v>8.376969293542913E-2</v>
      </c>
      <c r="J50" s="231">
        <v>8.2958171690024257E-2</v>
      </c>
      <c r="K50" s="231">
        <v>8.6590880595220659E-2</v>
      </c>
      <c r="L50" s="231">
        <v>8.8271655275318911E-2</v>
      </c>
      <c r="M50" s="231">
        <v>2.9760084706709169E-2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9.1393386829542039E-3</v>
      </c>
      <c r="T50" s="231">
        <v>1.2349821697071651E-2</v>
      </c>
      <c r="U50" s="231">
        <v>7.7435483156733098E-3</v>
      </c>
      <c r="V50" s="231">
        <v>5.2841061849692606E-3</v>
      </c>
      <c r="W50" s="231">
        <v>5.2481078007982369E-3</v>
      </c>
      <c r="DA50" s="73" t="s">
        <v>2805</v>
      </c>
    </row>
    <row r="51" spans="1:105" ht="12" customHeight="1" x14ac:dyDescent="0.25">
      <c r="A51" s="64" t="s">
        <v>70</v>
      </c>
      <c r="B51" s="231">
        <v>2.5868078575907369</v>
      </c>
      <c r="C51" s="231">
        <v>2.2775165941707769</v>
      </c>
      <c r="D51" s="231">
        <v>2.165046360512608</v>
      </c>
      <c r="E51" s="231">
        <v>1.911988961162314</v>
      </c>
      <c r="F51" s="231">
        <v>1.6870484938453589</v>
      </c>
      <c r="G51" s="231">
        <v>1.518344396104232</v>
      </c>
      <c r="H51" s="231">
        <v>1.2934039287900321</v>
      </c>
      <c r="I51" s="231">
        <v>1.1809336951349481</v>
      </c>
      <c r="J51" s="231">
        <v>1.01222959740936</v>
      </c>
      <c r="K51" s="231">
        <v>0.61245903888085684</v>
      </c>
      <c r="L51" s="231">
        <v>0.52894258053731713</v>
      </c>
      <c r="M51" s="231">
        <v>0.44542612218860322</v>
      </c>
      <c r="N51" s="231">
        <v>0.111355277786459</v>
      </c>
      <c r="O51" s="231">
        <v>0.13919660275338969</v>
      </c>
      <c r="P51" s="231">
        <v>0.11135527778719211</v>
      </c>
      <c r="Q51" s="231">
        <v>5.5677638892947072E-2</v>
      </c>
      <c r="R51" s="231">
        <v>8.3516458349313677E-2</v>
      </c>
      <c r="S51" s="231">
        <v>9.0754902169518398E-2</v>
      </c>
      <c r="T51" s="231">
        <v>6.9485553035314285E-2</v>
      </c>
      <c r="U51" s="231">
        <v>6.0828985561774088E-2</v>
      </c>
      <c r="V51" s="231">
        <v>3.1459294122665148E-2</v>
      </c>
      <c r="W51" s="231">
        <v>3.7833333961809719E-2</v>
      </c>
      <c r="DA51" s="73" t="s">
        <v>2806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2807</v>
      </c>
    </row>
    <row r="53" spans="1:105" ht="12" customHeight="1" x14ac:dyDescent="0.25">
      <c r="A53" s="64" t="s">
        <v>162</v>
      </c>
      <c r="B53" s="231">
        <v>0.54140348437479657</v>
      </c>
      <c r="C53" s="231">
        <v>0.77505368116632545</v>
      </c>
      <c r="D53" s="231">
        <v>0.70703645606406063</v>
      </c>
      <c r="E53" s="231">
        <v>0.81914266323114016</v>
      </c>
      <c r="F53" s="231">
        <v>0.81986093030587626</v>
      </c>
      <c r="G53" s="231">
        <v>0.5207780453742259</v>
      </c>
      <c r="H53" s="231">
        <v>0.48894585595880752</v>
      </c>
      <c r="I53" s="231">
        <v>0.63629125634659611</v>
      </c>
      <c r="J53" s="231">
        <v>1.6897634459333879</v>
      </c>
      <c r="K53" s="231">
        <v>0.50615880486659537</v>
      </c>
      <c r="L53" s="231">
        <v>0.46062613161429627</v>
      </c>
      <c r="M53" s="231">
        <v>0.40791922138436282</v>
      </c>
      <c r="N53" s="231">
        <v>0.35647870646698993</v>
      </c>
      <c r="O53" s="231">
        <v>0.30086115460966911</v>
      </c>
      <c r="P53" s="231">
        <v>0.26005294476534779</v>
      </c>
      <c r="Q53" s="231">
        <v>0.26216426104889651</v>
      </c>
      <c r="R53" s="231">
        <v>0.25879212104434079</v>
      </c>
      <c r="S53" s="231">
        <v>0.32979402077883069</v>
      </c>
      <c r="T53" s="231">
        <v>0.53320952562272106</v>
      </c>
      <c r="U53" s="231">
        <v>0.62961738011488089</v>
      </c>
      <c r="V53" s="231">
        <v>0.52806040761478379</v>
      </c>
      <c r="W53" s="231">
        <v>0.56747703579470787</v>
      </c>
      <c r="DA53" s="73" t="s">
        <v>2808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2809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2810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2811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2812</v>
      </c>
    </row>
    <row r="58" spans="1:105" ht="12" customHeight="1" x14ac:dyDescent="0.25">
      <c r="A58" s="60" t="s">
        <v>2757</v>
      </c>
      <c r="B58" s="331">
        <v>13.627845941038229</v>
      </c>
      <c r="C58" s="331">
        <v>13.714163842810621</v>
      </c>
      <c r="D58" s="331">
        <v>13.21500125674318</v>
      </c>
      <c r="E58" s="331">
        <v>13.86048430913735</v>
      </c>
      <c r="F58" s="331">
        <v>12.846806052050701</v>
      </c>
      <c r="G58" s="331">
        <v>10.32604361216414</v>
      </c>
      <c r="H58" s="331">
        <v>9.9918768582479398</v>
      </c>
      <c r="I58" s="331">
        <v>11.14274591730665</v>
      </c>
      <c r="J58" s="331">
        <v>11.796337481009431</v>
      </c>
      <c r="K58" s="331">
        <v>8.2316671699674302</v>
      </c>
      <c r="L58" s="331">
        <v>8.2012218143133424</v>
      </c>
      <c r="M58" s="331">
        <v>7.2574641205060209</v>
      </c>
      <c r="N58" s="331">
        <v>4.3008334994690021</v>
      </c>
      <c r="O58" s="331">
        <v>3.9988245998929042</v>
      </c>
      <c r="P58" s="331">
        <v>2.6883984661047742</v>
      </c>
      <c r="Q58" s="331">
        <v>2.7520723328915779</v>
      </c>
      <c r="R58" s="331">
        <v>4.1558971609959414</v>
      </c>
      <c r="S58" s="331">
        <v>3.1451798666802881</v>
      </c>
      <c r="T58" s="331">
        <v>11.432136205480131</v>
      </c>
      <c r="U58" s="331">
        <v>9.127498846405663</v>
      </c>
      <c r="V58" s="331">
        <v>8.0891932089741871</v>
      </c>
      <c r="W58" s="331">
        <v>3.4010824104046962</v>
      </c>
      <c r="DA58" s="72" t="s">
        <v>2813</v>
      </c>
    </row>
    <row r="59" spans="1:105" ht="12" customHeight="1" x14ac:dyDescent="0.25">
      <c r="A59" s="132" t="s">
        <v>2759</v>
      </c>
      <c r="B59" s="318">
        <v>3.4304290986242418</v>
      </c>
      <c r="C59" s="318">
        <v>3.4521572164246139</v>
      </c>
      <c r="D59" s="318">
        <v>3.3265069949883852</v>
      </c>
      <c r="E59" s="318">
        <v>3.4889893018167721</v>
      </c>
      <c r="F59" s="318">
        <v>3.233824149172857</v>
      </c>
      <c r="G59" s="318">
        <v>2.59929270070191</v>
      </c>
      <c r="H59" s="318">
        <v>2.51517556572793</v>
      </c>
      <c r="I59" s="318">
        <v>2.8048746660833701</v>
      </c>
      <c r="J59" s="318">
        <v>2.9693980638706599</v>
      </c>
      <c r="K59" s="318">
        <v>2.072092002816905</v>
      </c>
      <c r="L59" s="318">
        <v>2.0644282359673531</v>
      </c>
      <c r="M59" s="318">
        <v>1.826863629726984</v>
      </c>
      <c r="N59" s="318">
        <v>1.082614556163114</v>
      </c>
      <c r="O59" s="318">
        <v>1.0065922616910641</v>
      </c>
      <c r="P59" s="318">
        <v>0.67672912995375378</v>
      </c>
      <c r="Q59" s="318">
        <v>0.69275724521073734</v>
      </c>
      <c r="R59" s="318">
        <v>1.046130886249528</v>
      </c>
      <c r="S59" s="318">
        <v>0.79171107317677825</v>
      </c>
      <c r="T59" s="318">
        <v>2.8777205780275401</v>
      </c>
      <c r="U59" s="318">
        <v>2.297592574486043</v>
      </c>
      <c r="V59" s="318">
        <v>2.03622816757089</v>
      </c>
      <c r="W59" s="318">
        <v>0.85612738197585592</v>
      </c>
      <c r="DA59" s="139" t="s">
        <v>2814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102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0.99999999999999967</v>
      </c>
      <c r="C63" s="234">
        <f t="shared" si="1"/>
        <v>1</v>
      </c>
      <c r="D63" s="234">
        <f t="shared" si="1"/>
        <v>1.0000000000000002</v>
      </c>
      <c r="E63" s="234">
        <f t="shared" si="1"/>
        <v>0.99999999999999989</v>
      </c>
      <c r="F63" s="234">
        <f t="shared" si="1"/>
        <v>1.0000000000000002</v>
      </c>
      <c r="G63" s="234">
        <f t="shared" si="1"/>
        <v>0.99999999999999989</v>
      </c>
      <c r="H63" s="234">
        <f t="shared" si="1"/>
        <v>1</v>
      </c>
      <c r="I63" s="234">
        <f t="shared" si="1"/>
        <v>1</v>
      </c>
      <c r="J63" s="234">
        <f t="shared" si="1"/>
        <v>1</v>
      </c>
      <c r="K63" s="234">
        <f t="shared" si="1"/>
        <v>1</v>
      </c>
      <c r="L63" s="234">
        <f t="shared" si="1"/>
        <v>1</v>
      </c>
      <c r="M63" s="234">
        <f t="shared" si="1"/>
        <v>1</v>
      </c>
      <c r="N63" s="234">
        <f t="shared" si="1"/>
        <v>0.99999999999999978</v>
      </c>
      <c r="O63" s="234">
        <f t="shared" si="1"/>
        <v>1</v>
      </c>
      <c r="P63" s="234">
        <f t="shared" si="1"/>
        <v>1</v>
      </c>
      <c r="Q63" s="234">
        <f t="shared" si="1"/>
        <v>0.99999999999999989</v>
      </c>
      <c r="R63" s="234">
        <f t="shared" si="1"/>
        <v>1.0000000000000002</v>
      </c>
      <c r="S63" s="234">
        <f t="shared" si="1"/>
        <v>0.99999999999999989</v>
      </c>
      <c r="T63" s="234">
        <f t="shared" si="1"/>
        <v>0.99999999999999989</v>
      </c>
      <c r="U63" s="234">
        <f t="shared" si="1"/>
        <v>1</v>
      </c>
      <c r="V63" s="234">
        <f t="shared" si="1"/>
        <v>1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2.8316559195018902E-2</v>
      </c>
      <c r="C64" s="301">
        <f t="shared" si="2"/>
        <v>2.8618085721960052E-2</v>
      </c>
      <c r="D64" s="301">
        <f t="shared" si="2"/>
        <v>2.9306071790521228E-2</v>
      </c>
      <c r="E64" s="301">
        <f t="shared" si="2"/>
        <v>3.0562691246413427E-2</v>
      </c>
      <c r="F64" s="301">
        <f t="shared" si="2"/>
        <v>3.1242974804216419E-2</v>
      </c>
      <c r="G64" s="301">
        <f t="shared" si="2"/>
        <v>3.094553156070402E-2</v>
      </c>
      <c r="H64" s="301">
        <f t="shared" si="2"/>
        <v>3.2550301093850723E-2</v>
      </c>
      <c r="I64" s="301">
        <f t="shared" si="2"/>
        <v>3.408467630218491E-2</v>
      </c>
      <c r="J64" s="301">
        <f t="shared" si="2"/>
        <v>2.8867219273369465E-2</v>
      </c>
      <c r="K64" s="301">
        <f t="shared" si="2"/>
        <v>3.6339209215081499E-2</v>
      </c>
      <c r="L64" s="301">
        <f t="shared" si="2"/>
        <v>3.7864918416352748E-2</v>
      </c>
      <c r="M64" s="301">
        <f t="shared" si="2"/>
        <v>3.8889732114327433E-2</v>
      </c>
      <c r="N64" s="301">
        <f t="shared" si="2"/>
        <v>3.7627200584798848E-2</v>
      </c>
      <c r="O64" s="301">
        <f t="shared" si="2"/>
        <v>3.7274528042273679E-2</v>
      </c>
      <c r="P64" s="301">
        <f t="shared" si="2"/>
        <v>3.3387311027555752E-2</v>
      </c>
      <c r="Q64" s="301">
        <f t="shared" si="2"/>
        <v>3.5541458276425283E-2</v>
      </c>
      <c r="R64" s="301">
        <f t="shared" si="2"/>
        <v>4.041626379820517E-2</v>
      </c>
      <c r="S64" s="301">
        <f t="shared" si="2"/>
        <v>3.3638697389492211E-2</v>
      </c>
      <c r="T64" s="301">
        <f t="shared" si="2"/>
        <v>4.5682188085097275E-2</v>
      </c>
      <c r="U64" s="301">
        <f t="shared" si="2"/>
        <v>4.2006486715622376E-2</v>
      </c>
      <c r="V64" s="301">
        <f t="shared" si="2"/>
        <v>4.3400457193495647E-2</v>
      </c>
      <c r="W64" s="301">
        <f t="shared" si="2"/>
        <v>2.9736523333834124E-2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5.9682994623173179E-3</v>
      </c>
      <c r="C65" s="235">
        <f t="shared" si="3"/>
        <v>6.0318524030621027E-3</v>
      </c>
      <c r="D65" s="235">
        <f t="shared" si="3"/>
        <v>6.1768596708871339E-3</v>
      </c>
      <c r="E65" s="235">
        <f t="shared" si="3"/>
        <v>6.4417181648618593E-3</v>
      </c>
      <c r="F65" s="235">
        <f t="shared" si="3"/>
        <v>6.585101969521754E-3</v>
      </c>
      <c r="G65" s="235">
        <f t="shared" si="3"/>
        <v>6.5224096650613609E-3</v>
      </c>
      <c r="H65" s="235">
        <f t="shared" si="3"/>
        <v>6.8606479755799442E-3</v>
      </c>
      <c r="I65" s="235">
        <f t="shared" si="3"/>
        <v>7.1840492288121807E-3</v>
      </c>
      <c r="J65" s="235">
        <f t="shared" si="3"/>
        <v>6.0843624425298759E-3</v>
      </c>
      <c r="K65" s="235">
        <f t="shared" si="3"/>
        <v>7.6592385863589957E-3</v>
      </c>
      <c r="L65" s="235">
        <f t="shared" si="3"/>
        <v>7.9808132996879253E-3</v>
      </c>
      <c r="M65" s="235">
        <f t="shared" si="3"/>
        <v>8.1968139444157477E-3</v>
      </c>
      <c r="N65" s="235">
        <f t="shared" si="3"/>
        <v>7.9307093588639292E-3</v>
      </c>
      <c r="O65" s="235">
        <f t="shared" si="3"/>
        <v>7.8563763393953295E-3</v>
      </c>
      <c r="P65" s="235">
        <f t="shared" si="3"/>
        <v>7.0370650996691084E-3</v>
      </c>
      <c r="Q65" s="235">
        <f t="shared" si="3"/>
        <v>7.4910961060013328E-3</v>
      </c>
      <c r="R65" s="235">
        <f t="shared" si="3"/>
        <v>8.5185620129346259E-3</v>
      </c>
      <c r="S65" s="235">
        <f t="shared" si="3"/>
        <v>7.0900499654660545E-3</v>
      </c>
      <c r="T65" s="235">
        <f t="shared" si="3"/>
        <v>9.6284642744915439E-3</v>
      </c>
      <c r="U65" s="235">
        <f t="shared" si="3"/>
        <v>8.853734323864812E-3</v>
      </c>
      <c r="V65" s="235">
        <f t="shared" si="3"/>
        <v>9.1475423814144276E-3</v>
      </c>
      <c r="W65" s="235">
        <f t="shared" si="3"/>
        <v>6.267586220564822E-3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2.3126715586147675E-2</v>
      </c>
      <c r="C66" s="235">
        <f t="shared" si="4"/>
        <v>2.3372978494794912E-2</v>
      </c>
      <c r="D66" s="235">
        <f t="shared" si="4"/>
        <v>2.3934870849910049E-2</v>
      </c>
      <c r="E66" s="235">
        <f t="shared" si="4"/>
        <v>2.4961177773582824E-2</v>
      </c>
      <c r="F66" s="235">
        <f t="shared" si="4"/>
        <v>2.5516779329933303E-2</v>
      </c>
      <c r="G66" s="235">
        <f t="shared" si="4"/>
        <v>2.5273851322743002E-2</v>
      </c>
      <c r="H66" s="235">
        <f t="shared" si="4"/>
        <v>2.6584499566366011E-2</v>
      </c>
      <c r="I66" s="235">
        <f t="shared" si="4"/>
        <v>2.7837655318842556E-2</v>
      </c>
      <c r="J66" s="235">
        <f t="shared" si="4"/>
        <v>2.3576450984045153E-2</v>
      </c>
      <c r="K66" s="235">
        <f t="shared" si="4"/>
        <v>2.9678978662440767E-2</v>
      </c>
      <c r="L66" s="235">
        <f t="shared" si="4"/>
        <v>3.0925056708927975E-2</v>
      </c>
      <c r="M66" s="235">
        <f t="shared" si="4"/>
        <v>3.1762043108250745E-2</v>
      </c>
      <c r="N66" s="235">
        <f t="shared" si="4"/>
        <v>3.073090767259062E-2</v>
      </c>
      <c r="O66" s="235">
        <f t="shared" si="4"/>
        <v>3.0442872762351306E-2</v>
      </c>
      <c r="P66" s="235">
        <f t="shared" si="4"/>
        <v>2.7268102773459806E-2</v>
      </c>
      <c r="Q66" s="235">
        <f t="shared" si="4"/>
        <v>2.9027439083079361E-2</v>
      </c>
      <c r="R66" s="235">
        <f t="shared" si="4"/>
        <v>3.3008792893178492E-2</v>
      </c>
      <c r="S66" s="235">
        <f t="shared" si="4"/>
        <v>2.7473415179345755E-2</v>
      </c>
      <c r="T66" s="235">
        <f t="shared" si="4"/>
        <v>3.7309581433283438E-2</v>
      </c>
      <c r="U66" s="235">
        <f t="shared" si="4"/>
        <v>3.4307560616912064E-2</v>
      </c>
      <c r="V66" s="235">
        <f t="shared" si="4"/>
        <v>3.5446044941763656E-2</v>
      </c>
      <c r="W66" s="235">
        <f t="shared" si="4"/>
        <v>2.4286429467864128E-2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3.2527154051819822E-2</v>
      </c>
      <c r="C67" s="235">
        <f t="shared" si="5"/>
        <v>3.2873516748112737E-2</v>
      </c>
      <c r="D67" s="235">
        <f t="shared" si="5"/>
        <v>3.3663804462219317E-2</v>
      </c>
      <c r="E67" s="235">
        <f t="shared" si="5"/>
        <v>3.5107279792142516E-2</v>
      </c>
      <c r="F67" s="235">
        <f t="shared" si="5"/>
        <v>3.5888719653221067E-2</v>
      </c>
      <c r="G67" s="235">
        <f t="shared" si="5"/>
        <v>3.5547047413427776E-2</v>
      </c>
      <c r="H67" s="235">
        <f t="shared" si="5"/>
        <v>3.7390441784291607E-2</v>
      </c>
      <c r="I67" s="235">
        <f t="shared" si="5"/>
        <v>3.9152974386895342E-2</v>
      </c>
      <c r="J67" s="235">
        <f t="shared" si="5"/>
        <v>3.31596957767991E-2</v>
      </c>
      <c r="K67" s="235">
        <f t="shared" si="5"/>
        <v>4.1742750173834338E-2</v>
      </c>
      <c r="L67" s="235">
        <f t="shared" si="5"/>
        <v>4.349532815784167E-2</v>
      </c>
      <c r="M67" s="235">
        <f t="shared" si="5"/>
        <v>4.4672528848040634E-2</v>
      </c>
      <c r="N67" s="235">
        <f t="shared" si="5"/>
        <v>4.3222262335311241E-2</v>
      </c>
      <c r="O67" s="235">
        <f t="shared" si="5"/>
        <v>4.2817148350891079E-2</v>
      </c>
      <c r="P67" s="235">
        <f t="shared" si="5"/>
        <v>3.8351912804447066E-2</v>
      </c>
      <c r="Q67" s="235">
        <f t="shared" si="5"/>
        <v>4.0826375853849212E-2</v>
      </c>
      <c r="R67" s="235">
        <f t="shared" si="5"/>
        <v>4.6426051615567066E-2</v>
      </c>
      <c r="S67" s="235">
        <f t="shared" si="5"/>
        <v>3.864067963042047E-2</v>
      </c>
      <c r="T67" s="235">
        <f t="shared" si="5"/>
        <v>5.2475004432372886E-2</v>
      </c>
      <c r="U67" s="235">
        <f t="shared" si="5"/>
        <v>4.8252736328752932E-2</v>
      </c>
      <c r="V67" s="235">
        <f t="shared" si="5"/>
        <v>4.9853986401729659E-2</v>
      </c>
      <c r="W67" s="235">
        <f t="shared" si="5"/>
        <v>3.4158262971982226E-2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0.10991367849171695</v>
      </c>
      <c r="C68" s="302">
        <f t="shared" si="6"/>
        <v>0.11321202213558484</v>
      </c>
      <c r="D68" s="302">
        <f t="shared" si="6"/>
        <v>0.11257567720363228</v>
      </c>
      <c r="E68" s="302">
        <f t="shared" si="6"/>
        <v>0.11419303516925114</v>
      </c>
      <c r="F68" s="302">
        <f t="shared" si="6"/>
        <v>0.11492009553059182</v>
      </c>
      <c r="G68" s="302">
        <f t="shared" si="6"/>
        <v>0.11340977468941768</v>
      </c>
      <c r="H68" s="302">
        <f t="shared" si="6"/>
        <v>0.11488217761335948</v>
      </c>
      <c r="I68" s="302">
        <f t="shared" si="6"/>
        <v>0.11715731005977091</v>
      </c>
      <c r="J68" s="302">
        <f t="shared" si="6"/>
        <v>0.12109049328441462</v>
      </c>
      <c r="K68" s="302">
        <f t="shared" si="6"/>
        <v>0.11990554597360982</v>
      </c>
      <c r="L68" s="302">
        <f t="shared" si="6"/>
        <v>0.12238549304026836</v>
      </c>
      <c r="M68" s="302">
        <f t="shared" si="6"/>
        <v>0.12490590030168895</v>
      </c>
      <c r="N68" s="302">
        <f t="shared" si="6"/>
        <v>0.12084898949165787</v>
      </c>
      <c r="O68" s="302">
        <f t="shared" si="6"/>
        <v>0.12082231075974653</v>
      </c>
      <c r="P68" s="302">
        <f t="shared" si="6"/>
        <v>0.11651803199397363</v>
      </c>
      <c r="Q68" s="302">
        <f t="shared" si="6"/>
        <v>0.11780828986147622</v>
      </c>
      <c r="R68" s="302">
        <f t="shared" si="6"/>
        <v>0.12733214559818359</v>
      </c>
      <c r="S68" s="302">
        <f t="shared" si="6"/>
        <v>0.11661966272765276</v>
      </c>
      <c r="T68" s="302">
        <f t="shared" si="6"/>
        <v>0.14220924620066236</v>
      </c>
      <c r="U68" s="302">
        <f t="shared" si="6"/>
        <v>0.12954028255613334</v>
      </c>
      <c r="V68" s="302">
        <f t="shared" si="6"/>
        <v>0.13314447790817049</v>
      </c>
      <c r="W68" s="302">
        <f t="shared" si="6"/>
        <v>0.11934088051762563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4.714099959513518E-2</v>
      </c>
      <c r="C69" s="303">
        <f t="shared" si="7"/>
        <v>4.6423775699372574E-2</v>
      </c>
      <c r="D69" s="303">
        <f t="shared" si="7"/>
        <v>4.5556116207092497E-2</v>
      </c>
      <c r="E69" s="303">
        <f t="shared" si="7"/>
        <v>4.3714620254183767E-2</v>
      </c>
      <c r="F69" s="303">
        <f t="shared" si="7"/>
        <v>4.2727595442209651E-2</v>
      </c>
      <c r="G69" s="303">
        <f t="shared" si="7"/>
        <v>4.3270603888520859E-2</v>
      </c>
      <c r="H69" s="303">
        <f t="shared" si="7"/>
        <v>4.0970792013601105E-2</v>
      </c>
      <c r="I69" s="303">
        <f t="shared" si="7"/>
        <v>3.8689889443715472E-2</v>
      </c>
      <c r="J69" s="303">
        <f t="shared" si="7"/>
        <v>4.5344540288783222E-2</v>
      </c>
      <c r="K69" s="303">
        <f t="shared" si="7"/>
        <v>3.5399700352231001E-2</v>
      </c>
      <c r="L69" s="303">
        <f t="shared" si="7"/>
        <v>3.3110257717021509E-2</v>
      </c>
      <c r="M69" s="303">
        <f t="shared" si="7"/>
        <v>3.1485620571874887E-2</v>
      </c>
      <c r="N69" s="303">
        <f t="shared" si="7"/>
        <v>3.3583459747524538E-2</v>
      </c>
      <c r="O69" s="303">
        <f t="shared" si="7"/>
        <v>3.4058614324515749E-2</v>
      </c>
      <c r="P69" s="303">
        <f t="shared" si="7"/>
        <v>3.9704409315276433E-2</v>
      </c>
      <c r="Q69" s="303">
        <f t="shared" si="7"/>
        <v>3.6685491906667721E-2</v>
      </c>
      <c r="R69" s="303">
        <f t="shared" si="7"/>
        <v>2.9208639033251167E-2</v>
      </c>
      <c r="S69" s="303">
        <f t="shared" si="7"/>
        <v>3.9360618973132026E-2</v>
      </c>
      <c r="T69" s="303">
        <f t="shared" si="7"/>
        <v>2.0697384442572579E-2</v>
      </c>
      <c r="U69" s="303">
        <f t="shared" si="7"/>
        <v>2.6860067997431694E-2</v>
      </c>
      <c r="V69" s="303">
        <f t="shared" si="7"/>
        <v>2.4638410353912326E-2</v>
      </c>
      <c r="W69" s="303">
        <f t="shared" si="7"/>
        <v>4.435713697714247E-2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0.35446405464803571</v>
      </c>
      <c r="C70" s="303">
        <f t="shared" si="8"/>
        <v>0.34907108266258985</v>
      </c>
      <c r="D70" s="303">
        <f t="shared" si="8"/>
        <v>0.34254695071102231</v>
      </c>
      <c r="E70" s="303">
        <f t="shared" si="8"/>
        <v>0.32870031768049723</v>
      </c>
      <c r="F70" s="303">
        <f t="shared" si="8"/>
        <v>0.32127865034430719</v>
      </c>
      <c r="G70" s="303">
        <f t="shared" si="8"/>
        <v>0.32536165616176249</v>
      </c>
      <c r="H70" s="303">
        <f t="shared" si="8"/>
        <v>0.30806883994842366</v>
      </c>
      <c r="I70" s="303">
        <f t="shared" si="8"/>
        <v>0.29091820716332206</v>
      </c>
      <c r="J70" s="303">
        <f t="shared" si="8"/>
        <v>0.34095606255604299</v>
      </c>
      <c r="K70" s="303">
        <f t="shared" si="8"/>
        <v>0.26617851611004462</v>
      </c>
      <c r="L70" s="303">
        <f t="shared" si="8"/>
        <v>0.24896366860298869</v>
      </c>
      <c r="M70" s="303">
        <f t="shared" si="8"/>
        <v>0.236747646992367</v>
      </c>
      <c r="N70" s="303">
        <f t="shared" si="8"/>
        <v>0.25252178387080942</v>
      </c>
      <c r="O70" s="303">
        <f t="shared" si="8"/>
        <v>0.25609458078626279</v>
      </c>
      <c r="P70" s="303">
        <f t="shared" si="8"/>
        <v>0.2985466161975594</v>
      </c>
      <c r="Q70" s="303">
        <f t="shared" si="8"/>
        <v>0.27584667952898229</v>
      </c>
      <c r="R70" s="303">
        <f t="shared" si="8"/>
        <v>0.21962649734617698</v>
      </c>
      <c r="S70" s="303">
        <f t="shared" si="8"/>
        <v>0.29596157727874273</v>
      </c>
      <c r="T70" s="303">
        <f t="shared" si="8"/>
        <v>0.15562840994318999</v>
      </c>
      <c r="U70" s="303">
        <f t="shared" si="8"/>
        <v>0.20196704974991897</v>
      </c>
      <c r="V70" s="303">
        <f t="shared" si="8"/>
        <v>0.18526189323807152</v>
      </c>
      <c r="W70" s="303">
        <f t="shared" si="8"/>
        <v>0.33353154919351358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0.12599775868494659</v>
      </c>
      <c r="C71" s="303">
        <f t="shared" si="9"/>
        <v>0.12733943534548245</v>
      </c>
      <c r="D71" s="303">
        <f t="shared" si="9"/>
        <v>0.13040070779910837</v>
      </c>
      <c r="E71" s="303">
        <f t="shared" si="9"/>
        <v>0.13599217934308619</v>
      </c>
      <c r="F71" s="303">
        <f t="shared" si="9"/>
        <v>0.1390191785968824</v>
      </c>
      <c r="G71" s="303">
        <f t="shared" si="9"/>
        <v>0.13769567097152322</v>
      </c>
      <c r="H71" s="303">
        <f t="shared" si="9"/>
        <v>0.14483627597899676</v>
      </c>
      <c r="I71" s="303">
        <f t="shared" si="9"/>
        <v>0.15166365341212296</v>
      </c>
      <c r="J71" s="303">
        <f t="shared" si="9"/>
        <v>0.12844798348774156</v>
      </c>
      <c r="K71" s="303">
        <f t="shared" si="9"/>
        <v>0.16169545466135049</v>
      </c>
      <c r="L71" s="303">
        <f t="shared" si="9"/>
        <v>0.16848427170798491</v>
      </c>
      <c r="M71" s="303">
        <f t="shared" si="9"/>
        <v>0.17304429710249522</v>
      </c>
      <c r="N71" s="303">
        <f t="shared" si="9"/>
        <v>0.16742651911280002</v>
      </c>
      <c r="O71" s="303">
        <f t="shared" si="9"/>
        <v>0.16585726242444812</v>
      </c>
      <c r="P71" s="303">
        <f t="shared" si="9"/>
        <v>0.14856064711171618</v>
      </c>
      <c r="Q71" s="303">
        <f t="shared" si="9"/>
        <v>0.15814577090326248</v>
      </c>
      <c r="R71" s="303">
        <f t="shared" si="9"/>
        <v>0.17983677387926364</v>
      </c>
      <c r="S71" s="303">
        <f t="shared" si="9"/>
        <v>0.14967921939127224</v>
      </c>
      <c r="T71" s="303">
        <f t="shared" si="9"/>
        <v>0.20326810439451004</v>
      </c>
      <c r="U71" s="303">
        <f t="shared" si="9"/>
        <v>0.18691265206149882</v>
      </c>
      <c r="V71" s="303">
        <f t="shared" si="9"/>
        <v>0.19311528263802427</v>
      </c>
      <c r="W71" s="303">
        <f t="shared" si="9"/>
        <v>0.13231605101953178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0.23596639025561092</v>
      </c>
      <c r="C72" s="303">
        <f t="shared" si="10"/>
        <v>0.2360893588139264</v>
      </c>
      <c r="D72" s="303">
        <f t="shared" si="10"/>
        <v>0.23798233179326644</v>
      </c>
      <c r="E72" s="303">
        <f t="shared" si="10"/>
        <v>0.24084711181595422</v>
      </c>
      <c r="F72" s="303">
        <f t="shared" si="10"/>
        <v>0.24246226787925762</v>
      </c>
      <c r="G72" s="303">
        <f t="shared" si="10"/>
        <v>0.24199904517302429</v>
      </c>
      <c r="H72" s="303">
        <f t="shared" si="10"/>
        <v>0.24580862692546729</v>
      </c>
      <c r="I72" s="303">
        <f t="shared" si="10"/>
        <v>0.2492821326871647</v>
      </c>
      <c r="J72" s="303">
        <f t="shared" si="10"/>
        <v>0.23518347748973739</v>
      </c>
      <c r="K72" s="303">
        <f t="shared" si="10"/>
        <v>0.25445882358342908</v>
      </c>
      <c r="L72" s="303">
        <f t="shared" si="10"/>
        <v>0.25787754923009898</v>
      </c>
      <c r="M72" s="303">
        <f t="shared" si="10"/>
        <v>0.26005895362372788</v>
      </c>
      <c r="N72" s="303">
        <f t="shared" si="10"/>
        <v>0.25750260070074593</v>
      </c>
      <c r="O72" s="303">
        <f t="shared" si="10"/>
        <v>0.25662630975410655</v>
      </c>
      <c r="P72" s="303">
        <f t="shared" si="10"/>
        <v>0.24749728496306822</v>
      </c>
      <c r="Q72" s="303">
        <f t="shared" si="10"/>
        <v>0.25271612394686876</v>
      </c>
      <c r="R72" s="303">
        <f t="shared" si="10"/>
        <v>0.26341788753752543</v>
      </c>
      <c r="S72" s="303">
        <f t="shared" si="10"/>
        <v>0.24808272820401508</v>
      </c>
      <c r="T72" s="303">
        <f t="shared" si="10"/>
        <v>0.27409088453436459</v>
      </c>
      <c r="U72" s="303">
        <f t="shared" si="10"/>
        <v>0.26703684625262597</v>
      </c>
      <c r="V72" s="303">
        <f t="shared" si="10"/>
        <v>0.26992863681334328</v>
      </c>
      <c r="W72" s="303">
        <f t="shared" si="10"/>
        <v>0.23759292778858424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5.4294756379204404E-2</v>
      </c>
      <c r="C73" s="304">
        <f t="shared" si="11"/>
        <v>5.3423557424620183E-2</v>
      </c>
      <c r="D73" s="304">
        <f t="shared" si="11"/>
        <v>5.2455189364402237E-2</v>
      </c>
      <c r="E73" s="304">
        <f t="shared" si="11"/>
        <v>5.0291664129051734E-2</v>
      </c>
      <c r="F73" s="304">
        <f t="shared" si="11"/>
        <v>4.9177070602819277E-2</v>
      </c>
      <c r="G73" s="304">
        <f t="shared" si="11"/>
        <v>4.9821430395236378E-2</v>
      </c>
      <c r="H73" s="304">
        <f t="shared" si="11"/>
        <v>4.7169589341083805E-2</v>
      </c>
      <c r="I73" s="304">
        <f t="shared" si="11"/>
        <v>4.4528331788146351E-2</v>
      </c>
      <c r="J73" s="304">
        <f t="shared" si="11"/>
        <v>5.207158760329899E-2</v>
      </c>
      <c r="K73" s="304">
        <f t="shared" si="11"/>
        <v>4.0673056917709664E-2</v>
      </c>
      <c r="L73" s="304">
        <f t="shared" si="11"/>
        <v>3.8028077562609883E-2</v>
      </c>
      <c r="M73" s="304">
        <f t="shared" si="11"/>
        <v>3.6203479422118427E-2</v>
      </c>
      <c r="N73" s="304">
        <f t="shared" si="11"/>
        <v>3.8508057931570076E-2</v>
      </c>
      <c r="O73" s="304">
        <f t="shared" si="11"/>
        <v>3.9075105202437503E-2</v>
      </c>
      <c r="P73" s="304">
        <f t="shared" si="11"/>
        <v>4.5539685779727897E-2</v>
      </c>
      <c r="Q73" s="304">
        <f t="shared" si="11"/>
        <v>4.2032483043924901E-2</v>
      </c>
      <c r="R73" s="304">
        <f t="shared" si="11"/>
        <v>3.3484876564328359E-2</v>
      </c>
      <c r="S73" s="304">
        <f t="shared" si="11"/>
        <v>4.5100244151789134E-2</v>
      </c>
      <c r="T73" s="304">
        <f t="shared" si="11"/>
        <v>2.3699207341050296E-2</v>
      </c>
      <c r="U73" s="304">
        <f t="shared" si="11"/>
        <v>3.0754668683912013E-2</v>
      </c>
      <c r="V73" s="304">
        <f t="shared" si="11"/>
        <v>2.8206519015431798E-2</v>
      </c>
      <c r="W73" s="304">
        <f t="shared" si="11"/>
        <v>5.0781580123202427E-2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3.6359006867222224E-2</v>
      </c>
      <c r="C74" s="304">
        <f t="shared" si="12"/>
        <v>3.5805824949669912E-2</v>
      </c>
      <c r="D74" s="304">
        <f t="shared" si="12"/>
        <v>3.5136614756649795E-2</v>
      </c>
      <c r="E74" s="304">
        <f t="shared" si="12"/>
        <v>3.371630198066277E-2</v>
      </c>
      <c r="F74" s="304">
        <f t="shared" si="12"/>
        <v>3.2955027459017086E-2</v>
      </c>
      <c r="G74" s="304">
        <f t="shared" si="12"/>
        <v>3.3373840127351478E-2</v>
      </c>
      <c r="H74" s="304">
        <f t="shared" si="12"/>
        <v>3.1600036506900547E-2</v>
      </c>
      <c r="I74" s="304">
        <f t="shared" si="12"/>
        <v>2.9840817294024647E-2</v>
      </c>
      <c r="J74" s="304">
        <f t="shared" si="12"/>
        <v>3.497343004837436E-2</v>
      </c>
      <c r="K74" s="304">
        <f t="shared" si="12"/>
        <v>2.7303153502438678E-2</v>
      </c>
      <c r="L74" s="304">
        <f t="shared" si="12"/>
        <v>2.5537347490461722E-2</v>
      </c>
      <c r="M74" s="304">
        <f t="shared" si="12"/>
        <v>2.4284294020564031E-2</v>
      </c>
      <c r="N74" s="304">
        <f t="shared" si="12"/>
        <v>2.5902319723218929E-2</v>
      </c>
      <c r="O74" s="304">
        <f t="shared" si="12"/>
        <v>2.6268797920036772E-2</v>
      </c>
      <c r="P74" s="304">
        <f t="shared" si="12"/>
        <v>3.0623298261628601E-2</v>
      </c>
      <c r="Q74" s="304">
        <f t="shared" si="12"/>
        <v>2.8294861450065767E-2</v>
      </c>
      <c r="R74" s="304">
        <f t="shared" si="12"/>
        <v>2.2528099028722944E-2</v>
      </c>
      <c r="S74" s="304">
        <f t="shared" si="12"/>
        <v>3.0358138941328511E-2</v>
      </c>
      <c r="T74" s="304">
        <f t="shared" si="12"/>
        <v>1.5963521129040606E-2</v>
      </c>
      <c r="U74" s="304">
        <f t="shared" si="12"/>
        <v>2.0716688342634501E-2</v>
      </c>
      <c r="V74" s="304">
        <f t="shared" si="12"/>
        <v>1.9003163678094428E-2</v>
      </c>
      <c r="W74" s="304">
        <f t="shared" si="12"/>
        <v>3.4211863596729376E-2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0.14531262700918426</v>
      </c>
      <c r="C76" s="304">
        <f t="shared" si="14"/>
        <v>0.14685997643963628</v>
      </c>
      <c r="D76" s="304">
        <f t="shared" si="14"/>
        <v>0.15039052767221442</v>
      </c>
      <c r="E76" s="304">
        <f t="shared" si="14"/>
        <v>0.15683914570623975</v>
      </c>
      <c r="F76" s="304">
        <f t="shared" si="14"/>
        <v>0.16033016981742124</v>
      </c>
      <c r="G76" s="304">
        <f t="shared" si="14"/>
        <v>0.15880377465043641</v>
      </c>
      <c r="H76" s="304">
        <f t="shared" si="14"/>
        <v>0.16703900107748296</v>
      </c>
      <c r="I76" s="304">
        <f t="shared" si="14"/>
        <v>0.17491298360499369</v>
      </c>
      <c r="J76" s="304">
        <f t="shared" si="14"/>
        <v>0.14813845983806403</v>
      </c>
      <c r="K76" s="304">
        <f t="shared" si="14"/>
        <v>0.18648261316328074</v>
      </c>
      <c r="L76" s="304">
        <f t="shared" si="14"/>
        <v>0.19431212417702734</v>
      </c>
      <c r="M76" s="304">
        <f t="shared" si="14"/>
        <v>0.19957118018104542</v>
      </c>
      <c r="N76" s="304">
        <f t="shared" si="14"/>
        <v>0.19309222304595694</v>
      </c>
      <c r="O76" s="304">
        <f t="shared" si="14"/>
        <v>0.19128240663163232</v>
      </c>
      <c r="P76" s="304">
        <f t="shared" si="14"/>
        <v>0.17133430092171173</v>
      </c>
      <c r="Q76" s="304">
        <f t="shared" si="14"/>
        <v>0.1823887794528781</v>
      </c>
      <c r="R76" s="304">
        <f t="shared" si="14"/>
        <v>0.20740491194447416</v>
      </c>
      <c r="S76" s="304">
        <f t="shared" si="14"/>
        <v>0.17262434511089744</v>
      </c>
      <c r="T76" s="304">
        <f t="shared" si="14"/>
        <v>0.2344281560642737</v>
      </c>
      <c r="U76" s="304">
        <f t="shared" si="14"/>
        <v>0.21556548922607943</v>
      </c>
      <c r="V76" s="304">
        <f t="shared" si="14"/>
        <v>0.22271895411981707</v>
      </c>
      <c r="W76" s="304">
        <f t="shared" si="14"/>
        <v>0.1525994840686524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3.6578390029250646E-2</v>
      </c>
      <c r="C77" s="237">
        <f t="shared" si="15"/>
        <v>3.6967891975114138E-2</v>
      </c>
      <c r="D77" s="237">
        <f t="shared" si="15"/>
        <v>3.7856609512340503E-2</v>
      </c>
      <c r="E77" s="237">
        <f t="shared" si="15"/>
        <v>3.947986876002673E-2</v>
      </c>
      <c r="F77" s="237">
        <f t="shared" si="15"/>
        <v>4.0358636449858945E-2</v>
      </c>
      <c r="G77" s="237">
        <f t="shared" si="15"/>
        <v>3.9974409153815317E-2</v>
      </c>
      <c r="H77" s="237">
        <f t="shared" si="15"/>
        <v>4.2047397100063548E-2</v>
      </c>
      <c r="I77" s="237">
        <f t="shared" si="15"/>
        <v>4.4029451997168879E-2</v>
      </c>
      <c r="J77" s="237">
        <f t="shared" si="15"/>
        <v>3.728971441653664E-2</v>
      </c>
      <c r="K77" s="237">
        <f t="shared" si="15"/>
        <v>4.694178268161945E-2</v>
      </c>
      <c r="L77" s="237">
        <f t="shared" si="15"/>
        <v>4.8912643118827301E-2</v>
      </c>
      <c r="M77" s="237">
        <f t="shared" si="15"/>
        <v>5.0236463392811355E-2</v>
      </c>
      <c r="N77" s="237">
        <f t="shared" si="15"/>
        <v>4.8605567124897338E-2</v>
      </c>
      <c r="O77" s="237">
        <f t="shared" si="15"/>
        <v>4.8149996456008905E-2</v>
      </c>
      <c r="P77" s="237">
        <f t="shared" si="15"/>
        <v>4.3128618713274419E-2</v>
      </c>
      <c r="Q77" s="237">
        <f t="shared" si="15"/>
        <v>4.5911274533387184E-2</v>
      </c>
      <c r="R77" s="237">
        <f t="shared" si="15"/>
        <v>5.2208386285713955E-2</v>
      </c>
      <c r="S77" s="237">
        <f t="shared" si="15"/>
        <v>4.3453351260460585E-2</v>
      </c>
      <c r="T77" s="237">
        <f t="shared" si="15"/>
        <v>5.9010732259455204E-2</v>
      </c>
      <c r="U77" s="237">
        <f t="shared" si="15"/>
        <v>5.4262583397239127E-2</v>
      </c>
      <c r="V77" s="237">
        <f t="shared" si="15"/>
        <v>5.6063268130074818E-2</v>
      </c>
      <c r="W77" s="237">
        <f t="shared" si="15"/>
        <v>3.8412652509356944E-2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343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0.45242437596908297</v>
      </c>
      <c r="C81" s="324">
        <f>IF(C$5=0,0,C$5/TEL_fec!C$5)</f>
        <v>0.45596772598454527</v>
      </c>
      <c r="D81" s="324">
        <f>IF(D$5=0,0,D$5/TEL_fec!D$5)</f>
        <v>0.45640503719994829</v>
      </c>
      <c r="E81" s="324">
        <f>IF(E$5=0,0,E$5/TEL_fec!E$5)</f>
        <v>0.45995189158086974</v>
      </c>
      <c r="F81" s="324">
        <f>IF(F$5=0,0,F$5/TEL_fec!F$5)</f>
        <v>0.46142754324274388</v>
      </c>
      <c r="G81" s="324">
        <f>IF(G$5=0,0,G$5/TEL_fec!G$5)</f>
        <v>0.45867453074090658</v>
      </c>
      <c r="H81" s="324">
        <f>IF(H$5=0,0,H$5/TEL_fec!H$5)</f>
        <v>0.46155454811130625</v>
      </c>
      <c r="I81" s="324">
        <f>IF(I$5=0,0,I$5/TEL_fec!I$5)</f>
        <v>0.46598934633199951</v>
      </c>
      <c r="J81" s="324">
        <f>IF(J$5=0,0,J$5/TEL_fec!J$5)</f>
        <v>0.47002241067963013</v>
      </c>
      <c r="K81" s="324">
        <f>IF(K$5=0,0,K$5/TEL_fec!K$5)</f>
        <v>0.47197917542449053</v>
      </c>
      <c r="L81" s="324">
        <f>IF(L$5=0,0,L$5/TEL_fec!L$5)</f>
        <v>0.47455557075890431</v>
      </c>
      <c r="M81" s="324">
        <f>IF(M$5=0,0,M$5/TEL_fec!M$5)</f>
        <v>0.47647937990399275</v>
      </c>
      <c r="N81" s="324">
        <f>IF(N$5=0,0,N$5/TEL_fec!N$5)</f>
        <v>0.48258572617909212</v>
      </c>
      <c r="O81" s="324">
        <f>IF(O$5=0,0,O$5/TEL_fec!O$5)</f>
        <v>0.48059688089732411</v>
      </c>
      <c r="P81" s="324">
        <f>IF(P$5=0,0,P$5/TEL_fec!P$5)</f>
        <v>0.47705334158719648</v>
      </c>
      <c r="Q81" s="324">
        <f>IF(Q$5=0,0,Q$5/TEL_fec!Q$5)</f>
        <v>0.48203173884174888</v>
      </c>
      <c r="R81" s="324">
        <f>IF(R$5=0,0,R$5/TEL_fec!R$5)</f>
        <v>0.4860858125138191</v>
      </c>
      <c r="S81" s="324">
        <f>IF(S$5=0,0,S$5/TEL_fec!S$5)</f>
        <v>0.47918632914029785</v>
      </c>
      <c r="T81" s="324">
        <f>IF(T$5=0,0,T$5/TEL_fec!T$5)</f>
        <v>0.49454807178936522</v>
      </c>
      <c r="U81" s="324">
        <f>IF(U$5=0,0,U$5/TEL_fec!U$5)</f>
        <v>0.49036602627592102</v>
      </c>
      <c r="V81" s="324">
        <f>IF(V$5=0,0,V$5/TEL_fec!V$5)</f>
        <v>0.49248423721870621</v>
      </c>
      <c r="W81" s="324">
        <f>IF(W$5=0,0,W$5/TEL_fec!W$5)</f>
        <v>0.48143978902552909</v>
      </c>
      <c r="DA81" s="95"/>
    </row>
    <row r="82" spans="1:105" ht="12" customHeight="1" x14ac:dyDescent="0.25">
      <c r="A82" s="55" t="s">
        <v>92</v>
      </c>
      <c r="B82" s="336">
        <f>IF(B$6=0,0,B$6/TEL_fec!B$6)</f>
        <v>0.47782402390199641</v>
      </c>
      <c r="C82" s="336">
        <f>IF(C$6=0,0,C$6/TEL_fec!C$6)</f>
        <v>0.47782402390199641</v>
      </c>
      <c r="D82" s="336">
        <f>IF(D$6=0,0,D$6/TEL_fec!D$6)</f>
        <v>0.47782402390199641</v>
      </c>
      <c r="E82" s="336">
        <f>IF(E$6=0,0,E$6/TEL_fec!E$6)</f>
        <v>0.47782402390199652</v>
      </c>
      <c r="F82" s="336">
        <f>IF(F$6=0,0,F$6/TEL_fec!F$6)</f>
        <v>0.47782402390199658</v>
      </c>
      <c r="G82" s="336">
        <f>IF(G$6=0,0,G$6/TEL_fec!G$6)</f>
        <v>0.47782402390199635</v>
      </c>
      <c r="H82" s="336">
        <f>IF(H$6=0,0,H$6/TEL_fec!H$6)</f>
        <v>0.47782402390199635</v>
      </c>
      <c r="I82" s="336">
        <f>IF(I$6=0,0,I$6/TEL_fec!I$6)</f>
        <v>0.47782402390199641</v>
      </c>
      <c r="J82" s="336">
        <f>IF(J$6=0,0,J$6/TEL_fec!J$6)</f>
        <v>0.47782402390199646</v>
      </c>
      <c r="K82" s="336">
        <f>IF(K$6=0,0,K$6/TEL_fec!K$6)</f>
        <v>0.47782402390199635</v>
      </c>
      <c r="L82" s="336">
        <f>IF(L$6=0,0,L$6/TEL_fec!L$6)</f>
        <v>0.47782402390199624</v>
      </c>
      <c r="M82" s="336">
        <f>IF(M$6=0,0,M$6/TEL_fec!M$6)</f>
        <v>0.47782402390199635</v>
      </c>
      <c r="N82" s="336">
        <f>IF(N$6=0,0,N$6/TEL_fec!N$6)</f>
        <v>0.47782402390199652</v>
      </c>
      <c r="O82" s="336">
        <f>IF(O$6=0,0,O$6/TEL_fec!O$6)</f>
        <v>0.47782402390199646</v>
      </c>
      <c r="P82" s="336">
        <f>IF(P$6=0,0,P$6/TEL_fec!P$6)</f>
        <v>0.47782402390199635</v>
      </c>
      <c r="Q82" s="336">
        <f>IF(Q$6=0,0,Q$6/TEL_fec!Q$6)</f>
        <v>0.47782402390199652</v>
      </c>
      <c r="R82" s="336">
        <f>IF(R$6=0,0,R$6/TEL_fec!R$6)</f>
        <v>0.4778240239019963</v>
      </c>
      <c r="S82" s="336">
        <f>IF(S$6=0,0,S$6/TEL_fec!S$6)</f>
        <v>0.47782402390199635</v>
      </c>
      <c r="T82" s="336">
        <f>IF(T$6=0,0,T$6/TEL_fec!T$6)</f>
        <v>0.47782402390199635</v>
      </c>
      <c r="U82" s="336">
        <f>IF(U$6=0,0,U$6/TEL_fec!U$6)</f>
        <v>0.47782402390199635</v>
      </c>
      <c r="V82" s="336">
        <f>IF(V$6=0,0,V$6/TEL_fec!V$6)</f>
        <v>0.47782402390199641</v>
      </c>
      <c r="W82" s="336">
        <f>IF(W$6=0,0,W$6/TEL_fec!W$6)</f>
        <v>0.4778240239019963</v>
      </c>
      <c r="DA82" s="67"/>
    </row>
    <row r="83" spans="1:105" ht="12" customHeight="1" x14ac:dyDescent="0.25">
      <c r="A83" s="202" t="s">
        <v>93</v>
      </c>
      <c r="B83" s="337">
        <f>IF(B$7=0,0,B$7/TEL_fec!B$7)</f>
        <v>0.12274187005576752</v>
      </c>
      <c r="C83" s="337">
        <f>IF(C$7=0,0,C$7/TEL_fec!C$7)</f>
        <v>0.12274187005576753</v>
      </c>
      <c r="D83" s="337">
        <f>IF(D$7=0,0,D$7/TEL_fec!D$7)</f>
        <v>0.12274187005576753</v>
      </c>
      <c r="E83" s="337">
        <f>IF(E$7=0,0,E$7/TEL_fec!E$7)</f>
        <v>0.12274187005576752</v>
      </c>
      <c r="F83" s="337">
        <f>IF(F$7=0,0,F$7/TEL_fec!F$7)</f>
        <v>0.12274187005576753</v>
      </c>
      <c r="G83" s="337">
        <f>IF(G$7=0,0,G$7/TEL_fec!G$7)</f>
        <v>0.12274187005576752</v>
      </c>
      <c r="H83" s="337">
        <f>IF(H$7=0,0,H$7/TEL_fec!H$7)</f>
        <v>0.12274187005576753</v>
      </c>
      <c r="I83" s="337">
        <f>IF(I$7=0,0,I$7/TEL_fec!I$7)</f>
        <v>0.12274187005576753</v>
      </c>
      <c r="J83" s="337">
        <f>IF(J$7=0,0,J$7/TEL_fec!J$7)</f>
        <v>0.1227418700557675</v>
      </c>
      <c r="K83" s="337">
        <f>IF(K$7=0,0,K$7/TEL_fec!K$7)</f>
        <v>0.12274187005576753</v>
      </c>
      <c r="L83" s="337">
        <f>IF(L$7=0,0,L$7/TEL_fec!L$7)</f>
        <v>0.12274187005576752</v>
      </c>
      <c r="M83" s="337">
        <f>IF(M$7=0,0,M$7/TEL_fec!M$7)</f>
        <v>0.12274187005576749</v>
      </c>
      <c r="N83" s="337">
        <f>IF(N$7=0,0,N$7/TEL_fec!N$7)</f>
        <v>0.12274187005576755</v>
      </c>
      <c r="O83" s="337">
        <f>IF(O$7=0,0,O$7/TEL_fec!O$7)</f>
        <v>0.12274187005576757</v>
      </c>
      <c r="P83" s="337">
        <f>IF(P$7=0,0,P$7/TEL_fec!P$7)</f>
        <v>0.12274187005576748</v>
      </c>
      <c r="Q83" s="337">
        <f>IF(Q$7=0,0,Q$7/TEL_fec!Q$7)</f>
        <v>0.12274187005576755</v>
      </c>
      <c r="R83" s="337">
        <f>IF(R$7=0,0,R$7/TEL_fec!R$7)</f>
        <v>0.1227418700557675</v>
      </c>
      <c r="S83" s="337">
        <f>IF(S$7=0,0,S$7/TEL_fec!S$7)</f>
        <v>0.12274187005576756</v>
      </c>
      <c r="T83" s="337">
        <f>IF(T$7=0,0,T$7/TEL_fec!T$7)</f>
        <v>0.12274187005576753</v>
      </c>
      <c r="U83" s="337">
        <f>IF(U$7=0,0,U$7/TEL_fec!U$7)</f>
        <v>0.12274187005576753</v>
      </c>
      <c r="V83" s="337">
        <f>IF(V$7=0,0,V$7/TEL_fec!V$7)</f>
        <v>0.12274187005576752</v>
      </c>
      <c r="W83" s="337">
        <f>IF(W$7=0,0,W$7/TEL_fec!W$7)</f>
        <v>0.1227418700557676</v>
      </c>
      <c r="DA83" s="174"/>
    </row>
    <row r="84" spans="1:105" ht="12" customHeight="1" x14ac:dyDescent="0.25">
      <c r="A84" s="202" t="s">
        <v>94</v>
      </c>
      <c r="B84" s="337">
        <f>IF(B$8=0,0,B$8/TEL_fec!B$8)</f>
        <v>0.6617260497359666</v>
      </c>
      <c r="C84" s="337">
        <f>IF(C$8=0,0,C$8/TEL_fec!C$8)</f>
        <v>0.66172604973596694</v>
      </c>
      <c r="D84" s="337">
        <f>IF(D$8=0,0,D$8/TEL_fec!D$8)</f>
        <v>0.66172604973596649</v>
      </c>
      <c r="E84" s="337">
        <f>IF(E$8=0,0,E$8/TEL_fec!E$8)</f>
        <v>0.66172604973596649</v>
      </c>
      <c r="F84" s="337">
        <f>IF(F$8=0,0,F$8/TEL_fec!F$8)</f>
        <v>0.66172604973596671</v>
      </c>
      <c r="G84" s="337">
        <f>IF(G$8=0,0,G$8/TEL_fec!G$8)</f>
        <v>0.66172604973596694</v>
      </c>
      <c r="H84" s="337">
        <f>IF(H$8=0,0,H$8/TEL_fec!H$8)</f>
        <v>0.66172604973596671</v>
      </c>
      <c r="I84" s="337">
        <f>IF(I$8=0,0,I$8/TEL_fec!I$8)</f>
        <v>0.66172604973596671</v>
      </c>
      <c r="J84" s="337">
        <f>IF(J$8=0,0,J$8/TEL_fec!J$8)</f>
        <v>0.66172604973596671</v>
      </c>
      <c r="K84" s="337">
        <f>IF(K$8=0,0,K$8/TEL_fec!K$8)</f>
        <v>0.66172604973596671</v>
      </c>
      <c r="L84" s="337">
        <f>IF(L$8=0,0,L$8/TEL_fec!L$8)</f>
        <v>0.6617260497359666</v>
      </c>
      <c r="M84" s="337">
        <f>IF(M$8=0,0,M$8/TEL_fec!M$8)</f>
        <v>0.6617260497359666</v>
      </c>
      <c r="N84" s="337">
        <f>IF(N$8=0,0,N$8/TEL_fec!N$8)</f>
        <v>0.66172604973596683</v>
      </c>
      <c r="O84" s="337">
        <f>IF(O$8=0,0,O$8/TEL_fec!O$8)</f>
        <v>0.6617260497359666</v>
      </c>
      <c r="P84" s="337">
        <f>IF(P$8=0,0,P$8/TEL_fec!P$8)</f>
        <v>0.66172604973596671</v>
      </c>
      <c r="Q84" s="337">
        <f>IF(Q$8=0,0,Q$8/TEL_fec!Q$8)</f>
        <v>0.6617260497359666</v>
      </c>
      <c r="R84" s="337">
        <f>IF(R$8=0,0,R$8/TEL_fec!R$8)</f>
        <v>0.6617260497359666</v>
      </c>
      <c r="S84" s="337">
        <f>IF(S$8=0,0,S$8/TEL_fec!S$8)</f>
        <v>0.66172604973596671</v>
      </c>
      <c r="T84" s="337">
        <f>IF(T$8=0,0,T$8/TEL_fec!T$8)</f>
        <v>0.6617260497359666</v>
      </c>
      <c r="U84" s="337">
        <f>IF(U$8=0,0,U$8/TEL_fec!U$8)</f>
        <v>0.66172604973596671</v>
      </c>
      <c r="V84" s="337">
        <f>IF(V$8=0,0,V$8/TEL_fec!V$8)</f>
        <v>0.66172604973596638</v>
      </c>
      <c r="W84" s="337">
        <f>IF(W$8=0,0,W$8/TEL_fec!W$8)</f>
        <v>0.66172604973596671</v>
      </c>
      <c r="DA84" s="174"/>
    </row>
    <row r="85" spans="1:105" ht="12" customHeight="1" x14ac:dyDescent="0.25">
      <c r="A85" s="202" t="s">
        <v>95</v>
      </c>
      <c r="B85" s="337">
        <f>IF(B$9=0,0,B$9/TEL_fec!B$9)</f>
        <v>0.47569179542621537</v>
      </c>
      <c r="C85" s="337">
        <f>IF(C$9=0,0,C$9/TEL_fec!C$9)</f>
        <v>0.47569179542621537</v>
      </c>
      <c r="D85" s="337">
        <f>IF(D$9=0,0,D$9/TEL_fec!D$9)</f>
        <v>0.47569179542621515</v>
      </c>
      <c r="E85" s="337">
        <f>IF(E$9=0,0,E$9/TEL_fec!E$9)</f>
        <v>0.47569179542621542</v>
      </c>
      <c r="F85" s="337">
        <f>IF(F$9=0,0,F$9/TEL_fec!F$9)</f>
        <v>0.47569179542621537</v>
      </c>
      <c r="G85" s="337">
        <f>IF(G$9=0,0,G$9/TEL_fec!G$9)</f>
        <v>0.4756917954262152</v>
      </c>
      <c r="H85" s="337">
        <f>IF(H$9=0,0,H$9/TEL_fec!H$9)</f>
        <v>0.47569179542621531</v>
      </c>
      <c r="I85" s="337">
        <f>IF(I$9=0,0,I$9/TEL_fec!I$9)</f>
        <v>0.47569179542621548</v>
      </c>
      <c r="J85" s="337">
        <f>IF(J$9=0,0,J$9/TEL_fec!J$9)</f>
        <v>0.47569179542621515</v>
      </c>
      <c r="K85" s="337">
        <f>IF(K$9=0,0,K$9/TEL_fec!K$9)</f>
        <v>0.4756917954262152</v>
      </c>
      <c r="L85" s="337">
        <f>IF(L$9=0,0,L$9/TEL_fec!L$9)</f>
        <v>0.47569179542621554</v>
      </c>
      <c r="M85" s="337">
        <f>IF(M$9=0,0,M$9/TEL_fec!M$9)</f>
        <v>0.4756917954262152</v>
      </c>
      <c r="N85" s="337">
        <f>IF(N$9=0,0,N$9/TEL_fec!N$9)</f>
        <v>0.47569179542621526</v>
      </c>
      <c r="O85" s="337">
        <f>IF(O$9=0,0,O$9/TEL_fec!O$9)</f>
        <v>0.47569179542621515</v>
      </c>
      <c r="P85" s="337">
        <f>IF(P$9=0,0,P$9/TEL_fec!P$9)</f>
        <v>0.47569179542621542</v>
      </c>
      <c r="Q85" s="337">
        <f>IF(Q$9=0,0,Q$9/TEL_fec!Q$9)</f>
        <v>0.47569179542621537</v>
      </c>
      <c r="R85" s="337">
        <f>IF(R$9=0,0,R$9/TEL_fec!R$9)</f>
        <v>0.47569179542621531</v>
      </c>
      <c r="S85" s="337">
        <f>IF(S$9=0,0,S$9/TEL_fec!S$9)</f>
        <v>0.47569179542621548</v>
      </c>
      <c r="T85" s="337">
        <f>IF(T$9=0,0,T$9/TEL_fec!T$9)</f>
        <v>0.47569179542621526</v>
      </c>
      <c r="U85" s="337">
        <f>IF(U$9=0,0,U$9/TEL_fec!U$9)</f>
        <v>0.47569179542621526</v>
      </c>
      <c r="V85" s="337">
        <f>IF(V$9=0,0,V$9/TEL_fec!V$9)</f>
        <v>0.47569179542621554</v>
      </c>
      <c r="W85" s="337">
        <f>IF(W$9=0,0,W$9/TEL_fec!W$9)</f>
        <v>0.47569179542621531</v>
      </c>
      <c r="DA85" s="174"/>
    </row>
    <row r="86" spans="1:105" ht="12" customHeight="1" x14ac:dyDescent="0.25">
      <c r="A86" s="56" t="s">
        <v>96</v>
      </c>
      <c r="B86" s="338">
        <f>IF(B$10=0,0,B$10/TEL_fec!B$10)</f>
        <v>0.72031280558909971</v>
      </c>
      <c r="C86" s="338">
        <f>IF(C$10=0,0,C$10/TEL_fec!C$10)</f>
        <v>0.71417371921273909</v>
      </c>
      <c r="D86" s="338">
        <f>IF(D$10=0,0,D$10/TEL_fec!D$10)</f>
        <v>0.72495084791432463</v>
      </c>
      <c r="E86" s="338">
        <f>IF(E$10=0,0,E$10/TEL_fec!E$10)</f>
        <v>0.72819151155412321</v>
      </c>
      <c r="F86" s="338">
        <f>IF(F$10=0,0,F$10/TEL_fec!F$10)</f>
        <v>0.73506815096977174</v>
      </c>
      <c r="G86" s="338">
        <f>IF(G$10=0,0,G$10/TEL_fec!G$10)</f>
        <v>0.73744561370197215</v>
      </c>
      <c r="H86" s="338">
        <f>IF(H$10=0,0,H$10/TEL_fec!H$10)</f>
        <v>0.75058288202662027</v>
      </c>
      <c r="I86" s="338">
        <f>IF(I$10=0,0,I$10/TEL_fec!I$10)</f>
        <v>0.75902310978239973</v>
      </c>
      <c r="J86" s="338">
        <f>IF(J$10=0,0,J$10/TEL_fec!J$10)</f>
        <v>0.70296813068615438</v>
      </c>
      <c r="K86" s="338">
        <f>IF(K$10=0,0,K$10/TEL_fec!K$10)</f>
        <v>0.76765678141155691</v>
      </c>
      <c r="L86" s="338">
        <f>IF(L$10=0,0,L$10/TEL_fec!L$10)</f>
        <v>0.7787530875249189</v>
      </c>
      <c r="M86" s="338">
        <f>IF(M$10=0,0,M$10/TEL_fec!M$10)</f>
        <v>0.78934617951861408</v>
      </c>
      <c r="N86" s="338">
        <f>IF(N$10=0,0,N$10/TEL_fec!N$10)</f>
        <v>0.77629598959798785</v>
      </c>
      <c r="O86" s="338">
        <f>IF(O$10=0,0,O$10/TEL_fec!O$10)</f>
        <v>0.77747612873369543</v>
      </c>
      <c r="P86" s="338">
        <f>IF(P$10=0,0,P$10/TEL_fec!P$10)</f>
        <v>0.74598899219004466</v>
      </c>
      <c r="Q86" s="338">
        <f>IF(Q$10=0,0,Q$10/TEL_fec!Q$10)</f>
        <v>0.75992484683742667</v>
      </c>
      <c r="R86" s="338">
        <f>IF(R$10=0,0,R$10/TEL_fec!R$10)</f>
        <v>0.79835270665749425</v>
      </c>
      <c r="S86" s="338">
        <f>IF(S$10=0,0,S$10/TEL_fec!S$10)</f>
        <v>0.74244068282855091</v>
      </c>
      <c r="T86" s="338">
        <f>IF(T$10=0,0,T$10/TEL_fec!T$10)</f>
        <v>0.81812560400019307</v>
      </c>
      <c r="U86" s="338">
        <f>IF(U$10=0,0,U$10/TEL_fec!U$10)</f>
        <v>0.80212708912308039</v>
      </c>
      <c r="V86" s="338">
        <f>IF(V$10=0,0,V$10/TEL_fec!V$10)</f>
        <v>0.80823796605155918</v>
      </c>
      <c r="W86" s="338">
        <f>IF(W$10=0,0,W$10/TEL_fec!W$10)</f>
        <v>0.7075676907034868</v>
      </c>
      <c r="DA86" s="68"/>
    </row>
    <row r="87" spans="1:105" ht="12" customHeight="1" x14ac:dyDescent="0.25">
      <c r="A87" s="203" t="s">
        <v>2709</v>
      </c>
      <c r="B87" s="351">
        <f>IF(B$16=0,0,B$16/TEL_fec!B$16)</f>
        <v>0.4746710512910432</v>
      </c>
      <c r="C87" s="351">
        <f>IF(C$16=0,0,C$16/TEL_fec!C$16)</f>
        <v>0.4802274164565154</v>
      </c>
      <c r="D87" s="351">
        <f>IF(D$16=0,0,D$16/TEL_fec!D$16)</f>
        <v>0.47919869246552349</v>
      </c>
      <c r="E87" s="351">
        <f>IF(E$16=0,0,E$16/TEL_fec!E$16)</f>
        <v>0.48327685275886895</v>
      </c>
      <c r="F87" s="351">
        <f>IF(F$16=0,0,F$16/TEL_fec!F$16)</f>
        <v>0.48419187901856475</v>
      </c>
      <c r="G87" s="351">
        <f>IF(G$16=0,0,G$16/TEL_fec!G$16)</f>
        <v>0.47941333228012933</v>
      </c>
      <c r="H87" s="351">
        <f>IF(H$16=0,0,H$16/TEL_fec!H$16)</f>
        <v>0.48063703708055816</v>
      </c>
      <c r="I87" s="351">
        <f>IF(I$16=0,0,I$16/TEL_fec!I$16)</f>
        <v>0.48569728214724467</v>
      </c>
      <c r="J87" s="351">
        <f>IF(J$16=0,0,J$16/TEL_fec!J$16)</f>
        <v>0.50643237683908593</v>
      </c>
      <c r="K87" s="351">
        <f>IF(K$16=0,0,K$16/TEL_fec!K$16)</f>
        <v>0.49365178347096572</v>
      </c>
      <c r="L87" s="351">
        <f>IF(L$16=0,0,L$16/TEL_fec!L$16)</f>
        <v>0.49474448517143049</v>
      </c>
      <c r="M87" s="351">
        <f>IF(M$16=0,0,M$16/TEL_fec!M$16)</f>
        <v>0.49498786384429422</v>
      </c>
      <c r="N87" s="351">
        <f>IF(N$16=0,0,N$16/TEL_fec!N$16)</f>
        <v>0.51866451871055874</v>
      </c>
      <c r="O87" s="351">
        <f>IF(O$16=0,0,O$16/TEL_fec!O$16)</f>
        <v>0.5133449863080467</v>
      </c>
      <c r="P87" s="351">
        <f>IF(P$16=0,0,P$16/TEL_fec!P$16)</f>
        <v>0.51473333074425598</v>
      </c>
      <c r="Q87" s="351">
        <f>IF(Q$16=0,0,Q$16/TEL_fec!Q$16)</f>
        <v>0.52302295160877499</v>
      </c>
      <c r="R87" s="351">
        <f>IF(R$16=0,0,R$16/TEL_fec!R$16)</f>
        <v>0.51849891727137498</v>
      </c>
      <c r="S87" s="351">
        <f>IF(S$16=0,0,S$16/TEL_fec!S$16)</f>
        <v>0.52011633624615694</v>
      </c>
      <c r="T87" s="351">
        <f>IF(T$16=0,0,T$16/TEL_fec!T$16)</f>
        <v>0.52693546336461394</v>
      </c>
      <c r="U87" s="351">
        <f>IF(U$16=0,0,U$16/TEL_fec!U$16)</f>
        <v>0.52903446051948877</v>
      </c>
      <c r="V87" s="351">
        <f>IF(V$16=0,0,V$16/TEL_fec!V$16)</f>
        <v>0.53159671230880967</v>
      </c>
      <c r="W87" s="351">
        <f>IF(W$16=0,0,W$16/TEL_fec!W$16)</f>
        <v>0.53095489709254395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0.41990131460361529</v>
      </c>
      <c r="C88" s="351">
        <f>IF(C$27=0,0,C$27/TEL_fec!C$27)</f>
        <v>0.42481656071153273</v>
      </c>
      <c r="D88" s="351">
        <f>IF(D$27=0,0,D$27/TEL_fec!D$27)</f>
        <v>0.42390653564257846</v>
      </c>
      <c r="E88" s="351">
        <f>IF(E$27=0,0,E$27/TEL_fec!E$27)</f>
        <v>0.42751413897899948</v>
      </c>
      <c r="F88" s="351">
        <f>IF(F$27=0,0,F$27/TEL_fec!F$27)</f>
        <v>0.4283235852856534</v>
      </c>
      <c r="G88" s="351">
        <f>IF(G$27=0,0,G$27/TEL_fec!G$27)</f>
        <v>0.42409640932472964</v>
      </c>
      <c r="H88" s="351">
        <f>IF(H$27=0,0,H$27/TEL_fec!H$27)</f>
        <v>0.42517891741741676</v>
      </c>
      <c r="I88" s="351">
        <f>IF(I$27=0,0,I$27/TEL_fec!I$27)</f>
        <v>0.42965528805333186</v>
      </c>
      <c r="J88" s="351">
        <f>IF(J$27=0,0,J$27/TEL_fec!J$27)</f>
        <v>0.44799787181919143</v>
      </c>
      <c r="K88" s="351">
        <f>IF(K$27=0,0,K$27/TEL_fec!K$27)</f>
        <v>0.43669196230123886</v>
      </c>
      <c r="L88" s="351">
        <f>IF(L$27=0,0,L$27/TEL_fec!L$27)</f>
        <v>0.43765858303626548</v>
      </c>
      <c r="M88" s="351">
        <f>IF(M$27=0,0,M$27/TEL_fec!M$27)</f>
        <v>0.43787387955456791</v>
      </c>
      <c r="N88" s="351">
        <f>IF(N$27=0,0,N$27/TEL_fec!N$27)</f>
        <v>0.4588186127054944</v>
      </c>
      <c r="O88" s="351">
        <f>IF(O$27=0,0,O$27/TEL_fec!O$27)</f>
        <v>0.45411287250327198</v>
      </c>
      <c r="P88" s="351">
        <f>IF(P$27=0,0,P$27/TEL_fec!P$27)</f>
        <v>0.45534102335068805</v>
      </c>
      <c r="Q88" s="351">
        <f>IF(Q$27=0,0,Q$27/TEL_fec!Q$27)</f>
        <v>0.46267414950007046</v>
      </c>
      <c r="R88" s="351">
        <f>IF(R$27=0,0,R$27/TEL_fec!R$27)</f>
        <v>0.45867211912467754</v>
      </c>
      <c r="S88" s="351">
        <f>IF(S$27=0,0,S$27/TEL_fec!S$27)</f>
        <v>0.46010291283313887</v>
      </c>
      <c r="T88" s="351">
        <f>IF(T$27=0,0,T$27/TEL_fec!T$27)</f>
        <v>0.46613521759177418</v>
      </c>
      <c r="U88" s="351">
        <f>IF(U$27=0,0,U$27/TEL_fec!U$27)</f>
        <v>0.46799202276724011</v>
      </c>
      <c r="V88" s="351">
        <f>IF(V$27=0,0,V$27/TEL_fec!V$27)</f>
        <v>0.4702586301193315</v>
      </c>
      <c r="W88" s="351">
        <f>IF(W$27=0,0,W$27/TEL_fec!W$27)</f>
        <v>0.46969087050494274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0.58393779216463759</v>
      </c>
      <c r="C89" s="351">
        <f>IF(C$38=0,0,C$38/TEL_fec!C$38)</f>
        <v>0.58393779216463737</v>
      </c>
      <c r="D89" s="351">
        <f>IF(D$38=0,0,D$38/TEL_fec!D$38)</f>
        <v>0.58393779216463748</v>
      </c>
      <c r="E89" s="351">
        <f>IF(E$38=0,0,E$38/TEL_fec!E$38)</f>
        <v>0.58393779216463748</v>
      </c>
      <c r="F89" s="351">
        <f>IF(F$38=0,0,F$38/TEL_fec!F$38)</f>
        <v>0.58393779216463759</v>
      </c>
      <c r="G89" s="351">
        <f>IF(G$38=0,0,G$38/TEL_fec!G$38)</f>
        <v>0.58393779216463737</v>
      </c>
      <c r="H89" s="351">
        <f>IF(H$38=0,0,H$38/TEL_fec!H$38)</f>
        <v>0.58393779216463759</v>
      </c>
      <c r="I89" s="351">
        <f>IF(I$38=0,0,I$38/TEL_fec!I$38)</f>
        <v>0.58393779216463759</v>
      </c>
      <c r="J89" s="351">
        <f>IF(J$38=0,0,J$38/TEL_fec!J$38)</f>
        <v>0.58393779216463759</v>
      </c>
      <c r="K89" s="351">
        <f>IF(K$38=0,0,K$38/TEL_fec!K$38)</f>
        <v>0.58393779216463759</v>
      </c>
      <c r="L89" s="351">
        <f>IF(L$38=0,0,L$38/TEL_fec!L$38)</f>
        <v>0.58393779216463737</v>
      </c>
      <c r="M89" s="351">
        <f>IF(M$38=0,0,M$38/TEL_fec!M$38)</f>
        <v>0.58393779216463759</v>
      </c>
      <c r="N89" s="351">
        <f>IF(N$38=0,0,N$38/TEL_fec!N$38)</f>
        <v>0.58393779216463748</v>
      </c>
      <c r="O89" s="351">
        <f>IF(O$38=0,0,O$38/TEL_fec!O$38)</f>
        <v>0.58393779216463737</v>
      </c>
      <c r="P89" s="351">
        <f>IF(P$38=0,0,P$38/TEL_fec!P$38)</f>
        <v>0.58393779216463748</v>
      </c>
      <c r="Q89" s="351">
        <f>IF(Q$38=0,0,Q$38/TEL_fec!Q$38)</f>
        <v>0.58393779216463748</v>
      </c>
      <c r="R89" s="351">
        <f>IF(R$38=0,0,R$38/TEL_fec!R$38)</f>
        <v>0.58393779216463748</v>
      </c>
      <c r="S89" s="351">
        <f>IF(S$38=0,0,S$38/TEL_fec!S$38)</f>
        <v>0.58393779216463748</v>
      </c>
      <c r="T89" s="351">
        <f>IF(T$38=0,0,T$38/TEL_fec!T$38)</f>
        <v>0.58393779216463759</v>
      </c>
      <c r="U89" s="351">
        <f>IF(U$38=0,0,U$38/TEL_fec!U$38)</f>
        <v>0.58393779216463748</v>
      </c>
      <c r="V89" s="351">
        <f>IF(V$38=0,0,V$38/TEL_fec!V$38)</f>
        <v>0.58393779216463748</v>
      </c>
      <c r="W89" s="351">
        <f>IF(W$38=0,0,W$38/TEL_fec!W$38)</f>
        <v>0.58393779216463737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0.38804954337929237</v>
      </c>
      <c r="C90" s="351">
        <f>IF(C$39=0,0,C$39/TEL_fec!C$39)</f>
        <v>0.39042955676578545</v>
      </c>
      <c r="D90" s="351">
        <f>IF(D$39=0,0,D$39/TEL_fec!D$39)</f>
        <v>0.39093223220827616</v>
      </c>
      <c r="E90" s="351">
        <f>IF(E$39=0,0,E$39/TEL_fec!E$39)</f>
        <v>0.39374172846081051</v>
      </c>
      <c r="F90" s="351">
        <f>IF(F$39=0,0,F$39/TEL_fec!F$39)</f>
        <v>0.39486235875383524</v>
      </c>
      <c r="G90" s="351">
        <f>IF(G$39=0,0,G$39/TEL_fec!G$39)</f>
        <v>0.39298133573996186</v>
      </c>
      <c r="H90" s="351">
        <f>IF(H$39=0,0,H$39/TEL_fec!H$39)</f>
        <v>0.39526503479144698</v>
      </c>
      <c r="I90" s="351">
        <f>IF(I$39=0,0,I$39/TEL_fec!I$39)</f>
        <v>0.39847450252773903</v>
      </c>
      <c r="J90" s="351">
        <f>IF(J$39=0,0,J$39/TEL_fec!J$39)</f>
        <v>0.39950349221598669</v>
      </c>
      <c r="K90" s="351">
        <f>IF(K$39=0,0,K$39/TEL_fec!K$39)</f>
        <v>0.40280061505618903</v>
      </c>
      <c r="L90" s="351">
        <f>IF(L$39=0,0,L$39/TEL_fec!L$39)</f>
        <v>0.40454172783524145</v>
      </c>
      <c r="M90" s="351">
        <f>IF(M$39=0,0,M$39/TEL_fec!M$39)</f>
        <v>0.4056838961476622</v>
      </c>
      <c r="N90" s="351">
        <f>IF(N$39=0,0,N$39/TEL_fec!N$39)</f>
        <v>0.40952938723753657</v>
      </c>
      <c r="O90" s="351">
        <f>IF(O$39=0,0,O$39/TEL_fec!O$39)</f>
        <v>0.4081471056915954</v>
      </c>
      <c r="P90" s="351">
        <f>IF(P$39=0,0,P$39/TEL_fec!P$39)</f>
        <v>0.4054600659764423</v>
      </c>
      <c r="Q90" s="351">
        <f>IF(Q$39=0,0,Q$39/TEL_fec!Q$39)</f>
        <v>0.40901120925350215</v>
      </c>
      <c r="R90" s="351">
        <f>IF(R$39=0,0,R$39/TEL_fec!R$39)</f>
        <v>0.41150003117023332</v>
      </c>
      <c r="S90" s="351">
        <f>IF(S$39=0,0,S$39/TEL_fec!S$39)</f>
        <v>0.40698204804386323</v>
      </c>
      <c r="T90" s="351">
        <f>IF(T$39=0,0,T$39/TEL_fec!T$39)</f>
        <v>0.41623827083225179</v>
      </c>
      <c r="U90" s="351">
        <f>IF(U$39=0,0,U$39/TEL_fec!U$39)</f>
        <v>0.41427578255702474</v>
      </c>
      <c r="V90" s="351">
        <f>IF(V$39=0,0,V$39/TEL_fec!V$39)</f>
        <v>0.41547459186619323</v>
      </c>
      <c r="W90" s="351">
        <f>IF(W$39=0,0,W$39/TEL_fec!W$39)</f>
        <v>0.40736715068288121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0.46196812651791164</v>
      </c>
      <c r="C91" s="339">
        <f>IF(C$59=0,0,C$59/TEL_fec!C$59)</f>
        <v>0.46196812651791164</v>
      </c>
      <c r="D91" s="339">
        <f>IF(D$59=0,0,D$59/TEL_fec!D$59)</f>
        <v>0.46196812651791169</v>
      </c>
      <c r="E91" s="339">
        <f>IF(E$59=0,0,E$59/TEL_fec!E$59)</f>
        <v>0.46196812651791169</v>
      </c>
      <c r="F91" s="339">
        <f>IF(F$59=0,0,F$59/TEL_fec!F$59)</f>
        <v>0.46196812651791169</v>
      </c>
      <c r="G91" s="339">
        <f>IF(G$59=0,0,G$59/TEL_fec!G$59)</f>
        <v>0.46196812651791169</v>
      </c>
      <c r="H91" s="339">
        <f>IF(H$59=0,0,H$59/TEL_fec!H$59)</f>
        <v>0.46196812651791164</v>
      </c>
      <c r="I91" s="339">
        <f>IF(I$59=0,0,I$59/TEL_fec!I$59)</f>
        <v>0.46196812651791169</v>
      </c>
      <c r="J91" s="339">
        <f>IF(J$59=0,0,J$59/TEL_fec!J$59)</f>
        <v>0.46196812651791175</v>
      </c>
      <c r="K91" s="339">
        <f>IF(K$59=0,0,K$59/TEL_fec!K$59)</f>
        <v>0.46196812651791164</v>
      </c>
      <c r="L91" s="339">
        <f>IF(L$59=0,0,L$59/TEL_fec!L$59)</f>
        <v>0.4619681265179118</v>
      </c>
      <c r="M91" s="339">
        <f>IF(M$59=0,0,M$59/TEL_fec!M$59)</f>
        <v>0.46196812651791169</v>
      </c>
      <c r="N91" s="339">
        <f>IF(N$59=0,0,N$59/TEL_fec!N$59)</f>
        <v>0.46196812651791169</v>
      </c>
      <c r="O91" s="339">
        <f>IF(O$59=0,0,O$59/TEL_fec!O$59)</f>
        <v>0.46196812651791164</v>
      </c>
      <c r="P91" s="339">
        <f>IF(P$59=0,0,P$59/TEL_fec!P$59)</f>
        <v>0.4619681265179118</v>
      </c>
      <c r="Q91" s="339">
        <f>IF(Q$59=0,0,Q$59/TEL_fec!Q$59)</f>
        <v>0.46196812651791153</v>
      </c>
      <c r="R91" s="339">
        <f>IF(R$59=0,0,R$59/TEL_fec!R$59)</f>
        <v>0.46196812651791186</v>
      </c>
      <c r="S91" s="339">
        <f>IF(S$59=0,0,S$59/TEL_fec!S$59)</f>
        <v>0.46196812651791169</v>
      </c>
      <c r="T91" s="339">
        <f>IF(T$59=0,0,T$59/TEL_fec!T$59)</f>
        <v>0.46196812651791175</v>
      </c>
      <c r="U91" s="339">
        <f>IF(U$59=0,0,U$59/TEL_fec!U$59)</f>
        <v>0.4619681265179118</v>
      </c>
      <c r="V91" s="339">
        <f>IF(V$59=0,0,V$59/TEL_fec!V$59)</f>
        <v>0.46196812651791164</v>
      </c>
      <c r="W91" s="339">
        <f>IF(W$59=0,0,W$59/TEL_fec!W$59)</f>
        <v>0.46196812651791169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DA91"/>
  <sheetViews>
    <sheetView workbookViewId="0">
      <pane xSplit="1" ySplit="1" topLeftCell="B2" activePane="bottomRight" state="frozen"/>
      <selection activeCell="DA5" sqref="DA5"/>
      <selection pane="topRight" activeCell="DA5" sqref="DA5"/>
      <selection pane="bottomLeft" activeCell="DA5" sqref="DA5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Textiles and leather / CO2 emissions"</f>
        <v>EL: Textiles and leather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27</v>
      </c>
      <c r="B5" s="225">
        <v>372.96784871711031</v>
      </c>
      <c r="C5" s="225">
        <v>357.65622863752111</v>
      </c>
      <c r="D5" s="225">
        <v>329.32898855778768</v>
      </c>
      <c r="E5" s="225">
        <v>311.74393283822269</v>
      </c>
      <c r="F5" s="225">
        <v>273.32653175854358</v>
      </c>
      <c r="G5" s="225">
        <v>230.02692659703911</v>
      </c>
      <c r="H5" s="225">
        <v>197.8360912776927</v>
      </c>
      <c r="I5" s="225">
        <v>192.74406623821261</v>
      </c>
      <c r="J5" s="225">
        <v>261.1796389182054</v>
      </c>
      <c r="K5" s="225">
        <v>117.11532419863271</v>
      </c>
      <c r="L5" s="225">
        <v>103.5860551185477</v>
      </c>
      <c r="M5" s="225">
        <v>83.592512997630621</v>
      </c>
      <c r="N5" s="225">
        <v>48.154038478132129</v>
      </c>
      <c r="O5" s="225">
        <v>47.211490078645546</v>
      </c>
      <c r="P5" s="225">
        <v>41.842990438645742</v>
      </c>
      <c r="Q5" s="225">
        <v>35.19644039847924</v>
      </c>
      <c r="R5" s="225">
        <v>37.131341402551669</v>
      </c>
      <c r="S5" s="225">
        <v>46.988852758638593</v>
      </c>
      <c r="T5" s="225">
        <v>59.700112562299687</v>
      </c>
      <c r="U5" s="225">
        <v>67.532755322288637</v>
      </c>
      <c r="V5" s="225">
        <v>51.949501201538553</v>
      </c>
      <c r="W5" s="225">
        <v>62.289513358390423</v>
      </c>
      <c r="DA5" s="89" t="s">
        <v>2815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2816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2817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2818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2819</v>
      </c>
    </row>
    <row r="10" spans="1:105" ht="12" customHeight="1" x14ac:dyDescent="0.25">
      <c r="A10" s="56" t="s">
        <v>96</v>
      </c>
      <c r="B10" s="262">
        <v>21.597742989938752</v>
      </c>
      <c r="C10" s="262">
        <v>23.71972288125335</v>
      </c>
      <c r="D10" s="262">
        <v>19.85384114337571</v>
      </c>
      <c r="E10" s="262">
        <v>19.52349727478601</v>
      </c>
      <c r="F10" s="262">
        <v>16.507370337710281</v>
      </c>
      <c r="G10" s="262">
        <v>12.782233802407109</v>
      </c>
      <c r="H10" s="262">
        <v>10.015885933083259</v>
      </c>
      <c r="I10" s="262">
        <v>9.6273618644804788</v>
      </c>
      <c r="J10" s="262">
        <v>24.510992704624609</v>
      </c>
      <c r="K10" s="262">
        <v>5.8898585958410186</v>
      </c>
      <c r="L10" s="262">
        <v>4.6156521266244361</v>
      </c>
      <c r="M10" s="262">
        <v>3.1618617219469858</v>
      </c>
      <c r="N10" s="262">
        <v>2.5662078898725471</v>
      </c>
      <c r="O10" s="262">
        <v>2.3492960516160211</v>
      </c>
      <c r="P10" s="262">
        <v>2.8812713348823231</v>
      </c>
      <c r="Q10" s="262">
        <v>2.2815755627629679</v>
      </c>
      <c r="R10" s="262">
        <v>1.3522316535208481</v>
      </c>
      <c r="S10" s="262">
        <v>3.5025620642928388</v>
      </c>
      <c r="T10" s="262">
        <v>1.173394152849923</v>
      </c>
      <c r="U10" s="262">
        <v>2.517165867413218</v>
      </c>
      <c r="V10" s="262">
        <v>1.67877526257347</v>
      </c>
      <c r="W10" s="262">
        <v>6.4849347592692181</v>
      </c>
      <c r="DA10" s="68" t="s">
        <v>2820</v>
      </c>
    </row>
    <row r="11" spans="1:105" ht="12" customHeight="1" x14ac:dyDescent="0.25">
      <c r="A11" s="37" t="s">
        <v>160</v>
      </c>
      <c r="B11" s="228">
        <v>8.3613762155510454</v>
      </c>
      <c r="C11" s="228">
        <v>7.4543349206407754</v>
      </c>
      <c r="D11" s="228">
        <v>5.175055752201116</v>
      </c>
      <c r="E11" s="228">
        <v>5.1772041048009179</v>
      </c>
      <c r="F11" s="228">
        <v>3.0683605732643402</v>
      </c>
      <c r="G11" s="228">
        <v>3.329013941240484</v>
      </c>
      <c r="H11" s="228">
        <v>2.3641580711964889</v>
      </c>
      <c r="I11" s="228">
        <v>1.4985080170216769</v>
      </c>
      <c r="J11" s="228">
        <v>1.5765924286018369</v>
      </c>
      <c r="K11" s="228">
        <v>1.1382228258695919</v>
      </c>
      <c r="L11" s="228">
        <v>0.97649902303415781</v>
      </c>
      <c r="M11" s="228">
        <v>0.29306169474358662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0.13083478384736241</v>
      </c>
      <c r="T11" s="228">
        <v>3.4631648174691651E-2</v>
      </c>
      <c r="U11" s="228">
        <v>4.0001513415363003E-2</v>
      </c>
      <c r="V11" s="228">
        <v>2.178417896986819E-2</v>
      </c>
      <c r="W11" s="228">
        <v>7.7960520430682634E-2</v>
      </c>
      <c r="DA11" s="69" t="s">
        <v>2821</v>
      </c>
    </row>
    <row r="12" spans="1:105" ht="12" customHeight="1" x14ac:dyDescent="0.25">
      <c r="A12" s="37" t="s">
        <v>162</v>
      </c>
      <c r="B12" s="228">
        <v>13.23636677438771</v>
      </c>
      <c r="C12" s="228">
        <v>16.265387960612578</v>
      </c>
      <c r="D12" s="228">
        <v>14.678785391174589</v>
      </c>
      <c r="E12" s="228">
        <v>14.346293169985101</v>
      </c>
      <c r="F12" s="228">
        <v>13.43900976444594</v>
      </c>
      <c r="G12" s="228">
        <v>9.4532198611666214</v>
      </c>
      <c r="H12" s="228">
        <v>7.6517278618867683</v>
      </c>
      <c r="I12" s="228">
        <v>8.1288538474588012</v>
      </c>
      <c r="J12" s="228">
        <v>22.934400276022771</v>
      </c>
      <c r="K12" s="228">
        <v>4.7516357699714256</v>
      </c>
      <c r="L12" s="228">
        <v>3.639153103590278</v>
      </c>
      <c r="M12" s="228">
        <v>2.8688000272033989</v>
      </c>
      <c r="N12" s="228">
        <v>2.5662078898725471</v>
      </c>
      <c r="O12" s="228">
        <v>2.3492960516160211</v>
      </c>
      <c r="P12" s="228">
        <v>2.8812713348823231</v>
      </c>
      <c r="Q12" s="228">
        <v>2.2815755627629679</v>
      </c>
      <c r="R12" s="228">
        <v>1.3522316535208481</v>
      </c>
      <c r="S12" s="228">
        <v>3.371727280445477</v>
      </c>
      <c r="T12" s="228">
        <v>1.1387625046752321</v>
      </c>
      <c r="U12" s="228">
        <v>2.4771643539978552</v>
      </c>
      <c r="V12" s="228">
        <v>1.6569910836036019</v>
      </c>
      <c r="W12" s="228">
        <v>6.4069742388385356</v>
      </c>
      <c r="DA12" s="69" t="s">
        <v>2822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2823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2824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2825</v>
      </c>
    </row>
    <row r="16" spans="1:105" ht="12" customHeight="1" x14ac:dyDescent="0.25">
      <c r="A16" s="57" t="s">
        <v>2709</v>
      </c>
      <c r="B16" s="263">
        <v>28.879734717301769</v>
      </c>
      <c r="C16" s="263">
        <v>27.44683608955626</v>
      </c>
      <c r="D16" s="263">
        <v>25.43631348611607</v>
      </c>
      <c r="E16" s="263">
        <v>24.018117991515339</v>
      </c>
      <c r="F16" s="263">
        <v>21.108424226369859</v>
      </c>
      <c r="G16" s="263">
        <v>17.855728174901259</v>
      </c>
      <c r="H16" s="263">
        <v>15.43727715161174</v>
      </c>
      <c r="I16" s="263">
        <v>15.05068803071771</v>
      </c>
      <c r="J16" s="263">
        <v>19.452217497006639</v>
      </c>
      <c r="K16" s="263">
        <v>9.1418190906404124</v>
      </c>
      <c r="L16" s="263">
        <v>8.1345536705690318</v>
      </c>
      <c r="M16" s="263">
        <v>6.6107384610150914</v>
      </c>
      <c r="N16" s="263">
        <v>3.7469449798569521</v>
      </c>
      <c r="O16" s="263">
        <v>3.6873036186599601</v>
      </c>
      <c r="P16" s="263">
        <v>3.2023330770216512</v>
      </c>
      <c r="Q16" s="263">
        <v>2.705331356360241</v>
      </c>
      <c r="R16" s="263">
        <v>2.9407487464956841</v>
      </c>
      <c r="S16" s="263">
        <v>3.5742156735078692</v>
      </c>
      <c r="T16" s="263">
        <v>4.8104152117355978</v>
      </c>
      <c r="U16" s="263">
        <v>5.3437470784829131</v>
      </c>
      <c r="V16" s="263">
        <v>4.1318404881341158</v>
      </c>
      <c r="W16" s="263">
        <v>4.586677693078455</v>
      </c>
      <c r="DA16" s="70" t="s">
        <v>2826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2827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2828</v>
      </c>
    </row>
    <row r="19" spans="1:105" ht="12" customHeight="1" x14ac:dyDescent="0.25">
      <c r="A19" s="46" t="s">
        <v>33</v>
      </c>
      <c r="B19" s="231">
        <v>0.24531412931303229</v>
      </c>
      <c r="C19" s="231">
        <v>0.24531412931324889</v>
      </c>
      <c r="D19" s="231">
        <v>0.24531412931330579</v>
      </c>
      <c r="E19" s="231">
        <v>0.24531412931357149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0.71570336544985635</v>
      </c>
      <c r="O19" s="231">
        <v>0.71570336545762359</v>
      </c>
      <c r="P19" s="231">
        <v>0.71570336545456836</v>
      </c>
      <c r="Q19" s="231">
        <v>0.71570336544622637</v>
      </c>
      <c r="R19" s="231">
        <v>0.71570336553100566</v>
      </c>
      <c r="S19" s="231">
        <v>0.80971026408432822</v>
      </c>
      <c r="T19" s="231">
        <v>1.0721267408642501</v>
      </c>
      <c r="U19" s="231">
        <v>1.174236716754044</v>
      </c>
      <c r="V19" s="231">
        <v>0.82259303673770612</v>
      </c>
      <c r="W19" s="231">
        <v>0.99675318572592497</v>
      </c>
      <c r="DA19" s="73" t="s">
        <v>2829</v>
      </c>
    </row>
    <row r="20" spans="1:105" ht="12" customHeight="1" x14ac:dyDescent="0.25">
      <c r="A20" s="46" t="s">
        <v>160</v>
      </c>
      <c r="B20" s="231">
        <v>1.931630566377883</v>
      </c>
      <c r="C20" s="231">
        <v>2.0061819056858301</v>
      </c>
      <c r="D20" s="231">
        <v>1.407864214329767</v>
      </c>
      <c r="E20" s="231">
        <v>1.669587489458358</v>
      </c>
      <c r="F20" s="231">
        <v>1.057239464109339</v>
      </c>
      <c r="G20" s="231">
        <v>1.035815899610401</v>
      </c>
      <c r="H20" s="231">
        <v>0.85324119523403708</v>
      </c>
      <c r="I20" s="231">
        <v>0.66249066270425561</v>
      </c>
      <c r="J20" s="231">
        <v>0.65607276586319563</v>
      </c>
      <c r="K20" s="231">
        <v>0.68480195950928313</v>
      </c>
      <c r="L20" s="231">
        <v>0.69809432686382411</v>
      </c>
      <c r="M20" s="231">
        <v>0.2353569357676856</v>
      </c>
      <c r="N20" s="231">
        <v>0</v>
      </c>
      <c r="O20" s="231">
        <v>0</v>
      </c>
      <c r="P20" s="231">
        <v>0</v>
      </c>
      <c r="Q20" s="231">
        <v>0</v>
      </c>
      <c r="R20" s="231">
        <v>0</v>
      </c>
      <c r="S20" s="231">
        <v>7.2278246804796539E-2</v>
      </c>
      <c r="T20" s="231">
        <v>9.1586603167313083E-2</v>
      </c>
      <c r="U20" s="231">
        <v>5.7423856981571722E-2</v>
      </c>
      <c r="V20" s="231">
        <v>3.921016611326214E-2</v>
      </c>
      <c r="W20" s="231">
        <v>3.8999953936059061E-2</v>
      </c>
      <c r="DA20" s="73" t="s">
        <v>2830</v>
      </c>
    </row>
    <row r="21" spans="1:105" ht="12" customHeight="1" x14ac:dyDescent="0.25">
      <c r="A21" s="46" t="s">
        <v>70</v>
      </c>
      <c r="B21" s="231">
        <v>23.644947629392782</v>
      </c>
      <c r="C21" s="231">
        <v>20.817843287516808</v>
      </c>
      <c r="D21" s="231">
        <v>19.789799099035879</v>
      </c>
      <c r="E21" s="231">
        <v>17.47670540044129</v>
      </c>
      <c r="F21" s="231">
        <v>15.420617023473801</v>
      </c>
      <c r="G21" s="231">
        <v>13.878562191589941</v>
      </c>
      <c r="H21" s="231">
        <v>11.822473814647619</v>
      </c>
      <c r="I21" s="231">
        <v>10.79442962619488</v>
      </c>
      <c r="J21" s="231">
        <v>9.2523747944530541</v>
      </c>
      <c r="K21" s="231">
        <v>5.598236396642819</v>
      </c>
      <c r="L21" s="231">
        <v>4.8348467703392366</v>
      </c>
      <c r="M21" s="231">
        <v>4.0714571439883596</v>
      </c>
      <c r="N21" s="231">
        <v>1.017852835026404</v>
      </c>
      <c r="O21" s="231">
        <v>1.272338945714619</v>
      </c>
      <c r="P21" s="231">
        <v>1.0178528350331051</v>
      </c>
      <c r="Q21" s="231">
        <v>0.50892641751062018</v>
      </c>
      <c r="R21" s="231">
        <v>0.76338962635635887</v>
      </c>
      <c r="S21" s="231">
        <v>0.82955326682343511</v>
      </c>
      <c r="T21" s="231">
        <v>0.63513888660042084</v>
      </c>
      <c r="U21" s="231">
        <v>0.55601276056769777</v>
      </c>
      <c r="V21" s="231">
        <v>0.28755648000887107</v>
      </c>
      <c r="W21" s="231">
        <v>0.34581895889456871</v>
      </c>
      <c r="DA21" s="73" t="s">
        <v>2831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2832</v>
      </c>
    </row>
    <row r="23" spans="1:105" ht="12" customHeight="1" x14ac:dyDescent="0.25">
      <c r="A23" s="46" t="s">
        <v>162</v>
      </c>
      <c r="B23" s="231">
        <v>3.057842392218074</v>
      </c>
      <c r="C23" s="231">
        <v>4.3774967670403662</v>
      </c>
      <c r="D23" s="231">
        <v>3.9933360434371141</v>
      </c>
      <c r="E23" s="231">
        <v>4.6265109723021176</v>
      </c>
      <c r="F23" s="231">
        <v>4.6305677387867279</v>
      </c>
      <c r="G23" s="231">
        <v>2.9413500837009181</v>
      </c>
      <c r="H23" s="231">
        <v>2.761562141730086</v>
      </c>
      <c r="I23" s="231">
        <v>3.5937677418185738</v>
      </c>
      <c r="J23" s="231">
        <v>9.5437699366903868</v>
      </c>
      <c r="K23" s="231">
        <v>2.85878073448831</v>
      </c>
      <c r="L23" s="231">
        <v>2.601612573365971</v>
      </c>
      <c r="M23" s="231">
        <v>2.303924381259046</v>
      </c>
      <c r="N23" s="231">
        <v>2.0133887793806919</v>
      </c>
      <c r="O23" s="231">
        <v>1.699261307487717</v>
      </c>
      <c r="P23" s="231">
        <v>1.468776876533977</v>
      </c>
      <c r="Q23" s="231">
        <v>1.480701573403395</v>
      </c>
      <c r="R23" s="231">
        <v>1.46165575460832</v>
      </c>
      <c r="S23" s="231">
        <v>1.8626738957953091</v>
      </c>
      <c r="T23" s="231">
        <v>3.0115629811036131</v>
      </c>
      <c r="U23" s="231">
        <v>3.5560737441796002</v>
      </c>
      <c r="V23" s="231">
        <v>2.9824808052742759</v>
      </c>
      <c r="W23" s="231">
        <v>3.205105594521902</v>
      </c>
      <c r="DA23" s="73" t="s">
        <v>2833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2834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2835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2836</v>
      </c>
    </row>
    <row r="27" spans="1:105" ht="12" customHeight="1" x14ac:dyDescent="0.25">
      <c r="A27" s="57" t="s">
        <v>2721</v>
      </c>
      <c r="B27" s="263">
        <v>245.477745097065</v>
      </c>
      <c r="C27" s="263">
        <v>233.29810676122821</v>
      </c>
      <c r="D27" s="263">
        <v>216.20866463198649</v>
      </c>
      <c r="E27" s="263">
        <v>204.1540029278805</v>
      </c>
      <c r="F27" s="263">
        <v>179.42160592414379</v>
      </c>
      <c r="G27" s="263">
        <v>151.77368948666069</v>
      </c>
      <c r="H27" s="263">
        <v>131.2168557886998</v>
      </c>
      <c r="I27" s="263">
        <v>127.93084826110049</v>
      </c>
      <c r="J27" s="263">
        <v>165.34384872455641</v>
      </c>
      <c r="K27" s="263">
        <v>77.705462270443519</v>
      </c>
      <c r="L27" s="263">
        <v>69.143706199836771</v>
      </c>
      <c r="M27" s="263">
        <v>56.19127691862829</v>
      </c>
      <c r="N27" s="263">
        <v>31.849032328784091</v>
      </c>
      <c r="O27" s="263">
        <v>31.342080758609679</v>
      </c>
      <c r="P27" s="263">
        <v>27.21983115468403</v>
      </c>
      <c r="Q27" s="263">
        <v>22.995316529062048</v>
      </c>
      <c r="R27" s="263">
        <v>24.996364345213319</v>
      </c>
      <c r="S27" s="263">
        <v>30.38083322481689</v>
      </c>
      <c r="T27" s="263">
        <v>40.888529299752577</v>
      </c>
      <c r="U27" s="263">
        <v>45.421850167104743</v>
      </c>
      <c r="V27" s="263">
        <v>35.120644149139991</v>
      </c>
      <c r="W27" s="263">
        <v>38.986760391166868</v>
      </c>
      <c r="DA27" s="70" t="s">
        <v>2837</v>
      </c>
    </row>
    <row r="28" spans="1:105" ht="12" customHeight="1" x14ac:dyDescent="0.25">
      <c r="A28" s="46" t="s">
        <v>30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31">
        <v>0</v>
      </c>
      <c r="R28" s="231">
        <v>0</v>
      </c>
      <c r="S28" s="231">
        <v>0</v>
      </c>
      <c r="T28" s="231">
        <v>0</v>
      </c>
      <c r="U28" s="231">
        <v>0</v>
      </c>
      <c r="V28" s="231">
        <v>0</v>
      </c>
      <c r="W28" s="231">
        <v>0</v>
      </c>
      <c r="DA28" s="73" t="s">
        <v>2838</v>
      </c>
    </row>
    <row r="29" spans="1:105" ht="12" customHeight="1" x14ac:dyDescent="0.25">
      <c r="A29" s="46" t="s">
        <v>32</v>
      </c>
      <c r="B29" s="231">
        <v>0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231">
        <v>0</v>
      </c>
      <c r="J29" s="231">
        <v>0</v>
      </c>
      <c r="K29" s="231">
        <v>0</v>
      </c>
      <c r="L29" s="231">
        <v>0</v>
      </c>
      <c r="M29" s="231">
        <v>0</v>
      </c>
      <c r="N29" s="231">
        <v>0</v>
      </c>
      <c r="O29" s="231">
        <v>0</v>
      </c>
      <c r="P29" s="231">
        <v>0</v>
      </c>
      <c r="Q29" s="231">
        <v>0</v>
      </c>
      <c r="R29" s="231">
        <v>0</v>
      </c>
      <c r="S29" s="231">
        <v>0</v>
      </c>
      <c r="T29" s="231">
        <v>0</v>
      </c>
      <c r="U29" s="231">
        <v>0</v>
      </c>
      <c r="V29" s="231">
        <v>0</v>
      </c>
      <c r="W29" s="231">
        <v>0</v>
      </c>
      <c r="DA29" s="73" t="s">
        <v>2839</v>
      </c>
    </row>
    <row r="30" spans="1:105" ht="12" customHeight="1" x14ac:dyDescent="0.25">
      <c r="A30" s="46" t="s">
        <v>33</v>
      </c>
      <c r="B30" s="231">
        <v>2.085170099160774</v>
      </c>
      <c r="C30" s="231">
        <v>2.0851700991626161</v>
      </c>
      <c r="D30" s="231">
        <v>2.0851700991630979</v>
      </c>
      <c r="E30" s="231">
        <v>2.0851700991653579</v>
      </c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6.0834786063237773</v>
      </c>
      <c r="O30" s="231">
        <v>6.0834786063898054</v>
      </c>
      <c r="P30" s="231">
        <v>6.0834786063638324</v>
      </c>
      <c r="Q30" s="231">
        <v>6.0834786062929256</v>
      </c>
      <c r="R30" s="231">
        <v>6.0834786070135491</v>
      </c>
      <c r="S30" s="231">
        <v>6.8825372447167901</v>
      </c>
      <c r="T30" s="231">
        <v>9.1130772973461269</v>
      </c>
      <c r="U30" s="231">
        <v>9.981012092409367</v>
      </c>
      <c r="V30" s="231">
        <v>6.9920408122705027</v>
      </c>
      <c r="W30" s="231">
        <v>8.4724020786703615</v>
      </c>
      <c r="DA30" s="73" t="s">
        <v>2840</v>
      </c>
    </row>
    <row r="31" spans="1:105" ht="12" customHeight="1" x14ac:dyDescent="0.25">
      <c r="A31" s="46" t="s">
        <v>160</v>
      </c>
      <c r="B31" s="231">
        <v>16.418859814212009</v>
      </c>
      <c r="C31" s="231">
        <v>17.052546198329551</v>
      </c>
      <c r="D31" s="231">
        <v>11.966845821803011</v>
      </c>
      <c r="E31" s="231">
        <v>14.19149366039605</v>
      </c>
      <c r="F31" s="231">
        <v>8.9865354449293768</v>
      </c>
      <c r="G31" s="231">
        <v>8.8044351466884105</v>
      </c>
      <c r="H31" s="231">
        <v>7.2525501594893154</v>
      </c>
      <c r="I31" s="231">
        <v>5.6311706329861737</v>
      </c>
      <c r="J31" s="231">
        <v>5.5766185098371626</v>
      </c>
      <c r="K31" s="231">
        <v>5.8208166558289056</v>
      </c>
      <c r="L31" s="231">
        <v>5.9338017783425059</v>
      </c>
      <c r="M31" s="231">
        <v>2.000533954025328</v>
      </c>
      <c r="N31" s="231">
        <v>0</v>
      </c>
      <c r="O31" s="231">
        <v>0</v>
      </c>
      <c r="P31" s="231">
        <v>0</v>
      </c>
      <c r="Q31" s="231">
        <v>0</v>
      </c>
      <c r="R31" s="231">
        <v>0</v>
      </c>
      <c r="S31" s="231">
        <v>0.61436509784077076</v>
      </c>
      <c r="T31" s="231">
        <v>0.77848612692216113</v>
      </c>
      <c r="U31" s="231">
        <v>0.48810278434335957</v>
      </c>
      <c r="V31" s="231">
        <v>0.33328641196272829</v>
      </c>
      <c r="W31" s="231">
        <v>0.331499608456502</v>
      </c>
      <c r="DA31" s="73" t="s">
        <v>2841</v>
      </c>
    </row>
    <row r="32" spans="1:105" ht="12" customHeight="1" x14ac:dyDescent="0.25">
      <c r="A32" s="46" t="s">
        <v>70</v>
      </c>
      <c r="B32" s="231">
        <v>200.98205484983859</v>
      </c>
      <c r="C32" s="231">
        <v>176.95166794389289</v>
      </c>
      <c r="D32" s="231">
        <v>168.2132923418049</v>
      </c>
      <c r="E32" s="231">
        <v>148.55199590375099</v>
      </c>
      <c r="F32" s="231">
        <v>131.0752446995273</v>
      </c>
      <c r="G32" s="231">
        <v>117.96777862851449</v>
      </c>
      <c r="H32" s="231">
        <v>100.49102742450469</v>
      </c>
      <c r="I32" s="231">
        <v>91.752651822656475</v>
      </c>
      <c r="J32" s="231">
        <v>78.645185752850978</v>
      </c>
      <c r="K32" s="231">
        <v>47.585009371463968</v>
      </c>
      <c r="L32" s="231">
        <v>41.096197547883513</v>
      </c>
      <c r="M32" s="231">
        <v>34.607385723901068</v>
      </c>
      <c r="N32" s="231">
        <v>8.6517490977244282</v>
      </c>
      <c r="O32" s="231">
        <v>10.814881038574271</v>
      </c>
      <c r="P32" s="231">
        <v>8.6517490977813907</v>
      </c>
      <c r="Q32" s="231">
        <v>4.3258745488402726</v>
      </c>
      <c r="R32" s="231">
        <v>6.4888118240290513</v>
      </c>
      <c r="S32" s="231">
        <v>7.0512027679991984</v>
      </c>
      <c r="T32" s="231">
        <v>5.3986805361035763</v>
      </c>
      <c r="U32" s="231">
        <v>4.7261084648254297</v>
      </c>
      <c r="V32" s="231">
        <v>2.444230080075406</v>
      </c>
      <c r="W32" s="231">
        <v>2.9394611506038339</v>
      </c>
      <c r="DA32" s="73" t="s">
        <v>2842</v>
      </c>
    </row>
    <row r="33" spans="1:105" ht="12" customHeight="1" x14ac:dyDescent="0.25">
      <c r="A33" s="46" t="s">
        <v>34</v>
      </c>
      <c r="B33" s="231">
        <v>0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231">
        <v>0</v>
      </c>
      <c r="J33" s="231">
        <v>0</v>
      </c>
      <c r="K33" s="231">
        <v>0</v>
      </c>
      <c r="L33" s="231">
        <v>0</v>
      </c>
      <c r="M33" s="231">
        <v>0</v>
      </c>
      <c r="N33" s="231">
        <v>0</v>
      </c>
      <c r="O33" s="231">
        <v>0</v>
      </c>
      <c r="P33" s="231">
        <v>0</v>
      </c>
      <c r="Q33" s="231">
        <v>0</v>
      </c>
      <c r="R33" s="231">
        <v>0</v>
      </c>
      <c r="S33" s="231">
        <v>0</v>
      </c>
      <c r="T33" s="231">
        <v>0</v>
      </c>
      <c r="U33" s="231">
        <v>0</v>
      </c>
      <c r="V33" s="231">
        <v>0</v>
      </c>
      <c r="W33" s="231">
        <v>0</v>
      </c>
      <c r="DA33" s="73" t="s">
        <v>2843</v>
      </c>
    </row>
    <row r="34" spans="1:105" ht="12" customHeight="1" x14ac:dyDescent="0.25">
      <c r="A34" s="46" t="s">
        <v>162</v>
      </c>
      <c r="B34" s="231">
        <v>25.991660333853631</v>
      </c>
      <c r="C34" s="231">
        <v>37.208722519843107</v>
      </c>
      <c r="D34" s="231">
        <v>33.943356369215458</v>
      </c>
      <c r="E34" s="231">
        <v>39.325343264567998</v>
      </c>
      <c r="F34" s="231">
        <v>39.359825779687192</v>
      </c>
      <c r="G34" s="231">
        <v>25.00147571145779</v>
      </c>
      <c r="H34" s="231">
        <v>23.473278204705728</v>
      </c>
      <c r="I34" s="231">
        <v>30.547025805457871</v>
      </c>
      <c r="J34" s="231">
        <v>81.122044461868285</v>
      </c>
      <c r="K34" s="231">
        <v>24.299636243150641</v>
      </c>
      <c r="L34" s="231">
        <v>22.113706873610759</v>
      </c>
      <c r="M34" s="231">
        <v>19.58335724070189</v>
      </c>
      <c r="N34" s="231">
        <v>17.113804624735881</v>
      </c>
      <c r="O34" s="231">
        <v>14.4437211136456</v>
      </c>
      <c r="P34" s="231">
        <v>12.48460345053881</v>
      </c>
      <c r="Q34" s="231">
        <v>12.585963373928861</v>
      </c>
      <c r="R34" s="231">
        <v>12.424073914170719</v>
      </c>
      <c r="S34" s="231">
        <v>15.83272811426013</v>
      </c>
      <c r="T34" s="231">
        <v>25.598285339380709</v>
      </c>
      <c r="U34" s="231">
        <v>30.226626825526591</v>
      </c>
      <c r="V34" s="231">
        <v>25.351086844831361</v>
      </c>
      <c r="W34" s="231">
        <v>27.243397553436171</v>
      </c>
      <c r="DA34" s="73" t="s">
        <v>2844</v>
      </c>
    </row>
    <row r="35" spans="1:105" ht="12" customHeight="1" x14ac:dyDescent="0.25">
      <c r="A35" s="46" t="s">
        <v>36</v>
      </c>
      <c r="B35" s="231">
        <v>0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231">
        <v>0</v>
      </c>
      <c r="J35" s="231">
        <v>0</v>
      </c>
      <c r="K35" s="231">
        <v>0</v>
      </c>
      <c r="L35" s="231">
        <v>0</v>
      </c>
      <c r="M35" s="231">
        <v>0</v>
      </c>
      <c r="N35" s="231">
        <v>0</v>
      </c>
      <c r="O35" s="231">
        <v>0</v>
      </c>
      <c r="P35" s="231">
        <v>0</v>
      </c>
      <c r="Q35" s="231">
        <v>0</v>
      </c>
      <c r="R35" s="231">
        <v>0</v>
      </c>
      <c r="S35" s="231">
        <v>0</v>
      </c>
      <c r="T35" s="231">
        <v>0</v>
      </c>
      <c r="U35" s="231">
        <v>0</v>
      </c>
      <c r="V35" s="231">
        <v>0</v>
      </c>
      <c r="W35" s="231">
        <v>0</v>
      </c>
      <c r="DA35" s="73" t="s">
        <v>2845</v>
      </c>
    </row>
    <row r="36" spans="1:105" ht="12" customHeight="1" x14ac:dyDescent="0.25">
      <c r="A36" s="46" t="s">
        <v>73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2846</v>
      </c>
    </row>
    <row r="37" spans="1:105" ht="12" customHeight="1" x14ac:dyDescent="0.25">
      <c r="A37" s="46" t="s">
        <v>79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2847</v>
      </c>
    </row>
    <row r="38" spans="1:105" ht="12" customHeight="1" x14ac:dyDescent="0.25">
      <c r="A38" s="57" t="s">
        <v>2733</v>
      </c>
      <c r="B38" s="263">
        <v>0</v>
      </c>
      <c r="C38" s="263">
        <v>0</v>
      </c>
      <c r="D38" s="263">
        <v>0</v>
      </c>
      <c r="E38" s="263">
        <v>0</v>
      </c>
      <c r="F38" s="263">
        <v>0</v>
      </c>
      <c r="G38" s="263">
        <v>0</v>
      </c>
      <c r="H38" s="263">
        <v>0</v>
      </c>
      <c r="I38" s="263">
        <v>0</v>
      </c>
      <c r="J38" s="263">
        <v>0</v>
      </c>
      <c r="K38" s="263">
        <v>0</v>
      </c>
      <c r="L38" s="263">
        <v>0</v>
      </c>
      <c r="M38" s="263">
        <v>0</v>
      </c>
      <c r="N38" s="263">
        <v>0</v>
      </c>
      <c r="O38" s="263">
        <v>0</v>
      </c>
      <c r="P38" s="263">
        <v>0</v>
      </c>
      <c r="Q38" s="263">
        <v>0</v>
      </c>
      <c r="R38" s="263">
        <v>0</v>
      </c>
      <c r="S38" s="263">
        <v>0</v>
      </c>
      <c r="T38" s="263">
        <v>0</v>
      </c>
      <c r="U38" s="263">
        <v>0</v>
      </c>
      <c r="V38" s="263">
        <v>0</v>
      </c>
      <c r="W38" s="263">
        <v>0</v>
      </c>
      <c r="DA38" s="70" t="s">
        <v>2848</v>
      </c>
    </row>
    <row r="39" spans="1:105" ht="12" customHeight="1" x14ac:dyDescent="0.25">
      <c r="A39" s="57" t="s">
        <v>2735</v>
      </c>
      <c r="B39" s="263">
        <f t="shared" ref="B39:W39" si="0">B40+B46+B57+B58</f>
        <v>77.012625912804708</v>
      </c>
      <c r="C39" s="263">
        <f t="shared" si="0"/>
        <v>73.19156290548338</v>
      </c>
      <c r="D39" s="263">
        <f t="shared" si="0"/>
        <v>67.830169296309506</v>
      </c>
      <c r="E39" s="263">
        <f t="shared" si="0"/>
        <v>64.048314644040943</v>
      </c>
      <c r="F39" s="263">
        <f t="shared" si="0"/>
        <v>56.289131270319643</v>
      </c>
      <c r="G39" s="263">
        <f t="shared" si="0"/>
        <v>47.615275133070028</v>
      </c>
      <c r="H39" s="263">
        <f t="shared" si="0"/>
        <v>41.166072404297964</v>
      </c>
      <c r="I39" s="263">
        <f t="shared" si="0"/>
        <v>40.135168081913889</v>
      </c>
      <c r="J39" s="263">
        <f t="shared" si="0"/>
        <v>51.872579992017705</v>
      </c>
      <c r="K39" s="263">
        <f t="shared" si="0"/>
        <v>24.378184241707771</v>
      </c>
      <c r="L39" s="263">
        <f t="shared" si="0"/>
        <v>21.692143121517411</v>
      </c>
      <c r="M39" s="263">
        <f t="shared" si="0"/>
        <v>17.628635896040251</v>
      </c>
      <c r="N39" s="263">
        <f t="shared" si="0"/>
        <v>9.9918532796185424</v>
      </c>
      <c r="O39" s="263">
        <f t="shared" si="0"/>
        <v>9.8328096497598949</v>
      </c>
      <c r="P39" s="263">
        <f t="shared" si="0"/>
        <v>8.5395548720577352</v>
      </c>
      <c r="Q39" s="263">
        <f t="shared" si="0"/>
        <v>7.2142169502939755</v>
      </c>
      <c r="R39" s="263">
        <f t="shared" si="0"/>
        <v>7.8419966573218236</v>
      </c>
      <c r="S39" s="263">
        <f t="shared" si="0"/>
        <v>9.5312417960209856</v>
      </c>
      <c r="T39" s="263">
        <f t="shared" si="0"/>
        <v>12.827773897961594</v>
      </c>
      <c r="U39" s="263">
        <f t="shared" si="0"/>
        <v>14.249992209287768</v>
      </c>
      <c r="V39" s="263">
        <f t="shared" si="0"/>
        <v>11.018241301690974</v>
      </c>
      <c r="W39" s="263">
        <f t="shared" si="0"/>
        <v>12.231140514875879</v>
      </c>
      <c r="DA39" s="70"/>
    </row>
    <row r="40" spans="1:105" ht="12" customHeight="1" x14ac:dyDescent="0.25">
      <c r="A40" s="60" t="s">
        <v>2736</v>
      </c>
      <c r="B40" s="331">
        <v>46.207575547682801</v>
      </c>
      <c r="C40" s="331">
        <v>43.914937743290032</v>
      </c>
      <c r="D40" s="331">
        <v>40.698101577785707</v>
      </c>
      <c r="E40" s="331">
        <v>38.428988786424561</v>
      </c>
      <c r="F40" s="331">
        <v>33.773478762191779</v>
      </c>
      <c r="G40" s="331">
        <v>28.569165079842019</v>
      </c>
      <c r="H40" s="331">
        <v>24.699643442578779</v>
      </c>
      <c r="I40" s="331">
        <v>24.081100849148331</v>
      </c>
      <c r="J40" s="331">
        <v>31.123547995210611</v>
      </c>
      <c r="K40" s="331">
        <v>14.626910545024661</v>
      </c>
      <c r="L40" s="331">
        <v>13.015285872910439</v>
      </c>
      <c r="M40" s="331">
        <v>10.577181537624149</v>
      </c>
      <c r="N40" s="331">
        <v>5.9951119677711233</v>
      </c>
      <c r="O40" s="331">
        <v>5.8996857898559361</v>
      </c>
      <c r="P40" s="331">
        <v>5.1237329232346411</v>
      </c>
      <c r="Q40" s="331">
        <v>4.3285301701763856</v>
      </c>
      <c r="R40" s="331">
        <v>4.7051979943930942</v>
      </c>
      <c r="S40" s="331">
        <v>5.7187450776125912</v>
      </c>
      <c r="T40" s="331">
        <v>7.6966643387769542</v>
      </c>
      <c r="U40" s="331">
        <v>8.5499953255726595</v>
      </c>
      <c r="V40" s="331">
        <v>6.6109447810145836</v>
      </c>
      <c r="W40" s="331">
        <v>7.3386843089255267</v>
      </c>
      <c r="DA40" s="72" t="s">
        <v>2849</v>
      </c>
    </row>
    <row r="41" spans="1:105" ht="12" customHeight="1" x14ac:dyDescent="0.25">
      <c r="A41" s="59" t="s">
        <v>30</v>
      </c>
      <c r="B41" s="232">
        <v>0</v>
      </c>
      <c r="C41" s="232">
        <v>0</v>
      </c>
      <c r="D41" s="232">
        <v>0</v>
      </c>
      <c r="E41" s="232">
        <v>0</v>
      </c>
      <c r="F41" s="232">
        <v>0</v>
      </c>
      <c r="G41" s="232">
        <v>0</v>
      </c>
      <c r="H41" s="232">
        <v>0</v>
      </c>
      <c r="I41" s="232">
        <v>0</v>
      </c>
      <c r="J41" s="232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0</v>
      </c>
      <c r="DA41" s="71" t="s">
        <v>2850</v>
      </c>
    </row>
    <row r="42" spans="1:105" ht="12" customHeight="1" x14ac:dyDescent="0.25">
      <c r="A42" s="59" t="s">
        <v>33</v>
      </c>
      <c r="B42" s="297">
        <v>0.39250260690085143</v>
      </c>
      <c r="C42" s="297">
        <v>0.39250260690119843</v>
      </c>
      <c r="D42" s="297">
        <v>0.3925026069012893</v>
      </c>
      <c r="E42" s="297">
        <v>0.39250260690171479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1.14512538471977</v>
      </c>
      <c r="O42" s="297">
        <v>1.145125384732198</v>
      </c>
      <c r="P42" s="297">
        <v>1.14512538472731</v>
      </c>
      <c r="Q42" s="297">
        <v>1.145125384713962</v>
      </c>
      <c r="R42" s="297">
        <v>1.145125384849609</v>
      </c>
      <c r="S42" s="297">
        <v>1.2955364225349251</v>
      </c>
      <c r="T42" s="297">
        <v>1.7154027853828</v>
      </c>
      <c r="U42" s="297">
        <v>1.8787787468064689</v>
      </c>
      <c r="V42" s="297">
        <v>1.3161488587803301</v>
      </c>
      <c r="W42" s="297">
        <v>1.59480509716148</v>
      </c>
      <c r="DA42" s="122" t="s">
        <v>2851</v>
      </c>
    </row>
    <row r="43" spans="1:105" ht="12" customHeight="1" x14ac:dyDescent="0.25">
      <c r="A43" s="59" t="s">
        <v>160</v>
      </c>
      <c r="B43" s="297">
        <v>3.0906089062046109</v>
      </c>
      <c r="C43" s="297">
        <v>3.2098910490973278</v>
      </c>
      <c r="D43" s="297">
        <v>2.2525827429276268</v>
      </c>
      <c r="E43" s="297">
        <v>2.671339983133374</v>
      </c>
      <c r="F43" s="297">
        <v>1.691583142574941</v>
      </c>
      <c r="G43" s="297">
        <v>1.657305439376642</v>
      </c>
      <c r="H43" s="297">
        <v>1.365185912374459</v>
      </c>
      <c r="I43" s="297">
        <v>1.0599850603268091</v>
      </c>
      <c r="J43" s="297">
        <v>1.0497164253811131</v>
      </c>
      <c r="K43" s="297">
        <v>1.0956831352148531</v>
      </c>
      <c r="L43" s="297">
        <v>1.116950922982118</v>
      </c>
      <c r="M43" s="297">
        <v>0.37657109722829701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0.1156451948876745</v>
      </c>
      <c r="T43" s="297">
        <v>0.14653856506770091</v>
      </c>
      <c r="U43" s="297">
        <v>9.187817117051475E-2</v>
      </c>
      <c r="V43" s="297">
        <v>6.2736265781219422E-2</v>
      </c>
      <c r="W43" s="297">
        <v>6.2399926297694489E-2</v>
      </c>
      <c r="DA43" s="122" t="s">
        <v>2852</v>
      </c>
    </row>
    <row r="44" spans="1:105" ht="12" customHeight="1" x14ac:dyDescent="0.25">
      <c r="A44" s="59" t="s">
        <v>70</v>
      </c>
      <c r="B44" s="297">
        <v>37.831916207028421</v>
      </c>
      <c r="C44" s="297">
        <v>33.308549260026908</v>
      </c>
      <c r="D44" s="297">
        <v>31.663678558457409</v>
      </c>
      <c r="E44" s="297">
        <v>27.962728640706089</v>
      </c>
      <c r="F44" s="297">
        <v>24.672987237558068</v>
      </c>
      <c r="G44" s="297">
        <v>22.205699506543901</v>
      </c>
      <c r="H44" s="297">
        <v>18.915958103436189</v>
      </c>
      <c r="I44" s="297">
        <v>17.271087401911799</v>
      </c>
      <c r="J44" s="297">
        <v>14.80379967112489</v>
      </c>
      <c r="K44" s="297">
        <v>8.9571782346285094</v>
      </c>
      <c r="L44" s="297">
        <v>7.7357548325427743</v>
      </c>
      <c r="M44" s="297">
        <v>6.514331430381378</v>
      </c>
      <c r="N44" s="297">
        <v>1.628564536042246</v>
      </c>
      <c r="O44" s="297">
        <v>2.0357423131433912</v>
      </c>
      <c r="P44" s="297">
        <v>1.628564536052967</v>
      </c>
      <c r="Q44" s="297">
        <v>0.81428226801699244</v>
      </c>
      <c r="R44" s="297">
        <v>1.221423402170174</v>
      </c>
      <c r="S44" s="297">
        <v>1.327285226917496</v>
      </c>
      <c r="T44" s="297">
        <v>1.0162222185606731</v>
      </c>
      <c r="U44" s="297">
        <v>0.88962041690831628</v>
      </c>
      <c r="V44" s="297">
        <v>0.46009036801419367</v>
      </c>
      <c r="W44" s="297">
        <v>0.55331033423130971</v>
      </c>
      <c r="DA44" s="122" t="s">
        <v>2853</v>
      </c>
    </row>
    <row r="45" spans="1:105" ht="12" customHeight="1" x14ac:dyDescent="0.25">
      <c r="A45" s="59" t="s">
        <v>162</v>
      </c>
      <c r="B45" s="297">
        <v>4.8925478275489169</v>
      </c>
      <c r="C45" s="297">
        <v>7.0039948272645889</v>
      </c>
      <c r="D45" s="297">
        <v>6.389337669499386</v>
      </c>
      <c r="E45" s="297">
        <v>7.402417555683388</v>
      </c>
      <c r="F45" s="297">
        <v>7.4089083820587627</v>
      </c>
      <c r="G45" s="297">
        <v>4.7061601339214656</v>
      </c>
      <c r="H45" s="297">
        <v>4.4184994267681361</v>
      </c>
      <c r="I45" s="297">
        <v>5.7500283869097188</v>
      </c>
      <c r="J45" s="297">
        <v>15.270031898704611</v>
      </c>
      <c r="K45" s="297">
        <v>4.5740491751812966</v>
      </c>
      <c r="L45" s="297">
        <v>4.1625801173855512</v>
      </c>
      <c r="M45" s="297">
        <v>3.6862790100144731</v>
      </c>
      <c r="N45" s="297">
        <v>3.2214220470091082</v>
      </c>
      <c r="O45" s="297">
        <v>2.7188180919803471</v>
      </c>
      <c r="P45" s="297">
        <v>2.3500430024543641</v>
      </c>
      <c r="Q45" s="297">
        <v>2.3691225174454309</v>
      </c>
      <c r="R45" s="297">
        <v>2.3386492073733112</v>
      </c>
      <c r="S45" s="297">
        <v>2.9802782332724949</v>
      </c>
      <c r="T45" s="297">
        <v>4.8185007697657802</v>
      </c>
      <c r="U45" s="297">
        <v>5.6897179906873587</v>
      </c>
      <c r="V45" s="297">
        <v>4.7719692884388412</v>
      </c>
      <c r="W45" s="297">
        <v>5.1281689512350432</v>
      </c>
      <c r="DA45" s="122" t="s">
        <v>2854</v>
      </c>
    </row>
    <row r="46" spans="1:105" ht="12" customHeight="1" x14ac:dyDescent="0.25">
      <c r="A46" s="60" t="s">
        <v>2743</v>
      </c>
      <c r="B46" s="331">
        <v>30.8050503651219</v>
      </c>
      <c r="C46" s="331">
        <v>29.276625162193341</v>
      </c>
      <c r="D46" s="331">
        <v>27.1320677185238</v>
      </c>
      <c r="E46" s="331">
        <v>25.619325857616381</v>
      </c>
      <c r="F46" s="331">
        <v>22.515652508127861</v>
      </c>
      <c r="G46" s="331">
        <v>19.046110053228009</v>
      </c>
      <c r="H46" s="331">
        <v>16.466428961719188</v>
      </c>
      <c r="I46" s="331">
        <v>16.054067232765561</v>
      </c>
      <c r="J46" s="331">
        <v>20.749031996807091</v>
      </c>
      <c r="K46" s="331">
        <v>9.7512736966831088</v>
      </c>
      <c r="L46" s="331">
        <v>8.6768572486069697</v>
      </c>
      <c r="M46" s="331">
        <v>7.0514543584161</v>
      </c>
      <c r="N46" s="331">
        <v>3.9967413118474182</v>
      </c>
      <c r="O46" s="331">
        <v>3.933123859903958</v>
      </c>
      <c r="P46" s="331">
        <v>3.415821948823095</v>
      </c>
      <c r="Q46" s="331">
        <v>2.8856867801175898</v>
      </c>
      <c r="R46" s="331">
        <v>3.1367986629287299</v>
      </c>
      <c r="S46" s="331">
        <v>3.8124967184083949</v>
      </c>
      <c r="T46" s="331">
        <v>5.1311095591846394</v>
      </c>
      <c r="U46" s="331">
        <v>5.6999968837151096</v>
      </c>
      <c r="V46" s="331">
        <v>4.4072965206763914</v>
      </c>
      <c r="W46" s="331">
        <v>4.8924562059503529</v>
      </c>
      <c r="DA46" s="72" t="s">
        <v>2855</v>
      </c>
    </row>
    <row r="47" spans="1:105" ht="12" customHeight="1" x14ac:dyDescent="0.25">
      <c r="A47" s="64" t="s">
        <v>30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2856</v>
      </c>
    </row>
    <row r="48" spans="1:105" ht="12" customHeight="1" x14ac:dyDescent="0.25">
      <c r="A48" s="64" t="s">
        <v>32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2857</v>
      </c>
    </row>
    <row r="49" spans="1:105" ht="12" customHeight="1" x14ac:dyDescent="0.25">
      <c r="A49" s="64" t="s">
        <v>33</v>
      </c>
      <c r="B49" s="231">
        <v>0.26166840460056778</v>
      </c>
      <c r="C49" s="231">
        <v>0.26166840460079882</v>
      </c>
      <c r="D49" s="231">
        <v>0.26166840460085938</v>
      </c>
      <c r="E49" s="231">
        <v>0.26166840460114299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0.76341692314651366</v>
      </c>
      <c r="O49" s="231">
        <v>0.76341692315479881</v>
      </c>
      <c r="P49" s="231">
        <v>0.76341692315153986</v>
      </c>
      <c r="Q49" s="231">
        <v>0.76341692314264131</v>
      </c>
      <c r="R49" s="231">
        <v>0.76341692323307264</v>
      </c>
      <c r="S49" s="231">
        <v>0.86369094835661719</v>
      </c>
      <c r="T49" s="231">
        <v>1.1436018569218671</v>
      </c>
      <c r="U49" s="231">
        <v>1.252519164537647</v>
      </c>
      <c r="V49" s="231">
        <v>0.87743257252022</v>
      </c>
      <c r="W49" s="231">
        <v>1.063203398107653</v>
      </c>
      <c r="DA49" s="73" t="s">
        <v>2858</v>
      </c>
    </row>
    <row r="50" spans="1:105" ht="12" customHeight="1" x14ac:dyDescent="0.25">
      <c r="A50" s="64" t="s">
        <v>160</v>
      </c>
      <c r="B50" s="231">
        <v>2.060405937469743</v>
      </c>
      <c r="C50" s="231">
        <v>2.1399273660648861</v>
      </c>
      <c r="D50" s="231">
        <v>1.501721828618418</v>
      </c>
      <c r="E50" s="231">
        <v>1.780893322088916</v>
      </c>
      <c r="F50" s="231">
        <v>1.1277220950499609</v>
      </c>
      <c r="G50" s="231">
        <v>1.104870292917761</v>
      </c>
      <c r="H50" s="231">
        <v>0.91012394158297294</v>
      </c>
      <c r="I50" s="231">
        <v>0.70665670688453952</v>
      </c>
      <c r="J50" s="231">
        <v>0.69981095025407547</v>
      </c>
      <c r="K50" s="231">
        <v>0.73045542347656867</v>
      </c>
      <c r="L50" s="231">
        <v>0.74463394865474586</v>
      </c>
      <c r="M50" s="231">
        <v>0.25104739815219801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7.7096796591783007E-2</v>
      </c>
      <c r="T50" s="231">
        <v>9.7692376711800671E-2</v>
      </c>
      <c r="U50" s="231">
        <v>6.125211411367653E-2</v>
      </c>
      <c r="V50" s="231">
        <v>4.1824177187479633E-2</v>
      </c>
      <c r="W50" s="231">
        <v>4.1599950865129673E-2</v>
      </c>
      <c r="DA50" s="73" t="s">
        <v>2859</v>
      </c>
    </row>
    <row r="51" spans="1:105" ht="12" customHeight="1" x14ac:dyDescent="0.25">
      <c r="A51" s="64" t="s">
        <v>70</v>
      </c>
      <c r="B51" s="231">
        <v>25.221277471352309</v>
      </c>
      <c r="C51" s="231">
        <v>22.205699506684599</v>
      </c>
      <c r="D51" s="231">
        <v>21.109119038971599</v>
      </c>
      <c r="E51" s="231">
        <v>18.64181909380406</v>
      </c>
      <c r="F51" s="231">
        <v>16.448658158372051</v>
      </c>
      <c r="G51" s="231">
        <v>14.803799671029269</v>
      </c>
      <c r="H51" s="231">
        <v>12.61063873562413</v>
      </c>
      <c r="I51" s="231">
        <v>11.5140582679412</v>
      </c>
      <c r="J51" s="231">
        <v>9.8691997807499305</v>
      </c>
      <c r="K51" s="231">
        <v>5.9714521564190086</v>
      </c>
      <c r="L51" s="231">
        <v>5.1571698883618549</v>
      </c>
      <c r="M51" s="231">
        <v>4.3428876202542526</v>
      </c>
      <c r="N51" s="231">
        <v>1.0857096906948309</v>
      </c>
      <c r="O51" s="231">
        <v>1.357161542095594</v>
      </c>
      <c r="P51" s="231">
        <v>1.085709690701979</v>
      </c>
      <c r="Q51" s="231">
        <v>0.54285484534466155</v>
      </c>
      <c r="R51" s="231">
        <v>0.8142822681134495</v>
      </c>
      <c r="S51" s="231">
        <v>0.88485681794499804</v>
      </c>
      <c r="T51" s="231">
        <v>0.67748147904044909</v>
      </c>
      <c r="U51" s="231">
        <v>0.59308027793887785</v>
      </c>
      <c r="V51" s="231">
        <v>0.30672691200946273</v>
      </c>
      <c r="W51" s="231">
        <v>0.36887355615420658</v>
      </c>
      <c r="DA51" s="73" t="s">
        <v>2860</v>
      </c>
    </row>
    <row r="52" spans="1:105" ht="12" customHeight="1" x14ac:dyDescent="0.25">
      <c r="A52" s="64" t="s">
        <v>34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2861</v>
      </c>
    </row>
    <row r="53" spans="1:105" ht="12" customHeight="1" x14ac:dyDescent="0.25">
      <c r="A53" s="64" t="s">
        <v>162</v>
      </c>
      <c r="B53" s="231">
        <v>3.2616985516992809</v>
      </c>
      <c r="C53" s="231">
        <v>4.6693298848430587</v>
      </c>
      <c r="D53" s="231">
        <v>4.259558446332921</v>
      </c>
      <c r="E53" s="231">
        <v>4.9349450371222607</v>
      </c>
      <c r="F53" s="231">
        <v>4.9392722547058439</v>
      </c>
      <c r="G53" s="231">
        <v>3.137440089280978</v>
      </c>
      <c r="H53" s="231">
        <v>2.9456662845120918</v>
      </c>
      <c r="I53" s="231">
        <v>3.8333522579398132</v>
      </c>
      <c r="J53" s="231">
        <v>10.180021265803081</v>
      </c>
      <c r="K53" s="231">
        <v>3.049366116787533</v>
      </c>
      <c r="L53" s="231">
        <v>2.77505341159037</v>
      </c>
      <c r="M53" s="231">
        <v>2.4575193400096489</v>
      </c>
      <c r="N53" s="231">
        <v>2.1476146980060729</v>
      </c>
      <c r="O53" s="231">
        <v>1.812545394653565</v>
      </c>
      <c r="P53" s="231">
        <v>1.566695334969576</v>
      </c>
      <c r="Q53" s="231">
        <v>1.5794150116302881</v>
      </c>
      <c r="R53" s="231">
        <v>1.559099471582208</v>
      </c>
      <c r="S53" s="231">
        <v>1.9868521555149969</v>
      </c>
      <c r="T53" s="231">
        <v>3.2123338465105231</v>
      </c>
      <c r="U53" s="231">
        <v>3.793145327124908</v>
      </c>
      <c r="V53" s="231">
        <v>3.1813128589592292</v>
      </c>
      <c r="W53" s="231">
        <v>3.4187793008233629</v>
      </c>
      <c r="DA53" s="73" t="s">
        <v>2862</v>
      </c>
    </row>
    <row r="54" spans="1:105" ht="12" customHeight="1" x14ac:dyDescent="0.25">
      <c r="A54" s="64" t="s">
        <v>36</v>
      </c>
      <c r="B54" s="231">
        <v>0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231">
        <v>0</v>
      </c>
      <c r="J54" s="231">
        <v>0</v>
      </c>
      <c r="K54" s="231">
        <v>0</v>
      </c>
      <c r="L54" s="231">
        <v>0</v>
      </c>
      <c r="M54" s="231">
        <v>0</v>
      </c>
      <c r="N54" s="231">
        <v>0</v>
      </c>
      <c r="O54" s="231">
        <v>0</v>
      </c>
      <c r="P54" s="231">
        <v>0</v>
      </c>
      <c r="Q54" s="231">
        <v>0</v>
      </c>
      <c r="R54" s="231">
        <v>0</v>
      </c>
      <c r="S54" s="231">
        <v>0</v>
      </c>
      <c r="T54" s="231">
        <v>0</v>
      </c>
      <c r="U54" s="231">
        <v>0</v>
      </c>
      <c r="V54" s="231">
        <v>0</v>
      </c>
      <c r="W54" s="231">
        <v>0</v>
      </c>
      <c r="DA54" s="73" t="s">
        <v>2863</v>
      </c>
    </row>
    <row r="55" spans="1:105" ht="12" customHeight="1" x14ac:dyDescent="0.25">
      <c r="A55" s="64" t="s">
        <v>73</v>
      </c>
      <c r="B55" s="231">
        <v>0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231">
        <v>0</v>
      </c>
      <c r="J55" s="231">
        <v>0</v>
      </c>
      <c r="K55" s="231">
        <v>0</v>
      </c>
      <c r="L55" s="231">
        <v>0</v>
      </c>
      <c r="M55" s="231">
        <v>0</v>
      </c>
      <c r="N55" s="231">
        <v>0</v>
      </c>
      <c r="O55" s="231">
        <v>0</v>
      </c>
      <c r="P55" s="231">
        <v>0</v>
      </c>
      <c r="Q55" s="231">
        <v>0</v>
      </c>
      <c r="R55" s="231">
        <v>0</v>
      </c>
      <c r="S55" s="231">
        <v>0</v>
      </c>
      <c r="T55" s="231">
        <v>0</v>
      </c>
      <c r="U55" s="231">
        <v>0</v>
      </c>
      <c r="V55" s="231">
        <v>0</v>
      </c>
      <c r="W55" s="231">
        <v>0</v>
      </c>
      <c r="DA55" s="73" t="s">
        <v>2864</v>
      </c>
    </row>
    <row r="56" spans="1:105" ht="12" customHeight="1" x14ac:dyDescent="0.25">
      <c r="A56" s="64" t="s">
        <v>79</v>
      </c>
      <c r="B56" s="231">
        <v>0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0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1">
        <v>0</v>
      </c>
      <c r="W56" s="231">
        <v>0</v>
      </c>
      <c r="DA56" s="73" t="s">
        <v>2865</v>
      </c>
    </row>
    <row r="57" spans="1:105" ht="12" customHeight="1" x14ac:dyDescent="0.25">
      <c r="A57" s="60" t="s">
        <v>2755</v>
      </c>
      <c r="B57" s="331">
        <v>0</v>
      </c>
      <c r="C57" s="331">
        <v>0</v>
      </c>
      <c r="D57" s="331">
        <v>0</v>
      </c>
      <c r="E57" s="331">
        <v>0</v>
      </c>
      <c r="F57" s="331">
        <v>0</v>
      </c>
      <c r="G57" s="331">
        <v>0</v>
      </c>
      <c r="H57" s="331">
        <v>0</v>
      </c>
      <c r="I57" s="331">
        <v>0</v>
      </c>
      <c r="J57" s="331">
        <v>0</v>
      </c>
      <c r="K57" s="331">
        <v>0</v>
      </c>
      <c r="L57" s="331">
        <v>0</v>
      </c>
      <c r="M57" s="331">
        <v>0</v>
      </c>
      <c r="N57" s="331">
        <v>0</v>
      </c>
      <c r="O57" s="331">
        <v>0</v>
      </c>
      <c r="P57" s="331">
        <v>0</v>
      </c>
      <c r="Q57" s="331">
        <v>0</v>
      </c>
      <c r="R57" s="331">
        <v>0</v>
      </c>
      <c r="S57" s="331">
        <v>0</v>
      </c>
      <c r="T57" s="331">
        <v>0</v>
      </c>
      <c r="U57" s="331">
        <v>0</v>
      </c>
      <c r="V57" s="331">
        <v>0</v>
      </c>
      <c r="W57" s="331">
        <v>0</v>
      </c>
      <c r="DA57" s="72" t="s">
        <v>2866</v>
      </c>
    </row>
    <row r="58" spans="1:105" ht="12" customHeight="1" x14ac:dyDescent="0.25">
      <c r="A58" s="60" t="s">
        <v>2757</v>
      </c>
      <c r="B58" s="331">
        <v>0</v>
      </c>
      <c r="C58" s="331">
        <v>0</v>
      </c>
      <c r="D58" s="331">
        <v>0</v>
      </c>
      <c r="E58" s="331">
        <v>0</v>
      </c>
      <c r="F58" s="331">
        <v>0</v>
      </c>
      <c r="G58" s="331">
        <v>0</v>
      </c>
      <c r="H58" s="331">
        <v>0</v>
      </c>
      <c r="I58" s="331">
        <v>0</v>
      </c>
      <c r="J58" s="331">
        <v>0</v>
      </c>
      <c r="K58" s="331">
        <v>0</v>
      </c>
      <c r="L58" s="331">
        <v>0</v>
      </c>
      <c r="M58" s="331">
        <v>0</v>
      </c>
      <c r="N58" s="331">
        <v>0</v>
      </c>
      <c r="O58" s="331">
        <v>0</v>
      </c>
      <c r="P58" s="331">
        <v>0</v>
      </c>
      <c r="Q58" s="331">
        <v>0</v>
      </c>
      <c r="R58" s="331">
        <v>0</v>
      </c>
      <c r="S58" s="331">
        <v>0</v>
      </c>
      <c r="T58" s="331">
        <v>0</v>
      </c>
      <c r="U58" s="331">
        <v>0</v>
      </c>
      <c r="V58" s="331">
        <v>0</v>
      </c>
      <c r="W58" s="331">
        <v>0</v>
      </c>
      <c r="DA58" s="72" t="s">
        <v>2867</v>
      </c>
    </row>
    <row r="59" spans="1:105" ht="12" customHeight="1" x14ac:dyDescent="0.25">
      <c r="A59" s="132" t="s">
        <v>2759</v>
      </c>
      <c r="B59" s="318">
        <v>0</v>
      </c>
      <c r="C59" s="318">
        <v>0</v>
      </c>
      <c r="D59" s="318">
        <v>0</v>
      </c>
      <c r="E59" s="318">
        <v>0</v>
      </c>
      <c r="F59" s="318">
        <v>0</v>
      </c>
      <c r="G59" s="318">
        <v>0</v>
      </c>
      <c r="H59" s="318">
        <v>0</v>
      </c>
      <c r="I59" s="318">
        <v>0</v>
      </c>
      <c r="J59" s="318">
        <v>0</v>
      </c>
      <c r="K59" s="318">
        <v>0</v>
      </c>
      <c r="L59" s="318">
        <v>0</v>
      </c>
      <c r="M59" s="318">
        <v>0</v>
      </c>
      <c r="N59" s="318">
        <v>0</v>
      </c>
      <c r="O59" s="318">
        <v>0</v>
      </c>
      <c r="P59" s="318">
        <v>0</v>
      </c>
      <c r="Q59" s="318">
        <v>0</v>
      </c>
      <c r="R59" s="318">
        <v>0</v>
      </c>
      <c r="S59" s="318">
        <v>0</v>
      </c>
      <c r="T59" s="318">
        <v>0</v>
      </c>
      <c r="U59" s="318">
        <v>0</v>
      </c>
      <c r="V59" s="318">
        <v>0</v>
      </c>
      <c r="W59" s="318">
        <v>0</v>
      </c>
      <c r="DA59" s="139" t="s">
        <v>2868</v>
      </c>
    </row>
    <row r="60" spans="1:105" ht="12" customHeight="1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DA60" s="173"/>
    </row>
    <row r="61" spans="1:105" ht="15" customHeight="1" x14ac:dyDescent="0.25">
      <c r="A61" s="32" t="s">
        <v>431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DA61" s="88"/>
    </row>
    <row r="62" spans="1:105" ht="12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DA62" s="173"/>
    </row>
    <row r="63" spans="1:105" ht="12" customHeight="1" x14ac:dyDescent="0.25">
      <c r="A63" s="35" t="s">
        <v>27</v>
      </c>
      <c r="B63" s="234">
        <f t="shared" ref="B63:W63" si="1">SUM(B$64:B$71,B$73:B$77)</f>
        <v>0.99999999999999978</v>
      </c>
      <c r="C63" s="234">
        <f t="shared" si="1"/>
        <v>1.0000000000000002</v>
      </c>
      <c r="D63" s="234">
        <f t="shared" si="1"/>
        <v>1.0000000000000002</v>
      </c>
      <c r="E63" s="234">
        <f t="shared" si="1"/>
        <v>1.0000000000000004</v>
      </c>
      <c r="F63" s="234">
        <f t="shared" si="1"/>
        <v>0.99999999999999989</v>
      </c>
      <c r="G63" s="234">
        <f t="shared" si="1"/>
        <v>0.99999999999999989</v>
      </c>
      <c r="H63" s="234">
        <f t="shared" si="1"/>
        <v>1.0000000000000004</v>
      </c>
      <c r="I63" s="234">
        <f t="shared" si="1"/>
        <v>0.99999999999999978</v>
      </c>
      <c r="J63" s="234">
        <f t="shared" si="1"/>
        <v>0.99999999999999989</v>
      </c>
      <c r="K63" s="234">
        <f t="shared" si="1"/>
        <v>1.0000000000000002</v>
      </c>
      <c r="L63" s="234">
        <f t="shared" si="1"/>
        <v>0.99999999999999944</v>
      </c>
      <c r="M63" s="234">
        <f t="shared" si="1"/>
        <v>1</v>
      </c>
      <c r="N63" s="234">
        <f t="shared" si="1"/>
        <v>1</v>
      </c>
      <c r="O63" s="234">
        <f t="shared" si="1"/>
        <v>1.0000000000000002</v>
      </c>
      <c r="P63" s="234">
        <f t="shared" si="1"/>
        <v>1</v>
      </c>
      <c r="Q63" s="234">
        <f t="shared" si="1"/>
        <v>0.99999999999999978</v>
      </c>
      <c r="R63" s="234">
        <f t="shared" si="1"/>
        <v>1</v>
      </c>
      <c r="S63" s="234">
        <f t="shared" si="1"/>
        <v>0.99999999999999978</v>
      </c>
      <c r="T63" s="234">
        <f t="shared" si="1"/>
        <v>1</v>
      </c>
      <c r="U63" s="234">
        <f t="shared" si="1"/>
        <v>1.0000000000000002</v>
      </c>
      <c r="V63" s="234">
        <f t="shared" si="1"/>
        <v>1</v>
      </c>
      <c r="W63" s="234">
        <f t="shared" si="1"/>
        <v>1</v>
      </c>
      <c r="DA63" s="95"/>
    </row>
    <row r="64" spans="1:105" ht="12" customHeight="1" x14ac:dyDescent="0.25">
      <c r="A64" s="55" t="s">
        <v>92</v>
      </c>
      <c r="B64" s="301">
        <f t="shared" ref="B64:W64" si="2">IF(B$6=0,0,B$6/B$5)</f>
        <v>0</v>
      </c>
      <c r="C64" s="301">
        <f t="shared" si="2"/>
        <v>0</v>
      </c>
      <c r="D64" s="301">
        <f t="shared" si="2"/>
        <v>0</v>
      </c>
      <c r="E64" s="301">
        <f t="shared" si="2"/>
        <v>0</v>
      </c>
      <c r="F64" s="301">
        <f t="shared" si="2"/>
        <v>0</v>
      </c>
      <c r="G64" s="301">
        <f t="shared" si="2"/>
        <v>0</v>
      </c>
      <c r="H64" s="301">
        <f t="shared" si="2"/>
        <v>0</v>
      </c>
      <c r="I64" s="301">
        <f t="shared" si="2"/>
        <v>0</v>
      </c>
      <c r="J64" s="301">
        <f t="shared" si="2"/>
        <v>0</v>
      </c>
      <c r="K64" s="301">
        <f t="shared" si="2"/>
        <v>0</v>
      </c>
      <c r="L64" s="301">
        <f t="shared" si="2"/>
        <v>0</v>
      </c>
      <c r="M64" s="301">
        <f t="shared" si="2"/>
        <v>0</v>
      </c>
      <c r="N64" s="301">
        <f t="shared" si="2"/>
        <v>0</v>
      </c>
      <c r="O64" s="301">
        <f t="shared" si="2"/>
        <v>0</v>
      </c>
      <c r="P64" s="301">
        <f t="shared" si="2"/>
        <v>0</v>
      </c>
      <c r="Q64" s="301">
        <f t="shared" si="2"/>
        <v>0</v>
      </c>
      <c r="R64" s="301">
        <f t="shared" si="2"/>
        <v>0</v>
      </c>
      <c r="S64" s="301">
        <f t="shared" si="2"/>
        <v>0</v>
      </c>
      <c r="T64" s="301">
        <f t="shared" si="2"/>
        <v>0</v>
      </c>
      <c r="U64" s="301">
        <f t="shared" si="2"/>
        <v>0</v>
      </c>
      <c r="V64" s="301">
        <f t="shared" si="2"/>
        <v>0</v>
      </c>
      <c r="W64" s="301">
        <f t="shared" si="2"/>
        <v>0</v>
      </c>
      <c r="DA64" s="67"/>
    </row>
    <row r="65" spans="1:105" ht="12" customHeight="1" x14ac:dyDescent="0.25">
      <c r="A65" s="202" t="s">
        <v>93</v>
      </c>
      <c r="B65" s="235">
        <f t="shared" ref="B65:W65" si="3">IF(B$7=0,0,B$7/B$5)</f>
        <v>0</v>
      </c>
      <c r="C65" s="235">
        <f t="shared" si="3"/>
        <v>0</v>
      </c>
      <c r="D65" s="235">
        <f t="shared" si="3"/>
        <v>0</v>
      </c>
      <c r="E65" s="235">
        <f t="shared" si="3"/>
        <v>0</v>
      </c>
      <c r="F65" s="235">
        <f t="shared" si="3"/>
        <v>0</v>
      </c>
      <c r="G65" s="235">
        <f t="shared" si="3"/>
        <v>0</v>
      </c>
      <c r="H65" s="235">
        <f t="shared" si="3"/>
        <v>0</v>
      </c>
      <c r="I65" s="235">
        <f t="shared" si="3"/>
        <v>0</v>
      </c>
      <c r="J65" s="235">
        <f t="shared" si="3"/>
        <v>0</v>
      </c>
      <c r="K65" s="235">
        <f t="shared" si="3"/>
        <v>0</v>
      </c>
      <c r="L65" s="235">
        <f t="shared" si="3"/>
        <v>0</v>
      </c>
      <c r="M65" s="235">
        <f t="shared" si="3"/>
        <v>0</v>
      </c>
      <c r="N65" s="235">
        <f t="shared" si="3"/>
        <v>0</v>
      </c>
      <c r="O65" s="235">
        <f t="shared" si="3"/>
        <v>0</v>
      </c>
      <c r="P65" s="235">
        <f t="shared" si="3"/>
        <v>0</v>
      </c>
      <c r="Q65" s="235">
        <f t="shared" si="3"/>
        <v>0</v>
      </c>
      <c r="R65" s="235">
        <f t="shared" si="3"/>
        <v>0</v>
      </c>
      <c r="S65" s="235">
        <f t="shared" si="3"/>
        <v>0</v>
      </c>
      <c r="T65" s="235">
        <f t="shared" si="3"/>
        <v>0</v>
      </c>
      <c r="U65" s="235">
        <f t="shared" si="3"/>
        <v>0</v>
      </c>
      <c r="V65" s="235">
        <f t="shared" si="3"/>
        <v>0</v>
      </c>
      <c r="W65" s="235">
        <f t="shared" si="3"/>
        <v>0</v>
      </c>
      <c r="DA65" s="174"/>
    </row>
    <row r="66" spans="1:105" ht="12" customHeight="1" x14ac:dyDescent="0.25">
      <c r="A66" s="202" t="s">
        <v>94</v>
      </c>
      <c r="B66" s="235">
        <f t="shared" ref="B66:W66" si="4">IF(B$8=0,0,B$8/B$5)</f>
        <v>0</v>
      </c>
      <c r="C66" s="235">
        <f t="shared" si="4"/>
        <v>0</v>
      </c>
      <c r="D66" s="235">
        <f t="shared" si="4"/>
        <v>0</v>
      </c>
      <c r="E66" s="235">
        <f t="shared" si="4"/>
        <v>0</v>
      </c>
      <c r="F66" s="235">
        <f t="shared" si="4"/>
        <v>0</v>
      </c>
      <c r="G66" s="235">
        <f t="shared" si="4"/>
        <v>0</v>
      </c>
      <c r="H66" s="235">
        <f t="shared" si="4"/>
        <v>0</v>
      </c>
      <c r="I66" s="235">
        <f t="shared" si="4"/>
        <v>0</v>
      </c>
      <c r="J66" s="235">
        <f t="shared" si="4"/>
        <v>0</v>
      </c>
      <c r="K66" s="235">
        <f t="shared" si="4"/>
        <v>0</v>
      </c>
      <c r="L66" s="235">
        <f t="shared" si="4"/>
        <v>0</v>
      </c>
      <c r="M66" s="235">
        <f t="shared" si="4"/>
        <v>0</v>
      </c>
      <c r="N66" s="235">
        <f t="shared" si="4"/>
        <v>0</v>
      </c>
      <c r="O66" s="235">
        <f t="shared" si="4"/>
        <v>0</v>
      </c>
      <c r="P66" s="235">
        <f t="shared" si="4"/>
        <v>0</v>
      </c>
      <c r="Q66" s="235">
        <f t="shared" si="4"/>
        <v>0</v>
      </c>
      <c r="R66" s="235">
        <f t="shared" si="4"/>
        <v>0</v>
      </c>
      <c r="S66" s="235">
        <f t="shared" si="4"/>
        <v>0</v>
      </c>
      <c r="T66" s="235">
        <f t="shared" si="4"/>
        <v>0</v>
      </c>
      <c r="U66" s="235">
        <f t="shared" si="4"/>
        <v>0</v>
      </c>
      <c r="V66" s="235">
        <f t="shared" si="4"/>
        <v>0</v>
      </c>
      <c r="W66" s="235">
        <f t="shared" si="4"/>
        <v>0</v>
      </c>
      <c r="DA66" s="174"/>
    </row>
    <row r="67" spans="1:105" ht="12" customHeight="1" x14ac:dyDescent="0.25">
      <c r="A67" s="202" t="s">
        <v>95</v>
      </c>
      <c r="B67" s="235">
        <f t="shared" ref="B67:W67" si="5">IF(B$9=0,0,B$9/B$5)</f>
        <v>0</v>
      </c>
      <c r="C67" s="235">
        <f t="shared" si="5"/>
        <v>0</v>
      </c>
      <c r="D67" s="235">
        <f t="shared" si="5"/>
        <v>0</v>
      </c>
      <c r="E67" s="235">
        <f t="shared" si="5"/>
        <v>0</v>
      </c>
      <c r="F67" s="235">
        <f t="shared" si="5"/>
        <v>0</v>
      </c>
      <c r="G67" s="235">
        <f t="shared" si="5"/>
        <v>0</v>
      </c>
      <c r="H67" s="235">
        <f t="shared" si="5"/>
        <v>0</v>
      </c>
      <c r="I67" s="235">
        <f t="shared" si="5"/>
        <v>0</v>
      </c>
      <c r="J67" s="235">
        <f t="shared" si="5"/>
        <v>0</v>
      </c>
      <c r="K67" s="235">
        <f t="shared" si="5"/>
        <v>0</v>
      </c>
      <c r="L67" s="235">
        <f t="shared" si="5"/>
        <v>0</v>
      </c>
      <c r="M67" s="235">
        <f t="shared" si="5"/>
        <v>0</v>
      </c>
      <c r="N67" s="235">
        <f t="shared" si="5"/>
        <v>0</v>
      </c>
      <c r="O67" s="235">
        <f t="shared" si="5"/>
        <v>0</v>
      </c>
      <c r="P67" s="235">
        <f t="shared" si="5"/>
        <v>0</v>
      </c>
      <c r="Q67" s="235">
        <f t="shared" si="5"/>
        <v>0</v>
      </c>
      <c r="R67" s="235">
        <f t="shared" si="5"/>
        <v>0</v>
      </c>
      <c r="S67" s="235">
        <f t="shared" si="5"/>
        <v>0</v>
      </c>
      <c r="T67" s="235">
        <f t="shared" si="5"/>
        <v>0</v>
      </c>
      <c r="U67" s="235">
        <f t="shared" si="5"/>
        <v>0</v>
      </c>
      <c r="V67" s="235">
        <f t="shared" si="5"/>
        <v>0</v>
      </c>
      <c r="W67" s="235">
        <f t="shared" si="5"/>
        <v>0</v>
      </c>
      <c r="DA67" s="174"/>
    </row>
    <row r="68" spans="1:105" ht="12" customHeight="1" x14ac:dyDescent="0.25">
      <c r="A68" s="56" t="s">
        <v>96</v>
      </c>
      <c r="B68" s="302">
        <f t="shared" ref="B68:W68" si="6">IF(B$10=0,0,B$10/B$5)</f>
        <v>5.7907787666492044E-2</v>
      </c>
      <c r="C68" s="302">
        <f t="shared" si="6"/>
        <v>6.6319893187972156E-2</v>
      </c>
      <c r="D68" s="302">
        <f t="shared" si="6"/>
        <v>6.0285738070980463E-2</v>
      </c>
      <c r="E68" s="302">
        <f t="shared" si="6"/>
        <v>6.2626711278828934E-2</v>
      </c>
      <c r="F68" s="302">
        <f t="shared" si="6"/>
        <v>6.0394321149521181E-2</v>
      </c>
      <c r="G68" s="302">
        <f t="shared" si="6"/>
        <v>5.5568424060192793E-2</v>
      </c>
      <c r="H68" s="302">
        <f t="shared" si="6"/>
        <v>5.0627192785690743E-2</v>
      </c>
      <c r="I68" s="302">
        <f t="shared" si="6"/>
        <v>4.994894033511782E-2</v>
      </c>
      <c r="J68" s="302">
        <f t="shared" si="6"/>
        <v>9.3847257030249626E-2</v>
      </c>
      <c r="K68" s="302">
        <f t="shared" si="6"/>
        <v>5.0291100982238338E-2</v>
      </c>
      <c r="L68" s="302">
        <f t="shared" si="6"/>
        <v>4.455862443397534E-2</v>
      </c>
      <c r="M68" s="302">
        <f t="shared" si="6"/>
        <v>3.7824699946951069E-2</v>
      </c>
      <c r="N68" s="302">
        <f t="shared" si="6"/>
        <v>5.3291644293508675E-2</v>
      </c>
      <c r="O68" s="302">
        <f t="shared" si="6"/>
        <v>4.9761107893492272E-2</v>
      </c>
      <c r="P68" s="302">
        <f t="shared" si="6"/>
        <v>6.8859116059286518E-2</v>
      </c>
      <c r="Q68" s="302">
        <f t="shared" si="6"/>
        <v>6.4824042912633564E-2</v>
      </c>
      <c r="R68" s="302">
        <f t="shared" si="6"/>
        <v>3.6417527685329527E-2</v>
      </c>
      <c r="S68" s="302">
        <f t="shared" si="6"/>
        <v>7.4540276228576688E-2</v>
      </c>
      <c r="T68" s="302">
        <f t="shared" si="6"/>
        <v>1.9654806372859594E-2</v>
      </c>
      <c r="U68" s="302">
        <f t="shared" si="6"/>
        <v>3.7273258811971618E-2</v>
      </c>
      <c r="V68" s="302">
        <f t="shared" si="6"/>
        <v>3.231552226191059E-2</v>
      </c>
      <c r="W68" s="302">
        <f t="shared" si="6"/>
        <v>0.10410957494494047</v>
      </c>
      <c r="DA68" s="68"/>
    </row>
    <row r="69" spans="1:105" ht="12" customHeight="1" x14ac:dyDescent="0.25">
      <c r="A69" s="203" t="s">
        <v>2709</v>
      </c>
      <c r="B69" s="303">
        <f t="shared" ref="B69:W69" si="7">IF(B$16=0,0,B$16/B$5)</f>
        <v>7.7432236630151335E-2</v>
      </c>
      <c r="C69" s="303">
        <f t="shared" si="7"/>
        <v>7.6740830696879023E-2</v>
      </c>
      <c r="D69" s="303">
        <f t="shared" si="7"/>
        <v>7.7236788651700292E-2</v>
      </c>
      <c r="E69" s="303">
        <f t="shared" si="7"/>
        <v>7.7044379894890755E-2</v>
      </c>
      <c r="F69" s="303">
        <f t="shared" si="7"/>
        <v>7.7227864015107839E-2</v>
      </c>
      <c r="G69" s="303">
        <f t="shared" si="7"/>
        <v>7.7624513090943051E-2</v>
      </c>
      <c r="H69" s="303">
        <f t="shared" si="7"/>
        <v>7.8030641688847366E-2</v>
      </c>
      <c r="I69" s="303">
        <f t="shared" si="7"/>
        <v>7.8086388465606754E-2</v>
      </c>
      <c r="J69" s="303">
        <f t="shared" si="7"/>
        <v>7.4478307641349342E-2</v>
      </c>
      <c r="K69" s="303">
        <f t="shared" si="7"/>
        <v>7.8058265672692737E-2</v>
      </c>
      <c r="L69" s="303">
        <f t="shared" si="7"/>
        <v>7.8529428128714315E-2</v>
      </c>
      <c r="M69" s="303">
        <f t="shared" si="7"/>
        <v>7.9082901374223177E-2</v>
      </c>
      <c r="N69" s="303">
        <f t="shared" si="7"/>
        <v>7.7811645674506144E-2</v>
      </c>
      <c r="O69" s="303">
        <f t="shared" si="7"/>
        <v>7.8101826748480069E-2</v>
      </c>
      <c r="P69" s="303">
        <f t="shared" si="7"/>
        <v>7.6532127447181936E-2</v>
      </c>
      <c r="Q69" s="303">
        <f t="shared" si="7"/>
        <v>7.6863777294852026E-2</v>
      </c>
      <c r="R69" s="303">
        <f t="shared" si="7"/>
        <v>7.9198559368329077E-2</v>
      </c>
      <c r="S69" s="303">
        <f t="shared" si="7"/>
        <v>7.6065182775733403E-2</v>
      </c>
      <c r="T69" s="303">
        <f t="shared" si="7"/>
        <v>8.0576317284422508E-2</v>
      </c>
      <c r="U69" s="303">
        <f t="shared" si="7"/>
        <v>7.9128225303125646E-2</v>
      </c>
      <c r="V69" s="303">
        <f t="shared" si="7"/>
        <v>7.9535710499021028E-2</v>
      </c>
      <c r="W69" s="303">
        <f t="shared" si="7"/>
        <v>7.3634829456580231E-2</v>
      </c>
      <c r="DA69" s="175"/>
    </row>
    <row r="70" spans="1:105" ht="12" customHeight="1" x14ac:dyDescent="0.25">
      <c r="A70" s="203" t="s">
        <v>2721</v>
      </c>
      <c r="B70" s="303">
        <f t="shared" ref="B70:W70" si="8">IF(B$27=0,0,B$27/B$5)</f>
        <v>0.65817401135628617</v>
      </c>
      <c r="C70" s="303">
        <f t="shared" si="8"/>
        <v>0.65229706092347162</v>
      </c>
      <c r="D70" s="303">
        <f t="shared" si="8"/>
        <v>0.65651270353945212</v>
      </c>
      <c r="E70" s="303">
        <f t="shared" si="8"/>
        <v>0.65487722910657187</v>
      </c>
      <c r="F70" s="303">
        <f t="shared" si="8"/>
        <v>0.65643684412841663</v>
      </c>
      <c r="G70" s="303">
        <f t="shared" si="8"/>
        <v>0.6598083612730159</v>
      </c>
      <c r="H70" s="303">
        <f t="shared" si="8"/>
        <v>0.66326045435520264</v>
      </c>
      <c r="I70" s="303">
        <f t="shared" si="8"/>
        <v>0.66373430195765726</v>
      </c>
      <c r="J70" s="303">
        <f t="shared" si="8"/>
        <v>0.63306561495146929</v>
      </c>
      <c r="K70" s="303">
        <f t="shared" si="8"/>
        <v>0.66349525821788835</v>
      </c>
      <c r="L70" s="303">
        <f t="shared" si="8"/>
        <v>0.66750013909407169</v>
      </c>
      <c r="M70" s="303">
        <f t="shared" si="8"/>
        <v>0.67220466168089721</v>
      </c>
      <c r="N70" s="303">
        <f t="shared" si="8"/>
        <v>0.66139898823330212</v>
      </c>
      <c r="O70" s="303">
        <f t="shared" si="8"/>
        <v>0.66386552736208093</v>
      </c>
      <c r="P70" s="303">
        <f t="shared" si="8"/>
        <v>0.65052308330104636</v>
      </c>
      <c r="Q70" s="303">
        <f t="shared" si="8"/>
        <v>0.65334210700624218</v>
      </c>
      <c r="R70" s="303">
        <f t="shared" si="8"/>
        <v>0.67318775463079727</v>
      </c>
      <c r="S70" s="303">
        <f t="shared" si="8"/>
        <v>0.64655405359373397</v>
      </c>
      <c r="T70" s="303">
        <f t="shared" si="8"/>
        <v>0.68489869691759131</v>
      </c>
      <c r="U70" s="303">
        <f t="shared" si="8"/>
        <v>0.67258991507656773</v>
      </c>
      <c r="V70" s="303">
        <f t="shared" si="8"/>
        <v>0.67605353924167899</v>
      </c>
      <c r="W70" s="303">
        <f t="shared" si="8"/>
        <v>0.62589605038093199</v>
      </c>
      <c r="DA70" s="175"/>
    </row>
    <row r="71" spans="1:105" ht="12" customHeight="1" x14ac:dyDescent="0.25">
      <c r="A71" s="203" t="s">
        <v>2733</v>
      </c>
      <c r="B71" s="303">
        <f t="shared" ref="B71:W71" si="9">IF(B$38=0,0,B$38/B$5)</f>
        <v>0</v>
      </c>
      <c r="C71" s="303">
        <f t="shared" si="9"/>
        <v>0</v>
      </c>
      <c r="D71" s="303">
        <f t="shared" si="9"/>
        <v>0</v>
      </c>
      <c r="E71" s="303">
        <f t="shared" si="9"/>
        <v>0</v>
      </c>
      <c r="F71" s="303">
        <f t="shared" si="9"/>
        <v>0</v>
      </c>
      <c r="G71" s="303">
        <f t="shared" si="9"/>
        <v>0</v>
      </c>
      <c r="H71" s="303">
        <f t="shared" si="9"/>
        <v>0</v>
      </c>
      <c r="I71" s="303">
        <f t="shared" si="9"/>
        <v>0</v>
      </c>
      <c r="J71" s="303">
        <f t="shared" si="9"/>
        <v>0</v>
      </c>
      <c r="K71" s="303">
        <f t="shared" si="9"/>
        <v>0</v>
      </c>
      <c r="L71" s="303">
        <f t="shared" si="9"/>
        <v>0</v>
      </c>
      <c r="M71" s="303">
        <f t="shared" si="9"/>
        <v>0</v>
      </c>
      <c r="N71" s="303">
        <f t="shared" si="9"/>
        <v>0</v>
      </c>
      <c r="O71" s="303">
        <f t="shared" si="9"/>
        <v>0</v>
      </c>
      <c r="P71" s="303">
        <f t="shared" si="9"/>
        <v>0</v>
      </c>
      <c r="Q71" s="303">
        <f t="shared" si="9"/>
        <v>0</v>
      </c>
      <c r="R71" s="303">
        <f t="shared" si="9"/>
        <v>0</v>
      </c>
      <c r="S71" s="303">
        <f t="shared" si="9"/>
        <v>0</v>
      </c>
      <c r="T71" s="303">
        <f t="shared" si="9"/>
        <v>0</v>
      </c>
      <c r="U71" s="303">
        <f t="shared" si="9"/>
        <v>0</v>
      </c>
      <c r="V71" s="303">
        <f t="shared" si="9"/>
        <v>0</v>
      </c>
      <c r="W71" s="303">
        <f t="shared" si="9"/>
        <v>0</v>
      </c>
      <c r="DA71" s="175"/>
    </row>
    <row r="72" spans="1:105" ht="12" customHeight="1" x14ac:dyDescent="0.25">
      <c r="A72" s="203" t="s">
        <v>2735</v>
      </c>
      <c r="B72" s="303">
        <f t="shared" ref="B72:W72" si="10">IF(B$39=0,0,B$39/B$5)</f>
        <v>0.2064859643470702</v>
      </c>
      <c r="C72" s="303">
        <f t="shared" si="10"/>
        <v>0.20464221519167744</v>
      </c>
      <c r="D72" s="303">
        <f t="shared" si="10"/>
        <v>0.2059647697378674</v>
      </c>
      <c r="E72" s="303">
        <f t="shared" si="10"/>
        <v>0.20545167971970882</v>
      </c>
      <c r="F72" s="303">
        <f t="shared" si="10"/>
        <v>0.20594097070695433</v>
      </c>
      <c r="G72" s="303">
        <f t="shared" si="10"/>
        <v>0.20699870157584815</v>
      </c>
      <c r="H72" s="303">
        <f t="shared" si="10"/>
        <v>0.20808171117025959</v>
      </c>
      <c r="I72" s="303">
        <f t="shared" si="10"/>
        <v>0.208230369241618</v>
      </c>
      <c r="J72" s="303">
        <f t="shared" si="10"/>
        <v>0.19860882037693159</v>
      </c>
      <c r="K72" s="303">
        <f t="shared" si="10"/>
        <v>0.20815537512718069</v>
      </c>
      <c r="L72" s="303">
        <f t="shared" si="10"/>
        <v>0.20941180834323811</v>
      </c>
      <c r="M72" s="303">
        <f t="shared" si="10"/>
        <v>0.21088773699792857</v>
      </c>
      <c r="N72" s="303">
        <f t="shared" si="10"/>
        <v>0.20749772179868312</v>
      </c>
      <c r="O72" s="303">
        <f t="shared" si="10"/>
        <v>0.20827153799594689</v>
      </c>
      <c r="P72" s="303">
        <f t="shared" si="10"/>
        <v>0.20408567319248513</v>
      </c>
      <c r="Q72" s="303">
        <f t="shared" si="10"/>
        <v>0.20497007278627205</v>
      </c>
      <c r="R72" s="303">
        <f t="shared" si="10"/>
        <v>0.2111961583155442</v>
      </c>
      <c r="S72" s="303">
        <f t="shared" si="10"/>
        <v>0.20284048740195576</v>
      </c>
      <c r="T72" s="303">
        <f t="shared" si="10"/>
        <v>0.21487017942512668</v>
      </c>
      <c r="U72" s="303">
        <f t="shared" si="10"/>
        <v>0.21100860080833506</v>
      </c>
      <c r="V72" s="303">
        <f t="shared" si="10"/>
        <v>0.21209522799738942</v>
      </c>
      <c r="W72" s="303">
        <f t="shared" si="10"/>
        <v>0.19635954521754725</v>
      </c>
      <c r="DA72" s="175"/>
    </row>
    <row r="73" spans="1:105" ht="12" customHeight="1" x14ac:dyDescent="0.25">
      <c r="A73" s="62" t="s">
        <v>2736</v>
      </c>
      <c r="B73" s="304">
        <f t="shared" ref="B73:W73" si="11">IF(B$40=0,0,B$40/B$5)</f>
        <v>0.12389157860824204</v>
      </c>
      <c r="C73" s="304">
        <f t="shared" si="11"/>
        <v>0.12278532911500648</v>
      </c>
      <c r="D73" s="304">
        <f t="shared" si="11"/>
        <v>0.12357886184272045</v>
      </c>
      <c r="E73" s="304">
        <f t="shared" si="11"/>
        <v>0.12327100783182528</v>
      </c>
      <c r="F73" s="304">
        <f t="shared" si="11"/>
        <v>0.12356458242417256</v>
      </c>
      <c r="G73" s="304">
        <f t="shared" si="11"/>
        <v>0.12419922094550891</v>
      </c>
      <c r="H73" s="304">
        <f t="shared" si="11"/>
        <v>0.12484902670215575</v>
      </c>
      <c r="I73" s="304">
        <f t="shared" si="11"/>
        <v>0.12493822154497079</v>
      </c>
      <c r="J73" s="304">
        <f t="shared" si="11"/>
        <v>0.1191652922261589</v>
      </c>
      <c r="K73" s="304">
        <f t="shared" si="11"/>
        <v>0.12489322507630839</v>
      </c>
      <c r="L73" s="304">
        <f t="shared" si="11"/>
        <v>0.12564708500594279</v>
      </c>
      <c r="M73" s="304">
        <f t="shared" si="11"/>
        <v>0.12653264219875712</v>
      </c>
      <c r="N73" s="304">
        <f t="shared" si="11"/>
        <v>0.12449863307920982</v>
      </c>
      <c r="O73" s="304">
        <f t="shared" si="11"/>
        <v>0.12496292279756811</v>
      </c>
      <c r="P73" s="304">
        <f t="shared" si="11"/>
        <v>0.12245140391549109</v>
      </c>
      <c r="Q73" s="304">
        <f t="shared" si="11"/>
        <v>0.12298204367176323</v>
      </c>
      <c r="R73" s="304">
        <f t="shared" si="11"/>
        <v>0.12671769498932653</v>
      </c>
      <c r="S73" s="304">
        <f t="shared" si="11"/>
        <v>0.12170429244117345</v>
      </c>
      <c r="T73" s="304">
        <f t="shared" si="11"/>
        <v>0.12892210765507597</v>
      </c>
      <c r="U73" s="304">
        <f t="shared" si="11"/>
        <v>0.12660516048500101</v>
      </c>
      <c r="V73" s="304">
        <f t="shared" si="11"/>
        <v>0.12725713679843362</v>
      </c>
      <c r="W73" s="304">
        <f t="shared" si="11"/>
        <v>0.11781572713052835</v>
      </c>
      <c r="DA73" s="72"/>
    </row>
    <row r="74" spans="1:105" ht="12" customHeight="1" x14ac:dyDescent="0.25">
      <c r="A74" s="62" t="s">
        <v>2743</v>
      </c>
      <c r="B74" s="304">
        <f t="shared" ref="B74:W74" si="12">IF(B$46=0,0,B$46/B$5)</f>
        <v>8.2594385738828116E-2</v>
      </c>
      <c r="C74" s="304">
        <f t="shared" si="12"/>
        <v>8.1856886076670937E-2</v>
      </c>
      <c r="D74" s="304">
        <f t="shared" si="12"/>
        <v>8.2385907895146951E-2</v>
      </c>
      <c r="E74" s="304">
        <f t="shared" si="12"/>
        <v>8.2180671887883541E-2</v>
      </c>
      <c r="F74" s="304">
        <f t="shared" si="12"/>
        <v>8.2376388282781737E-2</v>
      </c>
      <c r="G74" s="304">
        <f t="shared" si="12"/>
        <v>8.2799480630339262E-2</v>
      </c>
      <c r="H74" s="304">
        <f t="shared" si="12"/>
        <v>8.3232684468103849E-2</v>
      </c>
      <c r="I74" s="304">
        <f t="shared" si="12"/>
        <v>8.3292147696647223E-2</v>
      </c>
      <c r="J74" s="304">
        <f t="shared" si="12"/>
        <v>7.9443528150772671E-2</v>
      </c>
      <c r="K74" s="304">
        <f t="shared" si="12"/>
        <v>8.3262150050872272E-2</v>
      </c>
      <c r="L74" s="304">
        <f t="shared" si="12"/>
        <v>8.3764723337295302E-2</v>
      </c>
      <c r="M74" s="304">
        <f t="shared" si="12"/>
        <v>8.4355094799171415E-2</v>
      </c>
      <c r="N74" s="304">
        <f t="shared" si="12"/>
        <v>8.2999088719473271E-2</v>
      </c>
      <c r="O74" s="304">
        <f t="shared" si="12"/>
        <v>8.3308615198378747E-2</v>
      </c>
      <c r="P74" s="304">
        <f t="shared" si="12"/>
        <v>8.1634269276994076E-2</v>
      </c>
      <c r="Q74" s="304">
        <f t="shared" si="12"/>
        <v>8.1988029114508809E-2</v>
      </c>
      <c r="R74" s="304">
        <f t="shared" si="12"/>
        <v>8.4478463326217695E-2</v>
      </c>
      <c r="S74" s="304">
        <f t="shared" si="12"/>
        <v>8.113619496078231E-2</v>
      </c>
      <c r="T74" s="304">
        <f t="shared" si="12"/>
        <v>8.5948071770050705E-2</v>
      </c>
      <c r="U74" s="304">
        <f t="shared" si="12"/>
        <v>8.4403440323334064E-2</v>
      </c>
      <c r="V74" s="304">
        <f t="shared" si="12"/>
        <v>8.4838091198955801E-2</v>
      </c>
      <c r="W74" s="304">
        <f t="shared" si="12"/>
        <v>7.8543818087018935E-2</v>
      </c>
      <c r="DA74" s="72"/>
    </row>
    <row r="75" spans="1:105" ht="12" customHeight="1" x14ac:dyDescent="0.25">
      <c r="A75" s="62" t="s">
        <v>2755</v>
      </c>
      <c r="B75" s="304">
        <f t="shared" ref="B75:W75" si="13">IF(B$57=0,0,B$57/B$5)</f>
        <v>0</v>
      </c>
      <c r="C75" s="304">
        <f t="shared" si="13"/>
        <v>0</v>
      </c>
      <c r="D75" s="304">
        <f t="shared" si="13"/>
        <v>0</v>
      </c>
      <c r="E75" s="304">
        <f t="shared" si="13"/>
        <v>0</v>
      </c>
      <c r="F75" s="304">
        <f t="shared" si="13"/>
        <v>0</v>
      </c>
      <c r="G75" s="304">
        <f t="shared" si="13"/>
        <v>0</v>
      </c>
      <c r="H75" s="304">
        <f t="shared" si="13"/>
        <v>0</v>
      </c>
      <c r="I75" s="304">
        <f t="shared" si="13"/>
        <v>0</v>
      </c>
      <c r="J75" s="304">
        <f t="shared" si="13"/>
        <v>0</v>
      </c>
      <c r="K75" s="304">
        <f t="shared" si="13"/>
        <v>0</v>
      </c>
      <c r="L75" s="304">
        <f t="shared" si="13"/>
        <v>0</v>
      </c>
      <c r="M75" s="304">
        <f t="shared" si="13"/>
        <v>0</v>
      </c>
      <c r="N75" s="304">
        <f t="shared" si="13"/>
        <v>0</v>
      </c>
      <c r="O75" s="304">
        <f t="shared" si="13"/>
        <v>0</v>
      </c>
      <c r="P75" s="304">
        <f t="shared" si="13"/>
        <v>0</v>
      </c>
      <c r="Q75" s="304">
        <f t="shared" si="13"/>
        <v>0</v>
      </c>
      <c r="R75" s="304">
        <f t="shared" si="13"/>
        <v>0</v>
      </c>
      <c r="S75" s="304">
        <f t="shared" si="13"/>
        <v>0</v>
      </c>
      <c r="T75" s="304">
        <f t="shared" si="13"/>
        <v>0</v>
      </c>
      <c r="U75" s="304">
        <f t="shared" si="13"/>
        <v>0</v>
      </c>
      <c r="V75" s="304">
        <f t="shared" si="13"/>
        <v>0</v>
      </c>
      <c r="W75" s="304">
        <f t="shared" si="13"/>
        <v>0</v>
      </c>
      <c r="DA75" s="72"/>
    </row>
    <row r="76" spans="1:105" ht="12" customHeight="1" x14ac:dyDescent="0.25">
      <c r="A76" s="62" t="s">
        <v>2757</v>
      </c>
      <c r="B76" s="304">
        <f t="shared" ref="B76:W76" si="14">IF(B$58=0,0,B$58/B$5)</f>
        <v>0</v>
      </c>
      <c r="C76" s="304">
        <f t="shared" si="14"/>
        <v>0</v>
      </c>
      <c r="D76" s="304">
        <f t="shared" si="14"/>
        <v>0</v>
      </c>
      <c r="E76" s="304">
        <f t="shared" si="14"/>
        <v>0</v>
      </c>
      <c r="F76" s="304">
        <f t="shared" si="14"/>
        <v>0</v>
      </c>
      <c r="G76" s="304">
        <f t="shared" si="14"/>
        <v>0</v>
      </c>
      <c r="H76" s="304">
        <f t="shared" si="14"/>
        <v>0</v>
      </c>
      <c r="I76" s="304">
        <f t="shared" si="14"/>
        <v>0</v>
      </c>
      <c r="J76" s="304">
        <f t="shared" si="14"/>
        <v>0</v>
      </c>
      <c r="K76" s="304">
        <f t="shared" si="14"/>
        <v>0</v>
      </c>
      <c r="L76" s="304">
        <f t="shared" si="14"/>
        <v>0</v>
      </c>
      <c r="M76" s="304">
        <f t="shared" si="14"/>
        <v>0</v>
      </c>
      <c r="N76" s="304">
        <f t="shared" si="14"/>
        <v>0</v>
      </c>
      <c r="O76" s="304">
        <f t="shared" si="14"/>
        <v>0</v>
      </c>
      <c r="P76" s="304">
        <f t="shared" si="14"/>
        <v>0</v>
      </c>
      <c r="Q76" s="304">
        <f t="shared" si="14"/>
        <v>0</v>
      </c>
      <c r="R76" s="304">
        <f t="shared" si="14"/>
        <v>0</v>
      </c>
      <c r="S76" s="304">
        <f t="shared" si="14"/>
        <v>0</v>
      </c>
      <c r="T76" s="304">
        <f t="shared" si="14"/>
        <v>0</v>
      </c>
      <c r="U76" s="304">
        <f t="shared" si="14"/>
        <v>0</v>
      </c>
      <c r="V76" s="304">
        <f t="shared" si="14"/>
        <v>0</v>
      </c>
      <c r="W76" s="304">
        <f t="shared" si="14"/>
        <v>0</v>
      </c>
      <c r="DA76" s="72"/>
    </row>
    <row r="77" spans="1:105" ht="12" customHeight="1" x14ac:dyDescent="0.25">
      <c r="A77" s="41" t="s">
        <v>2759</v>
      </c>
      <c r="B77" s="237">
        <f t="shared" ref="B77:W77" si="15">IF(B$59=0,0,B$59/B$5)</f>
        <v>0</v>
      </c>
      <c r="C77" s="237">
        <f t="shared" si="15"/>
        <v>0</v>
      </c>
      <c r="D77" s="237">
        <f t="shared" si="15"/>
        <v>0</v>
      </c>
      <c r="E77" s="237">
        <f t="shared" si="15"/>
        <v>0</v>
      </c>
      <c r="F77" s="237">
        <f t="shared" si="15"/>
        <v>0</v>
      </c>
      <c r="G77" s="237">
        <f t="shared" si="15"/>
        <v>0</v>
      </c>
      <c r="H77" s="237">
        <f t="shared" si="15"/>
        <v>0</v>
      </c>
      <c r="I77" s="237">
        <f t="shared" si="15"/>
        <v>0</v>
      </c>
      <c r="J77" s="237">
        <f t="shared" si="15"/>
        <v>0</v>
      </c>
      <c r="K77" s="237">
        <f t="shared" si="15"/>
        <v>0</v>
      </c>
      <c r="L77" s="237">
        <f t="shared" si="15"/>
        <v>0</v>
      </c>
      <c r="M77" s="237">
        <f t="shared" si="15"/>
        <v>0</v>
      </c>
      <c r="N77" s="237">
        <f t="shared" si="15"/>
        <v>0</v>
      </c>
      <c r="O77" s="237">
        <f t="shared" si="15"/>
        <v>0</v>
      </c>
      <c r="P77" s="237">
        <f t="shared" si="15"/>
        <v>0</v>
      </c>
      <c r="Q77" s="237">
        <f t="shared" si="15"/>
        <v>0</v>
      </c>
      <c r="R77" s="237">
        <f t="shared" si="15"/>
        <v>0</v>
      </c>
      <c r="S77" s="237">
        <f t="shared" si="15"/>
        <v>0</v>
      </c>
      <c r="T77" s="237">
        <f t="shared" si="15"/>
        <v>0</v>
      </c>
      <c r="U77" s="237">
        <f t="shared" si="15"/>
        <v>0</v>
      </c>
      <c r="V77" s="237">
        <f t="shared" si="15"/>
        <v>0</v>
      </c>
      <c r="W77" s="237">
        <f t="shared" si="15"/>
        <v>0</v>
      </c>
      <c r="DA77" s="97"/>
    </row>
    <row r="78" spans="1:105" ht="12" customHeight="1" x14ac:dyDescent="0.25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DA78" s="172"/>
    </row>
    <row r="79" spans="1:105" ht="15" customHeight="1" x14ac:dyDescent="0.25">
      <c r="A79" s="32" t="s">
        <v>432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DA79" s="88"/>
    </row>
    <row r="80" spans="1:105" ht="12" customHeight="1" x14ac:dyDescent="0.25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DA80" s="173"/>
    </row>
    <row r="81" spans="1:105" ht="12" customHeight="1" x14ac:dyDescent="0.25">
      <c r="A81" s="35" t="s">
        <v>27</v>
      </c>
      <c r="B81" s="324">
        <f>IF(B$5=0,0,B$5/TEL_fec!B$5)</f>
        <v>1.799258364753314</v>
      </c>
      <c r="C81" s="324">
        <f>IF(C$5=0,0,C$5/TEL_fec!C$5)</f>
        <v>1.7463609718621751</v>
      </c>
      <c r="D81" s="324">
        <f>IF(D$5=0,0,D$5/TEL_fec!D$5)</f>
        <v>1.7105416908066147</v>
      </c>
      <c r="E81" s="324">
        <f>IF(E$5=0,0,E$5/TEL_fec!E$5)</f>
        <v>1.6225066361767311</v>
      </c>
      <c r="F81" s="324">
        <f>IF(F$5=0,0,F$5/TEL_fec!F$5)</f>
        <v>1.574002399710364</v>
      </c>
      <c r="G81" s="324">
        <f>IF(G$5=0,0,G$5/TEL_fec!G$5)</f>
        <v>1.6225951303725994</v>
      </c>
      <c r="H81" s="324">
        <f>IF(H$5=0,0,H$5/TEL_fec!H$5)</f>
        <v>1.5265089988665246</v>
      </c>
      <c r="I81" s="324">
        <f>IF(I$5=0,0,I$5/TEL_fec!I$5)</f>
        <v>1.4098951770065784</v>
      </c>
      <c r="J81" s="324">
        <f>IF(J$5=0,0,J$5/TEL_fec!J$5)</f>
        <v>1.5416241996261197</v>
      </c>
      <c r="K81" s="324">
        <f>IF(K$5=0,0,K$5/TEL_fec!K$5)</f>
        <v>1.2522386559719503</v>
      </c>
      <c r="L81" s="324">
        <f>IF(L$5=0,0,L$5/TEL_fec!L$5)</f>
        <v>1.1646882958708822</v>
      </c>
      <c r="M81" s="324">
        <f>IF(M$5=0,0,M$5/TEL_fec!M$5)</f>
        <v>1.09527814117045</v>
      </c>
      <c r="N81" s="324">
        <f>IF(N$5=0,0,N$5/TEL_fec!N$5)</f>
        <v>1.0433243429301546</v>
      </c>
      <c r="O81" s="324">
        <f>IF(O$5=0,0,O$5/TEL_fec!O$5)</f>
        <v>1.0853537915646638</v>
      </c>
      <c r="P81" s="324">
        <f>IF(P$5=0,0,P$5/TEL_fec!P$5)</f>
        <v>1.2721558969731552</v>
      </c>
      <c r="Q81" s="324">
        <f>IF(Q$5=0,0,Q$5/TEL_fec!Q$5)</f>
        <v>1.1243788059856883</v>
      </c>
      <c r="R81" s="324">
        <f>IF(R$5=0,0,R$5/TEL_fec!R$5)</f>
        <v>0.90075738087939494</v>
      </c>
      <c r="S81" s="324">
        <f>IF(S$5=0,0,S$5/TEL_fec!S$5)</f>
        <v>1.2358217041677231</v>
      </c>
      <c r="T81" s="324">
        <f>IF(T$5=0,0,T$5/TEL_fec!T$5)</f>
        <v>0.60543293756603833</v>
      </c>
      <c r="U81" s="324">
        <f>IF(U$5=0,0,U$5/TEL_fec!U$5)</f>
        <v>0.78210000766581345</v>
      </c>
      <c r="V81" s="324">
        <f>IF(V$5=0,0,V$5/TEL_fec!V$5)</f>
        <v>0.70441028211949808</v>
      </c>
      <c r="W81" s="324">
        <f>IF(W$5=0,0,W$5/TEL_fec!W$5)</f>
        <v>1.3455282735348719</v>
      </c>
      <c r="DA81" s="95"/>
    </row>
    <row r="82" spans="1:105" ht="12" customHeight="1" x14ac:dyDescent="0.25">
      <c r="A82" s="55" t="s">
        <v>92</v>
      </c>
      <c r="B82" s="336">
        <f>IF(B$6=0,0,B$6/TEL_fec!B$6)</f>
        <v>0</v>
      </c>
      <c r="C82" s="336">
        <f>IF(C$6=0,0,C$6/TEL_fec!C$6)</f>
        <v>0</v>
      </c>
      <c r="D82" s="336">
        <f>IF(D$6=0,0,D$6/TEL_fec!D$6)</f>
        <v>0</v>
      </c>
      <c r="E82" s="336">
        <f>IF(E$6=0,0,E$6/TEL_fec!E$6)</f>
        <v>0</v>
      </c>
      <c r="F82" s="336">
        <f>IF(F$6=0,0,F$6/TEL_fec!F$6)</f>
        <v>0</v>
      </c>
      <c r="G82" s="336">
        <f>IF(G$6=0,0,G$6/TEL_fec!G$6)</f>
        <v>0</v>
      </c>
      <c r="H82" s="336">
        <f>IF(H$6=0,0,H$6/TEL_fec!H$6)</f>
        <v>0</v>
      </c>
      <c r="I82" s="336">
        <f>IF(I$6=0,0,I$6/TEL_fec!I$6)</f>
        <v>0</v>
      </c>
      <c r="J82" s="336">
        <f>IF(J$6=0,0,J$6/TEL_fec!J$6)</f>
        <v>0</v>
      </c>
      <c r="K82" s="336">
        <f>IF(K$6=0,0,K$6/TEL_fec!K$6)</f>
        <v>0</v>
      </c>
      <c r="L82" s="336">
        <f>IF(L$6=0,0,L$6/TEL_fec!L$6)</f>
        <v>0</v>
      </c>
      <c r="M82" s="336">
        <f>IF(M$6=0,0,M$6/TEL_fec!M$6)</f>
        <v>0</v>
      </c>
      <c r="N82" s="336">
        <f>IF(N$6=0,0,N$6/TEL_fec!N$6)</f>
        <v>0</v>
      </c>
      <c r="O82" s="336">
        <f>IF(O$6=0,0,O$6/TEL_fec!O$6)</f>
        <v>0</v>
      </c>
      <c r="P82" s="336">
        <f>IF(P$6=0,0,P$6/TEL_fec!P$6)</f>
        <v>0</v>
      </c>
      <c r="Q82" s="336">
        <f>IF(Q$6=0,0,Q$6/TEL_fec!Q$6)</f>
        <v>0</v>
      </c>
      <c r="R82" s="336">
        <f>IF(R$6=0,0,R$6/TEL_fec!R$6)</f>
        <v>0</v>
      </c>
      <c r="S82" s="336">
        <f>IF(S$6=0,0,S$6/TEL_fec!S$6)</f>
        <v>0</v>
      </c>
      <c r="T82" s="336">
        <f>IF(T$6=0,0,T$6/TEL_fec!T$6)</f>
        <v>0</v>
      </c>
      <c r="U82" s="336">
        <f>IF(U$6=0,0,U$6/TEL_fec!U$6)</f>
        <v>0</v>
      </c>
      <c r="V82" s="336">
        <f>IF(V$6=0,0,V$6/TEL_fec!V$6)</f>
        <v>0</v>
      </c>
      <c r="W82" s="336">
        <f>IF(W$6=0,0,W$6/TEL_fec!W$6)</f>
        <v>0</v>
      </c>
      <c r="DA82" s="67"/>
    </row>
    <row r="83" spans="1:105" ht="12" customHeight="1" x14ac:dyDescent="0.25">
      <c r="A83" s="202" t="s">
        <v>93</v>
      </c>
      <c r="B83" s="337">
        <f>IF(B$7=0,0,B$7/TEL_fec!B$7)</f>
        <v>0</v>
      </c>
      <c r="C83" s="337">
        <f>IF(C$7=0,0,C$7/TEL_fec!C$7)</f>
        <v>0</v>
      </c>
      <c r="D83" s="337">
        <f>IF(D$7=0,0,D$7/TEL_fec!D$7)</f>
        <v>0</v>
      </c>
      <c r="E83" s="337">
        <f>IF(E$7=0,0,E$7/TEL_fec!E$7)</f>
        <v>0</v>
      </c>
      <c r="F83" s="337">
        <f>IF(F$7=0,0,F$7/TEL_fec!F$7)</f>
        <v>0</v>
      </c>
      <c r="G83" s="337">
        <f>IF(G$7=0,0,G$7/TEL_fec!G$7)</f>
        <v>0</v>
      </c>
      <c r="H83" s="337">
        <f>IF(H$7=0,0,H$7/TEL_fec!H$7)</f>
        <v>0</v>
      </c>
      <c r="I83" s="337">
        <f>IF(I$7=0,0,I$7/TEL_fec!I$7)</f>
        <v>0</v>
      </c>
      <c r="J83" s="337">
        <f>IF(J$7=0,0,J$7/TEL_fec!J$7)</f>
        <v>0</v>
      </c>
      <c r="K83" s="337">
        <f>IF(K$7=0,0,K$7/TEL_fec!K$7)</f>
        <v>0</v>
      </c>
      <c r="L83" s="337">
        <f>IF(L$7=0,0,L$7/TEL_fec!L$7)</f>
        <v>0</v>
      </c>
      <c r="M83" s="337">
        <f>IF(M$7=0,0,M$7/TEL_fec!M$7)</f>
        <v>0</v>
      </c>
      <c r="N83" s="337">
        <f>IF(N$7=0,0,N$7/TEL_fec!N$7)</f>
        <v>0</v>
      </c>
      <c r="O83" s="337">
        <f>IF(O$7=0,0,O$7/TEL_fec!O$7)</f>
        <v>0</v>
      </c>
      <c r="P83" s="337">
        <f>IF(P$7=0,0,P$7/TEL_fec!P$7)</f>
        <v>0</v>
      </c>
      <c r="Q83" s="337">
        <f>IF(Q$7=0,0,Q$7/TEL_fec!Q$7)</f>
        <v>0</v>
      </c>
      <c r="R83" s="337">
        <f>IF(R$7=0,0,R$7/TEL_fec!R$7)</f>
        <v>0</v>
      </c>
      <c r="S83" s="337">
        <f>IF(S$7=0,0,S$7/TEL_fec!S$7)</f>
        <v>0</v>
      </c>
      <c r="T83" s="337">
        <f>IF(T$7=0,0,T$7/TEL_fec!T$7)</f>
        <v>0</v>
      </c>
      <c r="U83" s="337">
        <f>IF(U$7=0,0,U$7/TEL_fec!U$7)</f>
        <v>0</v>
      </c>
      <c r="V83" s="337">
        <f>IF(V$7=0,0,V$7/TEL_fec!V$7)</f>
        <v>0</v>
      </c>
      <c r="W83" s="337">
        <f>IF(W$7=0,0,W$7/TEL_fec!W$7)</f>
        <v>0</v>
      </c>
      <c r="DA83" s="174"/>
    </row>
    <row r="84" spans="1:105" ht="12" customHeight="1" x14ac:dyDescent="0.25">
      <c r="A84" s="202" t="s">
        <v>94</v>
      </c>
      <c r="B84" s="337">
        <f>IF(B$8=0,0,B$8/TEL_fec!B$8)</f>
        <v>0</v>
      </c>
      <c r="C84" s="337">
        <f>IF(C$8=0,0,C$8/TEL_fec!C$8)</f>
        <v>0</v>
      </c>
      <c r="D84" s="337">
        <f>IF(D$8=0,0,D$8/TEL_fec!D$8)</f>
        <v>0</v>
      </c>
      <c r="E84" s="337">
        <f>IF(E$8=0,0,E$8/TEL_fec!E$8)</f>
        <v>0</v>
      </c>
      <c r="F84" s="337">
        <f>IF(F$8=0,0,F$8/TEL_fec!F$8)</f>
        <v>0</v>
      </c>
      <c r="G84" s="337">
        <f>IF(G$8=0,0,G$8/TEL_fec!G$8)</f>
        <v>0</v>
      </c>
      <c r="H84" s="337">
        <f>IF(H$8=0,0,H$8/TEL_fec!H$8)</f>
        <v>0</v>
      </c>
      <c r="I84" s="337">
        <f>IF(I$8=0,0,I$8/TEL_fec!I$8)</f>
        <v>0</v>
      </c>
      <c r="J84" s="337">
        <f>IF(J$8=0,0,J$8/TEL_fec!J$8)</f>
        <v>0</v>
      </c>
      <c r="K84" s="337">
        <f>IF(K$8=0,0,K$8/TEL_fec!K$8)</f>
        <v>0</v>
      </c>
      <c r="L84" s="337">
        <f>IF(L$8=0,0,L$8/TEL_fec!L$8)</f>
        <v>0</v>
      </c>
      <c r="M84" s="337">
        <f>IF(M$8=0,0,M$8/TEL_fec!M$8)</f>
        <v>0</v>
      </c>
      <c r="N84" s="337">
        <f>IF(N$8=0,0,N$8/TEL_fec!N$8)</f>
        <v>0</v>
      </c>
      <c r="O84" s="337">
        <f>IF(O$8=0,0,O$8/TEL_fec!O$8)</f>
        <v>0</v>
      </c>
      <c r="P84" s="337">
        <f>IF(P$8=0,0,P$8/TEL_fec!P$8)</f>
        <v>0</v>
      </c>
      <c r="Q84" s="337">
        <f>IF(Q$8=0,0,Q$8/TEL_fec!Q$8)</f>
        <v>0</v>
      </c>
      <c r="R84" s="337">
        <f>IF(R$8=0,0,R$8/TEL_fec!R$8)</f>
        <v>0</v>
      </c>
      <c r="S84" s="337">
        <f>IF(S$8=0,0,S$8/TEL_fec!S$8)</f>
        <v>0</v>
      </c>
      <c r="T84" s="337">
        <f>IF(T$8=0,0,T$8/TEL_fec!T$8)</f>
        <v>0</v>
      </c>
      <c r="U84" s="337">
        <f>IF(U$8=0,0,U$8/TEL_fec!U$8)</f>
        <v>0</v>
      </c>
      <c r="V84" s="337">
        <f>IF(V$8=0,0,V$8/TEL_fec!V$8)</f>
        <v>0</v>
      </c>
      <c r="W84" s="337">
        <f>IF(W$8=0,0,W$8/TEL_fec!W$8)</f>
        <v>0</v>
      </c>
      <c r="DA84" s="174"/>
    </row>
    <row r="85" spans="1:105" ht="12" customHeight="1" x14ac:dyDescent="0.25">
      <c r="A85" s="202" t="s">
        <v>95</v>
      </c>
      <c r="B85" s="337">
        <f>IF(B$9=0,0,B$9/TEL_fec!B$9)</f>
        <v>0</v>
      </c>
      <c r="C85" s="337">
        <f>IF(C$9=0,0,C$9/TEL_fec!C$9)</f>
        <v>0</v>
      </c>
      <c r="D85" s="337">
        <f>IF(D$9=0,0,D$9/TEL_fec!D$9)</f>
        <v>0</v>
      </c>
      <c r="E85" s="337">
        <f>IF(E$9=0,0,E$9/TEL_fec!E$9)</f>
        <v>0</v>
      </c>
      <c r="F85" s="337">
        <f>IF(F$9=0,0,F$9/TEL_fec!F$9)</f>
        <v>0</v>
      </c>
      <c r="G85" s="337">
        <f>IF(G$9=0,0,G$9/TEL_fec!G$9)</f>
        <v>0</v>
      </c>
      <c r="H85" s="337">
        <f>IF(H$9=0,0,H$9/TEL_fec!H$9)</f>
        <v>0</v>
      </c>
      <c r="I85" s="337">
        <f>IF(I$9=0,0,I$9/TEL_fec!I$9)</f>
        <v>0</v>
      </c>
      <c r="J85" s="337">
        <f>IF(J$9=0,0,J$9/TEL_fec!J$9)</f>
        <v>0</v>
      </c>
      <c r="K85" s="337">
        <f>IF(K$9=0,0,K$9/TEL_fec!K$9)</f>
        <v>0</v>
      </c>
      <c r="L85" s="337">
        <f>IF(L$9=0,0,L$9/TEL_fec!L$9)</f>
        <v>0</v>
      </c>
      <c r="M85" s="337">
        <f>IF(M$9=0,0,M$9/TEL_fec!M$9)</f>
        <v>0</v>
      </c>
      <c r="N85" s="337">
        <f>IF(N$9=0,0,N$9/TEL_fec!N$9)</f>
        <v>0</v>
      </c>
      <c r="O85" s="337">
        <f>IF(O$9=0,0,O$9/TEL_fec!O$9)</f>
        <v>0</v>
      </c>
      <c r="P85" s="337">
        <f>IF(P$9=0,0,P$9/TEL_fec!P$9)</f>
        <v>0</v>
      </c>
      <c r="Q85" s="337">
        <f>IF(Q$9=0,0,Q$9/TEL_fec!Q$9)</f>
        <v>0</v>
      </c>
      <c r="R85" s="337">
        <f>IF(R$9=0,0,R$9/TEL_fec!R$9)</f>
        <v>0</v>
      </c>
      <c r="S85" s="337">
        <f>IF(S$9=0,0,S$9/TEL_fec!S$9)</f>
        <v>0</v>
      </c>
      <c r="T85" s="337">
        <f>IF(T$9=0,0,T$9/TEL_fec!T$9)</f>
        <v>0</v>
      </c>
      <c r="U85" s="337">
        <f>IF(U$9=0,0,U$9/TEL_fec!U$9)</f>
        <v>0</v>
      </c>
      <c r="V85" s="337">
        <f>IF(V$9=0,0,V$9/TEL_fec!V$9)</f>
        <v>0</v>
      </c>
      <c r="W85" s="337">
        <f>IF(W$9=0,0,W$9/TEL_fec!W$9)</f>
        <v>0</v>
      </c>
      <c r="DA85" s="174"/>
    </row>
    <row r="86" spans="1:105" ht="12" customHeight="1" x14ac:dyDescent="0.25">
      <c r="A86" s="56" t="s">
        <v>96</v>
      </c>
      <c r="B86" s="338">
        <f>IF(B$10=0,0,B$10/TEL_fec!B$10)</f>
        <v>1.5092246873109656</v>
      </c>
      <c r="C86" s="338">
        <f>IF(C$10=0,0,C$10/TEL_fec!C$10)</f>
        <v>1.6023413799981046</v>
      </c>
      <c r="D86" s="338">
        <f>IF(D$10=0,0,D$10/TEL_fec!D$10)</f>
        <v>1.4549960389022953</v>
      </c>
      <c r="E86" s="338">
        <f>IF(E$10=0,0,E$10/TEL_fec!E$10)</f>
        <v>1.408768636797304</v>
      </c>
      <c r="F86" s="338">
        <f>IF(F$10=0,0,F$10/TEL_fec!F$10)</f>
        <v>1.3177396302598563</v>
      </c>
      <c r="G86" s="338">
        <f>IF(G$10=0,0,G$10/TEL_fec!G$10)</f>
        <v>1.2782421442256611</v>
      </c>
      <c r="H86" s="338">
        <f>IF(H$10=0,0,H$10/TEL_fec!H$10)</f>
        <v>1.0939719269170078</v>
      </c>
      <c r="I86" s="338">
        <f>IF(I$10=0,0,I$10/TEL_fec!I$10)</f>
        <v>0.97909024487723739</v>
      </c>
      <c r="J86" s="338">
        <f>IF(J$10=0,0,J$10/TEL_fec!J$10)</f>
        <v>1.7869282929574721</v>
      </c>
      <c r="K86" s="338">
        <f>IF(K$10=0,0,K$10/TEL_fec!K$10)</f>
        <v>0.85424654733862126</v>
      </c>
      <c r="L86" s="338">
        <f>IF(L$10=0,0,L$10/TEL_fec!L$10)</f>
        <v>0.69586380958643101</v>
      </c>
      <c r="M86" s="338">
        <f>IF(M$10=0,0,M$10/TEL_fec!M$10)</f>
        <v>0.5494654105893837</v>
      </c>
      <c r="N86" s="338">
        <f>IF(N$10=0,0,N$10/TEL_fec!N$10)</f>
        <v>0.74009642762606753</v>
      </c>
      <c r="O86" s="338">
        <f>IF(O$10=0,0,O$10/TEL_fec!O$10)</f>
        <v>0.72313660663450607</v>
      </c>
      <c r="P86" s="338">
        <f>IF(P$10=0,0,P$10/TEL_fec!P$10)</f>
        <v>1.1756393524205069</v>
      </c>
      <c r="Q86" s="338">
        <f>IF(Q$10=0,0,Q$10/TEL_fec!Q$10)</f>
        <v>0.97536669555083944</v>
      </c>
      <c r="R86" s="338">
        <f>IF(R$10=0,0,R$10/TEL_fec!R$10)</f>
        <v>0.42311857164938432</v>
      </c>
      <c r="S86" s="338">
        <f>IF(S$10=0,0,S$10/TEL_fec!S$10)</f>
        <v>1.2238617931017697</v>
      </c>
      <c r="T86" s="338">
        <f>IF(T$10=0,0,T$10/TEL_fec!T$10)</f>
        <v>0.13842624917143367</v>
      </c>
      <c r="U86" s="338">
        <f>IF(U$10=0,0,U$10/TEL_fec!U$10)</f>
        <v>0.36811000787709575</v>
      </c>
      <c r="V86" s="338">
        <f>IF(V$10=0,0,V$10/TEL_fec!V$10)</f>
        <v>0.2805825249100381</v>
      </c>
      <c r="W86" s="338">
        <f>IF(W$10=0,0,W$10/TEL_fec!W$10)</f>
        <v>1.7251238413327954</v>
      </c>
      <c r="DA86" s="68"/>
    </row>
    <row r="87" spans="1:105" ht="12" customHeight="1" x14ac:dyDescent="0.25">
      <c r="A87" s="203" t="s">
        <v>2709</v>
      </c>
      <c r="B87" s="351">
        <f>IF(B$16=0,0,B$16/TEL_fec!B$16)</f>
        <v>3.1007253327232731</v>
      </c>
      <c r="C87" s="351">
        <f>IF(C$16=0,0,C$16/TEL_fec!C$16)</f>
        <v>3.0404152389086936</v>
      </c>
      <c r="D87" s="351">
        <f>IF(D$16=0,0,D$16/TEL_fec!D$16)</f>
        <v>3.0449234256450679</v>
      </c>
      <c r="E87" s="351">
        <f>IF(E$16=0,0,E$16/TEL_fec!E$16)</f>
        <v>3.0045837975852989</v>
      </c>
      <c r="F87" s="351">
        <f>IF(F$16=0,0,F$16/TEL_fec!F$16)</f>
        <v>2.9852791440598931</v>
      </c>
      <c r="G87" s="351">
        <f>IF(G$16=0,0,G$16/TEL_fec!G$16)</f>
        <v>3.0424369234444111</v>
      </c>
      <c r="H87" s="351">
        <f>IF(H$16=0,0,H$16/TEL_fec!H$16)</f>
        <v>3.0275016373418078</v>
      </c>
      <c r="I87" s="351">
        <f>IF(I$16=0,0,I$16/TEL_fec!I$16)</f>
        <v>2.9658853487154007</v>
      </c>
      <c r="J87" s="351">
        <f>IF(J$16=0,0,J$16/TEL_fec!J$16)</f>
        <v>2.7282628707242718</v>
      </c>
      <c r="K87" s="351">
        <f>IF(K$16=0,0,K$16/TEL_fec!K$16)</f>
        <v>2.8880472294317405</v>
      </c>
      <c r="L87" s="351">
        <f>IF(L$16=0,0,L$16/TEL_fec!L$16)</f>
        <v>2.8798738933991697</v>
      </c>
      <c r="M87" s="351">
        <f>IF(M$16=0,0,M$16/TEL_fec!M$16)</f>
        <v>2.8578879494754128</v>
      </c>
      <c r="N87" s="351">
        <f>IF(N$16=0,0,N$16/TEL_fec!N$16)</f>
        <v>2.5980683555552289</v>
      </c>
      <c r="O87" s="351">
        <f>IF(O$16=0,0,O$16/TEL_fec!O$16)</f>
        <v>2.6584832096857136</v>
      </c>
      <c r="P87" s="351">
        <f>IF(P$16=0,0,P$16/TEL_fec!P$16)</f>
        <v>2.6458226563160117</v>
      </c>
      <c r="Q87" s="351">
        <f>IF(Q$16=0,0,Q$16/TEL_fec!Q$16)</f>
        <v>2.5561429604718735</v>
      </c>
      <c r="R87" s="351">
        <f>IF(R$16=0,0,R$16/TEL_fec!R$16)</f>
        <v>2.6052457615547144</v>
      </c>
      <c r="S87" s="351">
        <f>IF(S$16=0,0,S$16/TEL_fec!S$16)</f>
        <v>2.5922440557024964</v>
      </c>
      <c r="T87" s="351">
        <f>IF(T$16=0,0,T$16/TEL_fec!T$16)</f>
        <v>2.5113480559351062</v>
      </c>
      <c r="U87" s="351">
        <f>IF(U$16=0,0,U$16/TEL_fec!U$16)</f>
        <v>2.485708494576981</v>
      </c>
      <c r="V87" s="351">
        <f>IF(V$16=0,0,V$16/TEL_fec!V$16)</f>
        <v>2.4545117708264041</v>
      </c>
      <c r="W87" s="351">
        <f>IF(W$16=0,0,W$16/TEL_fec!W$16)</f>
        <v>2.4633621097550704</v>
      </c>
      <c r="DA87" s="175"/>
    </row>
    <row r="88" spans="1:105" ht="12" customHeight="1" x14ac:dyDescent="0.25">
      <c r="A88" s="203" t="s">
        <v>2721</v>
      </c>
      <c r="B88" s="351">
        <f>IF(B$27=0,0,B$27/TEL_fec!B$27)</f>
        <v>3.1007253327232736</v>
      </c>
      <c r="C88" s="351">
        <f>IF(C$27=0,0,C$27/TEL_fec!C$27)</f>
        <v>3.0404152389086936</v>
      </c>
      <c r="D88" s="351">
        <f>IF(D$27=0,0,D$27/TEL_fec!D$27)</f>
        <v>3.0449234256450679</v>
      </c>
      <c r="E88" s="351">
        <f>IF(E$27=0,0,E$27/TEL_fec!E$27)</f>
        <v>3.0045837975853003</v>
      </c>
      <c r="F88" s="351">
        <f>IF(F$27=0,0,F$27/TEL_fec!F$27)</f>
        <v>2.9852791440598927</v>
      </c>
      <c r="G88" s="351">
        <f>IF(G$27=0,0,G$27/TEL_fec!G$27)</f>
        <v>3.0424369234444106</v>
      </c>
      <c r="H88" s="351">
        <f>IF(H$27=0,0,H$27/TEL_fec!H$27)</f>
        <v>3.0275016373418078</v>
      </c>
      <c r="I88" s="351">
        <f>IF(I$27=0,0,I$27/TEL_fec!I$27)</f>
        <v>2.9658853487154002</v>
      </c>
      <c r="J88" s="351">
        <f>IF(J$27=0,0,J$27/TEL_fec!J$27)</f>
        <v>2.7282628707242718</v>
      </c>
      <c r="K88" s="351">
        <f>IF(K$27=0,0,K$27/TEL_fec!K$27)</f>
        <v>2.8880472294317405</v>
      </c>
      <c r="L88" s="351">
        <f>IF(L$27=0,0,L$27/TEL_fec!L$27)</f>
        <v>2.8798738933991697</v>
      </c>
      <c r="M88" s="351">
        <f>IF(M$27=0,0,M$27/TEL_fec!M$27)</f>
        <v>2.8578879494754124</v>
      </c>
      <c r="N88" s="351">
        <f>IF(N$27=0,0,N$27/TEL_fec!N$27)</f>
        <v>2.5980683555552302</v>
      </c>
      <c r="O88" s="351">
        <f>IF(O$27=0,0,O$27/TEL_fec!O$27)</f>
        <v>2.6584832096857136</v>
      </c>
      <c r="P88" s="351">
        <f>IF(P$27=0,0,P$27/TEL_fec!P$27)</f>
        <v>2.6458226563160108</v>
      </c>
      <c r="Q88" s="351">
        <f>IF(Q$27=0,0,Q$27/TEL_fec!Q$27)</f>
        <v>2.5561429604718744</v>
      </c>
      <c r="R88" s="351">
        <f>IF(R$27=0,0,R$27/TEL_fec!R$27)</f>
        <v>2.6052457615547135</v>
      </c>
      <c r="S88" s="351">
        <f>IF(S$27=0,0,S$27/TEL_fec!S$27)</f>
        <v>2.5922440557024968</v>
      </c>
      <c r="T88" s="351">
        <f>IF(T$27=0,0,T$27/TEL_fec!T$27)</f>
        <v>2.5113480559351067</v>
      </c>
      <c r="U88" s="351">
        <f>IF(U$27=0,0,U$27/TEL_fec!U$27)</f>
        <v>2.4857084945769814</v>
      </c>
      <c r="V88" s="351">
        <f>IF(V$27=0,0,V$27/TEL_fec!V$27)</f>
        <v>2.4545117708264041</v>
      </c>
      <c r="W88" s="351">
        <f>IF(W$27=0,0,W$27/TEL_fec!W$27)</f>
        <v>2.4633621097550713</v>
      </c>
      <c r="DA88" s="175"/>
    </row>
    <row r="89" spans="1:105" ht="12" customHeight="1" x14ac:dyDescent="0.25">
      <c r="A89" s="203" t="s">
        <v>2733</v>
      </c>
      <c r="B89" s="351">
        <f>IF(B$38=0,0,B$38/TEL_fec!B$38)</f>
        <v>0</v>
      </c>
      <c r="C89" s="351">
        <f>IF(C$38=0,0,C$38/TEL_fec!C$38)</f>
        <v>0</v>
      </c>
      <c r="D89" s="351">
        <f>IF(D$38=0,0,D$38/TEL_fec!D$38)</f>
        <v>0</v>
      </c>
      <c r="E89" s="351">
        <f>IF(E$38=0,0,E$38/TEL_fec!E$38)</f>
        <v>0</v>
      </c>
      <c r="F89" s="351">
        <f>IF(F$38=0,0,F$38/TEL_fec!F$38)</f>
        <v>0</v>
      </c>
      <c r="G89" s="351">
        <f>IF(G$38=0,0,G$38/TEL_fec!G$38)</f>
        <v>0</v>
      </c>
      <c r="H89" s="351">
        <f>IF(H$38=0,0,H$38/TEL_fec!H$38)</f>
        <v>0</v>
      </c>
      <c r="I89" s="351">
        <f>IF(I$38=0,0,I$38/TEL_fec!I$38)</f>
        <v>0</v>
      </c>
      <c r="J89" s="351">
        <f>IF(J$38=0,0,J$38/TEL_fec!J$38)</f>
        <v>0</v>
      </c>
      <c r="K89" s="351">
        <f>IF(K$38=0,0,K$38/TEL_fec!K$38)</f>
        <v>0</v>
      </c>
      <c r="L89" s="351">
        <f>IF(L$38=0,0,L$38/TEL_fec!L$38)</f>
        <v>0</v>
      </c>
      <c r="M89" s="351">
        <f>IF(M$38=0,0,M$38/TEL_fec!M$38)</f>
        <v>0</v>
      </c>
      <c r="N89" s="351">
        <f>IF(N$38=0,0,N$38/TEL_fec!N$38)</f>
        <v>0</v>
      </c>
      <c r="O89" s="351">
        <f>IF(O$38=0,0,O$38/TEL_fec!O$38)</f>
        <v>0</v>
      </c>
      <c r="P89" s="351">
        <f>IF(P$38=0,0,P$38/TEL_fec!P$38)</f>
        <v>0</v>
      </c>
      <c r="Q89" s="351">
        <f>IF(Q$38=0,0,Q$38/TEL_fec!Q$38)</f>
        <v>0</v>
      </c>
      <c r="R89" s="351">
        <f>IF(R$38=0,0,R$38/TEL_fec!R$38)</f>
        <v>0</v>
      </c>
      <c r="S89" s="351">
        <f>IF(S$38=0,0,S$38/TEL_fec!S$38)</f>
        <v>0</v>
      </c>
      <c r="T89" s="351">
        <f>IF(T$38=0,0,T$38/TEL_fec!T$38)</f>
        <v>0</v>
      </c>
      <c r="U89" s="351">
        <f>IF(U$38=0,0,U$38/TEL_fec!U$38)</f>
        <v>0</v>
      </c>
      <c r="V89" s="351">
        <f>IF(V$38=0,0,V$38/TEL_fec!V$38)</f>
        <v>0</v>
      </c>
      <c r="W89" s="351">
        <f>IF(W$38=0,0,W$38/TEL_fec!W$38)</f>
        <v>0</v>
      </c>
      <c r="DA89" s="175"/>
    </row>
    <row r="90" spans="1:105" ht="12" customHeight="1" x14ac:dyDescent="0.25">
      <c r="A90" s="203" t="s">
        <v>2735</v>
      </c>
      <c r="B90" s="351">
        <f>IF(B$39=0,0,B$39/TEL_fec!B$39)</f>
        <v>1.3504393944748849</v>
      </c>
      <c r="C90" s="351">
        <f>IF(C$39=0,0,C$39/TEL_fec!C$39)</f>
        <v>1.2961683619085616</v>
      </c>
      <c r="D90" s="351">
        <f>IF(D$39=0,0,D$39/TEL_fec!D$39)</f>
        <v>1.2680399583184634</v>
      </c>
      <c r="E90" s="351">
        <f>IF(E$39=0,0,E$39/TEL_fec!E$39)</f>
        <v>1.1848238002414695</v>
      </c>
      <c r="F90" s="351">
        <f>IF(F$39=0,0,F$39/TEL_fec!F$39)</f>
        <v>1.1440531559650184</v>
      </c>
      <c r="G90" s="351">
        <f>IF(G$39=0,0,G$39/TEL_fec!G$39)</f>
        <v>1.1891357511450553</v>
      </c>
      <c r="H90" s="351">
        <f>IF(H$39=0,0,H$39/TEL_fec!H$39)</f>
        <v>1.1066276623949833</v>
      </c>
      <c r="I90" s="351">
        <f>IF(I$39=0,0,I$39/TEL_fec!I$39)</f>
        <v>1.007080743704571</v>
      </c>
      <c r="J90" s="351">
        <f>IF(J$39=0,0,J$39/TEL_fec!J$39)</f>
        <v>1.1065530962338859</v>
      </c>
      <c r="K90" s="351">
        <f>IF(K$39=0,0,K$39/TEL_fec!K$39)</f>
        <v>0.87422759108307346</v>
      </c>
      <c r="L90" s="351">
        <f>IF(L$39=0,0,L$39/TEL_fec!L$39)</f>
        <v>0.80625717636948502</v>
      </c>
      <c r="M90" s="351">
        <f>IF(M$39=0,0,M$39/TEL_fec!M$39)</f>
        <v>0.75621901550267068</v>
      </c>
      <c r="N90" s="351">
        <f>IF(N$39=0,0,N$39/TEL_fec!N$39)</f>
        <v>0.71344689614763435</v>
      </c>
      <c r="O90" s="351">
        <f>IF(O$39=0,0,O$39/TEL_fec!O$39)</f>
        <v>0.7480589893839692</v>
      </c>
      <c r="P90" s="351">
        <f>IF(P$39=0,0,P$39/TEL_fec!P$39)</f>
        <v>0.89158665418467109</v>
      </c>
      <c r="Q90" s="351">
        <f>IF(Q$39=0,0,Q$39/TEL_fec!Q$39)</f>
        <v>0.77380178941726108</v>
      </c>
      <c r="R90" s="351">
        <f>IF(R$39=0,0,R$39/TEL_fec!R$39)</f>
        <v>0.61137194813392026</v>
      </c>
      <c r="S90" s="351">
        <f>IF(S$39=0,0,S$39/TEL_fec!S$39)</f>
        <v>0.85819260505084349</v>
      </c>
      <c r="T90" s="351">
        <f>IF(T$39=0,0,T$39/TEL_fec!T$39)</f>
        <v>0.39946717124019721</v>
      </c>
      <c r="U90" s="351">
        <f>IF(U$39=0,0,U$39/TEL_fec!U$39)</f>
        <v>0.52210809928877078</v>
      </c>
      <c r="V90" s="351">
        <f>IF(V$39=0,0,V$39/TEL_fec!V$39)</f>
        <v>0.46693857933605165</v>
      </c>
      <c r="W90" s="351">
        <f>IF(W$39=0,0,W$39/TEL_fec!W$39)</f>
        <v>0.94092576678782713</v>
      </c>
      <c r="DA90" s="175"/>
    </row>
    <row r="91" spans="1:105" ht="12" customHeight="1" x14ac:dyDescent="0.25">
      <c r="A91" s="41" t="s">
        <v>2759</v>
      </c>
      <c r="B91" s="339">
        <f>IF(B$59=0,0,B$59/TEL_fec!B$59)</f>
        <v>0</v>
      </c>
      <c r="C91" s="339">
        <f>IF(C$59=0,0,C$59/TEL_fec!C$59)</f>
        <v>0</v>
      </c>
      <c r="D91" s="339">
        <f>IF(D$59=0,0,D$59/TEL_fec!D$59)</f>
        <v>0</v>
      </c>
      <c r="E91" s="339">
        <f>IF(E$59=0,0,E$59/TEL_fec!E$59)</f>
        <v>0</v>
      </c>
      <c r="F91" s="339">
        <f>IF(F$59=0,0,F$59/TEL_fec!F$59)</f>
        <v>0</v>
      </c>
      <c r="G91" s="339">
        <f>IF(G$59=0,0,G$59/TEL_fec!G$59)</f>
        <v>0</v>
      </c>
      <c r="H91" s="339">
        <f>IF(H$59=0,0,H$59/TEL_fec!H$59)</f>
        <v>0</v>
      </c>
      <c r="I91" s="339">
        <f>IF(I$59=0,0,I$59/TEL_fec!I$59)</f>
        <v>0</v>
      </c>
      <c r="J91" s="339">
        <f>IF(J$59=0,0,J$59/TEL_fec!J$59)</f>
        <v>0</v>
      </c>
      <c r="K91" s="339">
        <f>IF(K$59=0,0,K$59/TEL_fec!K$59)</f>
        <v>0</v>
      </c>
      <c r="L91" s="339">
        <f>IF(L$59=0,0,L$59/TEL_fec!L$59)</f>
        <v>0</v>
      </c>
      <c r="M91" s="339">
        <f>IF(M$59=0,0,M$59/TEL_fec!M$59)</f>
        <v>0</v>
      </c>
      <c r="N91" s="339">
        <f>IF(N$59=0,0,N$59/TEL_fec!N$59)</f>
        <v>0</v>
      </c>
      <c r="O91" s="339">
        <f>IF(O$59=0,0,O$59/TEL_fec!O$59)</f>
        <v>0</v>
      </c>
      <c r="P91" s="339">
        <f>IF(P$59=0,0,P$59/TEL_fec!P$59)</f>
        <v>0</v>
      </c>
      <c r="Q91" s="339">
        <f>IF(Q$59=0,0,Q$59/TEL_fec!Q$59)</f>
        <v>0</v>
      </c>
      <c r="R91" s="339">
        <f>IF(R$59=0,0,R$59/TEL_fec!R$59)</f>
        <v>0</v>
      </c>
      <c r="S91" s="339">
        <f>IF(S$59=0,0,S$59/TEL_fec!S$59)</f>
        <v>0</v>
      </c>
      <c r="T91" s="339">
        <f>IF(T$59=0,0,T$59/TEL_fec!T$59)</f>
        <v>0</v>
      </c>
      <c r="U91" s="339">
        <f>IF(U$59=0,0,U$59/TEL_fec!U$59)</f>
        <v>0</v>
      </c>
      <c r="V91" s="339">
        <f>IF(V$59=0,0,V$59/TEL_fec!V$59)</f>
        <v>0</v>
      </c>
      <c r="W91" s="339">
        <f>IF(W$59=0,0,W$59/TEL_fec!W$59)</f>
        <v>0</v>
      </c>
      <c r="DA91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DA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products"</f>
        <v>EL: Wood and wood products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374.88273342220913</v>
      </c>
      <c r="C3" s="205">
        <v>362.85518287179121</v>
      </c>
      <c r="D3" s="205">
        <v>363.93838719420108</v>
      </c>
      <c r="E3" s="205">
        <v>389.11290322580652</v>
      </c>
      <c r="F3" s="205">
        <v>409.44967611997168</v>
      </c>
      <c r="G3" s="205">
        <v>395.55204238591688</v>
      </c>
      <c r="H3" s="205">
        <v>559.65216672863221</v>
      </c>
      <c r="I3" s="205">
        <v>433.7070582133025</v>
      </c>
      <c r="J3" s="205">
        <v>494.25078615600768</v>
      </c>
      <c r="K3" s="205">
        <v>449.78709953329252</v>
      </c>
      <c r="L3" s="205">
        <v>307.79953472163362</v>
      </c>
      <c r="M3" s="205">
        <v>225.57675875818859</v>
      </c>
      <c r="N3" s="205">
        <v>147.82575350870471</v>
      </c>
      <c r="O3" s="205">
        <v>105.6441357722782</v>
      </c>
      <c r="P3" s="205">
        <v>95.329074372599365</v>
      </c>
      <c r="Q3" s="205">
        <v>88.8</v>
      </c>
      <c r="R3" s="205">
        <v>88.645640827765476</v>
      </c>
      <c r="S3" s="205">
        <v>96.883627583818082</v>
      </c>
      <c r="T3" s="205">
        <v>98.235847898162163</v>
      </c>
      <c r="U3" s="205">
        <v>100.8398241142242</v>
      </c>
      <c r="V3" s="205">
        <v>116.5340960774603</v>
      </c>
      <c r="W3" s="205">
        <v>122.2476835707881</v>
      </c>
      <c r="DA3" s="112" t="s">
        <v>2869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305.47487305110383</v>
      </c>
      <c r="C5" s="205">
        <v>275.36058044962522</v>
      </c>
      <c r="D5" s="205">
        <v>252.92814645573961</v>
      </c>
      <c r="E5" s="205">
        <v>276.1790835943101</v>
      </c>
      <c r="F5" s="205">
        <v>250.4824617416923</v>
      </c>
      <c r="G5" s="205">
        <v>272.7638115723849</v>
      </c>
      <c r="H5" s="205">
        <v>292.90006306265832</v>
      </c>
      <c r="I5" s="205">
        <v>317.55161081470311</v>
      </c>
      <c r="J5" s="205">
        <v>269.20020931283108</v>
      </c>
      <c r="K5" s="205">
        <v>204.88268439785691</v>
      </c>
      <c r="L5" s="205">
        <v>220.56091765130171</v>
      </c>
      <c r="M5" s="205">
        <v>242.8131838260017</v>
      </c>
      <c r="N5" s="205">
        <v>153.92669045439359</v>
      </c>
      <c r="O5" s="205">
        <v>114.2447015531134</v>
      </c>
      <c r="P5" s="205">
        <v>100.484753809086</v>
      </c>
      <c r="Q5" s="205">
        <v>126.6824205580066</v>
      </c>
      <c r="R5" s="205">
        <v>91.414817720886475</v>
      </c>
      <c r="S5" s="205">
        <v>108.7019551622359</v>
      </c>
      <c r="T5" s="205">
        <v>166.23351846088451</v>
      </c>
      <c r="U5" s="205">
        <v>125.3953108764824</v>
      </c>
      <c r="V5" s="205">
        <v>118.60353240967829</v>
      </c>
      <c r="W5" s="205">
        <v>159.54243868243759</v>
      </c>
      <c r="DA5" s="112" t="s">
        <v>2870</v>
      </c>
    </row>
    <row r="6" spans="1:105" ht="12" customHeight="1" x14ac:dyDescent="0.25">
      <c r="A6" s="154" t="s">
        <v>2114</v>
      </c>
      <c r="B6" s="340">
        <v>381.84359131387981</v>
      </c>
      <c r="C6" s="340">
        <v>362.75141174818577</v>
      </c>
      <c r="D6" s="340">
        <v>343.65923218249179</v>
      </c>
      <c r="E6" s="340">
        <v>343.65923218249179</v>
      </c>
      <c r="F6" s="340">
        <v>324.56705261679781</v>
      </c>
      <c r="G6" s="340">
        <v>324.56705261679781</v>
      </c>
      <c r="H6" s="340">
        <v>324.56705261679781</v>
      </c>
      <c r="I6" s="340">
        <v>343.65923218249179</v>
      </c>
      <c r="J6" s="340">
        <v>324.56705261679781</v>
      </c>
      <c r="K6" s="340">
        <v>324.56705261679781</v>
      </c>
      <c r="L6" s="340">
        <v>305.47487305110383</v>
      </c>
      <c r="M6" s="340">
        <v>286.38269348540979</v>
      </c>
      <c r="N6" s="340">
        <v>286.38269348540979</v>
      </c>
      <c r="O6" s="340">
        <v>267.29051391971592</v>
      </c>
      <c r="P6" s="340">
        <v>248.19833435402191</v>
      </c>
      <c r="Q6" s="340">
        <v>248.19833435402191</v>
      </c>
      <c r="R6" s="340">
        <v>229.1061547883279</v>
      </c>
      <c r="S6" s="340">
        <v>210.01397522263389</v>
      </c>
      <c r="T6" s="340">
        <v>210.01397522263389</v>
      </c>
      <c r="U6" s="340">
        <v>190.92179565693991</v>
      </c>
      <c r="V6" s="340">
        <v>171.82961609124601</v>
      </c>
      <c r="W6" s="340">
        <v>171.82961609124601</v>
      </c>
      <c r="DA6" s="160" t="s">
        <v>2871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19.092179565693989</v>
      </c>
      <c r="I7" s="342">
        <v>38.184359131387978</v>
      </c>
      <c r="J7" s="342">
        <v>0</v>
      </c>
      <c r="K7" s="342">
        <v>0</v>
      </c>
      <c r="L7" s="342">
        <v>0</v>
      </c>
      <c r="M7" s="342">
        <v>0</v>
      </c>
      <c r="N7" s="342">
        <v>0</v>
      </c>
      <c r="O7" s="342">
        <v>0</v>
      </c>
      <c r="P7" s="342">
        <v>0</v>
      </c>
      <c r="Q7" s="342">
        <v>0</v>
      </c>
      <c r="R7" s="342">
        <v>0</v>
      </c>
      <c r="S7" s="342">
        <v>0</v>
      </c>
      <c r="T7" s="342">
        <v>0</v>
      </c>
      <c r="U7" s="342">
        <v>0</v>
      </c>
      <c r="V7" s="342">
        <v>0</v>
      </c>
      <c r="W7" s="342">
        <v>0</v>
      </c>
      <c r="DA7" s="161" t="s">
        <v>2872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19.092179565694039</v>
      </c>
      <c r="D8" s="344">
        <f t="shared" si="0"/>
        <v>19.092179565693982</v>
      </c>
      <c r="E8" s="344">
        <f t="shared" si="0"/>
        <v>0</v>
      </c>
      <c r="F8" s="344">
        <f t="shared" si="0"/>
        <v>19.092179565693982</v>
      </c>
      <c r="G8" s="344">
        <f t="shared" si="0"/>
        <v>0</v>
      </c>
      <c r="H8" s="344">
        <f t="shared" si="0"/>
        <v>19.092179565693982</v>
      </c>
      <c r="I8" s="344">
        <f t="shared" si="0"/>
        <v>19.092179565693982</v>
      </c>
      <c r="J8" s="344">
        <f t="shared" si="0"/>
        <v>19.092179565693982</v>
      </c>
      <c r="K8" s="344">
        <f t="shared" si="0"/>
        <v>0</v>
      </c>
      <c r="L8" s="344">
        <f t="shared" si="0"/>
        <v>19.092179565693982</v>
      </c>
      <c r="M8" s="344">
        <f t="shared" si="0"/>
        <v>19.092179565694039</v>
      </c>
      <c r="N8" s="344">
        <f t="shared" si="0"/>
        <v>0</v>
      </c>
      <c r="O8" s="344">
        <f t="shared" si="0"/>
        <v>19.092179565693868</v>
      </c>
      <c r="P8" s="344">
        <f t="shared" si="0"/>
        <v>19.092179565694011</v>
      </c>
      <c r="Q8" s="344">
        <f t="shared" si="0"/>
        <v>0</v>
      </c>
      <c r="R8" s="344">
        <f t="shared" si="0"/>
        <v>19.092179565694011</v>
      </c>
      <c r="S8" s="344">
        <f t="shared" si="0"/>
        <v>19.092179565694011</v>
      </c>
      <c r="T8" s="344">
        <f t="shared" si="0"/>
        <v>0</v>
      </c>
      <c r="U8" s="344">
        <f t="shared" si="0"/>
        <v>19.092179565693982</v>
      </c>
      <c r="V8" s="344">
        <f t="shared" si="0"/>
        <v>19.092179565693897</v>
      </c>
      <c r="W8" s="344">
        <f t="shared" si="0"/>
        <v>0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76.368718262775985</v>
      </c>
      <c r="C9" s="345">
        <f t="shared" si="1"/>
        <v>87.390831298560556</v>
      </c>
      <c r="D9" s="345">
        <f t="shared" si="1"/>
        <v>90.731085726752184</v>
      </c>
      <c r="E9" s="345">
        <f t="shared" si="1"/>
        <v>67.480148588181692</v>
      </c>
      <c r="F9" s="345">
        <f t="shared" si="1"/>
        <v>74.084590875105505</v>
      </c>
      <c r="G9" s="345">
        <f t="shared" si="1"/>
        <v>51.803241044412914</v>
      </c>
      <c r="H9" s="345">
        <f t="shared" si="1"/>
        <v>31.666989554139491</v>
      </c>
      <c r="I9" s="345">
        <f t="shared" si="1"/>
        <v>26.107621367788681</v>
      </c>
      <c r="J9" s="345">
        <f t="shared" si="1"/>
        <v>55.366843303966732</v>
      </c>
      <c r="K9" s="345">
        <f t="shared" si="1"/>
        <v>119.6843682189409</v>
      </c>
      <c r="L9" s="345">
        <f t="shared" si="1"/>
        <v>84.91395539980212</v>
      </c>
      <c r="M9" s="345">
        <f t="shared" si="1"/>
        <v>43.569509659408084</v>
      </c>
      <c r="N9" s="345">
        <f t="shared" si="1"/>
        <v>132.45600303101619</v>
      </c>
      <c r="O9" s="345">
        <f t="shared" si="1"/>
        <v>153.04581236660252</v>
      </c>
      <c r="P9" s="345">
        <f t="shared" si="1"/>
        <v>147.71358054493589</v>
      </c>
      <c r="Q9" s="345">
        <f t="shared" si="1"/>
        <v>121.51591379601531</v>
      </c>
      <c r="R9" s="345">
        <f t="shared" si="1"/>
        <v>137.69133706744142</v>
      </c>
      <c r="S9" s="345">
        <f t="shared" si="1"/>
        <v>101.31202006039798</v>
      </c>
      <c r="T9" s="345">
        <f t="shared" si="1"/>
        <v>43.780456761749377</v>
      </c>
      <c r="U9" s="345">
        <f t="shared" si="1"/>
        <v>65.526484780457508</v>
      </c>
      <c r="V9" s="345">
        <f t="shared" si="1"/>
        <v>53.226083681567715</v>
      </c>
      <c r="W9" s="345">
        <f t="shared" si="1"/>
        <v>12.287177408808418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67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47.568529664660367</v>
      </c>
      <c r="C12" s="212">
        <v>41.12914875322442</v>
      </c>
      <c r="D12" s="212">
        <v>39.810748065348243</v>
      </c>
      <c r="E12" s="212">
        <v>47.852708512467757</v>
      </c>
      <c r="F12" s="212">
        <v>47.506448839208943</v>
      </c>
      <c r="G12" s="212">
        <v>50.203009458297508</v>
      </c>
      <c r="H12" s="212">
        <v>49.742046431642308</v>
      </c>
      <c r="I12" s="212">
        <v>55.510232158211522</v>
      </c>
      <c r="J12" s="212">
        <v>51.528632846087689</v>
      </c>
      <c r="K12" s="212">
        <v>43.933276010318153</v>
      </c>
      <c r="L12" s="212">
        <v>48.222957867583823</v>
      </c>
      <c r="M12" s="212">
        <v>54.621668099742038</v>
      </c>
      <c r="N12" s="212">
        <v>37.51556319862425</v>
      </c>
      <c r="O12" s="212">
        <v>29.069905417024941</v>
      </c>
      <c r="P12" s="212">
        <v>24.62261392949269</v>
      </c>
      <c r="Q12" s="212">
        <v>30.708426483233019</v>
      </c>
      <c r="R12" s="212">
        <v>23.227773000859841</v>
      </c>
      <c r="S12" s="212">
        <v>27.124677558039561</v>
      </c>
      <c r="T12" s="212">
        <v>41.417196904557187</v>
      </c>
      <c r="U12" s="212">
        <v>29.886156491831471</v>
      </c>
      <c r="V12" s="212">
        <v>28.64926913155632</v>
      </c>
      <c r="W12" s="212">
        <v>33.995700773860698</v>
      </c>
      <c r="DA12" s="109" t="s">
        <v>2873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15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DA13" s="85" t="s">
        <v>2874</v>
      </c>
    </row>
    <row r="14" spans="1:105" ht="12" customHeight="1" x14ac:dyDescent="0.25">
      <c r="A14" s="14" t="s">
        <v>31</v>
      </c>
      <c r="B14" s="206">
        <f t="shared" ref="B14:W14" si="2">B15+B16+B17+B18+B19</f>
        <v>3.9839208942390369</v>
      </c>
      <c r="C14" s="206">
        <f t="shared" si="2"/>
        <v>2.9568357695614793</v>
      </c>
      <c r="D14" s="206">
        <f t="shared" si="2"/>
        <v>2.9568357695614793</v>
      </c>
      <c r="E14" s="206">
        <f t="shared" si="2"/>
        <v>2.9568357695614793</v>
      </c>
      <c r="F14" s="206">
        <f t="shared" si="2"/>
        <v>1.9298366294067071</v>
      </c>
      <c r="G14" s="206">
        <f t="shared" si="2"/>
        <v>1.9298366294067071</v>
      </c>
      <c r="H14" s="206">
        <f t="shared" si="2"/>
        <v>2.894840928632846</v>
      </c>
      <c r="I14" s="206">
        <f t="shared" si="2"/>
        <v>2.894840928632846</v>
      </c>
      <c r="J14" s="206">
        <f t="shared" si="2"/>
        <v>2.894840928632846</v>
      </c>
      <c r="K14" s="206">
        <f t="shared" si="2"/>
        <v>1.9107480653482369</v>
      </c>
      <c r="L14" s="206">
        <f t="shared" si="2"/>
        <v>1.9107480653482369</v>
      </c>
      <c r="M14" s="206">
        <f t="shared" si="2"/>
        <v>0.95537403267411869</v>
      </c>
      <c r="N14" s="206">
        <f t="shared" si="2"/>
        <v>0</v>
      </c>
      <c r="O14" s="206">
        <f t="shared" si="2"/>
        <v>1.9728288907996556</v>
      </c>
      <c r="P14" s="206">
        <f t="shared" si="2"/>
        <v>1.098710232158211</v>
      </c>
      <c r="Q14" s="206">
        <f t="shared" si="2"/>
        <v>2.1161650902837481</v>
      </c>
      <c r="R14" s="206">
        <f t="shared" si="2"/>
        <v>3.133705932932072</v>
      </c>
      <c r="S14" s="206">
        <f t="shared" si="2"/>
        <v>2.3744625967325885</v>
      </c>
      <c r="T14" s="206">
        <f t="shared" si="2"/>
        <v>2.921410146173689</v>
      </c>
      <c r="U14" s="206">
        <f t="shared" si="2"/>
        <v>2.2012037833190021</v>
      </c>
      <c r="V14" s="206">
        <f t="shared" si="2"/>
        <v>1.5312123817712813</v>
      </c>
      <c r="W14" s="206">
        <f t="shared" si="2"/>
        <v>1.930008598452279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2875</v>
      </c>
    </row>
    <row r="16" spans="1:105" ht="12" customHeight="1" x14ac:dyDescent="0.25">
      <c r="A16" s="18" t="s">
        <v>33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1.098710232158211</v>
      </c>
      <c r="Q16" s="206">
        <v>1.098710232158211</v>
      </c>
      <c r="R16" s="206">
        <v>1.098710232158211</v>
      </c>
      <c r="S16" s="206">
        <v>0.92184006878761815</v>
      </c>
      <c r="T16" s="206">
        <v>1.4568357695614791</v>
      </c>
      <c r="U16" s="206">
        <v>1.0701633705932929</v>
      </c>
      <c r="V16" s="206">
        <v>0.47351676698194323</v>
      </c>
      <c r="W16" s="206">
        <v>0.75588993981083408</v>
      </c>
      <c r="DA16" s="71" t="s">
        <v>2876</v>
      </c>
    </row>
    <row r="17" spans="1:105" ht="12" customHeight="1" x14ac:dyDescent="0.25">
      <c r="A17" s="18" t="s">
        <v>69</v>
      </c>
      <c r="B17" s="206">
        <v>2.0540842648323299</v>
      </c>
      <c r="C17" s="206">
        <v>1.026999140154772</v>
      </c>
      <c r="D17" s="206">
        <v>1.026999140154772</v>
      </c>
      <c r="E17" s="206">
        <v>1.026999140154772</v>
      </c>
      <c r="F17" s="206">
        <v>0</v>
      </c>
      <c r="G17" s="206">
        <v>0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6">
        <v>0</v>
      </c>
      <c r="O17" s="206">
        <v>1.0174548581255369</v>
      </c>
      <c r="P17" s="206">
        <v>0</v>
      </c>
      <c r="Q17" s="206">
        <v>1.0174548581255369</v>
      </c>
      <c r="R17" s="206">
        <v>2.034995700773861</v>
      </c>
      <c r="S17" s="206">
        <v>1.446861564918315</v>
      </c>
      <c r="T17" s="206">
        <v>1.4550300945829751</v>
      </c>
      <c r="U17" s="206">
        <v>1.1090283748925189</v>
      </c>
      <c r="V17" s="206">
        <v>1.050042992261393</v>
      </c>
      <c r="W17" s="206">
        <v>1.1731728288908001</v>
      </c>
      <c r="DA17" s="71" t="s">
        <v>2877</v>
      </c>
    </row>
    <row r="18" spans="1:105" ht="12" customHeight="1" x14ac:dyDescent="0.25">
      <c r="A18" s="18" t="s">
        <v>70</v>
      </c>
      <c r="B18" s="206">
        <v>1.9298366294067071</v>
      </c>
      <c r="C18" s="206">
        <v>1.9298366294067071</v>
      </c>
      <c r="D18" s="206">
        <v>1.9298366294067071</v>
      </c>
      <c r="E18" s="206">
        <v>1.9298366294067071</v>
      </c>
      <c r="F18" s="206">
        <v>1.9298366294067071</v>
      </c>
      <c r="G18" s="206">
        <v>1.9298366294067071</v>
      </c>
      <c r="H18" s="206">
        <v>2.894840928632846</v>
      </c>
      <c r="I18" s="206">
        <v>2.894840928632846</v>
      </c>
      <c r="J18" s="206">
        <v>2.894840928632846</v>
      </c>
      <c r="K18" s="206">
        <v>1.9107480653482369</v>
      </c>
      <c r="L18" s="206">
        <v>1.9107480653482369</v>
      </c>
      <c r="M18" s="206">
        <v>0.95537403267411869</v>
      </c>
      <c r="N18" s="206">
        <v>0</v>
      </c>
      <c r="O18" s="206">
        <v>0.95537403267411869</v>
      </c>
      <c r="P18" s="206">
        <v>0</v>
      </c>
      <c r="Q18" s="206">
        <v>0</v>
      </c>
      <c r="R18" s="206">
        <v>0</v>
      </c>
      <c r="S18" s="206">
        <v>5.7609630266552024E-3</v>
      </c>
      <c r="T18" s="206">
        <v>9.5442820292347373E-3</v>
      </c>
      <c r="U18" s="206">
        <v>2.2012037833190029E-2</v>
      </c>
      <c r="V18" s="206">
        <v>7.6526225279449694E-3</v>
      </c>
      <c r="W18" s="206">
        <v>9.4582975064488384E-4</v>
      </c>
      <c r="DA18" s="71" t="s">
        <v>2878</v>
      </c>
    </row>
    <row r="19" spans="1:105" ht="12" customHeight="1" x14ac:dyDescent="0.25">
      <c r="A19" s="18" t="s">
        <v>34</v>
      </c>
      <c r="B19" s="206">
        <v>0</v>
      </c>
      <c r="C19" s="206">
        <v>0</v>
      </c>
      <c r="D19" s="206">
        <v>0</v>
      </c>
      <c r="E19" s="206">
        <v>0</v>
      </c>
      <c r="F19" s="206">
        <v>0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>
        <v>0</v>
      </c>
      <c r="M19" s="206">
        <v>0</v>
      </c>
      <c r="N19" s="206">
        <v>0</v>
      </c>
      <c r="O19" s="206">
        <v>0</v>
      </c>
      <c r="P19" s="206">
        <v>0</v>
      </c>
      <c r="Q19" s="206">
        <v>0</v>
      </c>
      <c r="R19" s="206">
        <v>0</v>
      </c>
      <c r="S19" s="206">
        <v>0</v>
      </c>
      <c r="T19" s="206">
        <v>0</v>
      </c>
      <c r="U19" s="206">
        <v>0</v>
      </c>
      <c r="V19" s="206">
        <v>0</v>
      </c>
      <c r="W19" s="206">
        <v>0</v>
      </c>
      <c r="DA19" s="71" t="s">
        <v>2879</v>
      </c>
    </row>
    <row r="20" spans="1:105" ht="12" customHeight="1" x14ac:dyDescent="0.25">
      <c r="A20" s="14" t="s">
        <v>35</v>
      </c>
      <c r="B20" s="206">
        <f t="shared" ref="B20:W20" si="3">B21+B22</f>
        <v>0</v>
      </c>
      <c r="C20" s="206">
        <f t="shared" si="3"/>
        <v>0</v>
      </c>
      <c r="D20" s="206">
        <f t="shared" si="3"/>
        <v>0</v>
      </c>
      <c r="E20" s="206">
        <f t="shared" si="3"/>
        <v>2.149613069647463E-2</v>
      </c>
      <c r="F20" s="206">
        <f t="shared" si="3"/>
        <v>0.55889939810834044</v>
      </c>
      <c r="G20" s="206">
        <f t="shared" si="3"/>
        <v>0.75236457437661219</v>
      </c>
      <c r="H20" s="206">
        <f t="shared" si="3"/>
        <v>0.60189165950128976</v>
      </c>
      <c r="I20" s="206">
        <f t="shared" si="3"/>
        <v>0.88134135855545992</v>
      </c>
      <c r="J20" s="206">
        <f t="shared" si="3"/>
        <v>0.81685296646603611</v>
      </c>
      <c r="K20" s="206">
        <f t="shared" si="3"/>
        <v>0.68787618228718828</v>
      </c>
      <c r="L20" s="206">
        <f t="shared" si="3"/>
        <v>0.90283748925193463</v>
      </c>
      <c r="M20" s="206">
        <f t="shared" si="3"/>
        <v>3.202923473774721</v>
      </c>
      <c r="N20" s="206">
        <f t="shared" si="3"/>
        <v>3.718830610490111</v>
      </c>
      <c r="O20" s="206">
        <f t="shared" si="3"/>
        <v>3.589853826311264</v>
      </c>
      <c r="P20" s="206">
        <f t="shared" si="3"/>
        <v>0.88134135855545992</v>
      </c>
      <c r="Q20" s="206">
        <f t="shared" si="3"/>
        <v>1.010318142734308</v>
      </c>
      <c r="R20" s="206">
        <f t="shared" si="3"/>
        <v>0.23645743766122099</v>
      </c>
      <c r="S20" s="206">
        <f t="shared" si="3"/>
        <v>4.3066208082545137</v>
      </c>
      <c r="T20" s="206">
        <f t="shared" si="3"/>
        <v>0.37824591573516758</v>
      </c>
      <c r="U20" s="206">
        <f t="shared" si="3"/>
        <v>0.38607050730868442</v>
      </c>
      <c r="V20" s="206">
        <f t="shared" si="3"/>
        <v>0.22768701633705929</v>
      </c>
      <c r="W20" s="206">
        <f t="shared" si="3"/>
        <v>0.2695614789337919</v>
      </c>
      <c r="DA20" s="71"/>
    </row>
    <row r="21" spans="1:105" ht="12" customHeight="1" x14ac:dyDescent="0.25">
      <c r="A21" s="18" t="s">
        <v>72</v>
      </c>
      <c r="B21" s="206">
        <v>0</v>
      </c>
      <c r="C21" s="206">
        <v>0</v>
      </c>
      <c r="D21" s="206">
        <v>0</v>
      </c>
      <c r="E21" s="206">
        <v>2.149613069647463E-2</v>
      </c>
      <c r="F21" s="206">
        <v>0.55889939810834044</v>
      </c>
      <c r="G21" s="206">
        <v>0.75236457437661219</v>
      </c>
      <c r="H21" s="206">
        <v>0.60189165950128976</v>
      </c>
      <c r="I21" s="206">
        <v>0.88134135855545992</v>
      </c>
      <c r="J21" s="206">
        <v>0.81685296646603611</v>
      </c>
      <c r="K21" s="206">
        <v>0.68787618228718828</v>
      </c>
      <c r="L21" s="206">
        <v>0.90283748925193463</v>
      </c>
      <c r="M21" s="206">
        <v>3.202923473774721</v>
      </c>
      <c r="N21" s="206">
        <v>3.718830610490111</v>
      </c>
      <c r="O21" s="206">
        <v>3.589853826311264</v>
      </c>
      <c r="P21" s="206">
        <v>0.88134135855545992</v>
      </c>
      <c r="Q21" s="206">
        <v>1.010318142734308</v>
      </c>
      <c r="R21" s="206">
        <v>0.23645743766122099</v>
      </c>
      <c r="S21" s="206">
        <v>4.3066208082545137</v>
      </c>
      <c r="T21" s="206">
        <v>0.37824591573516758</v>
      </c>
      <c r="U21" s="206">
        <v>0.38607050730868442</v>
      </c>
      <c r="V21" s="206">
        <v>0.22768701633705929</v>
      </c>
      <c r="W21" s="206">
        <v>0.2695614789337919</v>
      </c>
      <c r="DA21" s="71" t="s">
        <v>2880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2881</v>
      </c>
    </row>
    <row r="23" spans="1:105" ht="12" customHeight="1" x14ac:dyDescent="0.25">
      <c r="A23" s="14" t="s">
        <v>37</v>
      </c>
      <c r="B23" s="206">
        <f t="shared" ref="B23:W23" si="4">B24+B25+B26+B27+B28+B29</f>
        <v>31.718744625967329</v>
      </c>
      <c r="C23" s="206">
        <f t="shared" si="4"/>
        <v>25.53258813413586</v>
      </c>
      <c r="D23" s="206">
        <f t="shared" si="4"/>
        <v>23.95623387790198</v>
      </c>
      <c r="E23" s="206">
        <f t="shared" si="4"/>
        <v>23.55021496130696</v>
      </c>
      <c r="F23" s="206">
        <f t="shared" si="4"/>
        <v>21.543938091143591</v>
      </c>
      <c r="G23" s="206">
        <f t="shared" si="4"/>
        <v>28.51822871883061</v>
      </c>
      <c r="H23" s="206">
        <f t="shared" si="4"/>
        <v>25.86698194325022</v>
      </c>
      <c r="I23" s="206">
        <f t="shared" si="4"/>
        <v>28.948151332760101</v>
      </c>
      <c r="J23" s="206">
        <f t="shared" si="4"/>
        <v>24.60111779879621</v>
      </c>
      <c r="K23" s="206">
        <f t="shared" si="4"/>
        <v>21.90214961306965</v>
      </c>
      <c r="L23" s="206">
        <f t="shared" si="4"/>
        <v>26.32080825451418</v>
      </c>
      <c r="M23" s="206">
        <f t="shared" si="4"/>
        <v>23.980137575236451</v>
      </c>
      <c r="N23" s="206">
        <f t="shared" si="4"/>
        <v>16.599828030954431</v>
      </c>
      <c r="O23" s="206">
        <f t="shared" si="4"/>
        <v>11.727343078245919</v>
      </c>
      <c r="P23" s="206">
        <f t="shared" si="4"/>
        <v>11.464574376612211</v>
      </c>
      <c r="Q23" s="206">
        <f t="shared" si="4"/>
        <v>16.575924333619952</v>
      </c>
      <c r="R23" s="206">
        <f t="shared" si="4"/>
        <v>15.21444539982803</v>
      </c>
      <c r="S23" s="206">
        <f t="shared" si="4"/>
        <v>14.78452278589854</v>
      </c>
      <c r="T23" s="206">
        <f t="shared" si="4"/>
        <v>15.268013757523649</v>
      </c>
      <c r="U23" s="206">
        <f t="shared" si="4"/>
        <v>18.705588993981088</v>
      </c>
      <c r="V23" s="206">
        <f t="shared" si="4"/>
        <v>18.356147893379195</v>
      </c>
      <c r="W23" s="206">
        <f t="shared" si="4"/>
        <v>22.270507308684437</v>
      </c>
      <c r="DA23" s="71"/>
    </row>
    <row r="24" spans="1:105" ht="12" customHeight="1" x14ac:dyDescent="0.25">
      <c r="A24" s="18" t="s">
        <v>73</v>
      </c>
      <c r="B24" s="206">
        <v>31.718744625967329</v>
      </c>
      <c r="C24" s="206">
        <v>25.53258813413586</v>
      </c>
      <c r="D24" s="206">
        <v>23.95623387790198</v>
      </c>
      <c r="E24" s="206">
        <v>23.55021496130696</v>
      </c>
      <c r="F24" s="206">
        <v>21.543938091143591</v>
      </c>
      <c r="G24" s="206">
        <v>28.51822871883061</v>
      </c>
      <c r="H24" s="206">
        <v>25.86698194325022</v>
      </c>
      <c r="I24" s="206">
        <v>28.948151332760101</v>
      </c>
      <c r="J24" s="206">
        <v>24.60111779879621</v>
      </c>
      <c r="K24" s="206">
        <v>21.90214961306965</v>
      </c>
      <c r="L24" s="206">
        <v>26.32080825451418</v>
      </c>
      <c r="M24" s="206">
        <v>23.980137575236451</v>
      </c>
      <c r="N24" s="206">
        <v>16.599828030954431</v>
      </c>
      <c r="O24" s="206">
        <v>11.727343078245919</v>
      </c>
      <c r="P24" s="206">
        <v>11.464574376612211</v>
      </c>
      <c r="Q24" s="206">
        <v>16.575924333619952</v>
      </c>
      <c r="R24" s="206">
        <v>15.21444539982803</v>
      </c>
      <c r="S24" s="206">
        <v>14.78452278589854</v>
      </c>
      <c r="T24" s="206">
        <v>15.19062768701634</v>
      </c>
      <c r="U24" s="206">
        <v>18.630008598452282</v>
      </c>
      <c r="V24" s="206">
        <v>18.290197764402411</v>
      </c>
      <c r="W24" s="206">
        <v>22.196646603611349</v>
      </c>
      <c r="DA24" s="71" t="s">
        <v>2882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2883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7.7386070507308682E-2</v>
      </c>
      <c r="U26" s="206">
        <v>7.5580395528804814E-2</v>
      </c>
      <c r="V26" s="206">
        <v>6.5950128976784178E-2</v>
      </c>
      <c r="W26" s="206">
        <v>7.3860705073086841E-2</v>
      </c>
      <c r="DA26" s="71" t="s">
        <v>2884</v>
      </c>
    </row>
    <row r="27" spans="1:105" ht="12" customHeight="1" x14ac:dyDescent="0.25">
      <c r="A27" s="18" t="s">
        <v>76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2885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2886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2887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2888</v>
      </c>
    </row>
    <row r="31" spans="1:105" ht="12" customHeight="1" x14ac:dyDescent="0.25">
      <c r="A31" s="21" t="s">
        <v>38</v>
      </c>
      <c r="B31" s="209">
        <v>11.865864144453999</v>
      </c>
      <c r="C31" s="209">
        <v>12.639724849527081</v>
      </c>
      <c r="D31" s="209">
        <v>12.89767841788478</v>
      </c>
      <c r="E31" s="209">
        <v>21.324161650902841</v>
      </c>
      <c r="F31" s="209">
        <v>23.473774720550299</v>
      </c>
      <c r="G31" s="209">
        <v>19.00257953568358</v>
      </c>
      <c r="H31" s="209">
        <v>20.378331900257951</v>
      </c>
      <c r="I31" s="209">
        <v>22.785898538263108</v>
      </c>
      <c r="J31" s="209">
        <v>23.2158211521926</v>
      </c>
      <c r="K31" s="209">
        <v>19.432502149613072</v>
      </c>
      <c r="L31" s="209">
        <v>19.088564058469469</v>
      </c>
      <c r="M31" s="209">
        <v>26.483233018056751</v>
      </c>
      <c r="N31" s="209">
        <v>17.19690455717971</v>
      </c>
      <c r="O31" s="209">
        <v>11.779879621668099</v>
      </c>
      <c r="P31" s="209">
        <v>11.17798796216681</v>
      </c>
      <c r="Q31" s="209">
        <v>11.006018916595011</v>
      </c>
      <c r="R31" s="209">
        <v>4.6431642304385203</v>
      </c>
      <c r="S31" s="209">
        <v>5.6590713671539117</v>
      </c>
      <c r="T31" s="209">
        <v>22.849527085124681</v>
      </c>
      <c r="U31" s="209">
        <v>8.5932932072226986</v>
      </c>
      <c r="V31" s="209">
        <v>8.5342218400687866</v>
      </c>
      <c r="W31" s="209">
        <v>9.5256233877901977</v>
      </c>
      <c r="DA31" s="86" t="s">
        <v>2889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WWP_emi!B5</f>
        <v>12.626425799761609</v>
      </c>
      <c r="C33" s="205">
        <f>WWP_emi!C5</f>
        <v>9.439977600230387</v>
      </c>
      <c r="D33" s="205">
        <f>WWP_emi!D5</f>
        <v>9.4399776001977109</v>
      </c>
      <c r="E33" s="205">
        <f>WWP_emi!E5</f>
        <v>9.490467600258258</v>
      </c>
      <c r="F33" s="205">
        <f>WWP_emi!F5</f>
        <v>7.5665361602962324</v>
      </c>
      <c r="G33" s="205">
        <f>WWP_emi!G5</f>
        <v>8.0209461602269876</v>
      </c>
      <c r="H33" s="205">
        <f>WWP_emi!H5</f>
        <v>10.794692880217999</v>
      </c>
      <c r="I33" s="205">
        <f>WWP_emi!I5</f>
        <v>11.45106288023109</v>
      </c>
      <c r="J33" s="205">
        <f>WWP_emi!J5</f>
        <v>11.29959288032355</v>
      </c>
      <c r="K33" s="205">
        <f>WWP_emi!K5</f>
        <v>7.8076180802091217</v>
      </c>
      <c r="L33" s="205">
        <f>WWP_emi!L5</f>
        <v>8.3125180801428922</v>
      </c>
      <c r="M33" s="205">
        <f>WWP_emi!M5</f>
        <v>10.61897904037062</v>
      </c>
      <c r="N33" s="205">
        <f>WWP_emi!N5</f>
        <v>8.7347700002365229</v>
      </c>
      <c r="O33" s="205">
        <f>WWP_emi!O5</f>
        <v>14.68437012043395</v>
      </c>
      <c r="P33" s="205">
        <f>WWP_emi!P5</f>
        <v>4.9727404802839361</v>
      </c>
      <c r="Q33" s="205">
        <f>WWP_emi!Q5</f>
        <v>8.4322515603151533</v>
      </c>
      <c r="R33" s="205">
        <f>WWP_emi!R5</f>
        <v>9.7714493997575911</v>
      </c>
      <c r="S33" s="205">
        <f>WWP_emi!S5</f>
        <v>17.05819031962211</v>
      </c>
      <c r="T33" s="205">
        <f>WWP_emi!T5</f>
        <v>9.2822356802488297</v>
      </c>
      <c r="U33" s="205">
        <f>WWP_emi!U5</f>
        <v>7.2460360801693566</v>
      </c>
      <c r="V33" s="205">
        <f>WWP_emi!V5</f>
        <v>5.068232280135768</v>
      </c>
      <c r="W33" s="205">
        <f>WWP_emi!W5</f>
        <v>6.2728466398177476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126.8890920379804</v>
      </c>
      <c r="C35" s="286">
        <f t="shared" si="5"/>
        <v>113.34866000179667</v>
      </c>
      <c r="D35" s="286">
        <f t="shared" si="5"/>
        <v>109.38870277540917</v>
      </c>
      <c r="E35" s="286">
        <f t="shared" si="5"/>
        <v>122.97898146209329</v>
      </c>
      <c r="F35" s="286">
        <f t="shared" si="5"/>
        <v>116.02512252394411</v>
      </c>
      <c r="G35" s="286">
        <f t="shared" si="5"/>
        <v>126.91884778417445</v>
      </c>
      <c r="H35" s="286">
        <f t="shared" si="5"/>
        <v>88.880289202492378</v>
      </c>
      <c r="I35" s="286">
        <f t="shared" si="5"/>
        <v>127.99015166340897</v>
      </c>
      <c r="J35" s="286">
        <f t="shared" si="5"/>
        <v>104.25604630160962</v>
      </c>
      <c r="K35" s="286">
        <f t="shared" si="5"/>
        <v>97.675713811943794</v>
      </c>
      <c r="L35" s="286">
        <f t="shared" si="5"/>
        <v>156.6700154735305</v>
      </c>
      <c r="M35" s="286">
        <f t="shared" si="5"/>
        <v>242.14226855832609</v>
      </c>
      <c r="N35" s="286">
        <f t="shared" si="5"/>
        <v>253.7823235003172</v>
      </c>
      <c r="O35" s="286">
        <f t="shared" si="5"/>
        <v>275.16818803541292</v>
      </c>
      <c r="P35" s="286">
        <f t="shared" si="5"/>
        <v>258.29070607833381</v>
      </c>
      <c r="Q35" s="286">
        <f t="shared" si="5"/>
        <v>345.81561354992141</v>
      </c>
      <c r="R35" s="286">
        <f t="shared" si="5"/>
        <v>262.02950064956229</v>
      </c>
      <c r="S35" s="286">
        <f t="shared" si="5"/>
        <v>279.97173758355478</v>
      </c>
      <c r="T35" s="286">
        <f t="shared" si="5"/>
        <v>421.60980732301527</v>
      </c>
      <c r="U35" s="286">
        <f t="shared" si="5"/>
        <v>296.37255671904541</v>
      </c>
      <c r="V35" s="286">
        <f t="shared" si="5"/>
        <v>245.84452186863086</v>
      </c>
      <c r="W35" s="286">
        <f t="shared" si="5"/>
        <v>278.08871122024431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155.71994249328156</v>
      </c>
      <c r="C36" s="346">
        <f t="shared" si="6"/>
        <v>149.36469369023806</v>
      </c>
      <c r="D36" s="346">
        <f t="shared" si="6"/>
        <v>157.39943783723891</v>
      </c>
      <c r="E36" s="346">
        <f t="shared" si="6"/>
        <v>173.26695378119371</v>
      </c>
      <c r="F36" s="346">
        <f t="shared" si="6"/>
        <v>189.65978100374758</v>
      </c>
      <c r="G36" s="346">
        <f t="shared" si="6"/>
        <v>184.05304269981886</v>
      </c>
      <c r="H36" s="346">
        <f t="shared" si="6"/>
        <v>169.82600109922578</v>
      </c>
      <c r="I36" s="346">
        <f t="shared" si="6"/>
        <v>174.80696134967084</v>
      </c>
      <c r="J36" s="346">
        <f t="shared" si="6"/>
        <v>191.41379190462482</v>
      </c>
      <c r="K36" s="346">
        <f t="shared" si="6"/>
        <v>214.43137637246664</v>
      </c>
      <c r="L36" s="346">
        <f t="shared" si="6"/>
        <v>218.63781843627643</v>
      </c>
      <c r="M36" s="346">
        <f t="shared" si="6"/>
        <v>224.9534693259636</v>
      </c>
      <c r="N36" s="346">
        <f t="shared" si="6"/>
        <v>243.72357443584227</v>
      </c>
      <c r="O36" s="346">
        <f t="shared" si="6"/>
        <v>254.45298575628101</v>
      </c>
      <c r="P36" s="346">
        <f t="shared" si="6"/>
        <v>245.03830676914365</v>
      </c>
      <c r="Q36" s="346">
        <f t="shared" si="6"/>
        <v>242.40479735048905</v>
      </c>
      <c r="R36" s="346">
        <f t="shared" si="6"/>
        <v>254.09199055431421</v>
      </c>
      <c r="S36" s="346">
        <f t="shared" si="6"/>
        <v>249.53256376627652</v>
      </c>
      <c r="T36" s="346">
        <f t="shared" si="6"/>
        <v>249.1506964902679</v>
      </c>
      <c r="U36" s="346">
        <f t="shared" si="6"/>
        <v>238.33551895150293</v>
      </c>
      <c r="V36" s="346">
        <f t="shared" si="6"/>
        <v>241.55493980226916</v>
      </c>
      <c r="W36" s="346">
        <f t="shared" si="6"/>
        <v>213.08249425425723</v>
      </c>
      <c r="DA36" s="119"/>
    </row>
    <row r="37" spans="1:105" ht="12" customHeight="1" x14ac:dyDescent="0.25">
      <c r="A37" s="158" t="s">
        <v>2138</v>
      </c>
      <c r="B37" s="346">
        <f>IF(WWP_ued!B$5=0,"",WWP_ued!B$5/B$5*1000)</f>
        <v>66.419562948033729</v>
      </c>
      <c r="C37" s="346">
        <f>IF(WWP_ued!C$5=0,"",WWP_ued!C$5/C$5*1000)</f>
        <v>64.713691653086229</v>
      </c>
      <c r="D37" s="346">
        <f>IF(WWP_ued!D$5=0,"",WWP_ued!D$5/D$5*1000)</f>
        <v>68.508427313160141</v>
      </c>
      <c r="E37" s="346">
        <f>IF(WWP_ued!E$5=0,"",WWP_ued!E$5/E$5*1000)</f>
        <v>77.983612975969777</v>
      </c>
      <c r="F37" s="346">
        <f>IF(WWP_ued!F$5=0,"",WWP_ued!F$5/F$5*1000)</f>
        <v>86.52191082850301</v>
      </c>
      <c r="G37" s="346">
        <f>IF(WWP_ued!G$5=0,"",WWP_ued!G$5/G$5*1000)</f>
        <v>81.424986578400265</v>
      </c>
      <c r="H37" s="346">
        <f>IF(WWP_ued!H$5=0,"",WWP_ued!H$5/H$5*1000)</f>
        <v>75.694884501494244</v>
      </c>
      <c r="I37" s="346">
        <f>IF(WWP_ued!I$5=0,"",WWP_ued!I$5/I$5*1000)</f>
        <v>77.968894805042652</v>
      </c>
      <c r="J37" s="346">
        <f>IF(WWP_ued!J$5=0,"",WWP_ued!J$5/J$5*1000)</f>
        <v>86.297954747378</v>
      </c>
      <c r="K37" s="346">
        <f>IF(WWP_ued!K$5=0,"",WWP_ued!K$5/K$5*1000)</f>
        <v>96.494706621852984</v>
      </c>
      <c r="L37" s="346">
        <f>IF(WWP_ued!L$5=0,"",WWP_ued!L$5/L$5*1000)</f>
        <v>97.195411122201278</v>
      </c>
      <c r="M37" s="346">
        <f>IF(WWP_ued!M$5=0,"",WWP_ued!M$5/M$5*1000)</f>
        <v>102.83187205960873</v>
      </c>
      <c r="N37" s="346">
        <f>IF(WWP_ued!N$5=0,"",WWP_ued!N$5/N$5*1000)</f>
        <v>111.13179614883229</v>
      </c>
      <c r="O37" s="346">
        <f>IF(WWP_ued!O$5=0,"",WWP_ued!O$5/O$5*1000)</f>
        <v>115.06108500254477</v>
      </c>
      <c r="P37" s="346">
        <f>IF(WWP_ued!P$5=0,"",WWP_ued!P$5/P$5*1000)</f>
        <v>111.31169208939656</v>
      </c>
      <c r="Q37" s="346">
        <f>IF(WWP_ued!Q$5=0,"",WWP_ued!Q$5/Q$5*1000)</f>
        <v>107.32646706924554</v>
      </c>
      <c r="R37" s="346">
        <f>IF(WWP_ued!R$5=0,"",WWP_ued!R$5/R$5*1000)</f>
        <v>107.83048590014158</v>
      </c>
      <c r="S37" s="346">
        <f>IF(WWP_ued!S$5=0,"",WWP_ued!S$5/S$5*1000)</f>
        <v>108.13617210011034</v>
      </c>
      <c r="T37" s="346">
        <f>IF(WWP_ued!T$5=0,"",WWP_ued!T$5/T$5*1000)</f>
        <v>115.95054361527939</v>
      </c>
      <c r="U37" s="346">
        <f>IF(WWP_ued!U$5=0,"",WWP_ued!U$5/U$5*1000)</f>
        <v>103.26632174298821</v>
      </c>
      <c r="V37" s="346">
        <f>IF(WWP_ued!V$5=0,"",WWP_ued!V$5/V$5*1000)</f>
        <v>104.75610942408044</v>
      </c>
      <c r="W37" s="346">
        <f>IF(WWP_ued!W$5=0,"",WWP_ued!W$5/W$5*1000)</f>
        <v>91.987228618143007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0.26543653732358347</v>
      </c>
      <c r="C38" s="347">
        <f t="shared" si="7"/>
        <v>0.22952037390490163</v>
      </c>
      <c r="D38" s="347">
        <f t="shared" si="7"/>
        <v>0.23712133177458128</v>
      </c>
      <c r="E38" s="347">
        <f t="shared" si="7"/>
        <v>0.19832665475530126</v>
      </c>
      <c r="F38" s="347">
        <f t="shared" si="7"/>
        <v>0.15927387428822656</v>
      </c>
      <c r="G38" s="347">
        <f t="shared" si="7"/>
        <v>0.15977022586444353</v>
      </c>
      <c r="H38" s="347">
        <f t="shared" si="7"/>
        <v>0.21701344545710513</v>
      </c>
      <c r="I38" s="347">
        <f t="shared" si="7"/>
        <v>0.20628742548930515</v>
      </c>
      <c r="J38" s="347">
        <f t="shared" si="7"/>
        <v>0.21928765147087481</v>
      </c>
      <c r="K38" s="347">
        <f t="shared" si="7"/>
        <v>0.17771536268716742</v>
      </c>
      <c r="L38" s="347">
        <f t="shared" si="7"/>
        <v>0.17237677752924999</v>
      </c>
      <c r="M38" s="347">
        <f t="shared" si="7"/>
        <v>0.19440964382449483</v>
      </c>
      <c r="N38" s="347">
        <f t="shared" si="7"/>
        <v>0.232830570981721</v>
      </c>
      <c r="O38" s="347">
        <f t="shared" si="7"/>
        <v>0.50513993457419271</v>
      </c>
      <c r="P38" s="347">
        <f t="shared" si="7"/>
        <v>0.2019582687087354</v>
      </c>
      <c r="Q38" s="347">
        <f t="shared" si="7"/>
        <v>0.27459080539080089</v>
      </c>
      <c r="R38" s="347">
        <f t="shared" si="7"/>
        <v>0.42067956318480781</v>
      </c>
      <c r="S38" s="347">
        <f t="shared" si="7"/>
        <v>0.62888085150955775</v>
      </c>
      <c r="T38" s="347">
        <f t="shared" si="7"/>
        <v>0.22411549728097349</v>
      </c>
      <c r="U38" s="347">
        <f t="shared" si="7"/>
        <v>0.24245459874205819</v>
      </c>
      <c r="V38" s="347">
        <f t="shared" si="7"/>
        <v>0.17690616318561719</v>
      </c>
      <c r="W38" s="347">
        <f t="shared" si="7"/>
        <v>0.18451882141052792</v>
      </c>
      <c r="DA38" s="16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V46" sqref="V46"/>
      <selection pane="topRight" activeCell="V46" sqref="V46"/>
      <selection pane="bottomLeft" activeCell="V46" sqref="V46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EL: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47.568529664660367</v>
      </c>
      <c r="C5" s="225">
        <v>41.12914875322442</v>
      </c>
      <c r="D5" s="225">
        <v>39.810748065348243</v>
      </c>
      <c r="E5" s="225">
        <v>47.852708512467757</v>
      </c>
      <c r="F5" s="225">
        <v>47.50644883920895</v>
      </c>
      <c r="G5" s="225">
        <v>50.203009458297501</v>
      </c>
      <c r="H5" s="225">
        <v>49.742046431642301</v>
      </c>
      <c r="I5" s="225">
        <v>55.510232158211522</v>
      </c>
      <c r="J5" s="225">
        <v>51.528632846087689</v>
      </c>
      <c r="K5" s="225">
        <v>43.933276010318153</v>
      </c>
      <c r="L5" s="225">
        <v>48.222957867583808</v>
      </c>
      <c r="M5" s="225">
        <v>54.621668099742038</v>
      </c>
      <c r="N5" s="225">
        <v>37.515563198624257</v>
      </c>
      <c r="O5" s="225">
        <v>29.069905417024941</v>
      </c>
      <c r="P5" s="225">
        <v>24.62261392949269</v>
      </c>
      <c r="Q5" s="225">
        <v>30.708426483233019</v>
      </c>
      <c r="R5" s="225">
        <v>23.227773000859841</v>
      </c>
      <c r="S5" s="225">
        <v>27.124677558039561</v>
      </c>
      <c r="T5" s="225">
        <v>41.417196904557208</v>
      </c>
      <c r="U5" s="225">
        <v>29.886156491831461</v>
      </c>
      <c r="V5" s="225">
        <v>28.649269131556331</v>
      </c>
      <c r="W5" s="225">
        <v>33.995700773860712</v>
      </c>
      <c r="DA5" s="89" t="s">
        <v>2873</v>
      </c>
    </row>
    <row r="6" spans="1:105" ht="12" customHeight="1" x14ac:dyDescent="0.25">
      <c r="A6" s="55" t="s">
        <v>92</v>
      </c>
      <c r="B6" s="261">
        <v>0.4906411040682595</v>
      </c>
      <c r="C6" s="261">
        <v>0.51974738920477925</v>
      </c>
      <c r="D6" s="261">
        <v>0.53025913700857963</v>
      </c>
      <c r="E6" s="261">
        <v>0.87515565297004505</v>
      </c>
      <c r="F6" s="261">
        <v>0.96236587470003443</v>
      </c>
      <c r="G6" s="261">
        <v>0.77963771335490606</v>
      </c>
      <c r="H6" s="261">
        <v>0.83572976357131779</v>
      </c>
      <c r="I6" s="261">
        <v>0.93481619835903507</v>
      </c>
      <c r="J6" s="261">
        <v>0.95227292643694839</v>
      </c>
      <c r="K6" s="261">
        <v>0.79708475035168613</v>
      </c>
      <c r="L6" s="261">
        <v>0.78340370304916884</v>
      </c>
      <c r="M6" s="261">
        <v>1.0897300445674361</v>
      </c>
      <c r="N6" s="261">
        <v>0.71004663930191791</v>
      </c>
      <c r="O6" s="261">
        <v>0.48954222956833532</v>
      </c>
      <c r="P6" s="261">
        <v>0.45929071739729987</v>
      </c>
      <c r="Q6" s="261">
        <v>0.45438804995653481</v>
      </c>
      <c r="R6" s="261">
        <v>0.19565120367436431</v>
      </c>
      <c r="S6" s="261">
        <v>0.24196365029329131</v>
      </c>
      <c r="T6" s="261">
        <v>0.93884601409529844</v>
      </c>
      <c r="U6" s="261">
        <v>0.35515286957485898</v>
      </c>
      <c r="V6" s="261">
        <v>0.35207436948078752</v>
      </c>
      <c r="W6" s="261">
        <v>0.39314946108887799</v>
      </c>
      <c r="DA6" s="67" t="s">
        <v>2890</v>
      </c>
    </row>
    <row r="7" spans="1:105" ht="12" customHeight="1" x14ac:dyDescent="0.25">
      <c r="A7" s="202" t="s">
        <v>93</v>
      </c>
      <c r="B7" s="226">
        <v>0.53330554790028206</v>
      </c>
      <c r="C7" s="226">
        <v>0.56494281435302096</v>
      </c>
      <c r="D7" s="226">
        <v>0.57636862718323867</v>
      </c>
      <c r="E7" s="226">
        <v>0.9512561445326575</v>
      </c>
      <c r="F7" s="226">
        <v>1.0460498638043849</v>
      </c>
      <c r="G7" s="226">
        <v>0.84743229712489809</v>
      </c>
      <c r="H7" s="226">
        <v>0.90840191692534555</v>
      </c>
      <c r="I7" s="226">
        <v>1.016104563433734</v>
      </c>
      <c r="J7" s="226">
        <v>1.035079267866249</v>
      </c>
      <c r="K7" s="226">
        <v>0.86639646777357182</v>
      </c>
      <c r="L7" s="226">
        <v>0.85152576418387949</v>
      </c>
      <c r="M7" s="226">
        <v>1.184489178877647</v>
      </c>
      <c r="N7" s="226">
        <v>0.77178982532817186</v>
      </c>
      <c r="O7" s="226">
        <v>0.53211111909601649</v>
      </c>
      <c r="P7" s="226">
        <v>0.49922904064923912</v>
      </c>
      <c r="Q7" s="226">
        <v>0.49390005430058131</v>
      </c>
      <c r="R7" s="226">
        <v>0.21266435181996121</v>
      </c>
      <c r="S7" s="226">
        <v>0.26300396771009921</v>
      </c>
      <c r="T7" s="226">
        <v>1.0204847979296721</v>
      </c>
      <c r="U7" s="226">
        <v>0.38603572779875972</v>
      </c>
      <c r="V7" s="226">
        <v>0.3826895320443342</v>
      </c>
      <c r="W7" s="226">
        <v>0.4273363707487805</v>
      </c>
      <c r="DA7" s="174" t="s">
        <v>2891</v>
      </c>
    </row>
    <row r="8" spans="1:105" ht="12" customHeight="1" x14ac:dyDescent="0.25">
      <c r="A8" s="202" t="s">
        <v>94</v>
      </c>
      <c r="B8" s="226">
        <v>1.3225977587926989</v>
      </c>
      <c r="C8" s="226">
        <v>1.4010581795954919</v>
      </c>
      <c r="D8" s="226">
        <v>1.429394195414432</v>
      </c>
      <c r="E8" s="226">
        <v>2.359115238440991</v>
      </c>
      <c r="F8" s="226">
        <v>2.5942036622348761</v>
      </c>
      <c r="G8" s="226">
        <v>2.1016320968697468</v>
      </c>
      <c r="H8" s="226">
        <v>2.2528367539748571</v>
      </c>
      <c r="I8" s="226">
        <v>2.5199393173156599</v>
      </c>
      <c r="J8" s="226">
        <v>2.566996584308296</v>
      </c>
      <c r="K8" s="226">
        <v>2.148663240078458</v>
      </c>
      <c r="L8" s="226">
        <v>2.1117838951760208</v>
      </c>
      <c r="M8" s="226">
        <v>2.9375331636165649</v>
      </c>
      <c r="N8" s="226">
        <v>1.9140387668138661</v>
      </c>
      <c r="O8" s="226">
        <v>1.319635575358121</v>
      </c>
      <c r="P8" s="226">
        <v>1.238088020810113</v>
      </c>
      <c r="Q8" s="226">
        <v>1.2248721346654421</v>
      </c>
      <c r="R8" s="226">
        <v>0.52740759251350378</v>
      </c>
      <c r="S8" s="226">
        <v>0.65224983992104613</v>
      </c>
      <c r="T8" s="226">
        <v>2.5308022988655869</v>
      </c>
      <c r="U8" s="226">
        <v>0.9573686049409238</v>
      </c>
      <c r="V8" s="226">
        <v>0.94907003946994883</v>
      </c>
      <c r="W8" s="226">
        <v>1.0597941994569759</v>
      </c>
      <c r="DA8" s="174" t="s">
        <v>2892</v>
      </c>
    </row>
    <row r="9" spans="1:105" ht="12" customHeight="1" x14ac:dyDescent="0.25">
      <c r="A9" s="202" t="s">
        <v>95</v>
      </c>
      <c r="B9" s="226">
        <v>4.0531221640421444</v>
      </c>
      <c r="C9" s="226">
        <v>4.2935653890829579</v>
      </c>
      <c r="D9" s="226">
        <v>4.3804015665926164</v>
      </c>
      <c r="E9" s="226">
        <v>7.2295466984481962</v>
      </c>
      <c r="F9" s="226">
        <v>7.9499789649133286</v>
      </c>
      <c r="G9" s="226">
        <v>6.4404854581492241</v>
      </c>
      <c r="H9" s="226">
        <v>6.9038545686326254</v>
      </c>
      <c r="I9" s="226">
        <v>7.722394682096378</v>
      </c>
      <c r="J9" s="226">
        <v>7.8666024357834869</v>
      </c>
      <c r="K9" s="226">
        <v>6.5846131550791416</v>
      </c>
      <c r="L9" s="226">
        <v>6.471595807797482</v>
      </c>
      <c r="M9" s="226">
        <v>9.0021177594701189</v>
      </c>
      <c r="N9" s="226">
        <v>5.8656026724941039</v>
      </c>
      <c r="O9" s="226">
        <v>4.044044505129726</v>
      </c>
      <c r="P9" s="226">
        <v>3.7941407089342181</v>
      </c>
      <c r="Q9" s="226">
        <v>3.7536404126844172</v>
      </c>
      <c r="R9" s="226">
        <v>1.6162490738317039</v>
      </c>
      <c r="S9" s="226">
        <v>1.9988301545967539</v>
      </c>
      <c r="T9" s="226">
        <v>7.7556844642655101</v>
      </c>
      <c r="U9" s="226">
        <v>2.9338715312705732</v>
      </c>
      <c r="V9" s="226">
        <v>2.9084404435369402</v>
      </c>
      <c r="W9" s="226">
        <v>3.2477564176907321</v>
      </c>
      <c r="DA9" s="174" t="s">
        <v>2893</v>
      </c>
    </row>
    <row r="10" spans="1:105" ht="12" customHeight="1" x14ac:dyDescent="0.25">
      <c r="A10" s="56" t="s">
        <v>96</v>
      </c>
      <c r="B10" s="262">
        <v>0.87400567747271951</v>
      </c>
      <c r="C10" s="262">
        <v>0.92638534008238571</v>
      </c>
      <c r="D10" s="262">
        <v>0.94415781947155275</v>
      </c>
      <c r="E10" s="262">
        <v>1.564903576464129</v>
      </c>
      <c r="F10" s="262">
        <v>1.7384348541170691</v>
      </c>
      <c r="G10" s="262">
        <v>1.40106086806399</v>
      </c>
      <c r="H10" s="262">
        <v>1.5078527423139829</v>
      </c>
      <c r="I10" s="262">
        <v>1.680336611769975</v>
      </c>
      <c r="J10" s="262">
        <v>1.713041436456527</v>
      </c>
      <c r="K10" s="262">
        <v>1.43350633321413</v>
      </c>
      <c r="L10" s="262">
        <v>1.4032987420338581</v>
      </c>
      <c r="M10" s="262">
        <v>1.891479628776239</v>
      </c>
      <c r="N10" s="262">
        <v>1.193799340771567</v>
      </c>
      <c r="O10" s="262">
        <v>0.79591615237796398</v>
      </c>
      <c r="P10" s="262">
        <v>0.81176396074544277</v>
      </c>
      <c r="Q10" s="262">
        <v>0.78353921451123865</v>
      </c>
      <c r="R10" s="262">
        <v>0.38323748438088312</v>
      </c>
      <c r="S10" s="262">
        <v>0.50047905383212388</v>
      </c>
      <c r="T10" s="262">
        <v>1.6516708650032419</v>
      </c>
      <c r="U10" s="262">
        <v>0.62293872703339503</v>
      </c>
      <c r="V10" s="262">
        <v>0.61432032981927032</v>
      </c>
      <c r="W10" s="262">
        <v>0.68946115070755631</v>
      </c>
      <c r="DA10" s="68" t="s">
        <v>2894</v>
      </c>
    </row>
    <row r="11" spans="1:105" ht="12" customHeight="1" x14ac:dyDescent="0.25">
      <c r="A11" s="37" t="s">
        <v>160</v>
      </c>
      <c r="B11" s="228">
        <v>9.1084106475347301E-2</v>
      </c>
      <c r="C11" s="228">
        <v>2.7076082048771061E-2</v>
      </c>
      <c r="D11" s="228">
        <v>2.4341664847364691E-2</v>
      </c>
      <c r="E11" s="228">
        <v>9.1745861448829114E-3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1.637645061127992E-2</v>
      </c>
      <c r="P11" s="228">
        <v>0</v>
      </c>
      <c r="Q11" s="228">
        <v>2.084995731233762E-2</v>
      </c>
      <c r="R11" s="228">
        <v>0.1429666581749445</v>
      </c>
      <c r="S11" s="228">
        <v>7.7215880219015529E-2</v>
      </c>
      <c r="T11" s="228">
        <v>7.5797493214868642E-3</v>
      </c>
      <c r="U11" s="228">
        <v>3.9283041964300637E-2</v>
      </c>
      <c r="V11" s="228">
        <v>2.740753304021221E-2</v>
      </c>
      <c r="W11" s="228">
        <v>3.6649129056082079E-2</v>
      </c>
      <c r="DA11" s="69" t="s">
        <v>2895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1.92033367064696E-4</v>
      </c>
      <c r="F12" s="228">
        <v>3.2499841490122991E-3</v>
      </c>
      <c r="G12" s="228">
        <v>9.4803592112545545E-3</v>
      </c>
      <c r="H12" s="228">
        <v>7.5661194292927243E-3</v>
      </c>
      <c r="I12" s="228">
        <v>1.071666962860923E-2</v>
      </c>
      <c r="J12" s="228">
        <v>7.8235981688815157E-3</v>
      </c>
      <c r="K12" s="228">
        <v>6.1090189462878197E-3</v>
      </c>
      <c r="L12" s="228">
        <v>1.080250503783124E-2</v>
      </c>
      <c r="M12" s="228">
        <v>2.382693148082967E-2</v>
      </c>
      <c r="N12" s="228">
        <v>3.5922218196022107E-2</v>
      </c>
      <c r="O12" s="228">
        <v>5.7780513227494057E-2</v>
      </c>
      <c r="P12" s="228">
        <v>8.5542305124382007E-3</v>
      </c>
      <c r="Q12" s="228">
        <v>2.0703709830133289E-2</v>
      </c>
      <c r="R12" s="228">
        <v>1.6612088983863491E-2</v>
      </c>
      <c r="S12" s="228">
        <v>0.22983506130918249</v>
      </c>
      <c r="T12" s="228">
        <v>1.8709077132319999E-3</v>
      </c>
      <c r="U12" s="228">
        <v>1.2802559223322201E-2</v>
      </c>
      <c r="V12" s="228">
        <v>5.5917364581617914E-3</v>
      </c>
      <c r="W12" s="228">
        <v>7.9221553879071441E-3</v>
      </c>
      <c r="DA12" s="69" t="s">
        <v>2896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2897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2898</v>
      </c>
    </row>
    <row r="15" spans="1:105" ht="12" customHeight="1" x14ac:dyDescent="0.25">
      <c r="A15" s="37" t="s">
        <v>38</v>
      </c>
      <c r="B15" s="228">
        <v>0.78292157099737225</v>
      </c>
      <c r="C15" s="228">
        <v>0.89930925803361461</v>
      </c>
      <c r="D15" s="228">
        <v>0.91981615462418809</v>
      </c>
      <c r="E15" s="228">
        <v>1.5555369569521811</v>
      </c>
      <c r="F15" s="228">
        <v>1.735184869968057</v>
      </c>
      <c r="G15" s="228">
        <v>1.391580508852736</v>
      </c>
      <c r="H15" s="228">
        <v>1.5002866228846909</v>
      </c>
      <c r="I15" s="228">
        <v>1.669619942141366</v>
      </c>
      <c r="J15" s="228">
        <v>1.7052178382876459</v>
      </c>
      <c r="K15" s="228">
        <v>1.4273973142678431</v>
      </c>
      <c r="L15" s="228">
        <v>1.392496236996027</v>
      </c>
      <c r="M15" s="228">
        <v>1.8676526972954091</v>
      </c>
      <c r="N15" s="228">
        <v>1.1578771225755451</v>
      </c>
      <c r="O15" s="228">
        <v>0.72175918853918997</v>
      </c>
      <c r="P15" s="228">
        <v>0.80320973023300457</v>
      </c>
      <c r="Q15" s="228">
        <v>0.74198554736876776</v>
      </c>
      <c r="R15" s="228">
        <v>0.2236587372220751</v>
      </c>
      <c r="S15" s="228">
        <v>0.19342811230392579</v>
      </c>
      <c r="T15" s="228">
        <v>1.6422202079685231</v>
      </c>
      <c r="U15" s="228">
        <v>0.57085312584577219</v>
      </c>
      <c r="V15" s="228">
        <v>0.58132106032089637</v>
      </c>
      <c r="W15" s="228">
        <v>0.64488986626356704</v>
      </c>
      <c r="DA15" s="69" t="s">
        <v>2899</v>
      </c>
    </row>
    <row r="16" spans="1:105" ht="12" customHeight="1" x14ac:dyDescent="0.25">
      <c r="A16" s="57" t="s">
        <v>2900</v>
      </c>
      <c r="B16" s="263">
        <v>31.021307556552021</v>
      </c>
      <c r="C16" s="263">
        <v>24.82146886931146</v>
      </c>
      <c r="D16" s="263">
        <v>23.418047817966759</v>
      </c>
      <c r="E16" s="263">
        <v>23.080690397892489</v>
      </c>
      <c r="F16" s="263">
        <v>20.950537641834622</v>
      </c>
      <c r="G16" s="263">
        <v>27.31857567016452</v>
      </c>
      <c r="H16" s="263">
        <v>25.516089627911391</v>
      </c>
      <c r="I16" s="263">
        <v>28.454452835493669</v>
      </c>
      <c r="J16" s="263">
        <v>24.553085068106341</v>
      </c>
      <c r="K16" s="263">
        <v>21.34529382767575</v>
      </c>
      <c r="L16" s="263">
        <v>25.435957234965969</v>
      </c>
      <c r="M16" s="263">
        <v>24.334125816025431</v>
      </c>
      <c r="N16" s="263">
        <v>17.492138765517272</v>
      </c>
      <c r="O16" s="263">
        <v>14.738640229027389</v>
      </c>
      <c r="P16" s="263">
        <v>11.629512760299329</v>
      </c>
      <c r="Q16" s="263">
        <v>16.999559107280461</v>
      </c>
      <c r="R16" s="263">
        <v>15.914280071462761</v>
      </c>
      <c r="S16" s="263">
        <v>18.138940169962719</v>
      </c>
      <c r="T16" s="263">
        <v>16.00259639255599</v>
      </c>
      <c r="U16" s="263">
        <v>18.455178990251099</v>
      </c>
      <c r="V16" s="263">
        <v>17.575006474035199</v>
      </c>
      <c r="W16" s="263">
        <v>21.365099709700779</v>
      </c>
      <c r="DA16" s="70" t="s">
        <v>2901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2902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2903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0.57074523457471338</v>
      </c>
      <c r="Q19" s="231">
        <v>0.59331279661731195</v>
      </c>
      <c r="R19" s="231">
        <v>0.62969418223040541</v>
      </c>
      <c r="S19" s="231">
        <v>0.64537402370741703</v>
      </c>
      <c r="T19" s="231">
        <v>0.84375357247268801</v>
      </c>
      <c r="U19" s="231">
        <v>0.50064109028044679</v>
      </c>
      <c r="V19" s="231">
        <v>0.1732325933638475</v>
      </c>
      <c r="W19" s="231">
        <v>0.28214255900330482</v>
      </c>
      <c r="DA19" s="73" t="s">
        <v>2904</v>
      </c>
    </row>
    <row r="20" spans="1:105" ht="12" customHeight="1" x14ac:dyDescent="0.25">
      <c r="A20" s="46" t="s">
        <v>160</v>
      </c>
      <c r="B20" s="231">
        <v>0.84698861371794321</v>
      </c>
      <c r="C20" s="231">
        <v>0.4103690550725197</v>
      </c>
      <c r="D20" s="231">
        <v>0.42984306805013689</v>
      </c>
      <c r="E20" s="231">
        <v>0.44409225883333958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0.70954887269311673</v>
      </c>
      <c r="P20" s="231">
        <v>0</v>
      </c>
      <c r="Q20" s="231">
        <v>0.53817505609436211</v>
      </c>
      <c r="R20" s="231">
        <v>1.0843620509484959</v>
      </c>
      <c r="S20" s="231">
        <v>0.95887971950658224</v>
      </c>
      <c r="T20" s="231">
        <v>0.88313741337399132</v>
      </c>
      <c r="U20" s="231">
        <v>0.53580335225073961</v>
      </c>
      <c r="V20" s="231">
        <v>0.39825095475217909</v>
      </c>
      <c r="W20" s="231">
        <v>0.45178660991925362</v>
      </c>
      <c r="DA20" s="73" t="s">
        <v>2905</v>
      </c>
    </row>
    <row r="21" spans="1:105" ht="12" customHeight="1" x14ac:dyDescent="0.25">
      <c r="A21" s="46" t="s">
        <v>70</v>
      </c>
      <c r="B21" s="231">
        <v>0.83267932734503103</v>
      </c>
      <c r="C21" s="231">
        <v>0.79200617251013794</v>
      </c>
      <c r="D21" s="231">
        <v>0.82732829311054157</v>
      </c>
      <c r="E21" s="231">
        <v>0.84201693165723968</v>
      </c>
      <c r="F21" s="231">
        <v>0.79288099226426922</v>
      </c>
      <c r="G21" s="231">
        <v>0.67698994236733823</v>
      </c>
      <c r="H21" s="231">
        <v>1.317228938767685</v>
      </c>
      <c r="I21" s="231">
        <v>1.288309626319196</v>
      </c>
      <c r="J21" s="231">
        <v>1.4034329903232181</v>
      </c>
      <c r="K21" s="231">
        <v>0.79934906437143927</v>
      </c>
      <c r="L21" s="231">
        <v>0.74153073428723404</v>
      </c>
      <c r="M21" s="231">
        <v>0.4970746487028746</v>
      </c>
      <c r="N21" s="231">
        <v>0</v>
      </c>
      <c r="O21" s="231">
        <v>0.67715431957807337</v>
      </c>
      <c r="P21" s="231">
        <v>0</v>
      </c>
      <c r="Q21" s="231">
        <v>0</v>
      </c>
      <c r="R21" s="231">
        <v>0</v>
      </c>
      <c r="S21" s="231">
        <v>4.0332114157631714E-3</v>
      </c>
      <c r="T21" s="231">
        <v>5.5277487189085948E-3</v>
      </c>
      <c r="U21" s="231">
        <v>1.0297615226722999E-2</v>
      </c>
      <c r="V21" s="231">
        <v>2.799655131538484E-3</v>
      </c>
      <c r="W21" s="231">
        <v>3.5303926163534889E-4</v>
      </c>
      <c r="DA21" s="73" t="s">
        <v>2906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2907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9.2953001262839011E-3</v>
      </c>
      <c r="F23" s="231">
        <v>0.22829075372378621</v>
      </c>
      <c r="G23" s="231">
        <v>0.26060503482344771</v>
      </c>
      <c r="H23" s="231">
        <v>0.27043378884414299</v>
      </c>
      <c r="I23" s="231">
        <v>0.38745968960198929</v>
      </c>
      <c r="J23" s="231">
        <v>0.39222138058702388</v>
      </c>
      <c r="K23" s="231">
        <v>0.28521287239206611</v>
      </c>
      <c r="L23" s="231">
        <v>0.34618449645449179</v>
      </c>
      <c r="M23" s="231">
        <v>1.654062433044851</v>
      </c>
      <c r="N23" s="231">
        <v>2.1363553783918028</v>
      </c>
      <c r="O23" s="231">
        <v>2.5034788671459172</v>
      </c>
      <c r="P23" s="231">
        <v>0.45338532358060429</v>
      </c>
      <c r="Q23" s="231">
        <v>0.53440014443579442</v>
      </c>
      <c r="R23" s="231">
        <v>0.1259980411589286</v>
      </c>
      <c r="S23" s="231">
        <v>2.8541302449163051</v>
      </c>
      <c r="T23" s="231">
        <v>0.21798459664640249</v>
      </c>
      <c r="U23" s="231">
        <v>0.17462125655845409</v>
      </c>
      <c r="V23" s="231">
        <v>8.1251909098063804E-2</v>
      </c>
      <c r="W23" s="231">
        <v>9.7659175487613548E-2</v>
      </c>
      <c r="DA23" s="73" t="s">
        <v>2908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2909</v>
      </c>
    </row>
    <row r="25" spans="1:105" ht="12" customHeight="1" x14ac:dyDescent="0.25">
      <c r="A25" s="46" t="s">
        <v>73</v>
      </c>
      <c r="B25" s="231">
        <v>29.34163961548904</v>
      </c>
      <c r="C25" s="231">
        <v>23.619093641728799</v>
      </c>
      <c r="D25" s="231">
        <v>22.160876456806079</v>
      </c>
      <c r="E25" s="231">
        <v>21.785285907275629</v>
      </c>
      <c r="F25" s="231">
        <v>19.929365895846558</v>
      </c>
      <c r="G25" s="231">
        <v>26.38098069297374</v>
      </c>
      <c r="H25" s="231">
        <v>23.92842690029957</v>
      </c>
      <c r="I25" s="231">
        <v>26.778683519572489</v>
      </c>
      <c r="J25" s="231">
        <v>22.757430697196099</v>
      </c>
      <c r="K25" s="231">
        <v>20.26073189091225</v>
      </c>
      <c r="L25" s="231">
        <v>24.34824200422424</v>
      </c>
      <c r="M25" s="231">
        <v>22.182988734277711</v>
      </c>
      <c r="N25" s="231">
        <v>15.35578338712547</v>
      </c>
      <c r="O25" s="231">
        <v>10.848458169610289</v>
      </c>
      <c r="P25" s="231">
        <v>10.605382202144019</v>
      </c>
      <c r="Q25" s="231">
        <v>15.33367111013299</v>
      </c>
      <c r="R25" s="231">
        <v>14.07422579712494</v>
      </c>
      <c r="S25" s="231">
        <v>13.676522970416659</v>
      </c>
      <c r="T25" s="231">
        <v>14.052193061343999</v>
      </c>
      <c r="U25" s="231">
        <v>17.233815675934739</v>
      </c>
      <c r="V25" s="231">
        <v>16.91947136168957</v>
      </c>
      <c r="W25" s="231">
        <v>20.533158326028971</v>
      </c>
      <c r="DA25" s="73" t="s">
        <v>2910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2911</v>
      </c>
    </row>
    <row r="27" spans="1:105" ht="12" customHeight="1" x14ac:dyDescent="0.25">
      <c r="A27" s="57" t="s">
        <v>2912</v>
      </c>
      <c r="B27" s="263">
        <v>2.4958699641733202</v>
      </c>
      <c r="C27" s="263">
        <v>2.6439323711721392</v>
      </c>
      <c r="D27" s="263">
        <v>2.697405175217559</v>
      </c>
      <c r="E27" s="263">
        <v>4.4518787564128379</v>
      </c>
      <c r="F27" s="263">
        <v>4.8955133626045244</v>
      </c>
      <c r="G27" s="263">
        <v>3.965983150544524</v>
      </c>
      <c r="H27" s="263">
        <v>4.2513209712106184</v>
      </c>
      <c r="I27" s="263">
        <v>4.7553693568698749</v>
      </c>
      <c r="J27" s="263">
        <v>4.8441709736140446</v>
      </c>
      <c r="K27" s="263">
        <v>4.0547354691803159</v>
      </c>
      <c r="L27" s="263">
        <v>3.985140576380557</v>
      </c>
      <c r="M27" s="263">
        <v>5.5434093571473921</v>
      </c>
      <c r="N27" s="263">
        <v>3.6119763825358442</v>
      </c>
      <c r="O27" s="263">
        <v>2.4902800373693581</v>
      </c>
      <c r="P27" s="263">
        <v>2.3363919102384392</v>
      </c>
      <c r="Q27" s="263">
        <v>2.3114522541267202</v>
      </c>
      <c r="R27" s="263">
        <v>0.99526916651741859</v>
      </c>
      <c r="S27" s="263">
        <v>1.2308585688832649</v>
      </c>
      <c r="T27" s="263">
        <v>4.7758688543108683</v>
      </c>
      <c r="U27" s="263">
        <v>1.8066472060981951</v>
      </c>
      <c r="V27" s="263">
        <v>1.7909870099674849</v>
      </c>
      <c r="W27" s="263">
        <v>1.999934215104294</v>
      </c>
      <c r="DA27" s="70" t="s">
        <v>2913</v>
      </c>
    </row>
    <row r="28" spans="1:105" ht="12" customHeight="1" x14ac:dyDescent="0.25">
      <c r="A28" s="57" t="s">
        <v>2914</v>
      </c>
      <c r="B28" s="263">
        <f t="shared" ref="B28:W28" si="0">B29+B35+B46+B47</f>
        <v>4.8035960755512415</v>
      </c>
      <c r="C28" s="263">
        <f t="shared" si="0"/>
        <v>3.8668560788130413</v>
      </c>
      <c r="D28" s="263">
        <f t="shared" si="0"/>
        <v>3.7012276161120194</v>
      </c>
      <c r="E28" s="263">
        <f t="shared" si="0"/>
        <v>3.8189923027043218</v>
      </c>
      <c r="F28" s="263">
        <f t="shared" si="0"/>
        <v>3.497306439141799</v>
      </c>
      <c r="G28" s="263">
        <f t="shared" si="0"/>
        <v>4.2113468129881664</v>
      </c>
      <c r="H28" s="263">
        <f t="shared" si="0"/>
        <v>4.2034195514113053</v>
      </c>
      <c r="I28" s="263">
        <f t="shared" si="0"/>
        <v>4.6656059408668771</v>
      </c>
      <c r="J28" s="263">
        <f t="shared" si="0"/>
        <v>4.1659347355820913</v>
      </c>
      <c r="K28" s="263">
        <f t="shared" si="0"/>
        <v>3.4959296018544288</v>
      </c>
      <c r="L28" s="263">
        <f t="shared" si="0"/>
        <v>4.0282443752938271</v>
      </c>
      <c r="M28" s="263">
        <f t="shared" si="0"/>
        <v>4.2542780067277048</v>
      </c>
      <c r="N28" s="263">
        <f t="shared" si="0"/>
        <v>3.0993135884267438</v>
      </c>
      <c r="O28" s="263">
        <f t="shared" si="0"/>
        <v>2.6900730506522077</v>
      </c>
      <c r="P28" s="263">
        <f t="shared" si="0"/>
        <v>2.0062505935513797</v>
      </c>
      <c r="Q28" s="263">
        <f t="shared" si="0"/>
        <v>2.8588548147085926</v>
      </c>
      <c r="R28" s="263">
        <f t="shared" si="0"/>
        <v>2.5958156919624682</v>
      </c>
      <c r="S28" s="263">
        <f t="shared" si="0"/>
        <v>3.1248166659645435</v>
      </c>
      <c r="T28" s="263">
        <f t="shared" si="0"/>
        <v>2.9638166895145632</v>
      </c>
      <c r="U28" s="263">
        <f t="shared" si="0"/>
        <v>2.9400129848437642</v>
      </c>
      <c r="V28" s="263">
        <f t="shared" si="0"/>
        <v>2.6601173613870608</v>
      </c>
      <c r="W28" s="263">
        <f t="shared" si="0"/>
        <v>3.23134093939903</v>
      </c>
      <c r="DA28" s="70"/>
    </row>
    <row r="29" spans="1:105" ht="12" customHeight="1" x14ac:dyDescent="0.25">
      <c r="A29" s="60" t="s">
        <v>2915</v>
      </c>
      <c r="B29" s="331">
        <v>2.0770910019732489</v>
      </c>
      <c r="C29" s="331">
        <v>1.62997435563989</v>
      </c>
      <c r="D29" s="331">
        <v>1.5734733452888801</v>
      </c>
      <c r="E29" s="331">
        <v>1.568613945225664</v>
      </c>
      <c r="F29" s="331">
        <v>1.3815843442406439</v>
      </c>
      <c r="G29" s="331">
        <v>1.6591668635765979</v>
      </c>
      <c r="H29" s="331">
        <v>1.77287967403296</v>
      </c>
      <c r="I29" s="331">
        <v>1.953934303125239</v>
      </c>
      <c r="J29" s="331">
        <v>1.762741472181478</v>
      </c>
      <c r="K29" s="331">
        <v>1.4200877995732319</v>
      </c>
      <c r="L29" s="331">
        <v>1.6269468631868611</v>
      </c>
      <c r="M29" s="331">
        <v>1.809059703600117</v>
      </c>
      <c r="N29" s="331">
        <v>1.373476759943421</v>
      </c>
      <c r="O29" s="331">
        <v>1.283181645015673</v>
      </c>
      <c r="P29" s="331">
        <v>0.86439714155548575</v>
      </c>
      <c r="Q29" s="331">
        <v>1.284080102627668</v>
      </c>
      <c r="R29" s="331">
        <v>1.221458848881936</v>
      </c>
      <c r="S29" s="331">
        <v>1.5500937394154379</v>
      </c>
      <c r="T29" s="331">
        <v>1.2591767450865221</v>
      </c>
      <c r="U29" s="331">
        <v>1.29045735163354</v>
      </c>
      <c r="V29" s="331">
        <v>1.0832071451900429</v>
      </c>
      <c r="W29" s="331">
        <v>1.3295186077440539</v>
      </c>
      <c r="DA29" s="72" t="s">
        <v>2916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2917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0.4817262265969578</v>
      </c>
      <c r="Q31" s="297">
        <v>0.45733035958912971</v>
      </c>
      <c r="R31" s="297">
        <v>0.41800154577048648</v>
      </c>
      <c r="S31" s="297">
        <v>0.22418124280983431</v>
      </c>
      <c r="T31" s="297">
        <v>0.54472572930906626</v>
      </c>
      <c r="U31" s="297">
        <v>0.52896297760822442</v>
      </c>
      <c r="V31" s="297">
        <v>0.28624978186154681</v>
      </c>
      <c r="W31" s="297">
        <v>0.45088967755857817</v>
      </c>
      <c r="DA31" s="122" t="s">
        <v>2918</v>
      </c>
    </row>
    <row r="32" spans="1:105" ht="12" customHeight="1" x14ac:dyDescent="0.25">
      <c r="A32" s="59" t="s">
        <v>160</v>
      </c>
      <c r="B32" s="297">
        <v>1.047392990791969</v>
      </c>
      <c r="C32" s="297">
        <v>0.55630806488018536</v>
      </c>
      <c r="D32" s="297">
        <v>0.5379907871983739</v>
      </c>
      <c r="E32" s="297">
        <v>0.53775428078145726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0.23404562454277361</v>
      </c>
      <c r="P32" s="297">
        <v>0</v>
      </c>
      <c r="Q32" s="297">
        <v>0.4148297379203249</v>
      </c>
      <c r="R32" s="297">
        <v>0.71981769287726416</v>
      </c>
      <c r="S32" s="297">
        <v>0.33308258362996213</v>
      </c>
      <c r="T32" s="297">
        <v>0.57015186338170065</v>
      </c>
      <c r="U32" s="297">
        <v>0.56611441234329074</v>
      </c>
      <c r="V32" s="297">
        <v>0.65807043992308467</v>
      </c>
      <c r="W32" s="297">
        <v>0.72199642475557635</v>
      </c>
      <c r="DA32" s="122" t="s">
        <v>2919</v>
      </c>
    </row>
    <row r="33" spans="1:105" ht="12" customHeight="1" x14ac:dyDescent="0.25">
      <c r="A33" s="59" t="s">
        <v>70</v>
      </c>
      <c r="B33" s="297">
        <v>1.029698011181281</v>
      </c>
      <c r="C33" s="297">
        <v>1.0736662907597041</v>
      </c>
      <c r="D33" s="297">
        <v>1.035482558090506</v>
      </c>
      <c r="E33" s="297">
        <v>1.019603923470046</v>
      </c>
      <c r="F33" s="297">
        <v>1.0727205977466541</v>
      </c>
      <c r="G33" s="297">
        <v>1.1980005297340199</v>
      </c>
      <c r="H33" s="297">
        <v>1.4708970431660819</v>
      </c>
      <c r="I33" s="297">
        <v>1.5021592459029891</v>
      </c>
      <c r="J33" s="297">
        <v>1.377709193677598</v>
      </c>
      <c r="K33" s="297">
        <v>1.0466399524416321</v>
      </c>
      <c r="L33" s="297">
        <v>1.109142418905531</v>
      </c>
      <c r="M33" s="297">
        <v>0.41802901557484867</v>
      </c>
      <c r="N33" s="297">
        <v>0</v>
      </c>
      <c r="O33" s="297">
        <v>0.2233602387894042</v>
      </c>
      <c r="P33" s="297">
        <v>0</v>
      </c>
      <c r="Q33" s="297">
        <v>0</v>
      </c>
      <c r="R33" s="297">
        <v>0</v>
      </c>
      <c r="S33" s="297">
        <v>1.4010020770691999E-3</v>
      </c>
      <c r="T33" s="297">
        <v>3.5687042408845161E-3</v>
      </c>
      <c r="U33" s="297">
        <v>1.0880164090286479E-2</v>
      </c>
      <c r="V33" s="297">
        <v>4.6261540921877014E-3</v>
      </c>
      <c r="W33" s="297">
        <v>5.6418910853649857E-4</v>
      </c>
      <c r="DA33" s="122" t="s">
        <v>2920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1.125574097415977E-2</v>
      </c>
      <c r="F34" s="297">
        <v>0.30886374649398962</v>
      </c>
      <c r="G34" s="297">
        <v>0.46116633384257733</v>
      </c>
      <c r="H34" s="297">
        <v>0.30198263086687738</v>
      </c>
      <c r="I34" s="297">
        <v>0.45177505722225009</v>
      </c>
      <c r="J34" s="297">
        <v>0.38503227850388028</v>
      </c>
      <c r="K34" s="297">
        <v>0.37344784713160062</v>
      </c>
      <c r="L34" s="297">
        <v>0.51780444428133032</v>
      </c>
      <c r="M34" s="297">
        <v>1.3910306880252681</v>
      </c>
      <c r="N34" s="297">
        <v>1.373476759943421</v>
      </c>
      <c r="O34" s="297">
        <v>0.82577578168349552</v>
      </c>
      <c r="P34" s="297">
        <v>0.38267091495852801</v>
      </c>
      <c r="Q34" s="297">
        <v>0.41192000511821358</v>
      </c>
      <c r="R34" s="297">
        <v>8.3639610234185854E-2</v>
      </c>
      <c r="S34" s="297">
        <v>0.99142891089857266</v>
      </c>
      <c r="T34" s="297">
        <v>0.1407304481548704</v>
      </c>
      <c r="U34" s="297">
        <v>0.18449979759173801</v>
      </c>
      <c r="V34" s="297">
        <v>0.1342607693132235</v>
      </c>
      <c r="W34" s="297">
        <v>0.1560683163213632</v>
      </c>
      <c r="DA34" s="122" t="s">
        <v>2921</v>
      </c>
    </row>
    <row r="35" spans="1:105" ht="12" customHeight="1" x14ac:dyDescent="0.25">
      <c r="A35" s="60" t="s">
        <v>2922</v>
      </c>
      <c r="B35" s="331">
        <v>2.51318285441788</v>
      </c>
      <c r="C35" s="331">
        <v>2.0109045974319431</v>
      </c>
      <c r="D35" s="331">
        <v>1.897206819949844</v>
      </c>
      <c r="E35" s="331">
        <v>1.8698758996655951</v>
      </c>
      <c r="F35" s="331">
        <v>1.6973021493794009</v>
      </c>
      <c r="G35" s="331">
        <v>2.2132070305616098</v>
      </c>
      <c r="H35" s="331">
        <v>2.0671791106082069</v>
      </c>
      <c r="I35" s="331">
        <v>2.3052298123681449</v>
      </c>
      <c r="J35" s="331">
        <v>1.9891615562541141</v>
      </c>
      <c r="K35" s="331">
        <v>1.7292832151717681</v>
      </c>
      <c r="L35" s="331">
        <v>2.0606872064334141</v>
      </c>
      <c r="M35" s="331">
        <v>1.9714226315765291</v>
      </c>
      <c r="N35" s="331">
        <v>1.417120898352054</v>
      </c>
      <c r="O35" s="331">
        <v>1.1940469579981281</v>
      </c>
      <c r="P35" s="331">
        <v>0.94216183573619827</v>
      </c>
      <c r="Q35" s="331">
        <v>1.3772146903606921</v>
      </c>
      <c r="R35" s="331">
        <v>1.289291102352548</v>
      </c>
      <c r="S35" s="331">
        <v>1.4695213394650659</v>
      </c>
      <c r="T35" s="331">
        <v>1.296446025256172</v>
      </c>
      <c r="U35" s="331">
        <v>1.49514134209072</v>
      </c>
      <c r="V35" s="331">
        <v>1.423834403379284</v>
      </c>
      <c r="W35" s="331">
        <v>1.7308877833554639</v>
      </c>
      <c r="DA35" s="72" t="s">
        <v>2923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2924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2925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4.623877104983358E-2</v>
      </c>
      <c r="Q38" s="231">
        <v>4.8067075994364897E-2</v>
      </c>
      <c r="R38" s="231">
        <v>5.1014504125049223E-2</v>
      </c>
      <c r="S38" s="231">
        <v>5.2284802247982237E-2</v>
      </c>
      <c r="T38" s="231">
        <v>6.8356467818982095E-2</v>
      </c>
      <c r="U38" s="231">
        <v>4.0559302731394638E-2</v>
      </c>
      <c r="V38" s="231">
        <v>1.4034391770066211E-2</v>
      </c>
      <c r="W38" s="231">
        <v>2.2857703225308661E-2</v>
      </c>
      <c r="DA38" s="73" t="s">
        <v>2926</v>
      </c>
    </row>
    <row r="39" spans="1:105" ht="12" customHeight="1" x14ac:dyDescent="0.25">
      <c r="A39" s="64" t="s">
        <v>160</v>
      </c>
      <c r="B39" s="231">
        <v>6.8618553811846464E-2</v>
      </c>
      <c r="C39" s="231">
        <v>3.3245938176906263E-2</v>
      </c>
      <c r="D39" s="231">
        <v>3.4823620079348243E-2</v>
      </c>
      <c r="E39" s="231">
        <v>3.5978014422668257E-2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5.7483910308198508E-2</v>
      </c>
      <c r="P39" s="231">
        <v>0</v>
      </c>
      <c r="Q39" s="231">
        <v>4.3600106835795301E-2</v>
      </c>
      <c r="R39" s="231">
        <v>8.7849298726596622E-2</v>
      </c>
      <c r="S39" s="231">
        <v>7.7683381531220674E-2</v>
      </c>
      <c r="T39" s="231">
        <v>7.1547139054030401E-2</v>
      </c>
      <c r="U39" s="231">
        <v>4.3407963889380702E-2</v>
      </c>
      <c r="V39" s="231">
        <v>3.2264193551935952E-2</v>
      </c>
      <c r="W39" s="231">
        <v>3.6601370198040988E-2</v>
      </c>
      <c r="DA39" s="73" t="s">
        <v>2927</v>
      </c>
    </row>
    <row r="40" spans="1:105" ht="12" customHeight="1" x14ac:dyDescent="0.25">
      <c r="A40" s="64" t="s">
        <v>70</v>
      </c>
      <c r="B40" s="231">
        <v>6.7459290840554881E-2</v>
      </c>
      <c r="C40" s="231">
        <v>6.4164166185354851E-2</v>
      </c>
      <c r="D40" s="231">
        <v>6.7025778247089704E-2</v>
      </c>
      <c r="E40" s="231">
        <v>6.8215774332296836E-2</v>
      </c>
      <c r="F40" s="231">
        <v>6.4235039471491534E-2</v>
      </c>
      <c r="G40" s="231">
        <v>5.4846157360365362E-2</v>
      </c>
      <c r="H40" s="231">
        <v>0.10671494675777481</v>
      </c>
      <c r="I40" s="231">
        <v>0.10437205646939481</v>
      </c>
      <c r="J40" s="231">
        <v>0.1136987447152198</v>
      </c>
      <c r="K40" s="231">
        <v>6.4759048586556872E-2</v>
      </c>
      <c r="L40" s="231">
        <v>6.0074912188573013E-2</v>
      </c>
      <c r="M40" s="231">
        <v>4.0270368430101948E-2</v>
      </c>
      <c r="N40" s="231">
        <v>0</v>
      </c>
      <c r="O40" s="231">
        <v>5.4859474335703193E-2</v>
      </c>
      <c r="P40" s="231">
        <v>0</v>
      </c>
      <c r="Q40" s="231">
        <v>0</v>
      </c>
      <c r="R40" s="231">
        <v>0</v>
      </c>
      <c r="S40" s="231">
        <v>3.2674953368294109E-4</v>
      </c>
      <c r="T40" s="231">
        <v>4.4782906969881422E-4</v>
      </c>
      <c r="U40" s="231">
        <v>8.3425851673124139E-4</v>
      </c>
      <c r="V40" s="231">
        <v>2.2681330443724221E-4</v>
      </c>
      <c r="W40" s="231">
        <v>2.8601380443452989E-5</v>
      </c>
      <c r="DA40" s="73" t="s">
        <v>2928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2929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7.5305622954345824E-4</v>
      </c>
      <c r="F42" s="231">
        <v>1.8494913763219999E-2</v>
      </c>
      <c r="G42" s="231">
        <v>2.111284652006654E-2</v>
      </c>
      <c r="H42" s="231">
        <v>2.1909120372807012E-2</v>
      </c>
      <c r="I42" s="231">
        <v>3.1389942119964757E-2</v>
      </c>
      <c r="J42" s="231">
        <v>3.1775709229226977E-2</v>
      </c>
      <c r="K42" s="231">
        <v>2.3106443835363789E-2</v>
      </c>
      <c r="L42" s="231">
        <v>2.8046043493449021E-2</v>
      </c>
      <c r="M42" s="231">
        <v>0.13400342133505749</v>
      </c>
      <c r="N42" s="231">
        <v>0.17307625405956509</v>
      </c>
      <c r="O42" s="231">
        <v>0.20281866435961199</v>
      </c>
      <c r="P42" s="231">
        <v>3.6730889553584153E-2</v>
      </c>
      <c r="Q42" s="231">
        <v>4.3294283387187951E-2</v>
      </c>
      <c r="R42" s="231">
        <v>1.0207697278833E-2</v>
      </c>
      <c r="S42" s="231">
        <v>0.23122659103659099</v>
      </c>
      <c r="T42" s="231">
        <v>1.76599632307642E-2</v>
      </c>
      <c r="U42" s="231">
        <v>1.4146893943770019E-2</v>
      </c>
      <c r="V42" s="231">
        <v>6.5826014735747276E-3</v>
      </c>
      <c r="W42" s="231">
        <v>7.9118317293565832E-3</v>
      </c>
      <c r="DA42" s="73" t="s">
        <v>2930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2931</v>
      </c>
    </row>
    <row r="44" spans="1:105" ht="12" customHeight="1" x14ac:dyDescent="0.25">
      <c r="A44" s="64" t="s">
        <v>73</v>
      </c>
      <c r="B44" s="231">
        <v>2.3771050097654789</v>
      </c>
      <c r="C44" s="231">
        <v>1.913494493069682</v>
      </c>
      <c r="D44" s="231">
        <v>1.7953574216234061</v>
      </c>
      <c r="E44" s="231">
        <v>1.7649290546810861</v>
      </c>
      <c r="F44" s="231">
        <v>1.6145721961446891</v>
      </c>
      <c r="G44" s="231">
        <v>2.1372480266811782</v>
      </c>
      <c r="H44" s="231">
        <v>1.9385550434776251</v>
      </c>
      <c r="I44" s="231">
        <v>2.1694678137787862</v>
      </c>
      <c r="J44" s="231">
        <v>1.843687102309667</v>
      </c>
      <c r="K44" s="231">
        <v>1.641417722749847</v>
      </c>
      <c r="L44" s="231">
        <v>1.9725662507513919</v>
      </c>
      <c r="M44" s="231">
        <v>1.797148841811369</v>
      </c>
      <c r="N44" s="231">
        <v>1.2440446442924891</v>
      </c>
      <c r="O44" s="231">
        <v>0.87888490899461447</v>
      </c>
      <c r="P44" s="231">
        <v>0.85919217513278057</v>
      </c>
      <c r="Q44" s="231">
        <v>1.2422532241433439</v>
      </c>
      <c r="R44" s="231">
        <v>1.140219602222069</v>
      </c>
      <c r="S44" s="231">
        <v>1.107999815115589</v>
      </c>
      <c r="T44" s="231">
        <v>1.138434626082697</v>
      </c>
      <c r="U44" s="231">
        <v>1.396192923009443</v>
      </c>
      <c r="V44" s="231">
        <v>1.3707264032792701</v>
      </c>
      <c r="W44" s="231">
        <v>1.663488276822314</v>
      </c>
      <c r="DA44" s="73" t="s">
        <v>2932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2933</v>
      </c>
    </row>
    <row r="46" spans="1:105" ht="12" customHeight="1" x14ac:dyDescent="0.25">
      <c r="A46" s="60" t="s">
        <v>2934</v>
      </c>
      <c r="B46" s="331">
        <v>0.21332221916011279</v>
      </c>
      <c r="C46" s="331">
        <v>0.2259771257412084</v>
      </c>
      <c r="D46" s="331">
        <v>0.23054745087329551</v>
      </c>
      <c r="E46" s="331">
        <v>0.38050245781306302</v>
      </c>
      <c r="F46" s="331">
        <v>0.41841994552175399</v>
      </c>
      <c r="G46" s="331">
        <v>0.33897291884995923</v>
      </c>
      <c r="H46" s="331">
        <v>0.36336076677013818</v>
      </c>
      <c r="I46" s="331">
        <v>0.40644182537349349</v>
      </c>
      <c r="J46" s="331">
        <v>0.41403170714649928</v>
      </c>
      <c r="K46" s="331">
        <v>0.34655858710942872</v>
      </c>
      <c r="L46" s="331">
        <v>0.34061030567355172</v>
      </c>
      <c r="M46" s="331">
        <v>0.47379567155105912</v>
      </c>
      <c r="N46" s="331">
        <v>0.30871593013126858</v>
      </c>
      <c r="O46" s="331">
        <v>0.2128444476384066</v>
      </c>
      <c r="P46" s="331">
        <v>0.19969161625969559</v>
      </c>
      <c r="Q46" s="331">
        <v>0.19756002172023249</v>
      </c>
      <c r="R46" s="331">
        <v>8.5065740727984437E-2</v>
      </c>
      <c r="S46" s="331">
        <v>0.1052015870840397</v>
      </c>
      <c r="T46" s="331">
        <v>0.40819391917186892</v>
      </c>
      <c r="U46" s="331">
        <v>0.15441429111950389</v>
      </c>
      <c r="V46" s="331">
        <v>0.15307581281773369</v>
      </c>
      <c r="W46" s="331">
        <v>0.17093454829951221</v>
      </c>
      <c r="DA46" s="72" t="s">
        <v>2935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2937</v>
      </c>
    </row>
    <row r="48" spans="1:105" ht="12" customHeight="1" x14ac:dyDescent="0.25">
      <c r="A48" s="132" t="s">
        <v>2938</v>
      </c>
      <c r="B48" s="318">
        <v>1.974083816107685</v>
      </c>
      <c r="C48" s="318">
        <v>2.0911923216091441</v>
      </c>
      <c r="D48" s="318">
        <v>2.1334861103814791</v>
      </c>
      <c r="E48" s="318">
        <v>3.521169744602088</v>
      </c>
      <c r="F48" s="318">
        <v>3.872058175858315</v>
      </c>
      <c r="G48" s="318">
        <v>3.1368553910375252</v>
      </c>
      <c r="H48" s="318">
        <v>3.3625405356908611</v>
      </c>
      <c r="I48" s="318">
        <v>3.7612126520063121</v>
      </c>
      <c r="J48" s="318">
        <v>3.8314494179337082</v>
      </c>
      <c r="K48" s="318">
        <v>3.207053165110656</v>
      </c>
      <c r="L48" s="318">
        <v>3.1520077687030499</v>
      </c>
      <c r="M48" s="318">
        <v>4.3845051445335024</v>
      </c>
      <c r="N48" s="318">
        <v>2.856857217434762</v>
      </c>
      <c r="O48" s="318">
        <v>1.9696625184458161</v>
      </c>
      <c r="P48" s="318">
        <v>1.847946216867224</v>
      </c>
      <c r="Q48" s="318">
        <v>1.8282204409990319</v>
      </c>
      <c r="R48" s="318">
        <v>0.78719836469676896</v>
      </c>
      <c r="S48" s="318">
        <v>0.9735354868757039</v>
      </c>
      <c r="T48" s="318">
        <v>3.7774265280164769</v>
      </c>
      <c r="U48" s="318">
        <v>1.4289498500198901</v>
      </c>
      <c r="V48" s="318">
        <v>1.416563571815308</v>
      </c>
      <c r="W48" s="318">
        <v>1.581828309963687</v>
      </c>
      <c r="DA48" s="139" t="s">
        <v>2939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100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</v>
      </c>
      <c r="C52" s="234">
        <f t="shared" si="1"/>
        <v>1.0000000000000002</v>
      </c>
      <c r="D52" s="234">
        <f t="shared" si="1"/>
        <v>0.99999999999999989</v>
      </c>
      <c r="E52" s="234">
        <f t="shared" si="1"/>
        <v>1</v>
      </c>
      <c r="F52" s="234">
        <f t="shared" si="1"/>
        <v>1</v>
      </c>
      <c r="G52" s="234">
        <f t="shared" si="1"/>
        <v>0.99999999999999989</v>
      </c>
      <c r="H52" s="234">
        <f t="shared" si="1"/>
        <v>1.0000000000000002</v>
      </c>
      <c r="I52" s="234">
        <f t="shared" si="1"/>
        <v>0.99999999999999989</v>
      </c>
      <c r="J52" s="234">
        <f t="shared" si="1"/>
        <v>1</v>
      </c>
      <c r="K52" s="234">
        <f t="shared" si="1"/>
        <v>0.99999999999999967</v>
      </c>
      <c r="L52" s="234">
        <f t="shared" si="1"/>
        <v>1.0000000000000002</v>
      </c>
      <c r="M52" s="234">
        <f t="shared" si="1"/>
        <v>1</v>
      </c>
      <c r="N52" s="234">
        <f t="shared" si="1"/>
        <v>0.99999999999999978</v>
      </c>
      <c r="O52" s="234">
        <f t="shared" si="1"/>
        <v>0.99999999999999978</v>
      </c>
      <c r="P52" s="234">
        <f t="shared" si="1"/>
        <v>0.99999999999999978</v>
      </c>
      <c r="Q52" s="234">
        <f t="shared" si="1"/>
        <v>1</v>
      </c>
      <c r="R52" s="234">
        <f t="shared" si="1"/>
        <v>0.99999999999999967</v>
      </c>
      <c r="S52" s="234">
        <f t="shared" si="1"/>
        <v>0.99999999999999933</v>
      </c>
      <c r="T52" s="234">
        <f t="shared" si="1"/>
        <v>1</v>
      </c>
      <c r="U52" s="234">
        <f t="shared" si="1"/>
        <v>1</v>
      </c>
      <c r="V52" s="234">
        <f t="shared" si="1"/>
        <v>1.0000000000000002</v>
      </c>
      <c r="W52" s="234">
        <f t="shared" si="1"/>
        <v>1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1.0314405501433163E-2</v>
      </c>
      <c r="C53" s="301">
        <f t="shared" si="2"/>
        <v>1.263695955205084E-2</v>
      </c>
      <c r="D53" s="301">
        <f t="shared" si="2"/>
        <v>1.3319496939323369E-2</v>
      </c>
      <c r="E53" s="301">
        <f t="shared" si="2"/>
        <v>1.828852911726048E-2</v>
      </c>
      <c r="F53" s="301">
        <f t="shared" si="2"/>
        <v>2.0257583932599816E-2</v>
      </c>
      <c r="G53" s="301">
        <f t="shared" si="2"/>
        <v>1.5529700744385321E-2</v>
      </c>
      <c r="H53" s="301">
        <f t="shared" si="2"/>
        <v>1.6801274244311888E-2</v>
      </c>
      <c r="I53" s="301">
        <f t="shared" si="2"/>
        <v>1.6840430349753986E-2</v>
      </c>
      <c r="J53" s="301">
        <f t="shared" si="2"/>
        <v>1.8480461713030871E-2</v>
      </c>
      <c r="K53" s="301">
        <f t="shared" si="2"/>
        <v>1.8143075653281198E-2</v>
      </c>
      <c r="L53" s="301">
        <f t="shared" si="2"/>
        <v>1.6245451081626505E-2</v>
      </c>
      <c r="M53" s="301">
        <f t="shared" si="2"/>
        <v>1.9950508332655305E-2</v>
      </c>
      <c r="N53" s="301">
        <f t="shared" si="2"/>
        <v>1.892672210577279E-2</v>
      </c>
      <c r="O53" s="301">
        <f t="shared" si="2"/>
        <v>1.6840172767869838E-2</v>
      </c>
      <c r="P53" s="301">
        <f t="shared" si="2"/>
        <v>1.8653207117346977E-2</v>
      </c>
      <c r="Q53" s="301">
        <f t="shared" si="2"/>
        <v>1.4796852264789058E-2</v>
      </c>
      <c r="R53" s="301">
        <f t="shared" si="2"/>
        <v>8.4231580731877198E-3</v>
      </c>
      <c r="S53" s="301">
        <f t="shared" si="2"/>
        <v>8.9204249442432545E-3</v>
      </c>
      <c r="T53" s="301">
        <f t="shared" si="2"/>
        <v>2.2668024015695652E-2</v>
      </c>
      <c r="U53" s="301">
        <f t="shared" si="2"/>
        <v>1.1883524389358332E-2</v>
      </c>
      <c r="V53" s="301">
        <f t="shared" si="2"/>
        <v>1.2289122206366791E-2</v>
      </c>
      <c r="W53" s="301">
        <f t="shared" si="2"/>
        <v>1.1564681772677872E-2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1.1211310327644742E-2</v>
      </c>
      <c r="C54" s="235">
        <f t="shared" si="3"/>
        <v>1.3735825600055263E-2</v>
      </c>
      <c r="D54" s="235">
        <f t="shared" si="3"/>
        <v>1.4477714064481921E-2</v>
      </c>
      <c r="E54" s="235">
        <f t="shared" si="3"/>
        <v>1.9878835997022257E-2</v>
      </c>
      <c r="F54" s="235">
        <f t="shared" si="3"/>
        <v>2.2019112970217185E-2</v>
      </c>
      <c r="G54" s="235">
        <f t="shared" si="3"/>
        <v>1.688010950476666E-2</v>
      </c>
      <c r="H54" s="235">
        <f t="shared" si="3"/>
        <v>1.8262254613382489E-2</v>
      </c>
      <c r="I54" s="235">
        <f t="shared" si="3"/>
        <v>1.8304815597558685E-2</v>
      </c>
      <c r="J54" s="235">
        <f t="shared" si="3"/>
        <v>2.0087458383729221E-2</v>
      </c>
      <c r="K54" s="235">
        <f t="shared" si="3"/>
        <v>1.9720734405740431E-2</v>
      </c>
      <c r="L54" s="235">
        <f t="shared" si="3"/>
        <v>1.7658099001767947E-2</v>
      </c>
      <c r="M54" s="235">
        <f t="shared" si="3"/>
        <v>2.1685335144190535E-2</v>
      </c>
      <c r="N54" s="235">
        <f t="shared" si="3"/>
        <v>2.0572524028013909E-2</v>
      </c>
      <c r="O54" s="235">
        <f t="shared" si="3"/>
        <v>1.8304535617249817E-2</v>
      </c>
      <c r="P54" s="235">
        <f t="shared" si="3"/>
        <v>2.0275225127551068E-2</v>
      </c>
      <c r="Q54" s="235">
        <f t="shared" si="3"/>
        <v>1.6083535070422889E-2</v>
      </c>
      <c r="R54" s="235">
        <f t="shared" si="3"/>
        <v>9.1556066012909998E-3</v>
      </c>
      <c r="S54" s="235">
        <f t="shared" si="3"/>
        <v>9.6961140698296235E-3</v>
      </c>
      <c r="T54" s="235">
        <f t="shared" si="3"/>
        <v>2.4639156538799618E-2</v>
      </c>
      <c r="U54" s="235">
        <f t="shared" si="3"/>
        <v>1.2916874336259054E-2</v>
      </c>
      <c r="V54" s="235">
        <f t="shared" si="3"/>
        <v>1.3357741528659553E-2</v>
      </c>
      <c r="W54" s="235">
        <f t="shared" si="3"/>
        <v>1.2570306274649863E-2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2.7804049612558949E-2</v>
      </c>
      <c r="C55" s="235">
        <f t="shared" si="4"/>
        <v>3.4064847488137047E-2</v>
      </c>
      <c r="D55" s="235">
        <f t="shared" si="4"/>
        <v>3.5904730879915164E-2</v>
      </c>
      <c r="E55" s="235">
        <f t="shared" si="4"/>
        <v>4.9299513272615211E-2</v>
      </c>
      <c r="F55" s="235">
        <f t="shared" si="4"/>
        <v>5.4607400166138652E-2</v>
      </c>
      <c r="G55" s="235">
        <f t="shared" si="4"/>
        <v>4.1862671571821303E-2</v>
      </c>
      <c r="H55" s="235">
        <f t="shared" si="4"/>
        <v>4.5290391441188571E-2</v>
      </c>
      <c r="I55" s="235">
        <f t="shared" si="4"/>
        <v>4.5395942681945529E-2</v>
      </c>
      <c r="J55" s="235">
        <f t="shared" si="4"/>
        <v>4.9816896791648434E-2</v>
      </c>
      <c r="K55" s="235">
        <f t="shared" si="4"/>
        <v>4.890742132623626E-2</v>
      </c>
      <c r="L55" s="235">
        <f t="shared" si="4"/>
        <v>4.3792085524384509E-2</v>
      </c>
      <c r="M55" s="235">
        <f t="shared" si="4"/>
        <v>5.3779631157592531E-2</v>
      </c>
      <c r="N55" s="235">
        <f t="shared" si="4"/>
        <v>5.1019859589474491E-2</v>
      </c>
      <c r="O55" s="235">
        <f t="shared" si="4"/>
        <v>4.5395248330779556E-2</v>
      </c>
      <c r="P55" s="235">
        <f t="shared" si="4"/>
        <v>5.028255831632665E-2</v>
      </c>
      <c r="Q55" s="235">
        <f t="shared" si="4"/>
        <v>3.988716697464878E-2</v>
      </c>
      <c r="R55" s="235">
        <f t="shared" si="4"/>
        <v>2.2705904371201676E-2</v>
      </c>
      <c r="S55" s="235">
        <f t="shared" si="4"/>
        <v>2.4046362893177468E-2</v>
      </c>
      <c r="T55" s="235">
        <f t="shared" si="4"/>
        <v>6.1105108216223059E-2</v>
      </c>
      <c r="U55" s="235">
        <f t="shared" si="4"/>
        <v>3.2033848353922444E-2</v>
      </c>
      <c r="V55" s="235">
        <f t="shared" si="4"/>
        <v>3.312719899107569E-2</v>
      </c>
      <c r="W55" s="235">
        <f t="shared" si="4"/>
        <v>3.1174359561131668E-2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8.5205958490100056E-2</v>
      </c>
      <c r="C56" s="235">
        <f t="shared" si="5"/>
        <v>0.10439227456041995</v>
      </c>
      <c r="D56" s="235">
        <f t="shared" si="5"/>
        <v>0.11003062689006265</v>
      </c>
      <c r="E56" s="235">
        <f t="shared" si="5"/>
        <v>0.15107915357736915</v>
      </c>
      <c r="F56" s="235">
        <f t="shared" si="5"/>
        <v>0.16734525857365068</v>
      </c>
      <c r="G56" s="235">
        <f t="shared" si="5"/>
        <v>0.12828883223622659</v>
      </c>
      <c r="H56" s="235">
        <f t="shared" si="5"/>
        <v>0.1387931350617069</v>
      </c>
      <c r="I56" s="235">
        <f t="shared" si="5"/>
        <v>0.13911659854144601</v>
      </c>
      <c r="J56" s="235">
        <f t="shared" si="5"/>
        <v>0.15266468371634195</v>
      </c>
      <c r="K56" s="235">
        <f t="shared" si="5"/>
        <v>0.14987758148362718</v>
      </c>
      <c r="L56" s="235">
        <f t="shared" si="5"/>
        <v>0.13420155241343637</v>
      </c>
      <c r="M56" s="235">
        <f t="shared" si="5"/>
        <v>0.16480854709584808</v>
      </c>
      <c r="N56" s="235">
        <f t="shared" si="5"/>
        <v>0.15635118261290565</v>
      </c>
      <c r="O56" s="235">
        <f t="shared" si="5"/>
        <v>0.13911447069109864</v>
      </c>
      <c r="P56" s="235">
        <f t="shared" si="5"/>
        <v>0.15409171096938815</v>
      </c>
      <c r="Q56" s="235">
        <f t="shared" si="5"/>
        <v>0.12223486653521394</v>
      </c>
      <c r="R56" s="235">
        <f t="shared" si="5"/>
        <v>6.9582610169811543E-2</v>
      </c>
      <c r="S56" s="235">
        <f t="shared" si="5"/>
        <v>7.3690466930705134E-2</v>
      </c>
      <c r="T56" s="235">
        <f t="shared" si="5"/>
        <v>0.18725758969487716</v>
      </c>
      <c r="U56" s="235">
        <f t="shared" si="5"/>
        <v>9.8168244955568792E-2</v>
      </c>
      <c r="V56" s="235">
        <f t="shared" si="5"/>
        <v>0.10151883561781261</v>
      </c>
      <c r="W56" s="235">
        <f t="shared" si="5"/>
        <v>9.5534327687338966E-2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1.8373611369409976E-2</v>
      </c>
      <c r="C57" s="302">
        <f t="shared" si="6"/>
        <v>2.252381505974542E-2</v>
      </c>
      <c r="D57" s="302">
        <f t="shared" si="6"/>
        <v>2.3716153685978063E-2</v>
      </c>
      <c r="E57" s="302">
        <f t="shared" si="6"/>
        <v>3.2702507864448303E-2</v>
      </c>
      <c r="F57" s="302">
        <f t="shared" si="6"/>
        <v>3.6593660368111333E-2</v>
      </c>
      <c r="G57" s="302">
        <f t="shared" si="6"/>
        <v>2.7907905983760185E-2</v>
      </c>
      <c r="H57" s="302">
        <f t="shared" si="6"/>
        <v>3.0313444067608681E-2</v>
      </c>
      <c r="I57" s="302">
        <f t="shared" si="6"/>
        <v>3.0270754533700973E-2</v>
      </c>
      <c r="J57" s="302">
        <f t="shared" si="6"/>
        <v>3.3244457340315205E-2</v>
      </c>
      <c r="K57" s="302">
        <f t="shared" si="6"/>
        <v>3.2629170036795281E-2</v>
      </c>
      <c r="L57" s="302">
        <f t="shared" si="6"/>
        <v>2.9100221224239262E-2</v>
      </c>
      <c r="M57" s="302">
        <f t="shared" si="6"/>
        <v>3.4628741570511865E-2</v>
      </c>
      <c r="N57" s="302">
        <f t="shared" si="6"/>
        <v>3.1821442595731712E-2</v>
      </c>
      <c r="O57" s="302">
        <f t="shared" si="6"/>
        <v>2.7379385689773574E-2</v>
      </c>
      <c r="P57" s="302">
        <f t="shared" si="6"/>
        <v>3.2968228437075926E-2</v>
      </c>
      <c r="Q57" s="302">
        <f t="shared" si="6"/>
        <v>2.5515446548166693E-2</v>
      </c>
      <c r="R57" s="302">
        <f t="shared" si="6"/>
        <v>1.64991058060838E-2</v>
      </c>
      <c r="S57" s="302">
        <f t="shared" si="6"/>
        <v>1.8451060026842069E-2</v>
      </c>
      <c r="T57" s="302">
        <f t="shared" si="6"/>
        <v>3.9878866472045228E-2</v>
      </c>
      <c r="U57" s="302">
        <f t="shared" si="6"/>
        <v>2.0843721647635011E-2</v>
      </c>
      <c r="V57" s="302">
        <f t="shared" si="6"/>
        <v>2.1442792379740481E-2</v>
      </c>
      <c r="W57" s="302">
        <f t="shared" si="6"/>
        <v>2.0280833605809439E-2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0.65213929829742845</v>
      </c>
      <c r="C58" s="303">
        <f t="shared" si="7"/>
        <v>0.60350067097767301</v>
      </c>
      <c r="D58" s="303">
        <f t="shared" si="7"/>
        <v>0.58823430746708605</v>
      </c>
      <c r="E58" s="303">
        <f t="shared" si="7"/>
        <v>0.48232777444309016</v>
      </c>
      <c r="F58" s="303">
        <f t="shared" si="7"/>
        <v>0.44100407741997577</v>
      </c>
      <c r="G58" s="303">
        <f t="shared" si="7"/>
        <v>0.5441621122904482</v>
      </c>
      <c r="H58" s="303">
        <f t="shared" si="7"/>
        <v>0.512968232277631</v>
      </c>
      <c r="I58" s="303">
        <f t="shared" si="7"/>
        <v>0.51259833960691614</v>
      </c>
      <c r="J58" s="303">
        <f t="shared" si="7"/>
        <v>0.47649401336621205</v>
      </c>
      <c r="K58" s="303">
        <f t="shared" si="7"/>
        <v>0.48585709435059204</v>
      </c>
      <c r="L58" s="303">
        <f t="shared" si="7"/>
        <v>0.52746572088777655</v>
      </c>
      <c r="M58" s="303">
        <f t="shared" si="7"/>
        <v>0.44550316133864748</v>
      </c>
      <c r="N58" s="303">
        <f t="shared" si="7"/>
        <v>0.46626352569748253</v>
      </c>
      <c r="O58" s="303">
        <f t="shared" si="7"/>
        <v>0.50700681744893561</v>
      </c>
      <c r="P58" s="303">
        <f t="shared" si="7"/>
        <v>0.47231024267369232</v>
      </c>
      <c r="Q58" s="303">
        <f t="shared" si="7"/>
        <v>0.55357962142939232</v>
      </c>
      <c r="R58" s="303">
        <f t="shared" si="7"/>
        <v>0.68514015833001507</v>
      </c>
      <c r="S58" s="303">
        <f t="shared" si="7"/>
        <v>0.66872463759800405</v>
      </c>
      <c r="T58" s="303">
        <f t="shared" si="7"/>
        <v>0.38637565041962546</v>
      </c>
      <c r="U58" s="303">
        <f t="shared" si="7"/>
        <v>0.61751597249700885</v>
      </c>
      <c r="V58" s="303">
        <f t="shared" si="7"/>
        <v>0.61345392070322813</v>
      </c>
      <c r="W58" s="303">
        <f t="shared" si="7"/>
        <v>0.62846475358226472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5.2468932333377398E-2</v>
      </c>
      <c r="C59" s="303">
        <f t="shared" si="8"/>
        <v>6.4283663808258659E-2</v>
      </c>
      <c r="D59" s="303">
        <f t="shared" si="8"/>
        <v>6.7755701821775441E-2</v>
      </c>
      <c r="E59" s="303">
        <f t="shared" si="8"/>
        <v>9.3032952466064189E-2</v>
      </c>
      <c r="F59" s="303">
        <f t="shared" si="8"/>
        <v>0.10304944870061648</v>
      </c>
      <c r="G59" s="303">
        <f t="shared" si="8"/>
        <v>7.8998912482307976E-2</v>
      </c>
      <c r="H59" s="303">
        <f t="shared" si="8"/>
        <v>8.546735159063007E-2</v>
      </c>
      <c r="I59" s="303">
        <f t="shared" si="8"/>
        <v>8.5666536996574644E-2</v>
      </c>
      <c r="J59" s="303">
        <f t="shared" si="8"/>
        <v>9.4009305235852741E-2</v>
      </c>
      <c r="K59" s="303">
        <f t="shared" si="8"/>
        <v>9.2293037018865209E-2</v>
      </c>
      <c r="L59" s="303">
        <f t="shared" si="8"/>
        <v>8.263990332827402E-2</v>
      </c>
      <c r="M59" s="303">
        <f t="shared" si="8"/>
        <v>0.10148736847481178</v>
      </c>
      <c r="N59" s="303">
        <f t="shared" si="8"/>
        <v>9.6279412451105092E-2</v>
      </c>
      <c r="O59" s="303">
        <f t="shared" si="8"/>
        <v>8.5665226688729182E-2</v>
      </c>
      <c r="P59" s="303">
        <f t="shared" si="8"/>
        <v>9.4888053596938998E-2</v>
      </c>
      <c r="Q59" s="303">
        <f t="shared" si="8"/>
        <v>7.5270944129579118E-2</v>
      </c>
      <c r="R59" s="303">
        <f t="shared" si="8"/>
        <v>4.2848238894041886E-2</v>
      </c>
      <c r="S59" s="303">
        <f t="shared" si="8"/>
        <v>4.5377813846802659E-2</v>
      </c>
      <c r="T59" s="303">
        <f t="shared" si="8"/>
        <v>0.11531125260158229</v>
      </c>
      <c r="U59" s="303">
        <f t="shared" si="8"/>
        <v>6.0450971893692362E-2</v>
      </c>
      <c r="V59" s="303">
        <f t="shared" si="8"/>
        <v>6.2514230354126732E-2</v>
      </c>
      <c r="W59" s="303">
        <f t="shared" si="8"/>
        <v>5.8829033365361397E-2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0.10098264775923757</v>
      </c>
      <c r="C60" s="303">
        <f t="shared" si="9"/>
        <v>9.4017410912495228E-2</v>
      </c>
      <c r="D60" s="303">
        <f t="shared" si="9"/>
        <v>9.2970561870290819E-2</v>
      </c>
      <c r="E60" s="303">
        <f t="shared" si="9"/>
        <v>7.9807233935552557E-2</v>
      </c>
      <c r="F60" s="303">
        <f t="shared" si="9"/>
        <v>7.361750929813414E-2</v>
      </c>
      <c r="G60" s="303">
        <f t="shared" si="9"/>
        <v>8.3886341843439419E-2</v>
      </c>
      <c r="H60" s="303">
        <f t="shared" si="9"/>
        <v>8.4504355026643885E-2</v>
      </c>
      <c r="I60" s="303">
        <f t="shared" si="9"/>
        <v>8.4049476276180604E-2</v>
      </c>
      <c r="J60" s="303">
        <f t="shared" si="9"/>
        <v>8.0846987499657477E-2</v>
      </c>
      <c r="K60" s="303">
        <f t="shared" si="9"/>
        <v>7.9573615248573218E-2</v>
      </c>
      <c r="L60" s="303">
        <f t="shared" si="9"/>
        <v>8.353374727355066E-2</v>
      </c>
      <c r="M60" s="303">
        <f t="shared" si="9"/>
        <v>7.7886270316006631E-2</v>
      </c>
      <c r="N60" s="303">
        <f t="shared" si="9"/>
        <v>8.2614075977417267E-2</v>
      </c>
      <c r="O60" s="303">
        <f t="shared" si="9"/>
        <v>9.2538073724751521E-2</v>
      </c>
      <c r="P60" s="303">
        <f t="shared" si="9"/>
        <v>8.1480000429536653E-2</v>
      </c>
      <c r="Q60" s="303">
        <f t="shared" si="9"/>
        <v>9.3096753631109821E-2</v>
      </c>
      <c r="R60" s="303">
        <f t="shared" si="9"/>
        <v>0.11175482435902817</v>
      </c>
      <c r="S60" s="303">
        <f t="shared" si="9"/>
        <v>0.11520198384951383</v>
      </c>
      <c r="T60" s="303">
        <f t="shared" si="9"/>
        <v>7.156005019713077E-2</v>
      </c>
      <c r="U60" s="303">
        <f t="shared" si="9"/>
        <v>9.8373739883458544E-2</v>
      </c>
      <c r="V60" s="303">
        <f t="shared" si="9"/>
        <v>9.2851142176503879E-2</v>
      </c>
      <c r="W60" s="303">
        <f t="shared" si="9"/>
        <v>9.5051458444522119E-2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4.3665234486244008E-2</v>
      </c>
      <c r="C61" s="304">
        <f t="shared" si="10"/>
        <v>3.9630636788029902E-2</v>
      </c>
      <c r="D61" s="304">
        <f t="shared" si="10"/>
        <v>3.95238326771973E-2</v>
      </c>
      <c r="E61" s="304">
        <f t="shared" si="10"/>
        <v>3.2780045142418016E-2</v>
      </c>
      <c r="F61" s="304">
        <f t="shared" si="10"/>
        <v>2.9082037870622055E-2</v>
      </c>
      <c r="G61" s="304">
        <f t="shared" si="10"/>
        <v>3.3049151464810696E-2</v>
      </c>
      <c r="H61" s="304">
        <f t="shared" si="10"/>
        <v>3.5641470369927965E-2</v>
      </c>
      <c r="I61" s="304">
        <f t="shared" si="10"/>
        <v>3.5199533980623018E-2</v>
      </c>
      <c r="J61" s="304">
        <f t="shared" si="10"/>
        <v>3.4208970330081523E-2</v>
      </c>
      <c r="K61" s="304">
        <f t="shared" si="10"/>
        <v>3.232374019273479E-2</v>
      </c>
      <c r="L61" s="304">
        <f t="shared" si="10"/>
        <v>3.3738014736763362E-2</v>
      </c>
      <c r="M61" s="304">
        <f t="shared" si="10"/>
        <v>3.3119817950207575E-2</v>
      </c>
      <c r="N61" s="304">
        <f t="shared" si="10"/>
        <v>3.6610852745875562E-2</v>
      </c>
      <c r="O61" s="304">
        <f t="shared" si="10"/>
        <v>4.4141239078960712E-2</v>
      </c>
      <c r="P61" s="304">
        <f t="shared" si="10"/>
        <v>3.5105823615262904E-2</v>
      </c>
      <c r="Q61" s="304">
        <f t="shared" si="10"/>
        <v>4.1815236066516902E-2</v>
      </c>
      <c r="R61" s="304">
        <f t="shared" si="10"/>
        <v>5.2586136812888616E-2</v>
      </c>
      <c r="S61" s="304">
        <f t="shared" si="10"/>
        <v>5.7146992295066056E-2</v>
      </c>
      <c r="T61" s="304">
        <f t="shared" si="10"/>
        <v>3.0402268603261576E-2</v>
      </c>
      <c r="U61" s="304">
        <f t="shared" si="10"/>
        <v>4.3179100396742227E-2</v>
      </c>
      <c r="V61" s="304">
        <f t="shared" si="10"/>
        <v>3.7809241841947096E-2</v>
      </c>
      <c r="W61" s="304">
        <f t="shared" si="10"/>
        <v>3.9108433639535992E-2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5.2832889141935679E-2</v>
      </c>
      <c r="C62" s="304">
        <f t="shared" si="11"/>
        <v>4.8892443884443228E-2</v>
      </c>
      <c r="D62" s="304">
        <f t="shared" si="11"/>
        <v>4.7655643567300753E-2</v>
      </c>
      <c r="E62" s="304">
        <f t="shared" si="11"/>
        <v>3.907565439432565E-2</v>
      </c>
      <c r="F62" s="304">
        <f t="shared" si="11"/>
        <v>3.5727826239425213E-2</v>
      </c>
      <c r="G62" s="304">
        <f t="shared" si="11"/>
        <v>4.4085146576722072E-2</v>
      </c>
      <c r="H62" s="304">
        <f t="shared" si="11"/>
        <v>4.1557982811362922E-2</v>
      </c>
      <c r="I62" s="304">
        <f t="shared" si="11"/>
        <v>4.1528016056534126E-2</v>
      </c>
      <c r="J62" s="304">
        <f t="shared" si="11"/>
        <v>3.8603033816084278E-2</v>
      </c>
      <c r="K62" s="304">
        <f t="shared" si="11"/>
        <v>3.9361581293542267E-2</v>
      </c>
      <c r="L62" s="304">
        <f t="shared" si="11"/>
        <v>4.2732492936080113E-2</v>
      </c>
      <c r="M62" s="304">
        <f t="shared" si="11"/>
        <v>3.6092318308122845E-2</v>
      </c>
      <c r="N62" s="304">
        <f t="shared" si="11"/>
        <v>3.7774213620336151E-2</v>
      </c>
      <c r="O62" s="304">
        <f t="shared" si="11"/>
        <v>4.1075020398890882E-2</v>
      </c>
      <c r="P62" s="304">
        <f t="shared" si="11"/>
        <v>3.8264086763253331E-2</v>
      </c>
      <c r="Q62" s="304">
        <f t="shared" si="11"/>
        <v>4.4848103536423767E-2</v>
      </c>
      <c r="R62" s="304">
        <f t="shared" si="11"/>
        <v>5.5506444905623162E-2</v>
      </c>
      <c r="S62" s="304">
        <f t="shared" si="11"/>
        <v>5.4176545926515919E-2</v>
      </c>
      <c r="T62" s="304">
        <f t="shared" si="11"/>
        <v>3.130211897834935E-2</v>
      </c>
      <c r="U62" s="304">
        <f t="shared" si="11"/>
        <v>5.0027889752212694E-2</v>
      </c>
      <c r="V62" s="304">
        <f t="shared" si="11"/>
        <v>4.969880372309296E-2</v>
      </c>
      <c r="W62" s="304">
        <f t="shared" si="11"/>
        <v>5.0914902295126185E-2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4.4845241310578965E-3</v>
      </c>
      <c r="C63" s="304">
        <f t="shared" si="12"/>
        <v>5.494330240022105E-3</v>
      </c>
      <c r="D63" s="304">
        <f t="shared" si="12"/>
        <v>5.7910856257927697E-3</v>
      </c>
      <c r="E63" s="304">
        <f t="shared" si="12"/>
        <v>7.951534398808904E-3</v>
      </c>
      <c r="F63" s="304">
        <f t="shared" si="12"/>
        <v>8.8076451880868736E-3</v>
      </c>
      <c r="G63" s="304">
        <f t="shared" si="12"/>
        <v>6.7520438019066627E-3</v>
      </c>
      <c r="H63" s="304">
        <f t="shared" si="12"/>
        <v>7.3049018453529941E-3</v>
      </c>
      <c r="I63" s="304">
        <f t="shared" si="12"/>
        <v>7.3219262390234723E-3</v>
      </c>
      <c r="J63" s="304">
        <f t="shared" si="12"/>
        <v>8.0349833534916811E-3</v>
      </c>
      <c r="K63" s="304">
        <f t="shared" si="12"/>
        <v>7.8882937622961717E-3</v>
      </c>
      <c r="L63" s="304">
        <f t="shared" si="12"/>
        <v>7.0632396007071774E-3</v>
      </c>
      <c r="M63" s="304">
        <f t="shared" si="12"/>
        <v>8.6741340576762197E-3</v>
      </c>
      <c r="N63" s="304">
        <f t="shared" si="12"/>
        <v>8.2290096112055591E-3</v>
      </c>
      <c r="O63" s="304">
        <f t="shared" si="12"/>
        <v>7.3218142468999279E-3</v>
      </c>
      <c r="P63" s="304">
        <f t="shared" si="12"/>
        <v>8.1100900510204244E-3</v>
      </c>
      <c r="Q63" s="304">
        <f t="shared" si="12"/>
        <v>6.4334140281691547E-3</v>
      </c>
      <c r="R63" s="304">
        <f t="shared" si="12"/>
        <v>3.6622426405163977E-3</v>
      </c>
      <c r="S63" s="304">
        <f t="shared" si="12"/>
        <v>3.8784456279318501E-3</v>
      </c>
      <c r="T63" s="304">
        <f t="shared" si="12"/>
        <v>9.8556626155198498E-3</v>
      </c>
      <c r="U63" s="304">
        <f t="shared" si="12"/>
        <v>5.166749734503622E-3</v>
      </c>
      <c r="V63" s="304">
        <f t="shared" si="12"/>
        <v>5.3430966114638217E-3</v>
      </c>
      <c r="W63" s="304">
        <f t="shared" si="12"/>
        <v>5.0281225098599454E-3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4.1499786308809794E-2</v>
      </c>
      <c r="C65" s="237">
        <f t="shared" si="14"/>
        <v>5.0844532041164604E-2</v>
      </c>
      <c r="D65" s="237">
        <f t="shared" si="14"/>
        <v>5.3590706381086345E-2</v>
      </c>
      <c r="E65" s="237">
        <f t="shared" si="14"/>
        <v>7.358349932657765E-2</v>
      </c>
      <c r="F65" s="237">
        <f t="shared" si="14"/>
        <v>8.1505948570556014E-2</v>
      </c>
      <c r="G65" s="237">
        <f t="shared" si="14"/>
        <v>6.248341334284431E-2</v>
      </c>
      <c r="H65" s="237">
        <f t="shared" si="14"/>
        <v>6.7599561676896652E-2</v>
      </c>
      <c r="I65" s="237">
        <f t="shared" si="14"/>
        <v>6.7757105415923266E-2</v>
      </c>
      <c r="J65" s="237">
        <f t="shared" si="14"/>
        <v>7.4355735953212099E-2</v>
      </c>
      <c r="K65" s="237">
        <f t="shared" si="14"/>
        <v>7.2998270476288832E-2</v>
      </c>
      <c r="L65" s="237">
        <f t="shared" si="14"/>
        <v>6.5363219264944275E-2</v>
      </c>
      <c r="M65" s="237">
        <f t="shared" si="14"/>
        <v>8.0270436569735759E-2</v>
      </c>
      <c r="N65" s="237">
        <f t="shared" si="14"/>
        <v>7.6151254942096305E-2</v>
      </c>
      <c r="O65" s="237">
        <f t="shared" si="14"/>
        <v>6.7756069040811981E-2</v>
      </c>
      <c r="P65" s="237">
        <f t="shared" si="14"/>
        <v>7.505077333214305E-2</v>
      </c>
      <c r="Q65" s="237">
        <f t="shared" si="14"/>
        <v>5.9534813416677372E-2</v>
      </c>
      <c r="R65" s="237">
        <f t="shared" si="14"/>
        <v>3.3890393395338787E-2</v>
      </c>
      <c r="S65" s="237">
        <f t="shared" si="14"/>
        <v>3.5891135840881355E-2</v>
      </c>
      <c r="T65" s="237">
        <f t="shared" si="14"/>
        <v>9.120430184402073E-2</v>
      </c>
      <c r="U65" s="237">
        <f t="shared" si="14"/>
        <v>4.781310204309655E-2</v>
      </c>
      <c r="V65" s="237">
        <f t="shared" si="14"/>
        <v>4.9445016042486217E-2</v>
      </c>
      <c r="W65" s="237">
        <f t="shared" si="14"/>
        <v>4.6530245706243964E-2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54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 t="shared" ref="B69:W69" si="15">SUM(B$70:B$78)</f>
        <v>155.71994249328156</v>
      </c>
      <c r="C69" s="324">
        <f t="shared" si="15"/>
        <v>149.36469369023803</v>
      </c>
      <c r="D69" s="324">
        <f t="shared" si="15"/>
        <v>157.39943783723891</v>
      </c>
      <c r="E69" s="324">
        <f t="shared" si="15"/>
        <v>173.26695378119371</v>
      </c>
      <c r="F69" s="324">
        <f t="shared" si="15"/>
        <v>189.65978100374761</v>
      </c>
      <c r="G69" s="324">
        <f t="shared" si="15"/>
        <v>184.05304269981886</v>
      </c>
      <c r="H69" s="324">
        <f t="shared" si="15"/>
        <v>169.82600109922578</v>
      </c>
      <c r="I69" s="324">
        <f t="shared" si="15"/>
        <v>174.80696134967079</v>
      </c>
      <c r="J69" s="324">
        <f t="shared" si="15"/>
        <v>191.41379190462484</v>
      </c>
      <c r="K69" s="324">
        <f t="shared" si="15"/>
        <v>214.43137637246656</v>
      </c>
      <c r="L69" s="324">
        <f t="shared" si="15"/>
        <v>218.63781843627643</v>
      </c>
      <c r="M69" s="324">
        <f t="shared" si="15"/>
        <v>224.9534693259636</v>
      </c>
      <c r="N69" s="324">
        <f t="shared" si="15"/>
        <v>243.72357443584229</v>
      </c>
      <c r="O69" s="324">
        <f t="shared" si="15"/>
        <v>254.45298575628101</v>
      </c>
      <c r="P69" s="324">
        <f t="shared" si="15"/>
        <v>245.03830676914362</v>
      </c>
      <c r="Q69" s="324">
        <f t="shared" si="15"/>
        <v>242.4047973504891</v>
      </c>
      <c r="R69" s="324">
        <f t="shared" si="15"/>
        <v>254.09199055431412</v>
      </c>
      <c r="S69" s="324">
        <f t="shared" si="15"/>
        <v>249.53256376627638</v>
      </c>
      <c r="T69" s="324">
        <f t="shared" si="15"/>
        <v>249.15069649026805</v>
      </c>
      <c r="U69" s="324">
        <f t="shared" si="15"/>
        <v>238.33551895150282</v>
      </c>
      <c r="V69" s="324">
        <f t="shared" si="15"/>
        <v>241.5549398022693</v>
      </c>
      <c r="W69" s="324">
        <f t="shared" si="15"/>
        <v>213.08249425425734</v>
      </c>
      <c r="DA69" s="95"/>
    </row>
    <row r="70" spans="1:105" ht="12" customHeight="1" x14ac:dyDescent="0.25">
      <c r="A70" s="55" t="s">
        <v>92</v>
      </c>
      <c r="B70" s="336">
        <f>IF(B$6=0,0,B$6/WWP!B$5*1000)</f>
        <v>1.6061586315355589</v>
      </c>
      <c r="C70" s="336">
        <f>IF(C$6=0,0,C$6/WWP!C$5*1000)</f>
        <v>1.8875155926680014</v>
      </c>
      <c r="D70" s="336">
        <f>IF(D$6=0,0,D$6/WWP!D$5*1000)</f>
        <v>2.0964813305243224</v>
      </c>
      <c r="E70" s="336">
        <f>IF(E$6=0,0,E$6/WWP!E$5*1000)</f>
        <v>3.1687977292863869</v>
      </c>
      <c r="F70" s="336">
        <f>IF(F$6=0,0,F$6/WWP!F$5*1000)</f>
        <v>3.8420489323219176</v>
      </c>
      <c r="G70" s="336">
        <f>IF(G$6=0,0,G$6/WWP!G$5*1000)</f>
        <v>2.8582886742217601</v>
      </c>
      <c r="H70" s="336">
        <f>IF(H$6=0,0,H$6/WWP!H$5*1000)</f>
        <v>2.8532932182829036</v>
      </c>
      <c r="I70" s="336">
        <f>IF(I$6=0,0,I$6/WWP!I$5*1000)</f>
        <v>2.9438244572612691</v>
      </c>
      <c r="J70" s="336">
        <f>IF(J$6=0,0,J$6/WWP!J$5*1000)</f>
        <v>3.5374152526394771</v>
      </c>
      <c r="K70" s="336">
        <f>IF(K$6=0,0,K$6/WWP!K$5*1000)</f>
        <v>3.8904446839628761</v>
      </c>
      <c r="L70" s="336">
        <f>IF(L$6=0,0,L$6/WWP!L$5*1000)</f>
        <v>3.5518699840000658</v>
      </c>
      <c r="M70" s="336">
        <f>IF(M$6=0,0,M$6/WWP!M$5*1000)</f>
        <v>4.4879360642473571</v>
      </c>
      <c r="N70" s="336">
        <f>IF(N$6=0,0,N$6/WWP!N$5*1000)</f>
        <v>4.6128883639728171</v>
      </c>
      <c r="O70" s="336">
        <f>IF(O$6=0,0,O$6/WWP!O$5*1000)</f>
        <v>4.2850322414360953</v>
      </c>
      <c r="P70" s="336">
        <f>IF(P$6=0,0,P$6/WWP!P$5*1000)</f>
        <v>4.570750287848842</v>
      </c>
      <c r="Q70" s="336">
        <f>IF(Q$6=0,0,Q$6/WWP!Q$5*1000)</f>
        <v>3.586827974671317</v>
      </c>
      <c r="R70" s="336">
        <f>IF(R$6=0,0,R$6/WWP!R$5*1000)</f>
        <v>2.1402570015699096</v>
      </c>
      <c r="S70" s="336">
        <f>IF(S$6=0,0,S$6/WWP!S$5*1000)</f>
        <v>2.2259365062216636</v>
      </c>
      <c r="T70" s="336">
        <f>IF(T$6=0,0,T$6/WWP!T$5*1000)</f>
        <v>5.6477539715686946</v>
      </c>
      <c r="U70" s="336">
        <f>IF(U$6=0,0,U$6/WWP!U$5*1000)</f>
        <v>2.8322659523105584</v>
      </c>
      <c r="V70" s="336">
        <f>IF(V$6=0,0,V$6/WWP!V$5*1000)</f>
        <v>2.9684981747816606</v>
      </c>
      <c r="W70" s="336">
        <f>IF(W$6=0,0,W$6/WWP!W$5*1000)</f>
        <v>2.464231237378947</v>
      </c>
      <c r="DA70" s="67"/>
    </row>
    <row r="71" spans="1:105" ht="12" customHeight="1" x14ac:dyDescent="0.25">
      <c r="A71" s="202" t="s">
        <v>93</v>
      </c>
      <c r="B71" s="337">
        <f>IF(B$7=0,0,B$7/WWP!B$5*1000)</f>
        <v>1.7458245994951727</v>
      </c>
      <c r="C71" s="337">
        <f>IF(C$7=0,0,C$7/WWP!C$5*1000)</f>
        <v>2.0516473833347844</v>
      </c>
      <c r="D71" s="337">
        <f>IF(D$7=0,0,D$7/WWP!D$5*1000)</f>
        <v>2.2787840549177414</v>
      </c>
      <c r="E71" s="337">
        <f>IF(E$7=0,0,E$7/WWP!E$5*1000)</f>
        <v>3.444345357919985</v>
      </c>
      <c r="F71" s="337">
        <f>IF(F$7=0,0,F$7/WWP!F$5*1000)</f>
        <v>4.17614014382817</v>
      </c>
      <c r="G71" s="337">
        <f>IF(G$7=0,0,G$7/WWP!G$5*1000)</f>
        <v>3.1068355154584362</v>
      </c>
      <c r="H71" s="337">
        <f>IF(H$7=0,0,H$7/WWP!H$5*1000)</f>
        <v>3.1014056720466345</v>
      </c>
      <c r="I71" s="337">
        <f>IF(I$7=0,0,I$7/WWP!I$5*1000)</f>
        <v>3.1998091926752927</v>
      </c>
      <c r="J71" s="337">
        <f>IF(J$7=0,0,J$7/WWP!J$5*1000)</f>
        <v>3.8450165789559558</v>
      </c>
      <c r="K71" s="337">
        <f>IF(K$7=0,0,K$7/WWP!K$5*1000)</f>
        <v>4.2287442216987783</v>
      </c>
      <c r="L71" s="337">
        <f>IF(L$7=0,0,L$7/WWP!L$5*1000)</f>
        <v>3.8607282434783339</v>
      </c>
      <c r="M71" s="337">
        <f>IF(M$7=0,0,M$7/WWP!M$5*1000)</f>
        <v>4.8781913741819061</v>
      </c>
      <c r="N71" s="337">
        <f>IF(N$7=0,0,N$7/WWP!N$5*1000)</f>
        <v>5.0140090912748025</v>
      </c>
      <c r="O71" s="337">
        <f>IF(O$7=0,0,O$7/WWP!O$5*1000)</f>
        <v>4.6576437406914071</v>
      </c>
      <c r="P71" s="337">
        <f>IF(P$7=0,0,P$7/WWP!P$5*1000)</f>
        <v>4.9682068346183081</v>
      </c>
      <c r="Q71" s="337">
        <f>IF(Q$7=0,0,Q$7/WWP!Q$5*1000)</f>
        <v>3.8987260594253446</v>
      </c>
      <c r="R71" s="337">
        <f>IF(R$7=0,0,R$7/WWP!R$5*1000)</f>
        <v>2.3263663060542497</v>
      </c>
      <c r="S71" s="337">
        <f>IF(S$7=0,0,S$7/WWP!S$5*1000)</f>
        <v>2.4194962024148512</v>
      </c>
      <c r="T71" s="337">
        <f>IF(T$7=0,0,T$7/WWP!T$5*1000)</f>
        <v>6.1388630125746673</v>
      </c>
      <c r="U71" s="337">
        <f>IF(U$7=0,0,U$7/WWP!U$5*1000)</f>
        <v>3.0785499481636505</v>
      </c>
      <c r="V71" s="337">
        <f>IF(V$7=0,0,V$7/WWP!V$5*1000)</f>
        <v>3.2266284508496303</v>
      </c>
      <c r="W71" s="337">
        <f>IF(W$7=0,0,W$7/WWP!W$5*1000)</f>
        <v>2.6785122145423346</v>
      </c>
      <c r="DA71" s="174"/>
    </row>
    <row r="72" spans="1:105" ht="12" customHeight="1" x14ac:dyDescent="0.25">
      <c r="A72" s="202" t="s">
        <v>94</v>
      </c>
      <c r="B72" s="337">
        <f>IF(B$8=0,0,B$8/WWP!B$5*1000)</f>
        <v>4.3296450067480263</v>
      </c>
      <c r="C72" s="337">
        <f>IF(C$8=0,0,C$8/WWP!C$5*1000)</f>
        <v>5.0880855106702647</v>
      </c>
      <c r="D72" s="337">
        <f>IF(D$8=0,0,D$8/WWP!D$5*1000)</f>
        <v>5.6513844561959994</v>
      </c>
      <c r="E72" s="337">
        <f>IF(E$8=0,0,E$8/WWP!E$5*1000)</f>
        <v>8.5419764876415645</v>
      </c>
      <c r="F72" s="337">
        <f>IF(F$8=0,0,F$8/WWP!F$5*1000)</f>
        <v>10.356827556693867</v>
      </c>
      <c r="G72" s="337">
        <f>IF(G$8=0,0,G$8/WWP!G$5*1000)</f>
        <v>7.7049520783369196</v>
      </c>
      <c r="H72" s="337">
        <f>IF(H$8=0,0,H$8/WWP!H$5*1000)</f>
        <v>7.6914860666756546</v>
      </c>
      <c r="I72" s="337">
        <f>IF(I$8=0,0,I$8/WWP!I$5*1000)</f>
        <v>7.9355267978347257</v>
      </c>
      <c r="J72" s="337">
        <f>IF(J$8=0,0,J$8/WWP!J$5*1000)</f>
        <v>9.5356411158107655</v>
      </c>
      <c r="K72" s="337">
        <f>IF(K$8=0,0,K$8/WWP!K$5*1000)</f>
        <v>10.48728566981297</v>
      </c>
      <c r="L72" s="337">
        <f>IF(L$8=0,0,L$8/WWP!L$5*1000)</f>
        <v>9.5746060438262663</v>
      </c>
      <c r="M72" s="337">
        <f>IF(M$8=0,0,M$8/WWP!M$5*1000)</f>
        <v>12.097914607971127</v>
      </c>
      <c r="N72" s="337">
        <f>IF(N$8=0,0,N$8/WWP!N$5*1000)</f>
        <v>12.434742546361511</v>
      </c>
      <c r="O72" s="337">
        <f>IF(O$8=0,0,O$8/WWP!O$5*1000)</f>
        <v>11.550956476914692</v>
      </c>
      <c r="P72" s="337">
        <f>IF(P$8=0,0,P$8/WWP!P$5*1000)</f>
        <v>12.321152949853404</v>
      </c>
      <c r="Q72" s="337">
        <f>IF(Q$8=0,0,Q$8/WWP!Q$5*1000)</f>
        <v>9.6688406273748591</v>
      </c>
      <c r="R72" s="337">
        <f>IF(R$8=0,0,R$8/WWP!R$5*1000)</f>
        <v>5.7693884390145387</v>
      </c>
      <c r="S72" s="337">
        <f>IF(S$8=0,0,S$8/WWP!S$5*1000)</f>
        <v>6.0003505819888323</v>
      </c>
      <c r="T72" s="337">
        <f>IF(T$8=0,0,T$8/WWP!T$5*1000)</f>
        <v>15.224380271185176</v>
      </c>
      <c r="U72" s="337">
        <f>IF(U$8=0,0,U$8/WWP!U$5*1000)</f>
        <v>7.6348038714458504</v>
      </c>
      <c r="V72" s="337">
        <f>IF(V$8=0,0,V$8/WWP!V$5*1000)</f>
        <v>8.002038558107083</v>
      </c>
      <c r="W72" s="337">
        <f>IF(W$8=0,0,W$8/WWP!W$5*1000)</f>
        <v>6.642710292064991</v>
      </c>
      <c r="DA72" s="174"/>
    </row>
    <row r="73" spans="1:105" ht="12" customHeight="1" x14ac:dyDescent="0.25">
      <c r="A73" s="202" t="s">
        <v>95</v>
      </c>
      <c r="B73" s="337">
        <f>IF(B$9=0,0,B$9/WWP!B$5*1000)</f>
        <v>13.268266956163314</v>
      </c>
      <c r="C73" s="337">
        <f>IF(C$9=0,0,C$9/WWP!C$5*1000)</f>
        <v>15.592520113344357</v>
      </c>
      <c r="D73" s="337">
        <f>IF(D$9=0,0,D$9/WWP!D$5*1000)</f>
        <v>17.318758817374846</v>
      </c>
      <c r="E73" s="337">
        <f>IF(E$9=0,0,E$9/WWP!E$5*1000)</f>
        <v>26.177024720191881</v>
      </c>
      <c r="F73" s="337">
        <f>IF(F$9=0,0,F$9/WWP!F$5*1000)</f>
        <v>31.738665093094102</v>
      </c>
      <c r="G73" s="337">
        <f>IF(G$9=0,0,G$9/WWP!G$5*1000)</f>
        <v>23.611949917484107</v>
      </c>
      <c r="H73" s="337">
        <f>IF(H$9=0,0,H$9/WWP!H$5*1000)</f>
        <v>23.570683107554423</v>
      </c>
      <c r="I73" s="337">
        <f>IF(I$9=0,0,I$9/WWP!I$5*1000)</f>
        <v>24.318549864332226</v>
      </c>
      <c r="J73" s="337">
        <f>IF(J$9=0,0,J$9/WWP!J$5*1000)</f>
        <v>29.222126000065245</v>
      </c>
      <c r="K73" s="337">
        <f>IF(K$9=0,0,K$9/WWP!K$5*1000)</f>
        <v>32.138456084910693</v>
      </c>
      <c r="L73" s="337">
        <f>IF(L$9=0,0,L$9/WWP!L$5*1000)</f>
        <v>29.341534650435328</v>
      </c>
      <c r="M73" s="337">
        <f>IF(M$9=0,0,M$9/WWP!M$5*1000)</f>
        <v>37.074254443782493</v>
      </c>
      <c r="N73" s="337">
        <f>IF(N$9=0,0,N$9/WWP!N$5*1000)</f>
        <v>38.106469093688482</v>
      </c>
      <c r="O73" s="337">
        <f>IF(O$9=0,0,O$9/WWP!O$5*1000)</f>
        <v>35.398092429254703</v>
      </c>
      <c r="P73" s="337">
        <f>IF(P$9=0,0,P$9/WWP!P$5*1000)</f>
        <v>37.758371943099149</v>
      </c>
      <c r="Q73" s="337">
        <f>IF(Q$9=0,0,Q$9/WWP!Q$5*1000)</f>
        <v>29.63031805163261</v>
      </c>
      <c r="R73" s="337">
        <f>IF(R$9=0,0,R$9/WWP!R$5*1000)</f>
        <v>17.680383926012283</v>
      </c>
      <c r="S73" s="337">
        <f>IF(S$9=0,0,S$9/WWP!S$5*1000)</f>
        <v>18.38817113835287</v>
      </c>
      <c r="T73" s="337">
        <f>IF(T$9=0,0,T$9/WWP!T$5*1000)</f>
        <v>46.655358895567488</v>
      </c>
      <c r="U73" s="337">
        <f>IF(U$9=0,0,U$9/WWP!U$5*1000)</f>
        <v>23.396979606043736</v>
      </c>
      <c r="V73" s="337">
        <f>IF(V$9=0,0,V$9/WWP!V$5*1000)</f>
        <v>24.52237622645719</v>
      </c>
      <c r="W73" s="337">
        <f>IF(W$9=0,0,W$9/WWP!W$5*1000)</f>
        <v>20.356692830521744</v>
      </c>
      <c r="DA73" s="174"/>
    </row>
    <row r="74" spans="1:105" ht="12" customHeight="1" x14ac:dyDescent="0.25">
      <c r="A74" s="56" t="s">
        <v>96</v>
      </c>
      <c r="B74" s="338">
        <f>IF(B$10=0,0,B$10/WWP!B$5*1000)</f>
        <v>2.8611377058384257</v>
      </c>
      <c r="C74" s="338">
        <f>IF(C$10=0,0,C$10/WWP!C$5*1000)</f>
        <v>3.3642627371344451</v>
      </c>
      <c r="D74" s="338">
        <f>IF(D$10=0,0,D$10/WWP!D$5*1000)</f>
        <v>3.7329092578345082</v>
      </c>
      <c r="E74" s="338">
        <f>IF(E$10=0,0,E$10/WWP!E$5*1000)</f>
        <v>5.6662639186784869</v>
      </c>
      <c r="F74" s="338">
        <f>IF(F$10=0,0,F$10/WWP!F$5*1000)</f>
        <v>6.9403456115415132</v>
      </c>
      <c r="G74" s="338">
        <f>IF(G$10=0,0,G$10/WWP!G$5*1000)</f>
        <v>5.136535011691544</v>
      </c>
      <c r="H74" s="338">
        <f>IF(H$10=0,0,H$10/WWP!H$5*1000)</f>
        <v>5.14801098554703</v>
      </c>
      <c r="I74" s="338">
        <f>IF(I$10=0,0,I$10/WWP!I$5*1000)</f>
        <v>5.2915386177980395</v>
      </c>
      <c r="J74" s="338">
        <f>IF(J$10=0,0,J$10/WWP!J$5*1000)</f>
        <v>6.3634476393212704</v>
      </c>
      <c r="K74" s="338">
        <f>IF(K$10=0,0,K$10/WWP!K$5*1000)</f>
        <v>6.99671784088126</v>
      </c>
      <c r="L74" s="338">
        <f>IF(L$10=0,0,L$10/WWP!L$5*1000)</f>
        <v>6.3624088844807005</v>
      </c>
      <c r="M74" s="338">
        <f>IF(M$10=0,0,M$10/WWP!M$5*1000)</f>
        <v>7.7898555546788621</v>
      </c>
      <c r="N74" s="338">
        <f>IF(N$10=0,0,N$10/WWP!N$5*1000)</f>
        <v>7.7556357331367014</v>
      </c>
      <c r="O74" s="338">
        <f>IF(O$10=0,0,O$10/WWP!O$5*1000)</f>
        <v>6.9667664369356794</v>
      </c>
      <c r="P74" s="338">
        <f>IF(P$10=0,0,P$10/WWP!P$5*1000)</f>
        <v>8.0784788733994155</v>
      </c>
      <c r="Q74" s="338">
        <f>IF(Q$10=0,0,Q$10/WWP!Q$5*1000)</f>
        <v>6.1850666498155835</v>
      </c>
      <c r="R74" s="338">
        <f>IF(R$10=0,0,R$10/WWP!R$5*1000)</f>
        <v>4.192290636634076</v>
      </c>
      <c r="S74" s="338">
        <f>IF(S$10=0,0,S$10/WWP!S$5*1000)</f>
        <v>4.6041403127033638</v>
      </c>
      <c r="T74" s="338">
        <f>IF(T$10=0,0,T$10/WWP!T$5*1000)</f>
        <v>9.9358473567524666</v>
      </c>
      <c r="U74" s="338">
        <f>IF(U$10=0,0,U$10/WWP!U$5*1000)</f>
        <v>4.9677992157697641</v>
      </c>
      <c r="V74" s="338">
        <f>IF(V$10=0,0,V$10/WWP!V$5*1000)</f>
        <v>5.17961242248077</v>
      </c>
      <c r="W74" s="338">
        <f>IF(W$10=0,0,W$10/WWP!W$5*1000)</f>
        <v>4.3214906102814385</v>
      </c>
      <c r="DA74" s="68"/>
    </row>
    <row r="75" spans="1:105" ht="12" customHeight="1" x14ac:dyDescent="0.25">
      <c r="A75" s="203" t="s">
        <v>2900</v>
      </c>
      <c r="B75" s="351">
        <f>IF(B$16=0,0,B$16/WWP!B$5*1000)</f>
        <v>101.55109402848453</v>
      </c>
      <c r="C75" s="351">
        <f>IF(C$16=0,0,C$16/WWP!C$5*1000)</f>
        <v>90.14169286243326</v>
      </c>
      <c r="D75" s="351">
        <f>IF(D$16=0,0,D$16/WWP!D$5*1000)</f>
        <v>92.587749311896886</v>
      </c>
      <c r="E75" s="351">
        <f>IF(E$16=0,0,E$16/WWP!E$5*1000)</f>
        <v>83.571464201816923</v>
      </c>
      <c r="F75" s="351">
        <f>IF(F$16=0,0,F$16/WWP!F$5*1000)</f>
        <v>83.64073674523236</v>
      </c>
      <c r="G75" s="351">
        <f>IF(G$16=0,0,G$16/WWP!G$5*1000)</f>
        <v>100.15469248901749</v>
      </c>
      <c r="H75" s="351">
        <f>IF(H$16=0,0,H$16/WWP!H$5*1000)</f>
        <v>87.115343578648833</v>
      </c>
      <c r="I75" s="351">
        <f>IF(I$16=0,0,I$16/WWP!I$5*1000)</f>
        <v>89.605758139571634</v>
      </c>
      <c r="J75" s="351">
        <f>IF(J$16=0,0,J$16/WWP!J$5*1000)</f>
        <v>91.207525918279629</v>
      </c>
      <c r="K75" s="351">
        <f>IF(K$16=0,0,K$16/WWP!K$5*1000)</f>
        <v>104.18300546192484</v>
      </c>
      <c r="L75" s="351">
        <f>IF(L$16=0,0,L$16/WWP!L$5*1000)</f>
        <v>115.32395451482132</v>
      </c>
      <c r="M75" s="351">
        <f>IF(M$16=0,0,M$16/WWP!M$5*1000)</f>
        <v>100.21748173881325</v>
      </c>
      <c r="N75" s="351">
        <f>IF(N$16=0,0,N$16/WWP!N$5*1000)</f>
        <v>113.63941311204867</v>
      </c>
      <c r="O75" s="351">
        <f>IF(O$16=0,0,O$16/WWP!O$5*1000)</f>
        <v>129.00939849867137</v>
      </c>
      <c r="P75" s="351">
        <f>IF(P$16=0,0,P$16/WWP!P$5*1000)</f>
        <v>115.7341021344849</v>
      </c>
      <c r="Q75" s="351">
        <f>IF(Q$16=0,0,Q$16/WWP!Q$5*1000)</f>
        <v>134.19035594995233</v>
      </c>
      <c r="R75" s="351">
        <f>IF(R$16=0,0,R$16/WWP!R$5*1000)</f>
        <v>174.08862663877153</v>
      </c>
      <c r="S75" s="351">
        <f>IF(S$16=0,0,S$16/WWP!S$5*1000)</f>
        <v>166.8685732735041</v>
      </c>
      <c r="T75" s="351">
        <f>IF(T$16=0,0,T$16/WWP!T$5*1000)</f>
        <v>96.265762408930016</v>
      </c>
      <c r="U75" s="351">
        <f>IF(U$16=0,0,U$16/WWP!U$5*1000)</f>
        <v>147.17598976591657</v>
      </c>
      <c r="V75" s="351">
        <f>IF(V$16=0,0,V$16/WWP!V$5*1000)</f>
        <v>148.18282488693433</v>
      </c>
      <c r="W75" s="351">
        <f>IF(W$16=0,0,W$16/WWP!W$5*1000)</f>
        <v>133.91483724419618</v>
      </c>
      <c r="DA75" s="175"/>
    </row>
    <row r="76" spans="1:105" ht="12" customHeight="1" x14ac:dyDescent="0.25">
      <c r="A76" s="203" t="s">
        <v>2912</v>
      </c>
      <c r="B76" s="351">
        <f>IF(B$27=0,0,B$27/WWP!B$5*1000)</f>
        <v>8.1704591256374073</v>
      </c>
      <c r="C76" s="351">
        <f>IF(C$27=0,0,C$27/WWP!C$5*1000)</f>
        <v>9.6017097540067944</v>
      </c>
      <c r="D76" s="351">
        <f>IF(D$27=0,0,D$27/WWP!D$5*1000)</f>
        <v>10.664709377015036</v>
      </c>
      <c r="E76" s="351">
        <f>IF(E$27=0,0,E$27/WWP!E$5*1000)</f>
        <v>16.119536275065535</v>
      </c>
      <c r="F76" s="351">
        <f>IF(F$27=0,0,F$27/WWP!F$5*1000)</f>
        <v>19.544335873115845</v>
      </c>
      <c r="G76" s="351">
        <f>IF(G$27=0,0,G$27/WWP!G$5*1000)</f>
        <v>14.539990212345483</v>
      </c>
      <c r="H76" s="351">
        <f>IF(H$27=0,0,H$27/WWP!H$5*1000)</f>
        <v>14.514578545178255</v>
      </c>
      <c r="I76" s="351">
        <f>IF(I$27=0,0,I$27/WWP!I$5*1000)</f>
        <v>14.975107021720371</v>
      </c>
      <c r="J76" s="351">
        <f>IF(J$27=0,0,J$27/WWP!J$5*1000)</f>
        <v>17.994677589513874</v>
      </c>
      <c r="K76" s="351">
        <f>IF(K$27=0,0,K$27/WWP!K$5*1000)</f>
        <v>19.79052295755028</v>
      </c>
      <c r="L76" s="351">
        <f>IF(L$27=0,0,L$27/WWP!L$5*1000)</f>
        <v>18.068208179478606</v>
      </c>
      <c r="M76" s="351">
        <f>IF(M$27=0,0,M$27/WWP!M$5*1000)</f>
        <v>22.829935631171338</v>
      </c>
      <c r="N76" s="351">
        <f>IF(N$27=0,0,N$27/WWP!N$5*1000)</f>
        <v>23.465562547166076</v>
      </c>
      <c r="O76" s="351">
        <f>IF(O$27=0,0,O$27/WWP!O$5*1000)</f>
        <v>21.797772706435794</v>
      </c>
      <c r="P76" s="351">
        <f>IF(P$27=0,0,P$27/WWP!P$5*1000)</f>
        <v>23.251207986013682</v>
      </c>
      <c r="Q76" s="351">
        <f>IF(Q$27=0,0,Q$27/WWP!Q$5*1000)</f>
        <v>18.246037958110609</v>
      </c>
      <c r="R76" s="351">
        <f>IF(R$27=0,0,R$27/WWP!R$5*1000)</f>
        <v>10.887394312333889</v>
      </c>
      <c r="S76" s="351">
        <f>IF(S$27=0,0,S$27/WWP!S$5*1000)</f>
        <v>11.32324222730151</v>
      </c>
      <c r="T76" s="351">
        <f>IF(T$27=0,0,T$27/WWP!T$5*1000)</f>
        <v>28.72987889884946</v>
      </c>
      <c r="U76" s="351">
        <f>IF(U$27=0,0,U$27/WWP!U$5*1000)</f>
        <v>14.407613757405882</v>
      </c>
      <c r="V76" s="351">
        <f>IF(V$27=0,0,V$27/WWP!V$5*1000)</f>
        <v>15.100621149976277</v>
      </c>
      <c r="W76" s="351">
        <f>IF(W$27=0,0,W$27/WWP!W$5*1000)</f>
        <v>12.535437164058134</v>
      </c>
      <c r="DA76" s="175"/>
    </row>
    <row r="77" spans="1:105" ht="12" customHeight="1" x14ac:dyDescent="0.25">
      <c r="A77" s="203" t="s">
        <v>2914</v>
      </c>
      <c r="B77" s="351">
        <f>IF(B$28=0,0,B$28/WWP!B$5*1000)</f>
        <v>15.725012101887783</v>
      </c>
      <c r="C77" s="351">
        <f>IF(C$28=0,0,C$28/WWP!C$5*1000)</f>
        <v>14.042881782494094</v>
      </c>
      <c r="D77" s="351">
        <f>IF(D$28=0,0,D$28/WWP!D$5*1000)</f>
        <v>14.633514173796012</v>
      </c>
      <c r="E77" s="351">
        <f>IF(E$28=0,0,E$28/WWP!E$5*1000)</f>
        <v>13.827956313716298</v>
      </c>
      <c r="F77" s="351">
        <f>IF(F$28=0,0,F$28/WWP!F$5*1000)</f>
        <v>13.962280691525475</v>
      </c>
      <c r="G77" s="351">
        <f>IF(G$28=0,0,G$28/WWP!G$5*1000)</f>
        <v>15.439536457242156</v>
      </c>
      <c r="H77" s="351">
        <f>IF(H$28=0,0,H$28/WWP!H$5*1000)</f>
        <v>14.351036689644186</v>
      </c>
      <c r="I77" s="351">
        <f>IF(I$28=0,0,I$28/WWP!I$5*1000)</f>
        <v>14.692433550870378</v>
      </c>
      <c r="J77" s="351">
        <f>IF(J$28=0,0,J$28/WWP!J$5*1000)</f>
        <v>15.47522844137524</v>
      </c>
      <c r="K77" s="351">
        <f>IF(K$28=0,0,K$28/WWP!K$5*1000)</f>
        <v>17.063079840684654</v>
      </c>
      <c r="L77" s="351">
        <f>IF(L$28=0,0,L$28/WWP!L$5*1000)</f>
        <v>18.263636269696367</v>
      </c>
      <c r="M77" s="351">
        <f>IF(M$28=0,0,M$28/WWP!M$5*1000)</f>
        <v>17.520786720445511</v>
      </c>
      <c r="N77" s="351">
        <f>IF(N$28=0,0,N$28/WWP!N$5*1000)</f>
        <v>20.13499789593039</v>
      </c>
      <c r="O77" s="351">
        <f>IF(O$28=0,0,O$28/WWP!O$5*1000)</f>
        <v>23.546589155397882</v>
      </c>
      <c r="P77" s="351">
        <f>IF(P$28=0,0,P$28/WWP!P$5*1000)</f>
        <v>19.965721340802759</v>
      </c>
      <c r="Q77" s="351">
        <f>IF(Q$28=0,0,Q$28/WWP!Q$5*1000)</f>
        <v>22.567099697937582</v>
      </c>
      <c r="R77" s="351">
        <f>IF(R$28=0,0,R$28/WWP!R$5*1000)</f>
        <v>28.396005775433231</v>
      </c>
      <c r="S77" s="351">
        <f>IF(S$28=0,0,S$28/WWP!S$5*1000)</f>
        <v>28.746646380930365</v>
      </c>
      <c r="T77" s="351">
        <f>IF(T$28=0,0,T$28/WWP!T$5*1000)</f>
        <v>17.829236347493676</v>
      </c>
      <c r="U77" s="351">
        <f>IF(U$28=0,0,U$28/WWP!U$5*1000)</f>
        <v>23.445956346324245</v>
      </c>
      <c r="V77" s="351">
        <f>IF(V$28=0,0,V$28/WWP!V$5*1000)</f>
        <v>22.428652059017338</v>
      </c>
      <c r="W77" s="351">
        <f>IF(W$28=0,0,W$28/WWP!W$5*1000)</f>
        <v>20.253801847863667</v>
      </c>
      <c r="DA77" s="175"/>
    </row>
    <row r="78" spans="1:105" ht="12" customHeight="1" x14ac:dyDescent="0.25">
      <c r="A78" s="41" t="s">
        <v>2938</v>
      </c>
      <c r="B78" s="339">
        <f>IF(B$48=0,0,B$48/WWP!B$5*1000)</f>
        <v>6.4623443374913343</v>
      </c>
      <c r="C78" s="339">
        <f>IF(C$48=0,0,C$48/WWP!C$5*1000)</f>
        <v>7.5943779541520442</v>
      </c>
      <c r="D78" s="339">
        <f>IF(D$48=0,0,D$48/WWP!D$5*1000)</f>
        <v>8.4351470576835226</v>
      </c>
      <c r="E78" s="339">
        <f>IF(E$48=0,0,E$48/WWP!E$5*1000)</f>
        <v>12.749588776876628</v>
      </c>
      <c r="F78" s="339">
        <f>IF(F$48=0,0,F$48/WWP!F$5*1000)</f>
        <v>15.458400356394367</v>
      </c>
      <c r="G78" s="339">
        <f>IF(G$48=0,0,G$48/WWP!G$5*1000)</f>
        <v>11.500262344020955</v>
      </c>
      <c r="H78" s="339">
        <f>IF(H$48=0,0,H$48/WWP!H$5*1000)</f>
        <v>11.480163235647831</v>
      </c>
      <c r="I78" s="339">
        <f>IF(I$48=0,0,I$48/WWP!I$5*1000)</f>
        <v>11.844413707606872</v>
      </c>
      <c r="J78" s="339">
        <f>IF(J$48=0,0,J$48/WWP!J$5*1000)</f>
        <v>14.23271336866337</v>
      </c>
      <c r="K78" s="339">
        <f>IF(K$48=0,0,K$48/WWP!K$5*1000)</f>
        <v>15.653119611040211</v>
      </c>
      <c r="L78" s="339">
        <f>IF(L$48=0,0,L$48/WWP!L$5*1000)</f>
        <v>14.290871666059408</v>
      </c>
      <c r="M78" s="339">
        <f>IF(M$48=0,0,M$48/WWP!M$5*1000)</f>
        <v>18.05711319067176</v>
      </c>
      <c r="N78" s="339">
        <f>IF(N$48=0,0,N$48/WWP!N$5*1000)</f>
        <v>18.559856052262816</v>
      </c>
      <c r="O78" s="339">
        <f>IF(O$48=0,0,O$48/WWP!O$5*1000)</f>
        <v>17.240734070543326</v>
      </c>
      <c r="P78" s="339">
        <f>IF(P$48=0,0,P$48/WWP!P$5*1000)</f>
        <v>18.390314419023134</v>
      </c>
      <c r="Q78" s="339">
        <f>IF(Q$48=0,0,Q$48/WWP!Q$5*1000)</f>
        <v>14.431524381568856</v>
      </c>
      <c r="R78" s="339">
        <f>IF(R$48=0,0,R$48/WWP!R$5*1000)</f>
        <v>8.6112775184904162</v>
      </c>
      <c r="S78" s="339">
        <f>IF(S$48=0,0,S$48/WWP!S$5*1000)</f>
        <v>8.9560071428588213</v>
      </c>
      <c r="T78" s="339">
        <f>IF(T$48=0,0,T$48/WWP!T$5*1000)</f>
        <v>22.723615327346405</v>
      </c>
      <c r="U78" s="339">
        <f>IF(U$48=0,0,U$48/WWP!U$5*1000)</f>
        <v>11.395560488122578</v>
      </c>
      <c r="V78" s="339">
        <f>IF(V$48=0,0,V$48/WWP!V$5*1000)</f>
        <v>11.943687873664995</v>
      </c>
      <c r="W78" s="339">
        <f>IF(W$48=0,0,W$48/WWP!W$5*1000)</f>
        <v>9.9147808133499122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final energy consumption"</f>
        <v>EL: Wood and wood products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20.2895075596604</v>
      </c>
      <c r="C5" s="225">
        <v>17.81959969663189</v>
      </c>
      <c r="D5" s="225">
        <v>17.327709536915361</v>
      </c>
      <c r="E5" s="225">
        <v>21.53744276707668</v>
      </c>
      <c r="F5" s="225">
        <v>21.672221218918619</v>
      </c>
      <c r="G5" s="225">
        <v>22.20978969635474</v>
      </c>
      <c r="H5" s="225">
        <v>22.171036444008301</v>
      </c>
      <c r="I5" s="225">
        <v>24.759148138783431</v>
      </c>
      <c r="J5" s="225">
        <v>23.231427481263381</v>
      </c>
      <c r="K5" s="225">
        <v>19.770094522868899</v>
      </c>
      <c r="L5" s="225">
        <v>21.43750906860825</v>
      </c>
      <c r="M5" s="225">
        <v>24.968934253581661</v>
      </c>
      <c r="N5" s="225">
        <v>17.106149585442079</v>
      </c>
      <c r="O5" s="225">
        <v>13.14511931649314</v>
      </c>
      <c r="P5" s="225">
        <v>11.185127975675799</v>
      </c>
      <c r="Q5" s="225">
        <v>13.596376638271209</v>
      </c>
      <c r="R5" s="225">
        <v>9.8573042133160609</v>
      </c>
      <c r="S5" s="225">
        <v>11.75461333104202</v>
      </c>
      <c r="T5" s="225">
        <v>19.274866832620141</v>
      </c>
      <c r="U5" s="225">
        <v>12.949112518032861</v>
      </c>
      <c r="V5" s="225">
        <v>12.42444461919073</v>
      </c>
      <c r="W5" s="225">
        <v>14.675866781377451</v>
      </c>
      <c r="DA5" s="89" t="s">
        <v>2940</v>
      </c>
    </row>
    <row r="6" spans="1:105" ht="12" customHeight="1" x14ac:dyDescent="0.25">
      <c r="A6" s="55" t="s">
        <v>92</v>
      </c>
      <c r="B6" s="261">
        <v>0.23405106708259751</v>
      </c>
      <c r="C6" s="261">
        <v>0.24793567038738909</v>
      </c>
      <c r="D6" s="261">
        <v>0.2529501010373747</v>
      </c>
      <c r="E6" s="261">
        <v>0.41747646648966791</v>
      </c>
      <c r="F6" s="261">
        <v>0.45907845476004783</v>
      </c>
      <c r="G6" s="261">
        <v>0.37191143839258423</v>
      </c>
      <c r="H6" s="261">
        <v>0.39866909098048348</v>
      </c>
      <c r="I6" s="261">
        <v>0.44593640226602338</v>
      </c>
      <c r="J6" s="261">
        <v>0.45426380451693221</v>
      </c>
      <c r="K6" s="261">
        <v>0.38023421769637011</v>
      </c>
      <c r="L6" s="261">
        <v>0.37370793261056889</v>
      </c>
      <c r="M6" s="261">
        <v>0.5198351252028226</v>
      </c>
      <c r="N6" s="261">
        <v>0.3387143315736254</v>
      </c>
      <c r="O6" s="261">
        <v>0.2335268697677689</v>
      </c>
      <c r="P6" s="261">
        <v>0.2190959575474426</v>
      </c>
      <c r="Q6" s="261">
        <v>0.21675723269021471</v>
      </c>
      <c r="R6" s="261">
        <v>9.3331709504731616E-2</v>
      </c>
      <c r="S6" s="261">
        <v>0.1154241870009865</v>
      </c>
      <c r="T6" s="261">
        <v>0.44785874971184092</v>
      </c>
      <c r="U6" s="261">
        <v>0.1694189651299127</v>
      </c>
      <c r="V6" s="261">
        <v>0.16795042483425279</v>
      </c>
      <c r="W6" s="261">
        <v>0.18754452109254649</v>
      </c>
      <c r="DA6" s="67" t="s">
        <v>2941</v>
      </c>
    </row>
    <row r="7" spans="1:105" ht="12" customHeight="1" x14ac:dyDescent="0.25">
      <c r="A7" s="202" t="s">
        <v>93</v>
      </c>
      <c r="B7" s="226">
        <v>6.6000532901917097E-2</v>
      </c>
      <c r="C7" s="226">
        <v>6.9915880217657281E-2</v>
      </c>
      <c r="D7" s="226">
        <v>7.1329909639629346E-2</v>
      </c>
      <c r="E7" s="226">
        <v>0.1177250315744283</v>
      </c>
      <c r="F7" s="226">
        <v>0.12945646023164259</v>
      </c>
      <c r="G7" s="226">
        <v>0.1048760573160155</v>
      </c>
      <c r="H7" s="226">
        <v>0.1124215017868261</v>
      </c>
      <c r="I7" s="226">
        <v>0.12575050631807011</v>
      </c>
      <c r="J7" s="226">
        <v>0.12809876728991451</v>
      </c>
      <c r="K7" s="226">
        <v>0.107223014653668</v>
      </c>
      <c r="L7" s="226">
        <v>0.1053826543472538</v>
      </c>
      <c r="M7" s="226">
        <v>0.1465893563835502</v>
      </c>
      <c r="N7" s="226">
        <v>9.5514738146810704E-2</v>
      </c>
      <c r="O7" s="226">
        <v>6.5852713442874716E-2</v>
      </c>
      <c r="P7" s="226">
        <v>6.1783311373170863E-2</v>
      </c>
      <c r="Q7" s="226">
        <v>6.112380962933335E-2</v>
      </c>
      <c r="R7" s="226">
        <v>2.6318797178503529E-2</v>
      </c>
      <c r="S7" s="226">
        <v>3.2548699507305393E-2</v>
      </c>
      <c r="T7" s="226">
        <v>0.12629259295509371</v>
      </c>
      <c r="U7" s="226">
        <v>4.7774795994924762E-2</v>
      </c>
      <c r="V7" s="226">
        <v>4.7360679352306402E-2</v>
      </c>
      <c r="W7" s="226">
        <v>5.2886058112158282E-2</v>
      </c>
      <c r="DA7" s="174" t="s">
        <v>2942</v>
      </c>
    </row>
    <row r="8" spans="1:105" ht="12" customHeight="1" x14ac:dyDescent="0.25">
      <c r="A8" s="202" t="s">
        <v>94</v>
      </c>
      <c r="B8" s="226">
        <v>0.89536284413078715</v>
      </c>
      <c r="C8" s="226">
        <v>0.94847842296392626</v>
      </c>
      <c r="D8" s="226">
        <v>0.9676611378493204</v>
      </c>
      <c r="E8" s="226">
        <v>1.5970570912285029</v>
      </c>
      <c r="F8" s="226">
        <v>1.756205583920988</v>
      </c>
      <c r="G8" s="226">
        <v>1.422747981432791</v>
      </c>
      <c r="H8" s="226">
        <v>1.5251094370843059</v>
      </c>
      <c r="I8" s="226">
        <v>1.7059306347595169</v>
      </c>
      <c r="J8" s="226">
        <v>1.737787129397772</v>
      </c>
      <c r="K8" s="226">
        <v>1.454586790977209</v>
      </c>
      <c r="L8" s="226">
        <v>1.4296204738017819</v>
      </c>
      <c r="M8" s="226">
        <v>1.988630353120447</v>
      </c>
      <c r="N8" s="226">
        <v>1.295752380221338</v>
      </c>
      <c r="O8" s="226">
        <v>0.89335752621217657</v>
      </c>
      <c r="P8" s="226">
        <v>0.83815204148591771</v>
      </c>
      <c r="Q8" s="226">
        <v>0.82920524467824519</v>
      </c>
      <c r="R8" s="226">
        <v>0.35704064891212078</v>
      </c>
      <c r="S8" s="226">
        <v>0.44155546754339642</v>
      </c>
      <c r="T8" s="226">
        <v>1.713284578913453</v>
      </c>
      <c r="U8" s="226">
        <v>0.64811260362628809</v>
      </c>
      <c r="V8" s="226">
        <v>0.64249469966954753</v>
      </c>
      <c r="W8" s="226">
        <v>0.71745195567644771</v>
      </c>
      <c r="DA8" s="174" t="s">
        <v>2943</v>
      </c>
    </row>
    <row r="9" spans="1:105" ht="12" customHeight="1" x14ac:dyDescent="0.25">
      <c r="A9" s="202" t="s">
        <v>95</v>
      </c>
      <c r="B9" s="226">
        <v>2.0426197091517828</v>
      </c>
      <c r="C9" s="226">
        <v>2.1637939670504349</v>
      </c>
      <c r="D9" s="226">
        <v>2.207556104106708</v>
      </c>
      <c r="E9" s="226">
        <v>3.6434170934922601</v>
      </c>
      <c r="F9" s="226">
        <v>4.0064876072916729</v>
      </c>
      <c r="G9" s="226">
        <v>3.2457601821212392</v>
      </c>
      <c r="H9" s="226">
        <v>3.479280623740892</v>
      </c>
      <c r="I9" s="226">
        <v>3.891793768132513</v>
      </c>
      <c r="J9" s="226">
        <v>3.9644690016862998</v>
      </c>
      <c r="K9" s="226">
        <v>3.3183950701084548</v>
      </c>
      <c r="L9" s="226">
        <v>3.2614386173566472</v>
      </c>
      <c r="M9" s="226">
        <v>4.536725619259613</v>
      </c>
      <c r="N9" s="226">
        <v>2.9560410814119371</v>
      </c>
      <c r="O9" s="226">
        <v>2.038044913659073</v>
      </c>
      <c r="P9" s="226">
        <v>1.912102887033426</v>
      </c>
      <c r="Q9" s="226">
        <v>1.891692275164816</v>
      </c>
      <c r="R9" s="226">
        <v>0.81452817839926994</v>
      </c>
      <c r="S9" s="226">
        <v>1.0073345198543051</v>
      </c>
      <c r="T9" s="226">
        <v>3.9085705546244909</v>
      </c>
      <c r="U9" s="226">
        <v>1.4785598783718981</v>
      </c>
      <c r="V9" s="226">
        <v>1.4657435755496599</v>
      </c>
      <c r="W9" s="226">
        <v>1.636745945669527</v>
      </c>
      <c r="DA9" s="174" t="s">
        <v>2944</v>
      </c>
    </row>
    <row r="10" spans="1:105" ht="12" customHeight="1" x14ac:dyDescent="0.25">
      <c r="A10" s="56" t="s">
        <v>96</v>
      </c>
      <c r="B10" s="262">
        <v>0.71262835029694482</v>
      </c>
      <c r="C10" s="262">
        <v>0.77146789227879164</v>
      </c>
      <c r="D10" s="262">
        <v>0.78702391854857412</v>
      </c>
      <c r="E10" s="262">
        <v>1.3116669862489181</v>
      </c>
      <c r="F10" s="262">
        <v>1.4589803757235791</v>
      </c>
      <c r="G10" s="262">
        <v>1.174702156978173</v>
      </c>
      <c r="H10" s="262">
        <v>1.2646775737594149</v>
      </c>
      <c r="I10" s="262">
        <v>1.408965763468699</v>
      </c>
      <c r="J10" s="262">
        <v>1.43690296415917</v>
      </c>
      <c r="K10" s="262">
        <v>1.202500888854684</v>
      </c>
      <c r="L10" s="262">
        <v>1.176361823017209</v>
      </c>
      <c r="M10" s="262">
        <v>1.584059655225255</v>
      </c>
      <c r="N10" s="262">
        <v>0.99631075931620883</v>
      </c>
      <c r="O10" s="262">
        <v>0.65483808052553583</v>
      </c>
      <c r="P10" s="262">
        <v>0.68010599170877162</v>
      </c>
      <c r="Q10" s="262">
        <v>0.64955401864787954</v>
      </c>
      <c r="R10" s="262">
        <v>0.2857977296265487</v>
      </c>
      <c r="S10" s="262">
        <v>0.36415307368731242</v>
      </c>
      <c r="T10" s="262">
        <v>1.3846053211330029</v>
      </c>
      <c r="U10" s="262">
        <v>0.51174963857455702</v>
      </c>
      <c r="V10" s="262">
        <v>0.50846695261523167</v>
      </c>
      <c r="W10" s="262">
        <v>0.56901978030762668</v>
      </c>
      <c r="DA10" s="68" t="s">
        <v>2945</v>
      </c>
    </row>
    <row r="11" spans="1:105" ht="12" customHeight="1" x14ac:dyDescent="0.25">
      <c r="A11" s="37" t="s">
        <v>160</v>
      </c>
      <c r="B11" s="228">
        <v>5.5319286249854563E-2</v>
      </c>
      <c r="C11" s="228">
        <v>1.6444466453496089E-2</v>
      </c>
      <c r="D11" s="228">
        <v>1.4783737554189529E-2</v>
      </c>
      <c r="E11" s="228">
        <v>5.5721198440926156E-3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9.9461211640386304E-3</v>
      </c>
      <c r="P11" s="228">
        <v>0</v>
      </c>
      <c r="Q11" s="228">
        <v>1.2663073740209901E-2</v>
      </c>
      <c r="R11" s="228">
        <v>8.6829786159295014E-2</v>
      </c>
      <c r="S11" s="228">
        <v>4.6896517363611931E-2</v>
      </c>
      <c r="T11" s="228">
        <v>4.6035070073499771E-3</v>
      </c>
      <c r="U11" s="228">
        <v>2.3858277006607819E-2</v>
      </c>
      <c r="V11" s="228">
        <v>1.664577086304523E-2</v>
      </c>
      <c r="W11" s="228">
        <v>2.225858867715852E-2</v>
      </c>
      <c r="DA11" s="69" t="s">
        <v>2946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1.2939152033180859E-4</v>
      </c>
      <c r="F12" s="228">
        <v>2.189829801574574E-3</v>
      </c>
      <c r="G12" s="228">
        <v>6.3878382719948093E-3</v>
      </c>
      <c r="H12" s="228">
        <v>5.0980291130259649E-3</v>
      </c>
      <c r="I12" s="228">
        <v>7.2208606105016457E-3</v>
      </c>
      <c r="J12" s="228">
        <v>5.2715175336986468E-3</v>
      </c>
      <c r="K12" s="228">
        <v>4.1162390748983764E-3</v>
      </c>
      <c r="L12" s="228">
        <v>7.2786962578545193E-3</v>
      </c>
      <c r="M12" s="228">
        <v>1.6054516651305289E-2</v>
      </c>
      <c r="N12" s="228">
        <v>2.4204285417275109E-2</v>
      </c>
      <c r="O12" s="228">
        <v>3.8932340594428412E-2</v>
      </c>
      <c r="P12" s="228">
        <v>5.7638154670288594E-3</v>
      </c>
      <c r="Q12" s="228">
        <v>1.3950099049854401E-2</v>
      </c>
      <c r="R12" s="228">
        <v>1.1193176906517679E-2</v>
      </c>
      <c r="S12" s="228">
        <v>0.1548621912062324</v>
      </c>
      <c r="T12" s="228">
        <v>1.260612137962667E-3</v>
      </c>
      <c r="U12" s="228">
        <v>8.6263269106018926E-3</v>
      </c>
      <c r="V12" s="228">
        <v>3.7676956493326598E-3</v>
      </c>
      <c r="W12" s="228">
        <v>5.3379250992396116E-3</v>
      </c>
      <c r="DA12" s="69" t="s">
        <v>2947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2948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2949</v>
      </c>
    </row>
    <row r="15" spans="1:105" ht="12" customHeight="1" x14ac:dyDescent="0.25">
      <c r="A15" s="37" t="s">
        <v>38</v>
      </c>
      <c r="B15" s="228">
        <v>0.65730906404709022</v>
      </c>
      <c r="C15" s="228">
        <v>0.75502342582529558</v>
      </c>
      <c r="D15" s="228">
        <v>0.77224018099438463</v>
      </c>
      <c r="E15" s="228">
        <v>1.305965474884494</v>
      </c>
      <c r="F15" s="228">
        <v>1.456790545922005</v>
      </c>
      <c r="G15" s="228">
        <v>1.168314318706178</v>
      </c>
      <c r="H15" s="228">
        <v>1.2595795446463891</v>
      </c>
      <c r="I15" s="228">
        <v>1.401744902858197</v>
      </c>
      <c r="J15" s="228">
        <v>1.431631446625472</v>
      </c>
      <c r="K15" s="228">
        <v>1.1983846497797861</v>
      </c>
      <c r="L15" s="228">
        <v>1.169083126759354</v>
      </c>
      <c r="M15" s="228">
        <v>1.5680051385739491</v>
      </c>
      <c r="N15" s="228">
        <v>0.97210647389893368</v>
      </c>
      <c r="O15" s="228">
        <v>0.60595961876706883</v>
      </c>
      <c r="P15" s="228">
        <v>0.67434217624174275</v>
      </c>
      <c r="Q15" s="228">
        <v>0.62294084585781528</v>
      </c>
      <c r="R15" s="228">
        <v>0.187774766560736</v>
      </c>
      <c r="S15" s="228">
        <v>0.16239436511746799</v>
      </c>
      <c r="T15" s="228">
        <v>1.3787412019876899</v>
      </c>
      <c r="U15" s="228">
        <v>0.47926503465734732</v>
      </c>
      <c r="V15" s="228">
        <v>0.48805348610285382</v>
      </c>
      <c r="W15" s="228">
        <v>0.54142326653122852</v>
      </c>
      <c r="DA15" s="69" t="s">
        <v>2950</v>
      </c>
    </row>
    <row r="16" spans="1:105" ht="12" customHeight="1" x14ac:dyDescent="0.25">
      <c r="A16" s="57" t="s">
        <v>2900</v>
      </c>
      <c r="B16" s="263">
        <v>12.83351261499004</v>
      </c>
      <c r="C16" s="263">
        <v>10.256019681397269</v>
      </c>
      <c r="D16" s="263">
        <v>9.6786720230049159</v>
      </c>
      <c r="E16" s="263">
        <v>9.54111450009297</v>
      </c>
      <c r="F16" s="263">
        <v>8.6577025451413459</v>
      </c>
      <c r="G16" s="263">
        <v>11.284541662660329</v>
      </c>
      <c r="H16" s="263">
        <v>10.54562765071246</v>
      </c>
      <c r="I16" s="263">
        <v>11.76574411091338</v>
      </c>
      <c r="J16" s="263">
        <v>10.15854513512717</v>
      </c>
      <c r="K16" s="263">
        <v>8.8248623183514781</v>
      </c>
      <c r="L16" s="263">
        <v>10.515474693676509</v>
      </c>
      <c r="M16" s="263">
        <v>10.161253458119949</v>
      </c>
      <c r="N16" s="263">
        <v>7.3757014207775864</v>
      </c>
      <c r="O16" s="263">
        <v>6.3078454977266967</v>
      </c>
      <c r="P16" s="263">
        <v>4.86418158299987</v>
      </c>
      <c r="Q16" s="263">
        <v>7.1121284079949234</v>
      </c>
      <c r="R16" s="263">
        <v>6.6625293406946593</v>
      </c>
      <c r="S16" s="263">
        <v>7.7854600028259124</v>
      </c>
      <c r="T16" s="263">
        <v>6.7093481298437849</v>
      </c>
      <c r="U16" s="263">
        <v>7.6784933732513423</v>
      </c>
      <c r="V16" s="263">
        <v>7.2813123692503066</v>
      </c>
      <c r="W16" s="263">
        <v>8.8542681335205522</v>
      </c>
      <c r="DA16" s="70" t="s">
        <v>2951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2952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2953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0.27060809214555559</v>
      </c>
      <c r="Q19" s="231">
        <v>0.28130807619934212</v>
      </c>
      <c r="R19" s="231">
        <v>0.29855762425331228</v>
      </c>
      <c r="S19" s="231">
        <v>0.30599192546197779</v>
      </c>
      <c r="T19" s="231">
        <v>0.40004984826192502</v>
      </c>
      <c r="U19" s="231">
        <v>0.23736953387164531</v>
      </c>
      <c r="V19" s="231">
        <v>8.2134968016944587E-2</v>
      </c>
      <c r="W19" s="231">
        <v>0.13377257483689869</v>
      </c>
      <c r="DA19" s="73" t="s">
        <v>2954</v>
      </c>
    </row>
    <row r="20" spans="1:105" ht="12" customHeight="1" x14ac:dyDescent="0.25">
      <c r="A20" s="46" t="s">
        <v>160</v>
      </c>
      <c r="B20" s="231">
        <v>0.39118152897576858</v>
      </c>
      <c r="C20" s="231">
        <v>0.18952886946490591</v>
      </c>
      <c r="D20" s="231">
        <v>0.19852293862770001</v>
      </c>
      <c r="E20" s="231">
        <v>0.2051039246609985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0.32770501091477228</v>
      </c>
      <c r="P20" s="231">
        <v>0</v>
      </c>
      <c r="Q20" s="231">
        <v>0.24855604655119909</v>
      </c>
      <c r="R20" s="231">
        <v>0.50081240548363548</v>
      </c>
      <c r="S20" s="231">
        <v>0.44285841474765347</v>
      </c>
      <c r="T20" s="231">
        <v>0.40787684517136591</v>
      </c>
      <c r="U20" s="231">
        <v>0.24746067558540361</v>
      </c>
      <c r="V20" s="231">
        <v>0.18393212715359639</v>
      </c>
      <c r="W20" s="231">
        <v>0.2086575592359097</v>
      </c>
      <c r="DA20" s="73" t="s">
        <v>2955</v>
      </c>
    </row>
    <row r="21" spans="1:105" ht="12" customHeight="1" x14ac:dyDescent="0.25">
      <c r="A21" s="46" t="s">
        <v>70</v>
      </c>
      <c r="B21" s="231">
        <v>0.34755213150847147</v>
      </c>
      <c r="C21" s="231">
        <v>0.33057555818208251</v>
      </c>
      <c r="D21" s="231">
        <v>0.34531866264128891</v>
      </c>
      <c r="E21" s="231">
        <v>0.35144955537299599</v>
      </c>
      <c r="F21" s="231">
        <v>0.3309406993117458</v>
      </c>
      <c r="G21" s="231">
        <v>0.28256891909371329</v>
      </c>
      <c r="H21" s="231">
        <v>0.54979835612473826</v>
      </c>
      <c r="I21" s="231">
        <v>0.53772772058334795</v>
      </c>
      <c r="J21" s="231">
        <v>0.58577907628782844</v>
      </c>
      <c r="K21" s="231">
        <v>0.33364040876023793</v>
      </c>
      <c r="L21" s="231">
        <v>0.30950760853197029</v>
      </c>
      <c r="M21" s="231">
        <v>0.20747405153715759</v>
      </c>
      <c r="N21" s="231">
        <v>0</v>
      </c>
      <c r="O21" s="231">
        <v>0.28263752851883811</v>
      </c>
      <c r="P21" s="231">
        <v>0</v>
      </c>
      <c r="Q21" s="231">
        <v>0</v>
      </c>
      <c r="R21" s="231">
        <v>0</v>
      </c>
      <c r="S21" s="231">
        <v>1.683422631425503E-3</v>
      </c>
      <c r="T21" s="231">
        <v>2.307227748556605E-3</v>
      </c>
      <c r="U21" s="231">
        <v>4.2981229435742722E-3</v>
      </c>
      <c r="V21" s="231">
        <v>1.1685484153393E-3</v>
      </c>
      <c r="W21" s="231">
        <v>1.4735510280862351E-4</v>
      </c>
      <c r="DA21" s="73" t="s">
        <v>2956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2957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4.5510082763567227E-3</v>
      </c>
      <c r="F23" s="231">
        <v>0.1117718734734411</v>
      </c>
      <c r="G23" s="231">
        <v>0.1275930474787037</v>
      </c>
      <c r="H23" s="231">
        <v>0.1324052364652622</v>
      </c>
      <c r="I23" s="231">
        <v>0.18970148679192891</v>
      </c>
      <c r="J23" s="231">
        <v>0.19203282572536129</v>
      </c>
      <c r="K23" s="231">
        <v>0.13964112241082491</v>
      </c>
      <c r="L23" s="231">
        <v>0.16949302196879459</v>
      </c>
      <c r="M23" s="231">
        <v>0.80983418718372013</v>
      </c>
      <c r="N23" s="231">
        <v>1.045966335267456</v>
      </c>
      <c r="O23" s="231">
        <v>1.225711153946363</v>
      </c>
      <c r="P23" s="231">
        <v>0.22197888523895309</v>
      </c>
      <c r="Q23" s="231">
        <v>0.2616439971998864</v>
      </c>
      <c r="R23" s="231">
        <v>6.1689038581722637E-2</v>
      </c>
      <c r="S23" s="231">
        <v>1.397391175104207</v>
      </c>
      <c r="T23" s="231">
        <v>0.1067259464437179</v>
      </c>
      <c r="U23" s="231">
        <v>8.549511828867043E-2</v>
      </c>
      <c r="V23" s="231">
        <v>3.9781191112857953E-2</v>
      </c>
      <c r="W23" s="231">
        <v>4.7814240515974091E-2</v>
      </c>
      <c r="DA23" s="73" t="s">
        <v>2958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2959</v>
      </c>
    </row>
    <row r="25" spans="1:105" ht="12" customHeight="1" x14ac:dyDescent="0.25">
      <c r="A25" s="46" t="s">
        <v>73</v>
      </c>
      <c r="B25" s="231">
        <v>12.0947789545058</v>
      </c>
      <c r="C25" s="231">
        <v>9.7359152537502816</v>
      </c>
      <c r="D25" s="231">
        <v>9.1348304217359271</v>
      </c>
      <c r="E25" s="231">
        <v>8.9800100117826194</v>
      </c>
      <c r="F25" s="231">
        <v>8.2149899723561592</v>
      </c>
      <c r="G25" s="231">
        <v>10.87437969608791</v>
      </c>
      <c r="H25" s="231">
        <v>9.8634240581224635</v>
      </c>
      <c r="I25" s="231">
        <v>11.038314903538099</v>
      </c>
      <c r="J25" s="231">
        <v>9.380733233113979</v>
      </c>
      <c r="K25" s="231">
        <v>8.3515807871804153</v>
      </c>
      <c r="L25" s="231">
        <v>10.03647406317574</v>
      </c>
      <c r="M25" s="231">
        <v>9.1439452193990682</v>
      </c>
      <c r="N25" s="231">
        <v>6.3297350855101309</v>
      </c>
      <c r="O25" s="231">
        <v>4.4717918043467231</v>
      </c>
      <c r="P25" s="231">
        <v>4.3715946056153614</v>
      </c>
      <c r="Q25" s="231">
        <v>6.3206202880444957</v>
      </c>
      <c r="R25" s="231">
        <v>5.8014702723759886</v>
      </c>
      <c r="S25" s="231">
        <v>5.6375350648806482</v>
      </c>
      <c r="T25" s="231">
        <v>5.7923882622182186</v>
      </c>
      <c r="U25" s="231">
        <v>7.1038699225620494</v>
      </c>
      <c r="V25" s="231">
        <v>6.9742955345515689</v>
      </c>
      <c r="W25" s="231">
        <v>8.4638764038289604</v>
      </c>
      <c r="DA25" s="73" t="s">
        <v>2960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2961</v>
      </c>
    </row>
    <row r="27" spans="1:105" ht="12" customHeight="1" x14ac:dyDescent="0.25">
      <c r="A27" s="57" t="s">
        <v>2912</v>
      </c>
      <c r="B27" s="263">
        <v>1.101468678920944</v>
      </c>
      <c r="C27" s="263">
        <v>1.1668110670164149</v>
      </c>
      <c r="D27" s="263">
        <v>1.190409499497098</v>
      </c>
      <c r="E27" s="263">
        <v>1.964687697248054</v>
      </c>
      <c r="F27" s="263">
        <v>2.160470983484851</v>
      </c>
      <c r="G27" s="263">
        <v>1.7502539331610969</v>
      </c>
      <c r="H27" s="263">
        <v>1.876178230855573</v>
      </c>
      <c r="I27" s="263">
        <v>2.0986231167806411</v>
      </c>
      <c r="J27" s="263">
        <v>2.1378127383896501</v>
      </c>
      <c r="K27" s="263">
        <v>1.7894217986998431</v>
      </c>
      <c r="L27" s="263">
        <v>1.7587084219085229</v>
      </c>
      <c r="M27" s="263">
        <v>2.4463981974147142</v>
      </c>
      <c r="N27" s="263">
        <v>1.594024893714026</v>
      </c>
      <c r="O27" s="263">
        <v>1.099001751805186</v>
      </c>
      <c r="P27" s="263">
        <v>1.031088377099924</v>
      </c>
      <c r="Q27" s="263">
        <v>1.020082094535353</v>
      </c>
      <c r="R27" s="263">
        <v>0.43922873777512339</v>
      </c>
      <c r="S27" s="263">
        <v>0.54319823599280515</v>
      </c>
      <c r="T27" s="263">
        <v>2.107669883915543</v>
      </c>
      <c r="U27" s="263">
        <v>0.79730328099697612</v>
      </c>
      <c r="V27" s="263">
        <v>0.79039217753752578</v>
      </c>
      <c r="W27" s="263">
        <v>0.88260403364778339</v>
      </c>
      <c r="DA27" s="70" t="s">
        <v>2962</v>
      </c>
    </row>
    <row r="28" spans="1:105" ht="12" customHeight="1" x14ac:dyDescent="0.25">
      <c r="A28" s="57" t="s">
        <v>2914</v>
      </c>
      <c r="B28" s="263">
        <f t="shared" ref="B28:W28" si="0">B29+B35+B46+B47</f>
        <v>1.3874686327959043</v>
      </c>
      <c r="C28" s="263">
        <f t="shared" si="0"/>
        <v>1.118486413052354</v>
      </c>
      <c r="D28" s="263">
        <f t="shared" si="0"/>
        <v>1.0736403680405351</v>
      </c>
      <c r="E28" s="263">
        <f t="shared" si="0"/>
        <v>1.1313557404122137</v>
      </c>
      <c r="F28" s="263">
        <f t="shared" si="0"/>
        <v>1.0502353712109025</v>
      </c>
      <c r="G28" s="263">
        <f t="shared" si="0"/>
        <v>1.2399257816955167</v>
      </c>
      <c r="H28" s="263">
        <f t="shared" si="0"/>
        <v>1.2378034826900204</v>
      </c>
      <c r="I28" s="263">
        <f t="shared" si="0"/>
        <v>1.3798709549648667</v>
      </c>
      <c r="J28" s="263">
        <f t="shared" si="0"/>
        <v>1.2408523058331629</v>
      </c>
      <c r="K28" s="263">
        <f t="shared" si="0"/>
        <v>1.0416572429548476</v>
      </c>
      <c r="L28" s="263">
        <f t="shared" si="0"/>
        <v>1.1939424553884808</v>
      </c>
      <c r="M28" s="263">
        <f t="shared" si="0"/>
        <v>1.3279954456625742</v>
      </c>
      <c r="N28" s="263">
        <f t="shared" si="0"/>
        <v>0.98318193804397969</v>
      </c>
      <c r="O28" s="263">
        <f t="shared" si="0"/>
        <v>0.83853322434476318</v>
      </c>
      <c r="P28" s="263">
        <f t="shared" si="0"/>
        <v>0.62716707298313301</v>
      </c>
      <c r="Q28" s="263">
        <f t="shared" si="0"/>
        <v>0.87453899766817689</v>
      </c>
      <c r="R28" s="263">
        <f t="shared" si="0"/>
        <v>0.77322480946446215</v>
      </c>
      <c r="S28" s="263">
        <f t="shared" si="0"/>
        <v>0.96369562139435438</v>
      </c>
      <c r="T28" s="263">
        <f t="shared" si="0"/>
        <v>0.93235611354171422</v>
      </c>
      <c r="U28" s="263">
        <f t="shared" si="0"/>
        <v>0.88197758983023455</v>
      </c>
      <c r="V28" s="263">
        <f t="shared" si="0"/>
        <v>0.79137866236871213</v>
      </c>
      <c r="W28" s="263">
        <f t="shared" si="0"/>
        <v>0.96091153723063816</v>
      </c>
      <c r="DA28" s="70"/>
    </row>
    <row r="29" spans="1:105" ht="12" customHeight="1" x14ac:dyDescent="0.25">
      <c r="A29" s="60" t="s">
        <v>2915</v>
      </c>
      <c r="B29" s="331">
        <v>0.62662281351673288</v>
      </c>
      <c r="C29" s="331">
        <v>0.48611241240073833</v>
      </c>
      <c r="D29" s="331">
        <v>0.46928239582880021</v>
      </c>
      <c r="E29" s="331">
        <v>0.46839266371411309</v>
      </c>
      <c r="F29" s="331">
        <v>0.41657940561175222</v>
      </c>
      <c r="G29" s="331">
        <v>0.5045215598892796</v>
      </c>
      <c r="H29" s="331">
        <v>0.53012591325351066</v>
      </c>
      <c r="I29" s="331">
        <v>0.58985959695238543</v>
      </c>
      <c r="J29" s="331">
        <v>0.53108175032132654</v>
      </c>
      <c r="K29" s="331">
        <v>0.43082186006174311</v>
      </c>
      <c r="L29" s="331">
        <v>0.49780917851151169</v>
      </c>
      <c r="M29" s="331">
        <v>0.59187662133621144</v>
      </c>
      <c r="N29" s="331">
        <v>0.46429278265978641</v>
      </c>
      <c r="O29" s="331">
        <v>0.41721024492961251</v>
      </c>
      <c r="P29" s="331">
        <v>0.28667761641965012</v>
      </c>
      <c r="Q29" s="331">
        <v>0.41809840242370061</v>
      </c>
      <c r="R29" s="331">
        <v>0.38949241784427258</v>
      </c>
      <c r="S29" s="331">
        <v>0.51274462353528272</v>
      </c>
      <c r="T29" s="331">
        <v>0.40449247445169723</v>
      </c>
      <c r="U29" s="331">
        <v>0.41500795646272509</v>
      </c>
      <c r="V29" s="331">
        <v>0.34564808504081962</v>
      </c>
      <c r="W29" s="331">
        <v>0.42556107061128062</v>
      </c>
      <c r="DA29" s="72" t="s">
        <v>2963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2964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0.1573187884214389</v>
      </c>
      <c r="Q31" s="297">
        <v>0.1493517564678867</v>
      </c>
      <c r="R31" s="297">
        <v>0.1365080269833846</v>
      </c>
      <c r="S31" s="297">
        <v>7.3211545393319186E-2</v>
      </c>
      <c r="T31" s="297">
        <v>0.1778927262529662</v>
      </c>
      <c r="U31" s="297">
        <v>0.17274503683343381</v>
      </c>
      <c r="V31" s="297">
        <v>9.3481455611169537E-2</v>
      </c>
      <c r="W31" s="297">
        <v>0.14724840348913801</v>
      </c>
      <c r="DA31" s="122" t="s">
        <v>2965</v>
      </c>
    </row>
    <row r="32" spans="1:105" ht="12" customHeight="1" x14ac:dyDescent="0.25">
      <c r="A32" s="59" t="s">
        <v>160</v>
      </c>
      <c r="B32" s="297">
        <v>0.32697224143357151</v>
      </c>
      <c r="C32" s="297">
        <v>0.1736667101084077</v>
      </c>
      <c r="D32" s="297">
        <v>0.16794847312072811</v>
      </c>
      <c r="E32" s="297">
        <v>0.16787464120287821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7.3063714505676253E-2</v>
      </c>
      <c r="P32" s="297">
        <v>0</v>
      </c>
      <c r="Q32" s="297">
        <v>0.12950039804882549</v>
      </c>
      <c r="R32" s="297">
        <v>0.22471069267482641</v>
      </c>
      <c r="S32" s="297">
        <v>0.10398079795208889</v>
      </c>
      <c r="T32" s="297">
        <v>0.1779884287620456</v>
      </c>
      <c r="U32" s="297">
        <v>0.17672802848505981</v>
      </c>
      <c r="V32" s="297">
        <v>0.20543460635547101</v>
      </c>
      <c r="W32" s="297">
        <v>0.2253908431551116</v>
      </c>
      <c r="DA32" s="122" t="s">
        <v>2966</v>
      </c>
    </row>
    <row r="33" spans="1:105" ht="12" customHeight="1" x14ac:dyDescent="0.25">
      <c r="A33" s="59" t="s">
        <v>70</v>
      </c>
      <c r="B33" s="297">
        <v>0.29965057208316143</v>
      </c>
      <c r="C33" s="297">
        <v>0.31244570229233048</v>
      </c>
      <c r="D33" s="297">
        <v>0.30133392270807208</v>
      </c>
      <c r="E33" s="297">
        <v>0.2967131097160553</v>
      </c>
      <c r="F33" s="297">
        <v>0.31217049786414047</v>
      </c>
      <c r="G33" s="297">
        <v>0.34862798625676872</v>
      </c>
      <c r="H33" s="297">
        <v>0.42804311135311213</v>
      </c>
      <c r="I33" s="297">
        <v>0.43714066892142012</v>
      </c>
      <c r="J33" s="297">
        <v>0.40092468235042872</v>
      </c>
      <c r="K33" s="297">
        <v>0.30458081603404508</v>
      </c>
      <c r="L33" s="297">
        <v>0.32276954673872021</v>
      </c>
      <c r="M33" s="297">
        <v>0.12164987433612839</v>
      </c>
      <c r="N33" s="297">
        <v>0</v>
      </c>
      <c r="O33" s="297">
        <v>6.4999662626417681E-2</v>
      </c>
      <c r="P33" s="297">
        <v>0</v>
      </c>
      <c r="Q33" s="297">
        <v>0</v>
      </c>
      <c r="R33" s="297">
        <v>0</v>
      </c>
      <c r="S33" s="297">
        <v>4.0770310258429201E-4</v>
      </c>
      <c r="T33" s="297">
        <v>1.0385222227921589E-3</v>
      </c>
      <c r="U33" s="297">
        <v>3.1662170448137701E-3</v>
      </c>
      <c r="V33" s="297">
        <v>1.346248808112783E-3</v>
      </c>
      <c r="W33" s="297">
        <v>1.6418366093773809E-4</v>
      </c>
      <c r="DA33" s="122" t="s">
        <v>2967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3.804912795179507E-3</v>
      </c>
      <c r="F34" s="297">
        <v>0.1044089077476117</v>
      </c>
      <c r="G34" s="297">
        <v>0.15589357363251091</v>
      </c>
      <c r="H34" s="297">
        <v>0.1020828019003986</v>
      </c>
      <c r="I34" s="297">
        <v>0.15271892803096529</v>
      </c>
      <c r="J34" s="297">
        <v>0.13015706797089791</v>
      </c>
      <c r="K34" s="297">
        <v>0.1262410440276979</v>
      </c>
      <c r="L34" s="297">
        <v>0.1750396317727915</v>
      </c>
      <c r="M34" s="297">
        <v>0.47022674700008299</v>
      </c>
      <c r="N34" s="297">
        <v>0.46429278265978641</v>
      </c>
      <c r="O34" s="297">
        <v>0.27914686779751863</v>
      </c>
      <c r="P34" s="297">
        <v>0.12935882799821119</v>
      </c>
      <c r="Q34" s="297">
        <v>0.13924624790698839</v>
      </c>
      <c r="R34" s="297">
        <v>2.8273698186061621E-2</v>
      </c>
      <c r="S34" s="297">
        <v>0.33514457708729029</v>
      </c>
      <c r="T34" s="297">
        <v>4.7572797213893292E-2</v>
      </c>
      <c r="U34" s="297">
        <v>6.2368674099417709E-2</v>
      </c>
      <c r="V34" s="297">
        <v>4.538577426606627E-2</v>
      </c>
      <c r="W34" s="297">
        <v>5.2757640306093312E-2</v>
      </c>
      <c r="DA34" s="122" t="s">
        <v>2968</v>
      </c>
    </row>
    <row r="35" spans="1:105" ht="12" customHeight="1" x14ac:dyDescent="0.25">
      <c r="A35" s="60" t="s">
        <v>2922</v>
      </c>
      <c r="B35" s="331">
        <v>0.66730064775488307</v>
      </c>
      <c r="C35" s="331">
        <v>0.53327945217347172</v>
      </c>
      <c r="D35" s="331">
        <v>0.50325926378210495</v>
      </c>
      <c r="E35" s="331">
        <v>0.49610672286080792</v>
      </c>
      <c r="F35" s="331">
        <v>0.45017219289548382</v>
      </c>
      <c r="G35" s="331">
        <v>0.58675922851508755</v>
      </c>
      <c r="H35" s="331">
        <v>0.54833811859760218</v>
      </c>
      <c r="I35" s="331">
        <v>0.61178018069348283</v>
      </c>
      <c r="J35" s="331">
        <v>0.52821109483304429</v>
      </c>
      <c r="K35" s="331">
        <v>0.45886395393457702</v>
      </c>
      <c r="L35" s="331">
        <v>0.54677026353208291</v>
      </c>
      <c r="M35" s="331">
        <v>0.52835191876345444</v>
      </c>
      <c r="N35" s="331">
        <v>0.38351233083159397</v>
      </c>
      <c r="O35" s="331">
        <v>0.32798731826968452</v>
      </c>
      <c r="P35" s="331">
        <v>0.25292152028135167</v>
      </c>
      <c r="Q35" s="331">
        <v>0.36980739692634812</v>
      </c>
      <c r="R35" s="331">
        <v>0.34642971710944243</v>
      </c>
      <c r="S35" s="331">
        <v>0.40481843582615262</v>
      </c>
      <c r="T35" s="331">
        <v>0.34886414089220458</v>
      </c>
      <c r="U35" s="331">
        <v>0.39925652122454208</v>
      </c>
      <c r="V35" s="331">
        <v>0.37860440911797433</v>
      </c>
      <c r="W35" s="331">
        <v>0.46039296006865471</v>
      </c>
      <c r="DA35" s="72" t="s">
        <v>2969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2970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2971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1.4070735004033229E-2</v>
      </c>
      <c r="Q38" s="231">
        <v>1.4627099150332411E-2</v>
      </c>
      <c r="R38" s="231">
        <v>1.5524019185806429E-2</v>
      </c>
      <c r="S38" s="231">
        <v>1.5910578513792201E-2</v>
      </c>
      <c r="T38" s="231">
        <v>2.0801282617481761E-2</v>
      </c>
      <c r="U38" s="231">
        <v>1.234243877430798E-2</v>
      </c>
      <c r="V38" s="231">
        <v>4.2707494826486579E-3</v>
      </c>
      <c r="W38" s="231">
        <v>6.9557360107500386E-3</v>
      </c>
      <c r="DA38" s="73" t="s">
        <v>2972</v>
      </c>
    </row>
    <row r="39" spans="1:105" ht="12" customHeight="1" x14ac:dyDescent="0.25">
      <c r="A39" s="64" t="s">
        <v>160</v>
      </c>
      <c r="B39" s="231">
        <v>2.0340159043469998E-2</v>
      </c>
      <c r="C39" s="231">
        <v>9.8548808230770214E-3</v>
      </c>
      <c r="D39" s="231">
        <v>1.032254297905405E-2</v>
      </c>
      <c r="E39" s="231">
        <v>1.066473271109643E-2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1.703958788340805E-2</v>
      </c>
      <c r="P39" s="231">
        <v>0</v>
      </c>
      <c r="Q39" s="231">
        <v>1.292410081658199E-2</v>
      </c>
      <c r="R39" s="231">
        <v>2.604060576467282E-2</v>
      </c>
      <c r="S39" s="231">
        <v>2.302718794849911E-2</v>
      </c>
      <c r="T39" s="231">
        <v>2.1208260836488212E-2</v>
      </c>
      <c r="U39" s="231">
        <v>1.286714511186297E-2</v>
      </c>
      <c r="V39" s="231">
        <v>9.5638685428310263E-3</v>
      </c>
      <c r="W39" s="231">
        <v>1.084951007680008E-2</v>
      </c>
      <c r="DA39" s="73" t="s">
        <v>2973</v>
      </c>
    </row>
    <row r="40" spans="1:105" ht="12" customHeight="1" x14ac:dyDescent="0.25">
      <c r="A40" s="64" t="s">
        <v>70</v>
      </c>
      <c r="B40" s="231">
        <v>1.807157318825554E-2</v>
      </c>
      <c r="C40" s="231">
        <v>1.718884694508143E-2</v>
      </c>
      <c r="D40" s="231">
        <v>1.7955440118025769E-2</v>
      </c>
      <c r="E40" s="231">
        <v>1.82742264716859E-2</v>
      </c>
      <c r="F40" s="231">
        <v>1.7207833088599279E-2</v>
      </c>
      <c r="G40" s="231">
        <v>1.469265885369438E-2</v>
      </c>
      <c r="H40" s="231">
        <v>2.8587714851199559E-2</v>
      </c>
      <c r="I40" s="231">
        <v>2.7960081314129252E-2</v>
      </c>
      <c r="J40" s="231">
        <v>3.045859452318217E-2</v>
      </c>
      <c r="K40" s="231">
        <v>1.7348209142901399E-2</v>
      </c>
      <c r="L40" s="231">
        <v>1.6093382525467589E-2</v>
      </c>
      <c r="M40" s="231">
        <v>1.0787971550467261E-2</v>
      </c>
      <c r="N40" s="231">
        <v>0</v>
      </c>
      <c r="O40" s="231">
        <v>1.469622631922011E-2</v>
      </c>
      <c r="P40" s="231">
        <v>0</v>
      </c>
      <c r="Q40" s="231">
        <v>0</v>
      </c>
      <c r="R40" s="231">
        <v>0</v>
      </c>
      <c r="S40" s="231">
        <v>8.7532466449080588E-5</v>
      </c>
      <c r="T40" s="231">
        <v>1.199682906246209E-4</v>
      </c>
      <c r="U40" s="231">
        <v>2.2348832392365731E-4</v>
      </c>
      <c r="V40" s="231">
        <v>6.0760692561914163E-5</v>
      </c>
      <c r="W40" s="231">
        <v>7.6619830052863621E-6</v>
      </c>
      <c r="DA40" s="73" t="s">
        <v>2974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2975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2.366375334531146E-4</v>
      </c>
      <c r="F42" s="231">
        <v>5.8117715552393192E-3</v>
      </c>
      <c r="G42" s="231">
        <v>6.6344208157093527E-3</v>
      </c>
      <c r="H42" s="231">
        <v>6.8846388911642884E-3</v>
      </c>
      <c r="I42" s="231">
        <v>9.8638563590500473E-3</v>
      </c>
      <c r="J42" s="231">
        <v>9.9850783523645313E-3</v>
      </c>
      <c r="K42" s="231">
        <v>7.2608812749458389E-3</v>
      </c>
      <c r="L42" s="231">
        <v>8.8130823370680955E-3</v>
      </c>
      <c r="M42" s="231">
        <v>4.2108726885150209E-2</v>
      </c>
      <c r="N42" s="231">
        <v>5.4386825648849543E-2</v>
      </c>
      <c r="O42" s="231">
        <v>6.3732967857407508E-2</v>
      </c>
      <c r="P42" s="231">
        <v>1.154217542396324E-2</v>
      </c>
      <c r="Q42" s="231">
        <v>1.360463140923141E-2</v>
      </c>
      <c r="R42" s="231">
        <v>3.2076280781363799E-3</v>
      </c>
      <c r="S42" s="231">
        <v>7.265976699355263E-2</v>
      </c>
      <c r="T42" s="231">
        <v>5.5493998666397999E-3</v>
      </c>
      <c r="U42" s="231">
        <v>4.4454662979231743E-3</v>
      </c>
      <c r="V42" s="231">
        <v>2.068491721203759E-3</v>
      </c>
      <c r="W42" s="231">
        <v>2.486183995405069E-3</v>
      </c>
      <c r="DA42" s="73" t="s">
        <v>2976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2977</v>
      </c>
    </row>
    <row r="44" spans="1:105" ht="12" customHeight="1" x14ac:dyDescent="0.25">
      <c r="A44" s="64" t="s">
        <v>73</v>
      </c>
      <c r="B44" s="231">
        <v>0.62888891552315751</v>
      </c>
      <c r="C44" s="231">
        <v>0.50623572440531328</v>
      </c>
      <c r="D44" s="231">
        <v>0.4749812806850251</v>
      </c>
      <c r="E44" s="231">
        <v>0.46693112614457249</v>
      </c>
      <c r="F44" s="231">
        <v>0.4271525882516452</v>
      </c>
      <c r="G44" s="231">
        <v>0.56543214884568382</v>
      </c>
      <c r="H44" s="231">
        <v>0.51286576485523838</v>
      </c>
      <c r="I44" s="231">
        <v>0.57395624302030357</v>
      </c>
      <c r="J44" s="231">
        <v>0.48776742195749762</v>
      </c>
      <c r="K44" s="231">
        <v>0.43425486351672971</v>
      </c>
      <c r="L44" s="231">
        <v>0.52186379866954724</v>
      </c>
      <c r="M44" s="231">
        <v>0.47545522032783699</v>
      </c>
      <c r="N44" s="231">
        <v>0.32912550518274453</v>
      </c>
      <c r="O44" s="231">
        <v>0.23251853620964891</v>
      </c>
      <c r="P44" s="231">
        <v>0.22730860985335519</v>
      </c>
      <c r="Q44" s="231">
        <v>0.32865156555020231</v>
      </c>
      <c r="R44" s="231">
        <v>0.30165746408082678</v>
      </c>
      <c r="S44" s="231">
        <v>0.29313336990385958</v>
      </c>
      <c r="T44" s="231">
        <v>0.30118522928097019</v>
      </c>
      <c r="U44" s="231">
        <v>0.36937798271652428</v>
      </c>
      <c r="V44" s="231">
        <v>0.36264053867872897</v>
      </c>
      <c r="W44" s="231">
        <v>0.44009386800269418</v>
      </c>
      <c r="DA44" s="73" t="s">
        <v>2978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2979</v>
      </c>
    </row>
    <row r="46" spans="1:105" ht="12" customHeight="1" x14ac:dyDescent="0.25">
      <c r="A46" s="60" t="s">
        <v>2934</v>
      </c>
      <c r="B46" s="331">
        <v>9.3545171524288304E-2</v>
      </c>
      <c r="C46" s="331">
        <v>9.9094548478143751E-2</v>
      </c>
      <c r="D46" s="331">
        <v>0.1010987084296299</v>
      </c>
      <c r="E46" s="331">
        <v>0.16685635383729261</v>
      </c>
      <c r="F46" s="331">
        <v>0.18348377270366639</v>
      </c>
      <c r="G46" s="331">
        <v>0.1486449932911495</v>
      </c>
      <c r="H46" s="331">
        <v>0.15933945083890769</v>
      </c>
      <c r="I46" s="331">
        <v>0.17823117731899829</v>
      </c>
      <c r="J46" s="331">
        <v>0.18155946067879211</v>
      </c>
      <c r="K46" s="331">
        <v>0.1519714289585275</v>
      </c>
      <c r="L46" s="331">
        <v>0.14936301334488619</v>
      </c>
      <c r="M46" s="331">
        <v>0.20776690556290831</v>
      </c>
      <c r="N46" s="331">
        <v>0.13537682455259931</v>
      </c>
      <c r="O46" s="331">
        <v>9.3335661145466098E-2</v>
      </c>
      <c r="P46" s="331">
        <v>8.7567936282131206E-2</v>
      </c>
      <c r="Q46" s="331">
        <v>8.6633198318128241E-2</v>
      </c>
      <c r="R46" s="331">
        <v>3.7302674510747078E-2</v>
      </c>
      <c r="S46" s="331">
        <v>4.6132562032918989E-2</v>
      </c>
      <c r="T46" s="331">
        <v>0.17899949819781241</v>
      </c>
      <c r="U46" s="331">
        <v>6.7713112142967352E-2</v>
      </c>
      <c r="V46" s="331">
        <v>6.7126168209918138E-2</v>
      </c>
      <c r="W46" s="331">
        <v>7.4957506550702782E-2</v>
      </c>
      <c r="DA46" s="72" t="s">
        <v>2980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2981</v>
      </c>
    </row>
    <row r="48" spans="1:105" ht="12" customHeight="1" x14ac:dyDescent="0.25">
      <c r="A48" s="132" t="s">
        <v>2938</v>
      </c>
      <c r="B48" s="318">
        <v>1.016395129389472</v>
      </c>
      <c r="C48" s="318">
        <v>1.0766907022676551</v>
      </c>
      <c r="D48" s="318">
        <v>1.098466475191211</v>
      </c>
      <c r="E48" s="318">
        <v>1.8129421602896649</v>
      </c>
      <c r="F48" s="318">
        <v>1.993603837153586</v>
      </c>
      <c r="G48" s="318">
        <v>1.615070502597002</v>
      </c>
      <c r="H48" s="318">
        <v>1.731268852398324</v>
      </c>
      <c r="I48" s="318">
        <v>1.9365328811797211</v>
      </c>
      <c r="J48" s="318">
        <v>1.972695634863316</v>
      </c>
      <c r="K48" s="318">
        <v>1.651213180572344</v>
      </c>
      <c r="L48" s="318">
        <v>1.6228719965012861</v>
      </c>
      <c r="M48" s="318">
        <v>2.2574470431927391</v>
      </c>
      <c r="N48" s="318">
        <v>1.4709080422365699</v>
      </c>
      <c r="O48" s="318">
        <v>1.0141187390090649</v>
      </c>
      <c r="P48" s="318">
        <v>0.95145075344414376</v>
      </c>
      <c r="Q48" s="318">
        <v>0.9412945572622663</v>
      </c>
      <c r="R48" s="318">
        <v>0.40530426176064038</v>
      </c>
      <c r="S48" s="318">
        <v>0.50124352323564014</v>
      </c>
      <c r="T48" s="318">
        <v>1.9448809079812119</v>
      </c>
      <c r="U48" s="318">
        <v>0.73572239225672587</v>
      </c>
      <c r="V48" s="318">
        <v>0.72934507801318871</v>
      </c>
      <c r="W48" s="318">
        <v>0.81443481612017266</v>
      </c>
      <c r="DA48" s="139" t="s">
        <v>2982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102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0.99999999999999944</v>
      </c>
      <c r="C52" s="234">
        <f t="shared" si="1"/>
        <v>1.0000000000000002</v>
      </c>
      <c r="D52" s="234">
        <f t="shared" si="1"/>
        <v>1.0000000000000004</v>
      </c>
      <c r="E52" s="234">
        <f t="shared" si="1"/>
        <v>1</v>
      </c>
      <c r="F52" s="234">
        <f t="shared" si="1"/>
        <v>1</v>
      </c>
      <c r="G52" s="234">
        <f t="shared" si="1"/>
        <v>1.0000000000000004</v>
      </c>
      <c r="H52" s="234">
        <f t="shared" si="1"/>
        <v>1</v>
      </c>
      <c r="I52" s="234">
        <f t="shared" si="1"/>
        <v>1</v>
      </c>
      <c r="J52" s="234">
        <f t="shared" si="1"/>
        <v>1.0000000000000004</v>
      </c>
      <c r="K52" s="234">
        <f t="shared" si="1"/>
        <v>1</v>
      </c>
      <c r="L52" s="234">
        <f t="shared" si="1"/>
        <v>1.0000000000000004</v>
      </c>
      <c r="M52" s="234">
        <f t="shared" si="1"/>
        <v>1</v>
      </c>
      <c r="N52" s="234">
        <f t="shared" si="1"/>
        <v>1.0000000000000002</v>
      </c>
      <c r="O52" s="234">
        <f t="shared" si="1"/>
        <v>0.99999999999999978</v>
      </c>
      <c r="P52" s="234">
        <f t="shared" si="1"/>
        <v>0.99999999999999989</v>
      </c>
      <c r="Q52" s="234">
        <f t="shared" si="1"/>
        <v>0.99999999999999978</v>
      </c>
      <c r="R52" s="234">
        <f t="shared" si="1"/>
        <v>0.99999999999999978</v>
      </c>
      <c r="S52" s="234">
        <f t="shared" si="1"/>
        <v>0.99999999999999978</v>
      </c>
      <c r="T52" s="234">
        <f t="shared" si="1"/>
        <v>0.99999999999999978</v>
      </c>
      <c r="U52" s="234">
        <f t="shared" si="1"/>
        <v>1</v>
      </c>
      <c r="V52" s="234">
        <f t="shared" si="1"/>
        <v>1</v>
      </c>
      <c r="W52" s="234">
        <f t="shared" si="1"/>
        <v>1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1.1535571595041462E-2</v>
      </c>
      <c r="C53" s="301">
        <f t="shared" si="2"/>
        <v>1.3913649835481533E-2</v>
      </c>
      <c r="D53" s="301">
        <f t="shared" si="2"/>
        <v>1.4598011381624551E-2</v>
      </c>
      <c r="E53" s="301">
        <f t="shared" si="2"/>
        <v>1.9383752797609073E-2</v>
      </c>
      <c r="F53" s="301">
        <f t="shared" si="2"/>
        <v>2.1182805865754932E-2</v>
      </c>
      <c r="G53" s="301">
        <f t="shared" si="2"/>
        <v>1.674538316108529E-2</v>
      </c>
      <c r="H53" s="301">
        <f t="shared" si="2"/>
        <v>1.7981527024561964E-2</v>
      </c>
      <c r="I53" s="301">
        <f t="shared" si="2"/>
        <v>1.8010975166285949E-2</v>
      </c>
      <c r="J53" s="301">
        <f t="shared" si="2"/>
        <v>1.9553848117310278E-2</v>
      </c>
      <c r="K53" s="301">
        <f t="shared" si="2"/>
        <v>1.9232797155144466E-2</v>
      </c>
      <c r="L53" s="301">
        <f t="shared" si="2"/>
        <v>1.7432432630794938E-2</v>
      </c>
      <c r="M53" s="301">
        <f t="shared" si="2"/>
        <v>2.0819275661645632E-2</v>
      </c>
      <c r="N53" s="301">
        <f t="shared" si="2"/>
        <v>1.9800734810707078E-2</v>
      </c>
      <c r="O53" s="301">
        <f t="shared" si="2"/>
        <v>1.7765290990912761E-2</v>
      </c>
      <c r="P53" s="301">
        <f t="shared" si="2"/>
        <v>1.95881493733383E-2</v>
      </c>
      <c r="Q53" s="301">
        <f t="shared" si="2"/>
        <v>1.5942279215779034E-2</v>
      </c>
      <c r="R53" s="301">
        <f t="shared" si="2"/>
        <v>9.4682793068972589E-3</v>
      </c>
      <c r="S53" s="301">
        <f t="shared" si="2"/>
        <v>9.8194797013160806E-3</v>
      </c>
      <c r="T53" s="301">
        <f t="shared" si="2"/>
        <v>2.323537452170096E-2</v>
      </c>
      <c r="U53" s="301">
        <f t="shared" si="2"/>
        <v>1.308344219682861E-2</v>
      </c>
      <c r="V53" s="301">
        <f t="shared" si="2"/>
        <v>1.3517741032451258E-2</v>
      </c>
      <c r="W53" s="301">
        <f t="shared" si="2"/>
        <v>1.277911035077847E-2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3.252939121752731E-3</v>
      </c>
      <c r="C54" s="235">
        <f t="shared" si="3"/>
        <v>3.9235382055676695E-3</v>
      </c>
      <c r="D54" s="235">
        <f t="shared" si="3"/>
        <v>4.1165226995331624E-3</v>
      </c>
      <c r="E54" s="235">
        <f t="shared" si="3"/>
        <v>5.4660635827383031E-3</v>
      </c>
      <c r="F54" s="235">
        <f t="shared" si="3"/>
        <v>5.9733821892992882E-3</v>
      </c>
      <c r="G54" s="235">
        <f t="shared" si="3"/>
        <v>4.7220644026732339E-3</v>
      </c>
      <c r="H54" s="235">
        <f t="shared" si="3"/>
        <v>5.0706471062252883E-3</v>
      </c>
      <c r="I54" s="235">
        <f t="shared" si="3"/>
        <v>5.0789512471590631E-3</v>
      </c>
      <c r="J54" s="235">
        <f t="shared" si="3"/>
        <v>5.5140291053241896E-3</v>
      </c>
      <c r="K54" s="235">
        <f t="shared" si="3"/>
        <v>5.4234952963749684E-3</v>
      </c>
      <c r="L54" s="235">
        <f t="shared" si="3"/>
        <v>4.9158068696315829E-3</v>
      </c>
      <c r="M54" s="235">
        <f t="shared" si="3"/>
        <v>5.870869573158603E-3</v>
      </c>
      <c r="N54" s="235">
        <f t="shared" si="3"/>
        <v>5.5836491824026273E-3</v>
      </c>
      <c r="O54" s="235">
        <f t="shared" si="3"/>
        <v>5.0096702705657086E-3</v>
      </c>
      <c r="P54" s="235">
        <f t="shared" si="3"/>
        <v>5.5237017857578822E-3</v>
      </c>
      <c r="Q54" s="235">
        <f t="shared" si="3"/>
        <v>4.4955954998540919E-3</v>
      </c>
      <c r="R54" s="235">
        <f t="shared" si="3"/>
        <v>2.6699791960310935E-3</v>
      </c>
      <c r="S54" s="235">
        <f t="shared" si="3"/>
        <v>2.7690149042461122E-3</v>
      </c>
      <c r="T54" s="235">
        <f t="shared" si="3"/>
        <v>6.5521901682537359E-3</v>
      </c>
      <c r="U54" s="235">
        <f t="shared" si="3"/>
        <v>3.6894262775455733E-3</v>
      </c>
      <c r="V54" s="235">
        <f t="shared" si="3"/>
        <v>3.8118950829523078E-3</v>
      </c>
      <c r="W54" s="235">
        <f t="shared" si="3"/>
        <v>3.603607125901867E-3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4.4129353139696084E-2</v>
      </c>
      <c r="C55" s="235">
        <f t="shared" si="4"/>
        <v>5.3226696396732165E-2</v>
      </c>
      <c r="D55" s="235">
        <f t="shared" si="4"/>
        <v>5.5844722915500883E-2</v>
      </c>
      <c r="E55" s="235">
        <f t="shared" si="4"/>
        <v>7.4152586660374192E-2</v>
      </c>
      <c r="F55" s="235">
        <f t="shared" si="4"/>
        <v>8.1034867915980857E-2</v>
      </c>
      <c r="G55" s="235">
        <f t="shared" si="4"/>
        <v>6.4059498126013525E-2</v>
      </c>
      <c r="H55" s="235">
        <f t="shared" si="4"/>
        <v>6.8788369047873943E-2</v>
      </c>
      <c r="I55" s="235">
        <f t="shared" si="4"/>
        <v>6.8901022975313878E-2</v>
      </c>
      <c r="J55" s="235">
        <f t="shared" si="4"/>
        <v>7.4803286659820306E-2</v>
      </c>
      <c r="K55" s="235">
        <f t="shared" si="4"/>
        <v>7.3575105536021965E-2</v>
      </c>
      <c r="L55" s="235">
        <f t="shared" si="4"/>
        <v>6.668780730197936E-2</v>
      </c>
      <c r="M55" s="235">
        <f t="shared" si="4"/>
        <v>7.9644182363738186E-2</v>
      </c>
      <c r="N55" s="235">
        <f t="shared" si="4"/>
        <v>7.574775221912404E-2</v>
      </c>
      <c r="O55" s="235">
        <f t="shared" si="4"/>
        <v>6.7961157651211551E-2</v>
      </c>
      <c r="P55" s="235">
        <f t="shared" si="4"/>
        <v>7.4934506186128555E-2</v>
      </c>
      <c r="Q55" s="235">
        <f t="shared" si="4"/>
        <v>6.0987222312170318E-2</v>
      </c>
      <c r="R55" s="235">
        <f t="shared" si="4"/>
        <v>3.6220922189841798E-2</v>
      </c>
      <c r="S55" s="235">
        <f t="shared" si="4"/>
        <v>3.7564440029458079E-2</v>
      </c>
      <c r="T55" s="235">
        <f t="shared" si="4"/>
        <v>8.8886973580224557E-2</v>
      </c>
      <c r="U55" s="235">
        <f t="shared" si="4"/>
        <v>5.0050735347594681E-2</v>
      </c>
      <c r="V55" s="235">
        <f t="shared" si="4"/>
        <v>5.1712146446944898E-2</v>
      </c>
      <c r="W55" s="235">
        <f t="shared" si="4"/>
        <v>4.8886513237285531E-2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0.10067369565996365</v>
      </c>
      <c r="C56" s="235">
        <f t="shared" si="5"/>
        <v>0.12142775392757094</v>
      </c>
      <c r="D56" s="235">
        <f t="shared" si="5"/>
        <v>0.12740034102047235</v>
      </c>
      <c r="E56" s="235">
        <f t="shared" si="5"/>
        <v>0.16916665236885914</v>
      </c>
      <c r="F56" s="235">
        <f t="shared" si="5"/>
        <v>0.18486741930237574</v>
      </c>
      <c r="G56" s="235">
        <f t="shared" si="5"/>
        <v>0.14614096875730259</v>
      </c>
      <c r="H56" s="235">
        <f t="shared" si="5"/>
        <v>0.15692909226538049</v>
      </c>
      <c r="I56" s="235">
        <f t="shared" si="5"/>
        <v>0.15718609324996513</v>
      </c>
      <c r="J56" s="235">
        <f t="shared" si="5"/>
        <v>0.17065111495553706</v>
      </c>
      <c r="K56" s="235">
        <f t="shared" si="5"/>
        <v>0.16784922632868182</v>
      </c>
      <c r="L56" s="235">
        <f t="shared" si="5"/>
        <v>0.15213701400282995</v>
      </c>
      <c r="M56" s="235">
        <f t="shared" si="5"/>
        <v>0.18169480415884565</v>
      </c>
      <c r="N56" s="235">
        <f t="shared" si="5"/>
        <v>0.17280575424919875</v>
      </c>
      <c r="O56" s="235">
        <f t="shared" si="5"/>
        <v>0.15504194861905471</v>
      </c>
      <c r="P56" s="235">
        <f t="shared" si="5"/>
        <v>0.17095047023079749</v>
      </c>
      <c r="Q56" s="235">
        <f t="shared" si="5"/>
        <v>0.13913208831241572</v>
      </c>
      <c r="R56" s="235">
        <f t="shared" si="5"/>
        <v>8.2631940819979766E-2</v>
      </c>
      <c r="S56" s="235">
        <f t="shared" si="5"/>
        <v>8.5696950761799937E-2</v>
      </c>
      <c r="T56" s="235">
        <f t="shared" si="5"/>
        <v>0.20278067747839151</v>
      </c>
      <c r="U56" s="235">
        <f t="shared" si="5"/>
        <v>0.11418233306049846</v>
      </c>
      <c r="V56" s="235">
        <f t="shared" si="5"/>
        <v>0.1179725629977601</v>
      </c>
      <c r="W56" s="235">
        <f t="shared" si="5"/>
        <v>0.11152635616360541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3.5122998830873185E-2</v>
      </c>
      <c r="C57" s="302">
        <f t="shared" si="6"/>
        <v>4.3293222373822909E-2</v>
      </c>
      <c r="D57" s="302">
        <f t="shared" si="6"/>
        <v>4.5419962567578812E-2</v>
      </c>
      <c r="E57" s="302">
        <f t="shared" si="6"/>
        <v>6.0901705018295137E-2</v>
      </c>
      <c r="F57" s="302">
        <f t="shared" si="6"/>
        <v>6.732029730528831E-2</v>
      </c>
      <c r="G57" s="302">
        <f t="shared" si="6"/>
        <v>5.2891187761718209E-2</v>
      </c>
      <c r="H57" s="302">
        <f t="shared" si="6"/>
        <v>5.7041878802251152E-2</v>
      </c>
      <c r="I57" s="302">
        <f t="shared" si="6"/>
        <v>5.690687561506428E-2</v>
      </c>
      <c r="J57" s="302">
        <f t="shared" si="6"/>
        <v>6.1851686269303145E-2</v>
      </c>
      <c r="K57" s="302">
        <f t="shared" si="6"/>
        <v>6.0824235689096007E-2</v>
      </c>
      <c r="L57" s="302">
        <f t="shared" si="6"/>
        <v>5.487399768566395E-2</v>
      </c>
      <c r="M57" s="302">
        <f t="shared" si="6"/>
        <v>6.344122016333277E-2</v>
      </c>
      <c r="N57" s="302">
        <f t="shared" si="6"/>
        <v>5.8242841519642943E-2</v>
      </c>
      <c r="O57" s="302">
        <f t="shared" si="6"/>
        <v>4.9816062126108854E-2</v>
      </c>
      <c r="P57" s="302">
        <f t="shared" si="6"/>
        <v>6.0804489066892412E-2</v>
      </c>
      <c r="Q57" s="302">
        <f t="shared" si="6"/>
        <v>4.7774053038477086E-2</v>
      </c>
      <c r="R57" s="302">
        <f t="shared" si="6"/>
        <v>2.8993497962705617E-2</v>
      </c>
      <c r="S57" s="302">
        <f t="shared" si="6"/>
        <v>3.0979587625025781E-2</v>
      </c>
      <c r="T57" s="302">
        <f t="shared" si="6"/>
        <v>7.1834754198651221E-2</v>
      </c>
      <c r="U57" s="302">
        <f t="shared" si="6"/>
        <v>3.9520054973798194E-2</v>
      </c>
      <c r="V57" s="302">
        <f t="shared" si="6"/>
        <v>4.0924722850778888E-2</v>
      </c>
      <c r="W57" s="302">
        <f t="shared" si="6"/>
        <v>3.8772481979031666E-2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0.63251966945248239</v>
      </c>
      <c r="C58" s="303">
        <f t="shared" si="7"/>
        <v>0.5755471422478573</v>
      </c>
      <c r="D58" s="303">
        <f t="shared" si="7"/>
        <v>0.55856615107641583</v>
      </c>
      <c r="E58" s="303">
        <f t="shared" si="7"/>
        <v>0.44300127008012496</v>
      </c>
      <c r="F58" s="303">
        <f t="shared" si="7"/>
        <v>0.39948385805436792</v>
      </c>
      <c r="G58" s="303">
        <f t="shared" si="7"/>
        <v>0.5080886319473995</v>
      </c>
      <c r="H58" s="303">
        <f t="shared" si="7"/>
        <v>0.47564883479150133</v>
      </c>
      <c r="I58" s="303">
        <f t="shared" si="7"/>
        <v>0.47520795323661336</v>
      </c>
      <c r="J58" s="303">
        <f t="shared" si="7"/>
        <v>0.43727597640395727</v>
      </c>
      <c r="K58" s="303">
        <f t="shared" si="7"/>
        <v>0.44637431086348067</v>
      </c>
      <c r="L58" s="303">
        <f t="shared" si="7"/>
        <v>0.49051756246600098</v>
      </c>
      <c r="M58" s="303">
        <f t="shared" si="7"/>
        <v>0.40695583379424261</v>
      </c>
      <c r="N58" s="303">
        <f t="shared" si="7"/>
        <v>0.4311725081051882</v>
      </c>
      <c r="O58" s="303">
        <f t="shared" si="7"/>
        <v>0.47986217133930936</v>
      </c>
      <c r="P58" s="303">
        <f t="shared" si="7"/>
        <v>0.434879385696611</v>
      </c>
      <c r="Q58" s="303">
        <f t="shared" si="7"/>
        <v>0.52308998178056032</v>
      </c>
      <c r="R58" s="303">
        <f t="shared" si="7"/>
        <v>0.67589770960851181</v>
      </c>
      <c r="S58" s="303">
        <f t="shared" si="7"/>
        <v>0.66233229316576325</v>
      </c>
      <c r="T58" s="303">
        <f t="shared" si="7"/>
        <v>0.34808791096232677</v>
      </c>
      <c r="U58" s="303">
        <f t="shared" si="7"/>
        <v>0.59297448860362567</v>
      </c>
      <c r="V58" s="303">
        <f t="shared" si="7"/>
        <v>0.58604731176503699</v>
      </c>
      <c r="W58" s="303">
        <f t="shared" si="7"/>
        <v>0.60332164807845889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5.4287600410316716E-2</v>
      </c>
      <c r="C59" s="303">
        <f t="shared" si="8"/>
        <v>6.5479084091712547E-2</v>
      </c>
      <c r="D59" s="303">
        <f t="shared" si="8"/>
        <v>6.8699760748010083E-2</v>
      </c>
      <c r="E59" s="303">
        <f t="shared" si="8"/>
        <v>9.1221957894248418E-2</v>
      </c>
      <c r="F59" s="303">
        <f t="shared" si="8"/>
        <v>9.9688488856826657E-2</v>
      </c>
      <c r="G59" s="303">
        <f t="shared" si="8"/>
        <v>7.8805515814873453E-2</v>
      </c>
      <c r="H59" s="303">
        <f t="shared" si="8"/>
        <v>8.4622937479434265E-2</v>
      </c>
      <c r="I59" s="303">
        <f t="shared" si="8"/>
        <v>8.4761523498997057E-2</v>
      </c>
      <c r="J59" s="303">
        <f t="shared" si="8"/>
        <v>9.2022444170244799E-2</v>
      </c>
      <c r="K59" s="303">
        <f t="shared" si="8"/>
        <v>9.051154493115568E-2</v>
      </c>
      <c r="L59" s="303">
        <f t="shared" si="8"/>
        <v>8.2038842119202454E-2</v>
      </c>
      <c r="M59" s="303">
        <f t="shared" si="8"/>
        <v>9.7977677884421174E-2</v>
      </c>
      <c r="N59" s="303">
        <f t="shared" si="8"/>
        <v>9.3184318642378527E-2</v>
      </c>
      <c r="O59" s="303">
        <f t="shared" si="8"/>
        <v>8.3605308201826045E-2</v>
      </c>
      <c r="P59" s="303">
        <f t="shared" si="8"/>
        <v>9.2183869450776321E-2</v>
      </c>
      <c r="Q59" s="303">
        <f t="shared" si="8"/>
        <v>7.5026025070827784E-2</v>
      </c>
      <c r="R59" s="303">
        <f t="shared" si="8"/>
        <v>4.4558707763302764E-2</v>
      </c>
      <c r="S59" s="303">
        <f t="shared" si="8"/>
        <v>4.6211493368166101E-2</v>
      </c>
      <c r="T59" s="303">
        <f t="shared" si="8"/>
        <v>0.10934809055845682</v>
      </c>
      <c r="U59" s="303">
        <f t="shared" si="8"/>
        <v>6.157204054614987E-2</v>
      </c>
      <c r="V59" s="303">
        <f t="shared" si="8"/>
        <v>6.361589606320836E-2</v>
      </c>
      <c r="W59" s="303">
        <f t="shared" si="8"/>
        <v>6.0139823207426509E-2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6.8383553849994339E-2</v>
      </c>
      <c r="C60" s="303">
        <f t="shared" si="9"/>
        <v>6.27672019626659E-2</v>
      </c>
      <c r="D60" s="303">
        <f t="shared" si="9"/>
        <v>6.1960893663021439E-2</v>
      </c>
      <c r="E60" s="303">
        <f t="shared" si="9"/>
        <v>5.2529715465647865E-2</v>
      </c>
      <c r="F60" s="303">
        <f t="shared" si="9"/>
        <v>4.8459978356722687E-2</v>
      </c>
      <c r="G60" s="303">
        <f t="shared" si="9"/>
        <v>5.5827893854349456E-2</v>
      </c>
      <c r="H60" s="303">
        <f t="shared" si="9"/>
        <v>5.5829752741421136E-2</v>
      </c>
      <c r="I60" s="303">
        <f t="shared" si="9"/>
        <v>5.5731762144247514E-2</v>
      </c>
      <c r="J60" s="303">
        <f t="shared" si="9"/>
        <v>5.3412658642433206E-2</v>
      </c>
      <c r="K60" s="303">
        <f t="shared" si="9"/>
        <v>5.2688531243485909E-2</v>
      </c>
      <c r="L60" s="303">
        <f t="shared" si="9"/>
        <v>5.5694085146152338E-2</v>
      </c>
      <c r="M60" s="303">
        <f t="shared" si="9"/>
        <v>5.3185908224019626E-2</v>
      </c>
      <c r="N60" s="303">
        <f t="shared" si="9"/>
        <v>5.7475350202754058E-2</v>
      </c>
      <c r="O60" s="303">
        <f t="shared" si="9"/>
        <v>6.3790461246909957E-2</v>
      </c>
      <c r="P60" s="303">
        <f t="shared" si="9"/>
        <v>5.6071515171487334E-2</v>
      </c>
      <c r="Q60" s="303">
        <f t="shared" si="9"/>
        <v>6.4321474826353087E-2</v>
      </c>
      <c r="R60" s="303">
        <f t="shared" si="9"/>
        <v>7.8441812561686614E-2</v>
      </c>
      <c r="S60" s="303">
        <f t="shared" si="9"/>
        <v>8.1984459569536941E-2</v>
      </c>
      <c r="T60" s="303">
        <f t="shared" si="9"/>
        <v>4.8371598187325782E-2</v>
      </c>
      <c r="U60" s="303">
        <f t="shared" si="9"/>
        <v>6.8111045340134124E-2</v>
      </c>
      <c r="V60" s="303">
        <f t="shared" si="9"/>
        <v>6.3695294769663416E-2</v>
      </c>
      <c r="W60" s="303">
        <f t="shared" si="9"/>
        <v>6.5475624134852542E-2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3.0884081916437656E-2</v>
      </c>
      <c r="C61" s="304">
        <f t="shared" si="10"/>
        <v>2.7279648290450608E-2</v>
      </c>
      <c r="D61" s="304">
        <f t="shared" si="10"/>
        <v>2.7082771374314068E-2</v>
      </c>
      <c r="E61" s="304">
        <f t="shared" si="10"/>
        <v>2.1747830918447009E-2</v>
      </c>
      <c r="F61" s="304">
        <f t="shared" si="10"/>
        <v>1.9221814017296116E-2</v>
      </c>
      <c r="G61" s="304">
        <f t="shared" si="10"/>
        <v>2.2716179071794001E-2</v>
      </c>
      <c r="H61" s="304">
        <f t="shared" si="10"/>
        <v>2.3910741141593164E-2</v>
      </c>
      <c r="I61" s="304">
        <f t="shared" si="10"/>
        <v>2.3823905154007001E-2</v>
      </c>
      <c r="J61" s="304">
        <f t="shared" si="10"/>
        <v>2.2860487189160235E-2</v>
      </c>
      <c r="K61" s="304">
        <f t="shared" si="10"/>
        <v>2.1791593336258124E-2</v>
      </c>
      <c r="L61" s="304">
        <f t="shared" si="10"/>
        <v>2.3221409582537385E-2</v>
      </c>
      <c r="M61" s="304">
        <f t="shared" si="10"/>
        <v>2.3704520798732524E-2</v>
      </c>
      <c r="N61" s="304">
        <f t="shared" si="10"/>
        <v>2.7141863827434054E-2</v>
      </c>
      <c r="O61" s="304">
        <f t="shared" si="10"/>
        <v>3.1738794824489734E-2</v>
      </c>
      <c r="P61" s="304">
        <f t="shared" si="10"/>
        <v>2.5630249116781269E-2</v>
      </c>
      <c r="Q61" s="304">
        <f t="shared" si="10"/>
        <v>3.0750722309856676E-2</v>
      </c>
      <c r="R61" s="304">
        <f t="shared" si="10"/>
        <v>3.9513076741419226E-2</v>
      </c>
      <c r="S61" s="304">
        <f t="shared" si="10"/>
        <v>4.362071376531014E-2</v>
      </c>
      <c r="T61" s="304">
        <f t="shared" si="10"/>
        <v>2.0985487368823098E-2</v>
      </c>
      <c r="U61" s="304">
        <f t="shared" si="10"/>
        <v>3.2049142818458588E-2</v>
      </c>
      <c r="V61" s="304">
        <f t="shared" si="10"/>
        <v>2.7820002876179549E-2</v>
      </c>
      <c r="W61" s="304">
        <f t="shared" si="10"/>
        <v>2.899733807554624E-2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3.288895237071255E-2</v>
      </c>
      <c r="C62" s="304">
        <f t="shared" si="11"/>
        <v>2.992656744552279E-2</v>
      </c>
      <c r="D62" s="304">
        <f t="shared" si="11"/>
        <v>2.9043611488866982E-2</v>
      </c>
      <c r="E62" s="304">
        <f t="shared" si="11"/>
        <v>2.3034615958176054E-2</v>
      </c>
      <c r="F62" s="304">
        <f t="shared" si="11"/>
        <v>2.0771852979357235E-2</v>
      </c>
      <c r="G62" s="304">
        <f t="shared" si="11"/>
        <v>2.6418945723353314E-2</v>
      </c>
      <c r="H62" s="304">
        <f t="shared" si="11"/>
        <v>2.4732182457162032E-2</v>
      </c>
      <c r="I62" s="304">
        <f t="shared" si="11"/>
        <v>2.4709258059455327E-2</v>
      </c>
      <c r="J62" s="304">
        <f t="shared" si="11"/>
        <v>2.2736919427747488E-2</v>
      </c>
      <c r="K62" s="304">
        <f t="shared" si="11"/>
        <v>2.3210003037860534E-2</v>
      </c>
      <c r="L62" s="304">
        <f t="shared" si="11"/>
        <v>2.5505307626096315E-2</v>
      </c>
      <c r="M62" s="304">
        <f t="shared" si="11"/>
        <v>2.116037125964498E-2</v>
      </c>
      <c r="N62" s="304">
        <f t="shared" si="11"/>
        <v>2.2419559054831142E-2</v>
      </c>
      <c r="O62" s="304">
        <f t="shared" si="11"/>
        <v>2.4951262166039059E-2</v>
      </c>
      <c r="P62" s="304">
        <f t="shared" si="11"/>
        <v>2.2612304555779596E-2</v>
      </c>
      <c r="Q62" s="304">
        <f t="shared" si="11"/>
        <v>2.7198966810422914E-2</v>
      </c>
      <c r="R62" s="304">
        <f t="shared" si="11"/>
        <v>3.51444684685146E-2</v>
      </c>
      <c r="S62" s="304">
        <f t="shared" si="11"/>
        <v>3.4439111217473485E-2</v>
      </c>
      <c r="T62" s="304">
        <f t="shared" si="11"/>
        <v>1.8099431966077117E-2</v>
      </c>
      <c r="U62" s="304">
        <f t="shared" si="11"/>
        <v>3.0832732410699167E-2</v>
      </c>
      <c r="V62" s="304">
        <f t="shared" si="11"/>
        <v>3.0472541889975831E-2</v>
      </c>
      <c r="W62" s="304">
        <f t="shared" si="11"/>
        <v>3.1370750833801385E-2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4.610519562844138E-3</v>
      </c>
      <c r="C63" s="304">
        <f t="shared" si="12"/>
        <v>5.5609862266924976E-3</v>
      </c>
      <c r="D63" s="304">
        <f t="shared" si="12"/>
        <v>5.8345107998403842E-3</v>
      </c>
      <c r="E63" s="304">
        <f t="shared" si="12"/>
        <v>7.7472685890248036E-3</v>
      </c>
      <c r="F63" s="304">
        <f t="shared" si="12"/>
        <v>8.4663113600693344E-3</v>
      </c>
      <c r="G63" s="304">
        <f t="shared" si="12"/>
        <v>6.69276905920214E-3</v>
      </c>
      <c r="H63" s="304">
        <f t="shared" si="12"/>
        <v>7.186829142665949E-3</v>
      </c>
      <c r="I63" s="304">
        <f t="shared" si="12"/>
        <v>7.1985989307851803E-3</v>
      </c>
      <c r="J63" s="304">
        <f t="shared" si="12"/>
        <v>7.8152520255254879E-3</v>
      </c>
      <c r="K63" s="304">
        <f t="shared" si="12"/>
        <v>7.6869348693672538E-3</v>
      </c>
      <c r="L63" s="304">
        <f t="shared" si="12"/>
        <v>6.9673679375186395E-3</v>
      </c>
      <c r="M63" s="304">
        <f t="shared" si="12"/>
        <v>8.3210161656421221E-3</v>
      </c>
      <c r="N63" s="304">
        <f t="shared" si="12"/>
        <v>7.9139273204888623E-3</v>
      </c>
      <c r="O63" s="304">
        <f t="shared" si="12"/>
        <v>7.1004042563811596E-3</v>
      </c>
      <c r="P63" s="304">
        <f t="shared" si="12"/>
        <v>7.8289614989264702E-3</v>
      </c>
      <c r="Q63" s="304">
        <f t="shared" si="12"/>
        <v>6.3717857060735057E-3</v>
      </c>
      <c r="R63" s="304">
        <f t="shared" si="12"/>
        <v>3.7842673517527788E-3</v>
      </c>
      <c r="S63" s="304">
        <f t="shared" si="12"/>
        <v>3.9246345867533054E-3</v>
      </c>
      <c r="T63" s="304">
        <f t="shared" si="12"/>
        <v>9.2866788524255655E-3</v>
      </c>
      <c r="U63" s="304">
        <f t="shared" si="12"/>
        <v>5.229170110976367E-3</v>
      </c>
      <c r="V63" s="304">
        <f t="shared" si="12"/>
        <v>5.402750003508038E-3</v>
      </c>
      <c r="W63" s="304">
        <f t="shared" si="12"/>
        <v>5.1075352255049158E-3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5.0094617939878877E-2</v>
      </c>
      <c r="C65" s="237">
        <f t="shared" si="14"/>
        <v>6.0421710958589156E-2</v>
      </c>
      <c r="D65" s="237">
        <f t="shared" si="14"/>
        <v>6.3393633927843265E-2</v>
      </c>
      <c r="E65" s="237">
        <f t="shared" si="14"/>
        <v>8.4176296132102923E-2</v>
      </c>
      <c r="F65" s="237">
        <f t="shared" si="14"/>
        <v>9.1988902153383484E-2</v>
      </c>
      <c r="G65" s="237">
        <f t="shared" si="14"/>
        <v>7.2718856174585081E-2</v>
      </c>
      <c r="H65" s="237">
        <f t="shared" si="14"/>
        <v>7.8086960741350339E-2</v>
      </c>
      <c r="I65" s="237">
        <f t="shared" si="14"/>
        <v>7.8214842866353759E-2</v>
      </c>
      <c r="J65" s="237">
        <f t="shared" si="14"/>
        <v>8.4914955676070061E-2</v>
      </c>
      <c r="K65" s="237">
        <f t="shared" si="14"/>
        <v>8.3520752956558517E-2</v>
      </c>
      <c r="L65" s="237">
        <f t="shared" si="14"/>
        <v>7.5702451777744956E-2</v>
      </c>
      <c r="M65" s="237">
        <f t="shared" si="14"/>
        <v>9.04102281765959E-2</v>
      </c>
      <c r="N65" s="237">
        <f t="shared" si="14"/>
        <v>8.5987091068603957E-2</v>
      </c>
      <c r="O65" s="237">
        <f t="shared" si="14"/>
        <v>7.7147929554100991E-2</v>
      </c>
      <c r="P65" s="237">
        <f t="shared" si="14"/>
        <v>8.5063913038210689E-2</v>
      </c>
      <c r="Q65" s="237">
        <f t="shared" si="14"/>
        <v>6.9231279943562429E-2</v>
      </c>
      <c r="R65" s="237">
        <f t="shared" si="14"/>
        <v>4.1117150591043129E-2</v>
      </c>
      <c r="S65" s="237">
        <f t="shared" si="14"/>
        <v>4.2642280874687528E-2</v>
      </c>
      <c r="T65" s="237">
        <f t="shared" si="14"/>
        <v>0.10090243034466835</v>
      </c>
      <c r="U65" s="237">
        <f t="shared" si="14"/>
        <v>5.6816433653824772E-2</v>
      </c>
      <c r="V65" s="237">
        <f t="shared" si="14"/>
        <v>5.8702428991203856E-2</v>
      </c>
      <c r="W65" s="237">
        <f t="shared" si="14"/>
        <v>5.5494835722659189E-2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343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0.42653215692588226</v>
      </c>
      <c r="C69" s="324">
        <f>IF(C$5=0,0,C$5/WWP_fec!C$5)</f>
        <v>0.43325962819094033</v>
      </c>
      <c r="D69" s="324">
        <f>IF(D$5=0,0,D$5/WWP_fec!D$5)</f>
        <v>0.43525204571570481</v>
      </c>
      <c r="E69" s="324">
        <f>IF(E$5=0,0,E$5/WWP_fec!E$5)</f>
        <v>0.45007782080851744</v>
      </c>
      <c r="F69" s="324">
        <f>IF(F$5=0,0,F$5/WWP_fec!F$5)</f>
        <v>0.4561953534407665</v>
      </c>
      <c r="G69" s="324">
        <f>IF(G$5=0,0,G$5/WWP_fec!G$5)</f>
        <v>0.44239956799410418</v>
      </c>
      <c r="H69" s="324">
        <f>IF(H$5=0,0,H$5/WWP_fec!H$5)</f>
        <v>0.44572023136355499</v>
      </c>
      <c r="I69" s="324">
        <f>IF(I$5=0,0,I$5/WWP_fec!I$5)</f>
        <v>0.44602854602042691</v>
      </c>
      <c r="J69" s="324">
        <f>IF(J$5=0,0,J$5/WWP_fec!J$5)</f>
        <v>0.45084501951864275</v>
      </c>
      <c r="K69" s="324">
        <f>IF(K$5=0,0,K$5/WWP_fec!K$5)</f>
        <v>0.45000273865818025</v>
      </c>
      <c r="L69" s="324">
        <f>IF(L$5=0,0,L$5/WWP_fec!L$5)</f>
        <v>0.44454985792190205</v>
      </c>
      <c r="M69" s="324">
        <f>IF(M$5=0,0,M$5/WWP_fec!M$5)</f>
        <v>0.45712507732255769</v>
      </c>
      <c r="N69" s="324">
        <f>IF(N$5=0,0,N$5/WWP_fec!N$5)</f>
        <v>0.45597475092868611</v>
      </c>
      <c r="O69" s="324">
        <f>IF(O$5=0,0,O$5/WWP_fec!O$5)</f>
        <v>0.45218995823751917</v>
      </c>
      <c r="P69" s="324">
        <f>IF(P$5=0,0,P$5/WWP_fec!P$5)</f>
        <v>0.45426241128194672</v>
      </c>
      <c r="Q69" s="324">
        <f>IF(Q$5=0,0,Q$5/WWP_fec!Q$5)</f>
        <v>0.44275719062632241</v>
      </c>
      <c r="R69" s="324">
        <f>IF(R$5=0,0,R$5/WWP_fec!R$5)</f>
        <v>0.42437577691805262</v>
      </c>
      <c r="S69" s="324">
        <f>IF(S$5=0,0,S$5/WWP_fec!S$5)</f>
        <v>0.43335495162625576</v>
      </c>
      <c r="T69" s="324">
        <f>IF(T$5=0,0,T$5/WWP_fec!T$5)</f>
        <v>0.46538318073619545</v>
      </c>
      <c r="U69" s="324">
        <f>IF(U$5=0,0,U$5/WWP_fec!U$5)</f>
        <v>0.43328129268051369</v>
      </c>
      <c r="V69" s="324">
        <f>IF(V$5=0,0,V$5/WWP_fec!V$5)</f>
        <v>0.43367405158359063</v>
      </c>
      <c r="W69" s="324">
        <f>IF(W$5=0,0,W$5/WWP_fec!W$5)</f>
        <v>0.4316977278686287</v>
      </c>
      <c r="DA69" s="95"/>
    </row>
    <row r="70" spans="1:105" ht="12" customHeight="1" x14ac:dyDescent="0.25">
      <c r="A70" s="55" t="s">
        <v>92</v>
      </c>
      <c r="B70" s="336">
        <f>IF(B$6=0,0,B$6/WWP_fec!B$6)</f>
        <v>0.47703110306476809</v>
      </c>
      <c r="C70" s="336">
        <f>IF(C$6=0,0,C$6/WWP_fec!C$6)</f>
        <v>0.47703110306476793</v>
      </c>
      <c r="D70" s="336">
        <f>IF(D$6=0,0,D$6/WWP_fec!D$6)</f>
        <v>0.47703110306476804</v>
      </c>
      <c r="E70" s="336">
        <f>IF(E$6=0,0,E$6/WWP_fec!E$6)</f>
        <v>0.47703110306476804</v>
      </c>
      <c r="F70" s="336">
        <f>IF(F$6=0,0,F$6/WWP_fec!F$6)</f>
        <v>0.47703110306476809</v>
      </c>
      <c r="G70" s="336">
        <f>IF(G$6=0,0,G$6/WWP_fec!G$6)</f>
        <v>0.47703110306476798</v>
      </c>
      <c r="H70" s="336">
        <f>IF(H$6=0,0,H$6/WWP_fec!H$6)</f>
        <v>0.47703110306476798</v>
      </c>
      <c r="I70" s="336">
        <f>IF(I$6=0,0,I$6/WWP_fec!I$6)</f>
        <v>0.47703110306476793</v>
      </c>
      <c r="J70" s="336">
        <f>IF(J$6=0,0,J$6/WWP_fec!J$6)</f>
        <v>0.47703110306476804</v>
      </c>
      <c r="K70" s="336">
        <f>IF(K$6=0,0,K$6/WWP_fec!K$6)</f>
        <v>0.47703110306476809</v>
      </c>
      <c r="L70" s="336">
        <f>IF(L$6=0,0,L$6/WWP_fec!L$6)</f>
        <v>0.47703110306476793</v>
      </c>
      <c r="M70" s="336">
        <f>IF(M$6=0,0,M$6/WWP_fec!M$6)</f>
        <v>0.47703110306476781</v>
      </c>
      <c r="N70" s="336">
        <f>IF(N$6=0,0,N$6/WWP_fec!N$6)</f>
        <v>0.47703110306476809</v>
      </c>
      <c r="O70" s="336">
        <f>IF(O$6=0,0,O$6/WWP_fec!O$6)</f>
        <v>0.47703110306476804</v>
      </c>
      <c r="P70" s="336">
        <f>IF(P$6=0,0,P$6/WWP_fec!P$6)</f>
        <v>0.47703110306476804</v>
      </c>
      <c r="Q70" s="336">
        <f>IF(Q$6=0,0,Q$6/WWP_fec!Q$6)</f>
        <v>0.47703110306476804</v>
      </c>
      <c r="R70" s="336">
        <f>IF(R$6=0,0,R$6/WWP_fec!R$6)</f>
        <v>0.47703110306476809</v>
      </c>
      <c r="S70" s="336">
        <f>IF(S$6=0,0,S$6/WWP_fec!S$6)</f>
        <v>0.47703110306476787</v>
      </c>
      <c r="T70" s="336">
        <f>IF(T$6=0,0,T$6/WWP_fec!T$6)</f>
        <v>0.47703110306476798</v>
      </c>
      <c r="U70" s="336">
        <f>IF(U$6=0,0,U$6/WWP_fec!U$6)</f>
        <v>0.47703110306476809</v>
      </c>
      <c r="V70" s="336">
        <f>IF(V$6=0,0,V$6/WWP_fec!V$6)</f>
        <v>0.47703110306476809</v>
      </c>
      <c r="W70" s="336">
        <f>IF(W$6=0,0,W$6/WWP_fec!W$6)</f>
        <v>0.47703110306476781</v>
      </c>
      <c r="DA70" s="67"/>
    </row>
    <row r="71" spans="1:105" ht="12" customHeight="1" x14ac:dyDescent="0.25">
      <c r="A71" s="202" t="s">
        <v>93</v>
      </c>
      <c r="B71" s="337">
        <f>IF(B$7=0,0,B$7/WWP_fec!B$7)</f>
        <v>0.12375744666781141</v>
      </c>
      <c r="C71" s="337">
        <f>IF(C$7=0,0,C$7/WWP_fec!C$7)</f>
        <v>0.12375744666781142</v>
      </c>
      <c r="D71" s="337">
        <f>IF(D$7=0,0,D$7/WWP_fec!D$7)</f>
        <v>0.12375744666781142</v>
      </c>
      <c r="E71" s="337">
        <f>IF(E$7=0,0,E$7/WWP_fec!E$7)</f>
        <v>0.12375744666781145</v>
      </c>
      <c r="F71" s="337">
        <f>IF(F$7=0,0,F$7/WWP_fec!F$7)</f>
        <v>0.12375744666781144</v>
      </c>
      <c r="G71" s="337">
        <f>IF(G$7=0,0,G$7/WWP_fec!G$7)</f>
        <v>0.12375744666781142</v>
      </c>
      <c r="H71" s="337">
        <f>IF(H$7=0,0,H$7/WWP_fec!H$7)</f>
        <v>0.1237574466678114</v>
      </c>
      <c r="I71" s="337">
        <f>IF(I$7=0,0,I$7/WWP_fec!I$7)</f>
        <v>0.12375744666781138</v>
      </c>
      <c r="J71" s="337">
        <f>IF(J$7=0,0,J$7/WWP_fec!J$7)</f>
        <v>0.12375744666781133</v>
      </c>
      <c r="K71" s="337">
        <f>IF(K$7=0,0,K$7/WWP_fec!K$7)</f>
        <v>0.12375744666781141</v>
      </c>
      <c r="L71" s="337">
        <f>IF(L$7=0,0,L$7/WWP_fec!L$7)</f>
        <v>0.12375744666781138</v>
      </c>
      <c r="M71" s="337">
        <f>IF(M$7=0,0,M$7/WWP_fec!M$7)</f>
        <v>0.12375744666781147</v>
      </c>
      <c r="N71" s="337">
        <f>IF(N$7=0,0,N$7/WWP_fec!N$7)</f>
        <v>0.1237574466678114</v>
      </c>
      <c r="O71" s="337">
        <f>IF(O$7=0,0,O$7/WWP_fec!O$7)</f>
        <v>0.12375744666781142</v>
      </c>
      <c r="P71" s="337">
        <f>IF(P$7=0,0,P$7/WWP_fec!P$7)</f>
        <v>0.12375744666781141</v>
      </c>
      <c r="Q71" s="337">
        <f>IF(Q$7=0,0,Q$7/WWP_fec!Q$7)</f>
        <v>0.12375744666781141</v>
      </c>
      <c r="R71" s="337">
        <f>IF(R$7=0,0,R$7/WWP_fec!R$7)</f>
        <v>0.1237574466678114</v>
      </c>
      <c r="S71" s="337">
        <f>IF(S$7=0,0,S$7/WWP_fec!S$7)</f>
        <v>0.1237574466678114</v>
      </c>
      <c r="T71" s="337">
        <f>IF(T$7=0,0,T$7/WWP_fec!T$7)</f>
        <v>0.12375744666781142</v>
      </c>
      <c r="U71" s="337">
        <f>IF(U$7=0,0,U$7/WWP_fec!U$7)</f>
        <v>0.1237574466678114</v>
      </c>
      <c r="V71" s="337">
        <f>IF(V$7=0,0,V$7/WWP_fec!V$7)</f>
        <v>0.12375744666781142</v>
      </c>
      <c r="W71" s="337">
        <f>IF(W$7=0,0,W$7/WWP_fec!W$7)</f>
        <v>0.1237574466678114</v>
      </c>
      <c r="DA71" s="174"/>
    </row>
    <row r="72" spans="1:105" ht="12" customHeight="1" x14ac:dyDescent="0.25">
      <c r="A72" s="202" t="s">
        <v>94</v>
      </c>
      <c r="B72" s="337">
        <f>IF(B$8=0,0,B$8/WWP_fec!B$8)</f>
        <v>0.67697290289384526</v>
      </c>
      <c r="C72" s="337">
        <f>IF(C$8=0,0,C$8/WWP_fec!C$8)</f>
        <v>0.67697290289384504</v>
      </c>
      <c r="D72" s="337">
        <f>IF(D$8=0,0,D$8/WWP_fec!D$8)</f>
        <v>0.67697290289384526</v>
      </c>
      <c r="E72" s="337">
        <f>IF(E$8=0,0,E$8/WWP_fec!E$8)</f>
        <v>0.67697290289384493</v>
      </c>
      <c r="F72" s="337">
        <f>IF(F$8=0,0,F$8/WWP_fec!F$8)</f>
        <v>0.67697290289384504</v>
      </c>
      <c r="G72" s="337">
        <f>IF(G$8=0,0,G$8/WWP_fec!G$8)</f>
        <v>0.67697290289384504</v>
      </c>
      <c r="H72" s="337">
        <f>IF(H$8=0,0,H$8/WWP_fec!H$8)</f>
        <v>0.67697290289384504</v>
      </c>
      <c r="I72" s="337">
        <f>IF(I$8=0,0,I$8/WWP_fec!I$8)</f>
        <v>0.67697290289384526</v>
      </c>
      <c r="J72" s="337">
        <f>IF(J$8=0,0,J$8/WWP_fec!J$8)</f>
        <v>0.67697290289384504</v>
      </c>
      <c r="K72" s="337">
        <f>IF(K$8=0,0,K$8/WWP_fec!K$8)</f>
        <v>0.67697290289384537</v>
      </c>
      <c r="L72" s="337">
        <f>IF(L$8=0,0,L$8/WWP_fec!L$8)</f>
        <v>0.67697290289384493</v>
      </c>
      <c r="M72" s="337">
        <f>IF(M$8=0,0,M$8/WWP_fec!M$8)</f>
        <v>0.67697290289384526</v>
      </c>
      <c r="N72" s="337">
        <f>IF(N$8=0,0,N$8/WWP_fec!N$8)</f>
        <v>0.67697290289384493</v>
      </c>
      <c r="O72" s="337">
        <f>IF(O$8=0,0,O$8/WWP_fec!O$8)</f>
        <v>0.67697290289384504</v>
      </c>
      <c r="P72" s="337">
        <f>IF(P$8=0,0,P$8/WWP_fec!P$8)</f>
        <v>0.67697290289384526</v>
      </c>
      <c r="Q72" s="337">
        <f>IF(Q$8=0,0,Q$8/WWP_fec!Q$8)</f>
        <v>0.67697290289384515</v>
      </c>
      <c r="R72" s="337">
        <f>IF(R$8=0,0,R$8/WWP_fec!R$8)</f>
        <v>0.67697290289384504</v>
      </c>
      <c r="S72" s="337">
        <f>IF(S$8=0,0,S$8/WWP_fec!S$8)</f>
        <v>0.67697290289384515</v>
      </c>
      <c r="T72" s="337">
        <f>IF(T$8=0,0,T$8/WWP_fec!T$8)</f>
        <v>0.67697290289384515</v>
      </c>
      <c r="U72" s="337">
        <f>IF(U$8=0,0,U$8/WWP_fec!U$8)</f>
        <v>0.67697290289384526</v>
      </c>
      <c r="V72" s="337">
        <f>IF(V$8=0,0,V$8/WWP_fec!V$8)</f>
        <v>0.67697290289384526</v>
      </c>
      <c r="W72" s="337">
        <f>IF(W$8=0,0,W$8/WWP_fec!W$8)</f>
        <v>0.67697290289384515</v>
      </c>
      <c r="DA72" s="174"/>
    </row>
    <row r="73" spans="1:105" ht="12" customHeight="1" x14ac:dyDescent="0.25">
      <c r="A73" s="202" t="s">
        <v>95</v>
      </c>
      <c r="B73" s="337">
        <f>IF(B$9=0,0,B$9/WWP_fec!B$9)</f>
        <v>0.50396203876438195</v>
      </c>
      <c r="C73" s="337">
        <f>IF(C$9=0,0,C$9/WWP_fec!C$9)</f>
        <v>0.50396203876438206</v>
      </c>
      <c r="D73" s="337">
        <f>IF(D$9=0,0,D$9/WWP_fec!D$9)</f>
        <v>0.50396203876438206</v>
      </c>
      <c r="E73" s="337">
        <f>IF(E$9=0,0,E$9/WWP_fec!E$9)</f>
        <v>0.50396203876438206</v>
      </c>
      <c r="F73" s="337">
        <f>IF(F$9=0,0,F$9/WWP_fec!F$9)</f>
        <v>0.50396203876438206</v>
      </c>
      <c r="G73" s="337">
        <f>IF(G$9=0,0,G$9/WWP_fec!G$9)</f>
        <v>0.50396203876438217</v>
      </c>
      <c r="H73" s="337">
        <f>IF(H$9=0,0,H$9/WWP_fec!H$9)</f>
        <v>0.50396203876438217</v>
      </c>
      <c r="I73" s="337">
        <f>IF(I$9=0,0,I$9/WWP_fec!I$9)</f>
        <v>0.50396203876438206</v>
      </c>
      <c r="J73" s="337">
        <f>IF(J$9=0,0,J$9/WWP_fec!J$9)</f>
        <v>0.50396203876438206</v>
      </c>
      <c r="K73" s="337">
        <f>IF(K$9=0,0,K$9/WWP_fec!K$9)</f>
        <v>0.50396203876438217</v>
      </c>
      <c r="L73" s="337">
        <f>IF(L$9=0,0,L$9/WWP_fec!L$9)</f>
        <v>0.50396203876438206</v>
      </c>
      <c r="M73" s="337">
        <f>IF(M$9=0,0,M$9/WWP_fec!M$9)</f>
        <v>0.50396203876438217</v>
      </c>
      <c r="N73" s="337">
        <f>IF(N$9=0,0,N$9/WWP_fec!N$9)</f>
        <v>0.50396203876438217</v>
      </c>
      <c r="O73" s="337">
        <f>IF(O$9=0,0,O$9/WWP_fec!O$9)</f>
        <v>0.50396203876438206</v>
      </c>
      <c r="P73" s="337">
        <f>IF(P$9=0,0,P$9/WWP_fec!P$9)</f>
        <v>0.50396203876438195</v>
      </c>
      <c r="Q73" s="337">
        <f>IF(Q$9=0,0,Q$9/WWP_fec!Q$9)</f>
        <v>0.50396203876438228</v>
      </c>
      <c r="R73" s="337">
        <f>IF(R$9=0,0,R$9/WWP_fec!R$9)</f>
        <v>0.50396203876438217</v>
      </c>
      <c r="S73" s="337">
        <f>IF(S$9=0,0,S$9/WWP_fec!S$9)</f>
        <v>0.50396203876438206</v>
      </c>
      <c r="T73" s="337">
        <f>IF(T$9=0,0,T$9/WWP_fec!T$9)</f>
        <v>0.50396203876438206</v>
      </c>
      <c r="U73" s="337">
        <f>IF(U$9=0,0,U$9/WWP_fec!U$9)</f>
        <v>0.50396203876438228</v>
      </c>
      <c r="V73" s="337">
        <f>IF(V$9=0,0,V$9/WWP_fec!V$9)</f>
        <v>0.50396203876438206</v>
      </c>
      <c r="W73" s="337">
        <f>IF(W$9=0,0,W$9/WWP_fec!W$9)</f>
        <v>0.50396203876438195</v>
      </c>
      <c r="DA73" s="174"/>
    </row>
    <row r="74" spans="1:105" ht="12" customHeight="1" x14ac:dyDescent="0.25">
      <c r="A74" s="56" t="s">
        <v>96</v>
      </c>
      <c r="B74" s="338">
        <f>IF(B$10=0,0,B$10/WWP_fec!B$10)</f>
        <v>0.8153589486484637</v>
      </c>
      <c r="C74" s="338">
        <f>IF(C$10=0,0,C$10/WWP_fec!C$10)</f>
        <v>0.83277212937132961</v>
      </c>
      <c r="D74" s="338">
        <f>IF(D$10=0,0,D$10/WWP_fec!D$10)</f>
        <v>0.83357242011623989</v>
      </c>
      <c r="E74" s="338">
        <f>IF(E$10=0,0,E$10/WWP_fec!E$10)</f>
        <v>0.83817751200531188</v>
      </c>
      <c r="F74" s="338">
        <f>IF(F$10=0,0,F$10/WWP_fec!F$10)</f>
        <v>0.83924938128589133</v>
      </c>
      <c r="G74" s="338">
        <f>IF(G$10=0,0,G$10/WWP_fec!G$10)</f>
        <v>0.83843763233598601</v>
      </c>
      <c r="H74" s="338">
        <f>IF(H$10=0,0,H$10/WWP_fec!H$10)</f>
        <v>0.83872750850896338</v>
      </c>
      <c r="I74" s="338">
        <f>IF(I$10=0,0,I$10/WWP_fec!I$10)</f>
        <v>0.83850209154496214</v>
      </c>
      <c r="J74" s="338">
        <f>IF(J$10=0,0,J$10/WWP_fec!J$10)</f>
        <v>0.83880222251450209</v>
      </c>
      <c r="K74" s="338">
        <f>IF(K$10=0,0,K$10/WWP_fec!K$10)</f>
        <v>0.83885286098353107</v>
      </c>
      <c r="L74" s="338">
        <f>IF(L$10=0,0,L$10/WWP_fec!L$10)</f>
        <v>0.83828324488644512</v>
      </c>
      <c r="M74" s="338">
        <f>IF(M$10=0,0,M$10/WWP_fec!M$10)</f>
        <v>0.83747116866921778</v>
      </c>
      <c r="N74" s="338">
        <f>IF(N$10=0,0,N$10/WWP_fec!N$10)</f>
        <v>0.83457137668737613</v>
      </c>
      <c r="O74" s="338">
        <f>IF(O$10=0,0,O$10/WWP_fec!O$10)</f>
        <v>0.82274757029251355</v>
      </c>
      <c r="P74" s="338">
        <f>IF(P$10=0,0,P$10/WWP_fec!P$10)</f>
        <v>0.83781249796336155</v>
      </c>
      <c r="Q74" s="338">
        <f>IF(Q$10=0,0,Q$10/WWP_fec!Q$10)</f>
        <v>0.82900001253040378</v>
      </c>
      <c r="R74" s="338">
        <f>IF(R$10=0,0,R$10/WWP_fec!R$10)</f>
        <v>0.74574576150412974</v>
      </c>
      <c r="S74" s="338">
        <f>IF(S$10=0,0,S$10/WWP_fec!S$10)</f>
        <v>0.72760901959637381</v>
      </c>
      <c r="T74" s="338">
        <f>IF(T$10=0,0,T$10/WWP_fec!T$10)</f>
        <v>0.83830583348716103</v>
      </c>
      <c r="U74" s="338">
        <f>IF(U$10=0,0,U$10/WWP_fec!U$10)</f>
        <v>0.82150878788937887</v>
      </c>
      <c r="V74" s="338">
        <f>IF(V$10=0,0,V$10/WWP_fec!V$10)</f>
        <v>0.82769025854120748</v>
      </c>
      <c r="W74" s="338">
        <f>IF(W$10=0,0,W$10/WWP_fec!W$10)</f>
        <v>0.82531086736891957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0.41369992517544507</v>
      </c>
      <c r="C75" s="351">
        <f>IF(C$16=0,0,C$16/WWP_fec!C$16)</f>
        <v>0.41319148900480718</v>
      </c>
      <c r="D75" s="351">
        <f>IF(D$16=0,0,D$16/WWP_fec!D$16)</f>
        <v>0.41329969510008685</v>
      </c>
      <c r="E75" s="351">
        <f>IF(E$16=0,0,E$16/WWP_fec!E$16)</f>
        <v>0.41338081034890423</v>
      </c>
      <c r="F75" s="351">
        <f>IF(F$16=0,0,F$16/WWP_fec!F$16)</f>
        <v>0.41324488627219774</v>
      </c>
      <c r="G75" s="351">
        <f>IF(G$16=0,0,G$16/WWP_fec!G$16)</f>
        <v>0.41307210884294138</v>
      </c>
      <c r="H75" s="351">
        <f>IF(H$16=0,0,H$16/WWP_fec!H$16)</f>
        <v>0.41329325161081382</v>
      </c>
      <c r="I75" s="351">
        <f>IF(I$16=0,0,I$16/WWP_fec!I$16)</f>
        <v>0.41349395045252679</v>
      </c>
      <c r="J75" s="351">
        <f>IF(J$16=0,0,J$16/WWP_fec!J$16)</f>
        <v>0.41373803360958455</v>
      </c>
      <c r="K75" s="351">
        <f>IF(K$16=0,0,K$16/WWP_fec!K$16)</f>
        <v>0.41343363036349456</v>
      </c>
      <c r="L75" s="351">
        <f>IF(L$16=0,0,L$16/WWP_fec!L$16)</f>
        <v>0.41340982753427635</v>
      </c>
      <c r="M75" s="351">
        <f>IF(M$16=0,0,M$16/WWP_fec!M$16)</f>
        <v>0.41757215915388157</v>
      </c>
      <c r="N75" s="351">
        <f>IF(N$16=0,0,N$16/WWP_fec!N$16)</f>
        <v>0.42165806706939157</v>
      </c>
      <c r="O75" s="351">
        <f>IF(O$16=0,0,O$16/WWP_fec!O$16)</f>
        <v>0.42798015283007929</v>
      </c>
      <c r="P75" s="351">
        <f>IF(P$16=0,0,P$16/WWP_fec!P$16)</f>
        <v>0.41826185526922038</v>
      </c>
      <c r="Q75" s="351">
        <f>IF(Q$16=0,0,Q$16/WWP_fec!Q$16)</f>
        <v>0.41837134499264672</v>
      </c>
      <c r="R75" s="351">
        <f>IF(R$16=0,0,R$16/WWP_fec!R$16)</f>
        <v>0.41865100468112304</v>
      </c>
      <c r="S75" s="351">
        <f>IF(S$16=0,0,S$16/WWP_fec!S$16)</f>
        <v>0.42921250800078659</v>
      </c>
      <c r="T75" s="351">
        <f>IF(T$16=0,0,T$16/WWP_fec!T$16)</f>
        <v>0.4192662218841442</v>
      </c>
      <c r="U75" s="351">
        <f>IF(U$16=0,0,U$16/WWP_fec!U$16)</f>
        <v>0.41606171239560918</v>
      </c>
      <c r="V75" s="351">
        <f>IF(V$16=0,0,V$16/WWP_fec!V$16)</f>
        <v>0.41429927095659991</v>
      </c>
      <c r="W75" s="351">
        <f>IF(W$16=0,0,W$16/WWP_fec!W$16)</f>
        <v>0.41442671711474816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0.44131653280493383</v>
      </c>
      <c r="C76" s="351">
        <f>IF(C$27=0,0,C$27/WWP_fec!C$27)</f>
        <v>0.44131653280493349</v>
      </c>
      <c r="D76" s="351">
        <f>IF(D$27=0,0,D$27/WWP_fec!D$27)</f>
        <v>0.44131653280493377</v>
      </c>
      <c r="E76" s="351">
        <f>IF(E$27=0,0,E$27/WWP_fec!E$27)</f>
        <v>0.44131653280493377</v>
      </c>
      <c r="F76" s="351">
        <f>IF(F$27=0,0,F$27/WWP_fec!F$27)</f>
        <v>0.44131653280493371</v>
      </c>
      <c r="G76" s="351">
        <f>IF(G$27=0,0,G$27/WWP_fec!G$27)</f>
        <v>0.44131653280493371</v>
      </c>
      <c r="H76" s="351">
        <f>IF(H$27=0,0,H$27/WWP_fec!H$27)</f>
        <v>0.4413165328049336</v>
      </c>
      <c r="I76" s="351">
        <f>IF(I$27=0,0,I$27/WWP_fec!I$27)</f>
        <v>0.44131653280493377</v>
      </c>
      <c r="J76" s="351">
        <f>IF(J$27=0,0,J$27/WWP_fec!J$27)</f>
        <v>0.44131653280493371</v>
      </c>
      <c r="K76" s="351">
        <f>IF(K$27=0,0,K$27/WWP_fec!K$27)</f>
        <v>0.44131653280493371</v>
      </c>
      <c r="L76" s="351">
        <f>IF(L$27=0,0,L$27/WWP_fec!L$27)</f>
        <v>0.44131653280493383</v>
      </c>
      <c r="M76" s="351">
        <f>IF(M$27=0,0,M$27/WWP_fec!M$27)</f>
        <v>0.44131653280493383</v>
      </c>
      <c r="N76" s="351">
        <f>IF(N$27=0,0,N$27/WWP_fec!N$27)</f>
        <v>0.44131653280493383</v>
      </c>
      <c r="O76" s="351">
        <f>IF(O$27=0,0,O$27/WWP_fec!O$27)</f>
        <v>0.44131653280493377</v>
      </c>
      <c r="P76" s="351">
        <f>IF(P$27=0,0,P$27/WWP_fec!P$27)</f>
        <v>0.44131653280493377</v>
      </c>
      <c r="Q76" s="351">
        <f>IF(Q$27=0,0,Q$27/WWP_fec!Q$27)</f>
        <v>0.44131653280493388</v>
      </c>
      <c r="R76" s="351">
        <f>IF(R$27=0,0,R$27/WWP_fec!R$27)</f>
        <v>0.44131653280493371</v>
      </c>
      <c r="S76" s="351">
        <f>IF(S$27=0,0,S$27/WWP_fec!S$27)</f>
        <v>0.44131653280493371</v>
      </c>
      <c r="T76" s="351">
        <f>IF(T$27=0,0,T$27/WWP_fec!T$27)</f>
        <v>0.4413165328049336</v>
      </c>
      <c r="U76" s="351">
        <f>IF(U$27=0,0,U$27/WWP_fec!U$27)</f>
        <v>0.44131653280493383</v>
      </c>
      <c r="V76" s="351">
        <f>IF(V$27=0,0,V$27/WWP_fec!V$27)</f>
        <v>0.44131653280493377</v>
      </c>
      <c r="W76" s="351">
        <f>IF(W$27=0,0,W$27/WWP_fec!W$27)</f>
        <v>0.44131653280493366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0.28883957164043689</v>
      </c>
      <c r="C77" s="351">
        <f>IF(C$28=0,0,C$28/WWP_fec!C$28)</f>
        <v>0.2892495583636206</v>
      </c>
      <c r="D77" s="351">
        <f>IF(D$28=0,0,D$28/WWP_fec!D$28)</f>
        <v>0.29007682839250726</v>
      </c>
      <c r="E77" s="351">
        <f>IF(E$28=0,0,E$28/WWP_fec!E$28)</f>
        <v>0.29624457205925053</v>
      </c>
      <c r="F77" s="351">
        <f>IF(F$28=0,0,F$28/WWP_fec!F$28)</f>
        <v>0.30029835517319403</v>
      </c>
      <c r="G77" s="351">
        <f>IF(G$28=0,0,G$28/WWP_fec!G$28)</f>
        <v>0.29442499911702258</v>
      </c>
      <c r="H77" s="351">
        <f>IF(H$28=0,0,H$28/WWP_fec!H$28)</f>
        <v>0.29447535929988855</v>
      </c>
      <c r="I77" s="351">
        <f>IF(I$28=0,0,I$28/WWP_fec!I$28)</f>
        <v>0.29575385758114076</v>
      </c>
      <c r="J77" s="351">
        <f>IF(J$28=0,0,J$28/WWP_fec!J$28)</f>
        <v>0.29785687596946547</v>
      </c>
      <c r="K77" s="351">
        <f>IF(K$28=0,0,K$28/WWP_fec!K$28)</f>
        <v>0.29796287728514231</v>
      </c>
      <c r="L77" s="351">
        <f>IF(L$28=0,0,L$28/WWP_fec!L$28)</f>
        <v>0.29639275678288324</v>
      </c>
      <c r="M77" s="351">
        <f>IF(M$28=0,0,M$28/WWP_fec!M$28)</f>
        <v>0.31215530427548116</v>
      </c>
      <c r="N77" s="351">
        <f>IF(N$28=0,0,N$28/WWP_fec!N$28)</f>
        <v>0.31722570498039115</v>
      </c>
      <c r="O77" s="351">
        <f>IF(O$28=0,0,O$28/WWP_fec!O$28)</f>
        <v>0.31171392321166186</v>
      </c>
      <c r="P77" s="351">
        <f>IF(P$28=0,0,P$28/WWP_fec!P$28)</f>
        <v>0.312606548254248</v>
      </c>
      <c r="Q77" s="351">
        <f>IF(Q$28=0,0,Q$28/WWP_fec!Q$28)</f>
        <v>0.3059053552383072</v>
      </c>
      <c r="R77" s="351">
        <f>IF(R$28=0,0,R$28/WWP_fec!R$28)</f>
        <v>0.29787354004316646</v>
      </c>
      <c r="S77" s="351">
        <f>IF(S$28=0,0,S$28/WWP_fec!S$28)</f>
        <v>0.30840069175606771</v>
      </c>
      <c r="T77" s="351">
        <f>IF(T$28=0,0,T$28/WWP_fec!T$28)</f>
        <v>0.3145795476623835</v>
      </c>
      <c r="U77" s="351">
        <f>IF(U$28=0,0,U$28/WWP_fec!U$28)</f>
        <v>0.29999105254873693</v>
      </c>
      <c r="V77" s="351">
        <f>IF(V$28=0,0,V$28/WWP_fec!V$28)</f>
        <v>0.29749764948568463</v>
      </c>
      <c r="W77" s="351">
        <f>IF(W$28=0,0,W$28/WWP_fec!W$28)</f>
        <v>0.29737237736645333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0.51486928827242273</v>
      </c>
      <c r="C78" s="339">
        <f>IF(C$48=0,0,C$48/WWP_fec!C$48)</f>
        <v>0.51486928827242262</v>
      </c>
      <c r="D78" s="339">
        <f>IF(D$48=0,0,D$48/WWP_fec!D$48)</f>
        <v>0.5148692882724224</v>
      </c>
      <c r="E78" s="339">
        <f>IF(E$48=0,0,E$48/WWP_fec!E$48)</f>
        <v>0.51486928827242251</v>
      </c>
      <c r="F78" s="339">
        <f>IF(F$48=0,0,F$48/WWP_fec!F$48)</f>
        <v>0.51486928827242273</v>
      </c>
      <c r="G78" s="339">
        <f>IF(G$48=0,0,G$48/WWP_fec!G$48)</f>
        <v>0.5148692882724224</v>
      </c>
      <c r="H78" s="339">
        <f>IF(H$48=0,0,H$48/WWP_fec!H$48)</f>
        <v>0.51486928827242251</v>
      </c>
      <c r="I78" s="339">
        <f>IF(I$48=0,0,I$48/WWP_fec!I$48)</f>
        <v>0.51486928827242262</v>
      </c>
      <c r="J78" s="339">
        <f>IF(J$48=0,0,J$48/WWP_fec!J$48)</f>
        <v>0.51486928827242251</v>
      </c>
      <c r="K78" s="339">
        <f>IF(K$48=0,0,K$48/WWP_fec!K$48)</f>
        <v>0.51486928827242273</v>
      </c>
      <c r="L78" s="339">
        <f>IF(L$48=0,0,L$48/WWP_fec!L$48)</f>
        <v>0.51486928827242262</v>
      </c>
      <c r="M78" s="339">
        <f>IF(M$48=0,0,M$48/WWP_fec!M$48)</f>
        <v>0.51486928827242251</v>
      </c>
      <c r="N78" s="339">
        <f>IF(N$48=0,0,N$48/WWP_fec!N$48)</f>
        <v>0.51486928827242273</v>
      </c>
      <c r="O78" s="339">
        <f>IF(O$48=0,0,O$48/WWP_fec!O$48)</f>
        <v>0.51486928827242262</v>
      </c>
      <c r="P78" s="339">
        <f>IF(P$48=0,0,P$48/WWP_fec!P$48)</f>
        <v>0.51486928827242273</v>
      </c>
      <c r="Q78" s="339">
        <f>IF(Q$48=0,0,Q$48/WWP_fec!Q$48)</f>
        <v>0.51486928827242273</v>
      </c>
      <c r="R78" s="339">
        <f>IF(R$48=0,0,R$48/WWP_fec!R$48)</f>
        <v>0.51486928827242262</v>
      </c>
      <c r="S78" s="339">
        <f>IF(S$48=0,0,S$48/WWP_fec!S$48)</f>
        <v>0.51486928827242262</v>
      </c>
      <c r="T78" s="339">
        <f>IF(T$48=0,0,T$48/WWP_fec!T$48)</f>
        <v>0.51486928827242262</v>
      </c>
      <c r="U78" s="339">
        <f>IF(U$48=0,0,U$48/WWP_fec!U$48)</f>
        <v>0.51486928827242262</v>
      </c>
      <c r="V78" s="339">
        <f>IF(V$48=0,0,V$48/WWP_fec!V$48)</f>
        <v>0.51486928827242284</v>
      </c>
      <c r="W78" s="339">
        <f>IF(W$48=0,0,W$48/WWP_fec!W$48)</f>
        <v>0.51486928827242262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DA7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Wood and wood products / CO2 emissions"</f>
        <v>EL: Wood and wood products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28</v>
      </c>
      <c r="B5" s="225">
        <v>12.626425799761609</v>
      </c>
      <c r="C5" s="225">
        <v>9.439977600230387</v>
      </c>
      <c r="D5" s="225">
        <v>9.4399776001977109</v>
      </c>
      <c r="E5" s="225">
        <v>9.490467600258258</v>
      </c>
      <c r="F5" s="225">
        <v>7.5665361602962324</v>
      </c>
      <c r="G5" s="225">
        <v>8.0209461602269876</v>
      </c>
      <c r="H5" s="225">
        <v>10.794692880217999</v>
      </c>
      <c r="I5" s="225">
        <v>11.45106288023109</v>
      </c>
      <c r="J5" s="225">
        <v>11.29959288032355</v>
      </c>
      <c r="K5" s="225">
        <v>7.8076180802091217</v>
      </c>
      <c r="L5" s="225">
        <v>8.3125180801428922</v>
      </c>
      <c r="M5" s="225">
        <v>10.61897904037062</v>
      </c>
      <c r="N5" s="225">
        <v>8.7347700002365229</v>
      </c>
      <c r="O5" s="225">
        <v>14.68437012043395</v>
      </c>
      <c r="P5" s="225">
        <v>4.9727404802839361</v>
      </c>
      <c r="Q5" s="225">
        <v>8.4322515603151533</v>
      </c>
      <c r="R5" s="225">
        <v>9.7714493997575911</v>
      </c>
      <c r="S5" s="225">
        <v>17.05819031962211</v>
      </c>
      <c r="T5" s="225">
        <v>9.2822356802488297</v>
      </c>
      <c r="U5" s="225">
        <v>7.2460360801693566</v>
      </c>
      <c r="V5" s="225">
        <v>5.068232280135768</v>
      </c>
      <c r="W5" s="225">
        <v>6.2728466398177476</v>
      </c>
      <c r="DA5" s="89" t="s">
        <v>2983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2984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2985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2986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2987</v>
      </c>
    </row>
    <row r="10" spans="1:105" ht="12" customHeight="1" x14ac:dyDescent="0.25">
      <c r="A10" s="56" t="s">
        <v>96</v>
      </c>
      <c r="B10" s="262">
        <v>0.28258104431031922</v>
      </c>
      <c r="C10" s="262">
        <v>8.4001345978449854E-2</v>
      </c>
      <c r="D10" s="262">
        <v>7.5518038645763341E-2</v>
      </c>
      <c r="E10" s="262">
        <v>2.8914455512092319E-2</v>
      </c>
      <c r="F10" s="262">
        <v>7.6335458692825134E-3</v>
      </c>
      <c r="G10" s="262">
        <v>2.2267418417526798E-2</v>
      </c>
      <c r="H10" s="262">
        <v>1.7771261971701719E-2</v>
      </c>
      <c r="I10" s="262">
        <v>2.51712578969953E-2</v>
      </c>
      <c r="J10" s="262">
        <v>1.8376026696358429E-2</v>
      </c>
      <c r="K10" s="262">
        <v>1.434883193414231E-2</v>
      </c>
      <c r="L10" s="262">
        <v>2.5372867659831828E-2</v>
      </c>
      <c r="M10" s="262">
        <v>5.5964572762129038E-2</v>
      </c>
      <c r="N10" s="262">
        <v>8.4373919303282113E-2</v>
      </c>
      <c r="O10" s="262">
        <v>0.18652117726377559</v>
      </c>
      <c r="P10" s="262">
        <v>2.0092132145616181E-2</v>
      </c>
      <c r="Q10" s="262">
        <v>0.1133140655347197</v>
      </c>
      <c r="R10" s="262">
        <v>0.48256083631755742</v>
      </c>
      <c r="S10" s="262">
        <v>0.779391395310711</v>
      </c>
      <c r="T10" s="262">
        <v>2.6722413998423591E-2</v>
      </c>
      <c r="U10" s="262">
        <v>0.14416732788233019</v>
      </c>
      <c r="V10" s="262">
        <v>9.3138621089766935E-2</v>
      </c>
      <c r="W10" s="262">
        <v>0.12557405676441949</v>
      </c>
      <c r="DA10" s="68" t="s">
        <v>2988</v>
      </c>
    </row>
    <row r="11" spans="1:105" ht="12" customHeight="1" x14ac:dyDescent="0.25">
      <c r="A11" s="37" t="s">
        <v>160</v>
      </c>
      <c r="B11" s="228">
        <v>0.28258104431031922</v>
      </c>
      <c r="C11" s="228">
        <v>8.4001345978449854E-2</v>
      </c>
      <c r="D11" s="228">
        <v>7.5518038645763341E-2</v>
      </c>
      <c r="E11" s="228">
        <v>2.8463408538104269E-2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5.080660825370633E-2</v>
      </c>
      <c r="P11" s="228">
        <v>0</v>
      </c>
      <c r="Q11" s="228">
        <v>6.4685299544993718E-2</v>
      </c>
      <c r="R11" s="228">
        <v>0.4435424480951215</v>
      </c>
      <c r="S11" s="228">
        <v>0.2395559984500219</v>
      </c>
      <c r="T11" s="228">
        <v>2.2328035690304379E-2</v>
      </c>
      <c r="U11" s="228">
        <v>0.114096743351899</v>
      </c>
      <c r="V11" s="228">
        <v>8.0004779573866106E-2</v>
      </c>
      <c r="W11" s="228">
        <v>0.1069665393845112</v>
      </c>
      <c r="DA11" s="69" t="s">
        <v>2989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4.5104697398804921E-4</v>
      </c>
      <c r="F12" s="228">
        <v>7.6335458692825134E-3</v>
      </c>
      <c r="G12" s="228">
        <v>2.2267418417526798E-2</v>
      </c>
      <c r="H12" s="228">
        <v>1.7771261971701719E-2</v>
      </c>
      <c r="I12" s="228">
        <v>2.51712578969953E-2</v>
      </c>
      <c r="J12" s="228">
        <v>1.8376026696358429E-2</v>
      </c>
      <c r="K12" s="228">
        <v>1.434883193414231E-2</v>
      </c>
      <c r="L12" s="228">
        <v>2.5372867659831828E-2</v>
      </c>
      <c r="M12" s="228">
        <v>5.5964572762129038E-2</v>
      </c>
      <c r="N12" s="228">
        <v>8.4373919303282113E-2</v>
      </c>
      <c r="O12" s="228">
        <v>0.13571456901006931</v>
      </c>
      <c r="P12" s="228">
        <v>2.0092132145616181E-2</v>
      </c>
      <c r="Q12" s="228">
        <v>4.8628765989725951E-2</v>
      </c>
      <c r="R12" s="228">
        <v>3.9018388222435862E-2</v>
      </c>
      <c r="S12" s="228">
        <v>0.53983539686068904</v>
      </c>
      <c r="T12" s="228">
        <v>4.3943783081192142E-3</v>
      </c>
      <c r="U12" s="228">
        <v>3.0070584530431221E-2</v>
      </c>
      <c r="V12" s="228">
        <v>1.3133841515900829E-2</v>
      </c>
      <c r="W12" s="228">
        <v>1.8607517379908289E-2</v>
      </c>
      <c r="DA12" s="69" t="s">
        <v>2990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2991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2992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2993</v>
      </c>
    </row>
    <row r="16" spans="1:105" ht="12" customHeight="1" x14ac:dyDescent="0.25">
      <c r="A16" s="57" t="s">
        <v>2900</v>
      </c>
      <c r="B16" s="263">
        <v>5.3260800377660944</v>
      </c>
      <c r="C16" s="263">
        <v>3.8396985683278761</v>
      </c>
      <c r="D16" s="263">
        <v>4.0145793829071206</v>
      </c>
      <c r="E16" s="263">
        <v>4.1282188481840736</v>
      </c>
      <c r="F16" s="263">
        <v>3.105604958365431</v>
      </c>
      <c r="G16" s="263">
        <v>2.805949984451698</v>
      </c>
      <c r="H16" s="263">
        <v>4.9037834465058117</v>
      </c>
      <c r="I16" s="263">
        <v>5.0849378355950323</v>
      </c>
      <c r="J16" s="263">
        <v>5.4691889099388078</v>
      </c>
      <c r="K16" s="263">
        <v>3.2602636605053541</v>
      </c>
      <c r="L16" s="263">
        <v>3.216108384927804</v>
      </c>
      <c r="M16" s="263">
        <v>5.4958649973435314</v>
      </c>
      <c r="N16" s="263">
        <v>5.0178604037186991</v>
      </c>
      <c r="O16" s="263">
        <v>10.27585081905629</v>
      </c>
      <c r="P16" s="263">
        <v>2.5727442598845269</v>
      </c>
      <c r="Q16" s="263">
        <v>4.4922964447378622</v>
      </c>
      <c r="R16" s="263">
        <v>5.3236594297178357</v>
      </c>
      <c r="S16" s="263">
        <v>11.3966774919852</v>
      </c>
      <c r="T16" s="263">
        <v>5.3605029107758586</v>
      </c>
      <c r="U16" s="263">
        <v>3.3223780712224529</v>
      </c>
      <c r="V16" s="263">
        <v>1.820101075307508</v>
      </c>
      <c r="W16" s="263">
        <v>2.2945234830904302</v>
      </c>
      <c r="DA16" s="70" t="s">
        <v>2994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</v>
      </c>
      <c r="J17" s="231">
        <v>0</v>
      </c>
      <c r="K17" s="231">
        <v>0</v>
      </c>
      <c r="L17" s="231">
        <v>0</v>
      </c>
      <c r="M17" s="231">
        <v>0</v>
      </c>
      <c r="N17" s="231">
        <v>0</v>
      </c>
      <c r="O17" s="231">
        <v>0</v>
      </c>
      <c r="P17" s="231">
        <v>0</v>
      </c>
      <c r="Q17" s="231">
        <v>0</v>
      </c>
      <c r="R17" s="231">
        <v>0</v>
      </c>
      <c r="S17" s="231">
        <v>0</v>
      </c>
      <c r="T17" s="231">
        <v>0</v>
      </c>
      <c r="U17" s="231">
        <v>0</v>
      </c>
      <c r="V17" s="231">
        <v>0</v>
      </c>
      <c r="W17" s="231">
        <v>0</v>
      </c>
      <c r="DA17" s="73" t="s">
        <v>2995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2996</v>
      </c>
    </row>
    <row r="19" spans="1:105" ht="12" customHeight="1" x14ac:dyDescent="0.25">
      <c r="A19" s="46" t="s">
        <v>33</v>
      </c>
      <c r="B19" s="231">
        <v>0</v>
      </c>
      <c r="C19" s="231">
        <v>0</v>
      </c>
      <c r="D19" s="231">
        <v>0</v>
      </c>
      <c r="E19" s="231">
        <v>0</v>
      </c>
      <c r="F19" s="231">
        <v>0</v>
      </c>
      <c r="G19" s="231">
        <v>0</v>
      </c>
      <c r="H19" s="231">
        <v>0</v>
      </c>
      <c r="I19" s="231">
        <v>0</v>
      </c>
      <c r="J19" s="231">
        <v>0</v>
      </c>
      <c r="K19" s="231">
        <v>0</v>
      </c>
      <c r="L19" s="231">
        <v>0</v>
      </c>
      <c r="M19" s="231">
        <v>0</v>
      </c>
      <c r="N19" s="231">
        <v>0</v>
      </c>
      <c r="O19" s="231">
        <v>0</v>
      </c>
      <c r="P19" s="231">
        <v>1.507835169462086</v>
      </c>
      <c r="Q19" s="231">
        <v>1.567455752649616</v>
      </c>
      <c r="R19" s="231">
        <v>1.6635706729643871</v>
      </c>
      <c r="S19" s="231">
        <v>1.7049947883111329</v>
      </c>
      <c r="T19" s="231">
        <v>2.229087925511279</v>
      </c>
      <c r="U19" s="231">
        <v>1.3226290776920759</v>
      </c>
      <c r="V19" s="231">
        <v>0.45765813001622258</v>
      </c>
      <c r="W19" s="231">
        <v>0.74538418806810824</v>
      </c>
      <c r="DA19" s="73" t="s">
        <v>2997</v>
      </c>
    </row>
    <row r="20" spans="1:105" ht="12" customHeight="1" x14ac:dyDescent="0.25">
      <c r="A20" s="46" t="s">
        <v>160</v>
      </c>
      <c r="B20" s="231">
        <v>2.6277133985844849</v>
      </c>
      <c r="C20" s="231">
        <v>1.273136671395221</v>
      </c>
      <c r="D20" s="231">
        <v>1.333553215368424</v>
      </c>
      <c r="E20" s="231">
        <v>1.377760172739019</v>
      </c>
      <c r="F20" s="231">
        <v>0</v>
      </c>
      <c r="G20" s="231">
        <v>0</v>
      </c>
      <c r="H20" s="231">
        <v>0</v>
      </c>
      <c r="I20" s="231">
        <v>0</v>
      </c>
      <c r="J20" s="231">
        <v>0</v>
      </c>
      <c r="K20" s="231">
        <v>0</v>
      </c>
      <c r="L20" s="231">
        <v>0</v>
      </c>
      <c r="M20" s="231">
        <v>0</v>
      </c>
      <c r="N20" s="231">
        <v>0</v>
      </c>
      <c r="O20" s="231">
        <v>2.2013177621619322</v>
      </c>
      <c r="P20" s="231">
        <v>0</v>
      </c>
      <c r="Q20" s="231">
        <v>1.6696444117182041</v>
      </c>
      <c r="R20" s="231">
        <v>3.3641452128691709</v>
      </c>
      <c r="S20" s="231">
        <v>2.9748464687359482</v>
      </c>
      <c r="T20" s="231">
        <v>2.601500768549097</v>
      </c>
      <c r="U20" s="231">
        <v>1.5562292152526309</v>
      </c>
      <c r="V20" s="231">
        <v>1.1625263683266229</v>
      </c>
      <c r="W20" s="231">
        <v>1.3186138783645309</v>
      </c>
      <c r="DA20" s="73" t="s">
        <v>2998</v>
      </c>
    </row>
    <row r="21" spans="1:105" ht="12" customHeight="1" x14ac:dyDescent="0.25">
      <c r="A21" s="46" t="s">
        <v>70</v>
      </c>
      <c r="B21" s="231">
        <v>2.698366639181609</v>
      </c>
      <c r="C21" s="231">
        <v>2.5665618969326549</v>
      </c>
      <c r="D21" s="231">
        <v>2.6810261675386968</v>
      </c>
      <c r="E21" s="231">
        <v>2.728625922844</v>
      </c>
      <c r="F21" s="231">
        <v>2.569396823130921</v>
      </c>
      <c r="G21" s="231">
        <v>2.1938422338045651</v>
      </c>
      <c r="H21" s="231">
        <v>4.2685899695243901</v>
      </c>
      <c r="I21" s="231">
        <v>4.1748745314482658</v>
      </c>
      <c r="J21" s="231">
        <v>4.5479413707671847</v>
      </c>
      <c r="K21" s="231">
        <v>2.5903571489378052</v>
      </c>
      <c r="L21" s="231">
        <v>2.4029920398148752</v>
      </c>
      <c r="M21" s="231">
        <v>1.610811755732438</v>
      </c>
      <c r="N21" s="231">
        <v>0</v>
      </c>
      <c r="O21" s="231">
        <v>2.1943749118321358</v>
      </c>
      <c r="P21" s="231">
        <v>0</v>
      </c>
      <c r="Q21" s="231">
        <v>0</v>
      </c>
      <c r="R21" s="231">
        <v>0</v>
      </c>
      <c r="S21" s="231">
        <v>1.306995715597035E-2</v>
      </c>
      <c r="T21" s="231">
        <v>1.791312963231672E-2</v>
      </c>
      <c r="U21" s="231">
        <v>3.3370278903782739E-2</v>
      </c>
      <c r="V21" s="231">
        <v>9.0725153850574006E-3</v>
      </c>
      <c r="W21" s="231">
        <v>1.144053100195917E-3</v>
      </c>
      <c r="DA21" s="73" t="s">
        <v>2999</v>
      </c>
    </row>
    <row r="22" spans="1:105" ht="12" customHeight="1" x14ac:dyDescent="0.25">
      <c r="A22" s="46" t="s">
        <v>34</v>
      </c>
      <c r="B22" s="231">
        <v>0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231">
        <v>0</v>
      </c>
      <c r="M22" s="231">
        <v>0</v>
      </c>
      <c r="N22" s="231">
        <v>0</v>
      </c>
      <c r="O22" s="231">
        <v>0</v>
      </c>
      <c r="P22" s="231">
        <v>0</v>
      </c>
      <c r="Q22" s="231">
        <v>0</v>
      </c>
      <c r="R22" s="231">
        <v>0</v>
      </c>
      <c r="S22" s="231">
        <v>0</v>
      </c>
      <c r="T22" s="231">
        <v>0</v>
      </c>
      <c r="U22" s="231">
        <v>0</v>
      </c>
      <c r="V22" s="231">
        <v>0</v>
      </c>
      <c r="W22" s="231">
        <v>0</v>
      </c>
      <c r="DA22" s="73" t="s">
        <v>3000</v>
      </c>
    </row>
    <row r="23" spans="1:105" ht="12" customHeight="1" x14ac:dyDescent="0.25">
      <c r="A23" s="46" t="s">
        <v>162</v>
      </c>
      <c r="B23" s="231">
        <v>0</v>
      </c>
      <c r="C23" s="231">
        <v>0</v>
      </c>
      <c r="D23" s="231">
        <v>0</v>
      </c>
      <c r="E23" s="231">
        <v>2.183275260105497E-2</v>
      </c>
      <c r="F23" s="231">
        <v>0.53620813523450972</v>
      </c>
      <c r="G23" s="231">
        <v>0.61210775064713285</v>
      </c>
      <c r="H23" s="231">
        <v>0.63519347698142126</v>
      </c>
      <c r="I23" s="231">
        <v>0.91006330414676673</v>
      </c>
      <c r="J23" s="231">
        <v>0.92124753917162272</v>
      </c>
      <c r="K23" s="231">
        <v>0.66990651156754843</v>
      </c>
      <c r="L23" s="231">
        <v>0.81311634511292885</v>
      </c>
      <c r="M23" s="231">
        <v>3.8850532416110939</v>
      </c>
      <c r="N23" s="231">
        <v>5.0178604037186991</v>
      </c>
      <c r="O23" s="231">
        <v>5.8801581450622207</v>
      </c>
      <c r="P23" s="231">
        <v>1.064909090422441</v>
      </c>
      <c r="Q23" s="231">
        <v>1.2551962803700429</v>
      </c>
      <c r="R23" s="231">
        <v>0.29594354388427752</v>
      </c>
      <c r="S23" s="231">
        <v>6.7037662777821447</v>
      </c>
      <c r="T23" s="231">
        <v>0.51200108708316783</v>
      </c>
      <c r="U23" s="231">
        <v>0.410149499373963</v>
      </c>
      <c r="V23" s="231">
        <v>0.19084406157960501</v>
      </c>
      <c r="W23" s="231">
        <v>0.2293813635575942</v>
      </c>
      <c r="DA23" s="73" t="s">
        <v>3001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3002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3003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3004</v>
      </c>
    </row>
    <row r="27" spans="1:105" ht="12" customHeight="1" x14ac:dyDescent="0.25">
      <c r="A27" s="57" t="s">
        <v>2912</v>
      </c>
      <c r="B27" s="263">
        <v>0</v>
      </c>
      <c r="C27" s="263">
        <v>0</v>
      </c>
      <c r="D27" s="263">
        <v>0</v>
      </c>
      <c r="E27" s="263">
        <v>0</v>
      </c>
      <c r="F27" s="263">
        <v>0</v>
      </c>
      <c r="G27" s="263">
        <v>0</v>
      </c>
      <c r="H27" s="263">
        <v>0</v>
      </c>
      <c r="I27" s="263">
        <v>0</v>
      </c>
      <c r="J27" s="263">
        <v>0</v>
      </c>
      <c r="K27" s="263">
        <v>0</v>
      </c>
      <c r="L27" s="263">
        <v>0</v>
      </c>
      <c r="M27" s="263">
        <v>0</v>
      </c>
      <c r="N27" s="263">
        <v>0</v>
      </c>
      <c r="O27" s="263">
        <v>0</v>
      </c>
      <c r="P27" s="263">
        <v>0</v>
      </c>
      <c r="Q27" s="263">
        <v>0</v>
      </c>
      <c r="R27" s="263">
        <v>0</v>
      </c>
      <c r="S27" s="263">
        <v>0</v>
      </c>
      <c r="T27" s="263">
        <v>0</v>
      </c>
      <c r="U27" s="263">
        <v>0</v>
      </c>
      <c r="V27" s="263">
        <v>0</v>
      </c>
      <c r="W27" s="263">
        <v>0</v>
      </c>
      <c r="DA27" s="70" t="s">
        <v>3005</v>
      </c>
    </row>
    <row r="28" spans="1:105" ht="12" customHeight="1" x14ac:dyDescent="0.25">
      <c r="A28" s="57" t="s">
        <v>2914</v>
      </c>
      <c r="B28" s="263">
        <f t="shared" ref="B28:W28" si="0">B29+B35+B46+B47</f>
        <v>7.0177647176852016</v>
      </c>
      <c r="C28" s="263">
        <f t="shared" si="0"/>
        <v>5.5162776859240612</v>
      </c>
      <c r="D28" s="263">
        <f t="shared" si="0"/>
        <v>5.3498801786448258</v>
      </c>
      <c r="E28" s="263">
        <f t="shared" si="0"/>
        <v>5.3333342965620929</v>
      </c>
      <c r="F28" s="263">
        <f t="shared" si="0"/>
        <v>4.4532976560615181</v>
      </c>
      <c r="G28" s="263">
        <f t="shared" si="0"/>
        <v>5.1927287573577638</v>
      </c>
      <c r="H28" s="263">
        <f t="shared" si="0"/>
        <v>5.873138171740484</v>
      </c>
      <c r="I28" s="263">
        <f t="shared" si="0"/>
        <v>6.3409537867390666</v>
      </c>
      <c r="J28" s="263">
        <f t="shared" si="0"/>
        <v>5.8120279436883875</v>
      </c>
      <c r="K28" s="263">
        <f t="shared" si="0"/>
        <v>4.5330055877696243</v>
      </c>
      <c r="L28" s="263">
        <f t="shared" si="0"/>
        <v>5.0710368275552558</v>
      </c>
      <c r="M28" s="263">
        <f t="shared" si="0"/>
        <v>5.0671494702649573</v>
      </c>
      <c r="N28" s="263">
        <f t="shared" si="0"/>
        <v>3.6325356772145425</v>
      </c>
      <c r="O28" s="263">
        <f t="shared" si="0"/>
        <v>4.2219981241138846</v>
      </c>
      <c r="P28" s="263">
        <f t="shared" si="0"/>
        <v>2.3799040882537925</v>
      </c>
      <c r="Q28" s="263">
        <f t="shared" si="0"/>
        <v>3.8266410500425723</v>
      </c>
      <c r="R28" s="263">
        <f t="shared" si="0"/>
        <v>3.965229133722199</v>
      </c>
      <c r="S28" s="263">
        <f t="shared" si="0"/>
        <v>4.8821214323262083</v>
      </c>
      <c r="T28" s="263">
        <f t="shared" si="0"/>
        <v>3.8950103554745468</v>
      </c>
      <c r="U28" s="263">
        <f t="shared" si="0"/>
        <v>3.7794906810645723</v>
      </c>
      <c r="V28" s="263">
        <f t="shared" si="0"/>
        <v>3.154992583738494</v>
      </c>
      <c r="W28" s="263">
        <f t="shared" si="0"/>
        <v>3.8527490999628999</v>
      </c>
      <c r="DA28" s="70"/>
    </row>
    <row r="29" spans="1:105" ht="12" customHeight="1" x14ac:dyDescent="0.25">
      <c r="A29" s="60" t="s">
        <v>2915</v>
      </c>
      <c r="B29" s="331">
        <v>6.5862737817287016</v>
      </c>
      <c r="C29" s="331">
        <v>5.2052055433181206</v>
      </c>
      <c r="D29" s="331">
        <v>5.0246401140721542</v>
      </c>
      <c r="E29" s="331">
        <v>4.9988877613982439</v>
      </c>
      <c r="F29" s="331">
        <v>4.2016979090253663</v>
      </c>
      <c r="G29" s="331">
        <v>4.9654054771116769</v>
      </c>
      <c r="H29" s="331">
        <v>5.4758594800841216</v>
      </c>
      <c r="I29" s="331">
        <v>5.9289989211712202</v>
      </c>
      <c r="J29" s="331">
        <v>5.3689430810992373</v>
      </c>
      <c r="K29" s="331">
        <v>4.2688762077450502</v>
      </c>
      <c r="L29" s="331">
        <v>4.8104846752575039</v>
      </c>
      <c r="M29" s="331">
        <v>4.6219034516585662</v>
      </c>
      <c r="N29" s="331">
        <v>3.226015071675957</v>
      </c>
      <c r="O29" s="331">
        <v>3.389502844992303</v>
      </c>
      <c r="P29" s="331">
        <v>2.171473906806519</v>
      </c>
      <c r="Q29" s="331">
        <v>3.4626988667127452</v>
      </c>
      <c r="R29" s="331">
        <v>3.5339343026730452</v>
      </c>
      <c r="S29" s="331">
        <v>3.9588226829755251</v>
      </c>
      <c r="T29" s="331">
        <v>3.4607306597570262</v>
      </c>
      <c r="U29" s="331">
        <v>3.5103291188296928</v>
      </c>
      <c r="V29" s="331">
        <v>3.007537586639113</v>
      </c>
      <c r="W29" s="331">
        <v>3.6668588996143301</v>
      </c>
      <c r="DA29" s="72" t="s">
        <v>3006</v>
      </c>
    </row>
    <row r="30" spans="1:105" ht="12" customHeight="1" x14ac:dyDescent="0.25">
      <c r="A30" s="59" t="s">
        <v>30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3007</v>
      </c>
    </row>
    <row r="31" spans="1:105" ht="12" customHeight="1" x14ac:dyDescent="0.25">
      <c r="A31" s="59" t="s">
        <v>33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1.272658451640686</v>
      </c>
      <c r="Q31" s="297">
        <v>1.2082077229520221</v>
      </c>
      <c r="R31" s="297">
        <v>1.104306078125912</v>
      </c>
      <c r="S31" s="297">
        <v>0.59225787928701124</v>
      </c>
      <c r="T31" s="297">
        <v>1.4390949982703261</v>
      </c>
      <c r="U31" s="297">
        <v>1.3974518448242219</v>
      </c>
      <c r="V31" s="297">
        <v>0.75623494020639015</v>
      </c>
      <c r="W31" s="297">
        <v>1.191192273163423</v>
      </c>
      <c r="DA31" s="122" t="s">
        <v>3008</v>
      </c>
    </row>
    <row r="32" spans="1:105" ht="12" customHeight="1" x14ac:dyDescent="0.25">
      <c r="A32" s="59" t="s">
        <v>160</v>
      </c>
      <c r="B32" s="297">
        <v>3.24945170562123</v>
      </c>
      <c r="C32" s="297">
        <v>1.7259005990759071</v>
      </c>
      <c r="D32" s="297">
        <v>1.669072732431035</v>
      </c>
      <c r="E32" s="297">
        <v>1.668338990476872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0.72610754563924207</v>
      </c>
      <c r="P32" s="297">
        <v>0</v>
      </c>
      <c r="Q32" s="297">
        <v>1.2869755777230889</v>
      </c>
      <c r="R32" s="297">
        <v>2.2331759429550511</v>
      </c>
      <c r="S32" s="297">
        <v>1.0333616694061669</v>
      </c>
      <c r="T32" s="297">
        <v>1.679524033650091</v>
      </c>
      <c r="U32" s="297">
        <v>1.644267031856719</v>
      </c>
      <c r="V32" s="297">
        <v>1.920960212394069</v>
      </c>
      <c r="W32" s="297">
        <v>2.1072658748837871</v>
      </c>
      <c r="DA32" s="122" t="s">
        <v>3009</v>
      </c>
    </row>
    <row r="33" spans="1:105" ht="12" customHeight="1" x14ac:dyDescent="0.25">
      <c r="A33" s="59" t="s">
        <v>70</v>
      </c>
      <c r="B33" s="297">
        <v>3.3368220761074721</v>
      </c>
      <c r="C33" s="297">
        <v>3.4793049442422141</v>
      </c>
      <c r="D33" s="297">
        <v>3.3555673816411189</v>
      </c>
      <c r="E33" s="297">
        <v>3.304111345051119</v>
      </c>
      <c r="F33" s="297">
        <v>3.4762403473517658</v>
      </c>
      <c r="G33" s="297">
        <v>3.8822203902471681</v>
      </c>
      <c r="H33" s="297">
        <v>4.7665642470136813</v>
      </c>
      <c r="I33" s="297">
        <v>4.8678720159978974</v>
      </c>
      <c r="J33" s="297">
        <v>4.464581267517171</v>
      </c>
      <c r="K33" s="297">
        <v>3.3917238463311521</v>
      </c>
      <c r="L33" s="297">
        <v>3.594268289112625</v>
      </c>
      <c r="M33" s="297">
        <v>1.3546578049843929</v>
      </c>
      <c r="N33" s="297">
        <v>0</v>
      </c>
      <c r="O33" s="297">
        <v>0.72381743736893178</v>
      </c>
      <c r="P33" s="297">
        <v>0</v>
      </c>
      <c r="Q33" s="297">
        <v>0</v>
      </c>
      <c r="R33" s="297">
        <v>0</v>
      </c>
      <c r="S33" s="297">
        <v>4.5400637941155576E-3</v>
      </c>
      <c r="T33" s="297">
        <v>1.1564683008779121E-2</v>
      </c>
      <c r="U33" s="297">
        <v>3.5258076964225643E-2</v>
      </c>
      <c r="V33" s="297">
        <v>1.4991437231754719E-2</v>
      </c>
      <c r="W33" s="297">
        <v>1.828301746746354E-3</v>
      </c>
      <c r="DA33" s="122" t="s">
        <v>3010</v>
      </c>
    </row>
    <row r="34" spans="1:105" ht="12" customHeight="1" x14ac:dyDescent="0.25">
      <c r="A34" s="59" t="s">
        <v>162</v>
      </c>
      <c r="B34" s="297">
        <v>0</v>
      </c>
      <c r="C34" s="297">
        <v>0</v>
      </c>
      <c r="D34" s="297">
        <v>0</v>
      </c>
      <c r="E34" s="297">
        <v>2.6437425870253412E-2</v>
      </c>
      <c r="F34" s="297">
        <v>0.72545756167360098</v>
      </c>
      <c r="G34" s="297">
        <v>1.0831850868645101</v>
      </c>
      <c r="H34" s="297">
        <v>0.70929523307044129</v>
      </c>
      <c r="I34" s="297">
        <v>1.0611269051733241</v>
      </c>
      <c r="J34" s="297">
        <v>0.90436181358206602</v>
      </c>
      <c r="K34" s="297">
        <v>0.87715236141389841</v>
      </c>
      <c r="L34" s="297">
        <v>1.216216386144878</v>
      </c>
      <c r="M34" s="297">
        <v>3.2672456466741719</v>
      </c>
      <c r="N34" s="297">
        <v>3.226015071675957</v>
      </c>
      <c r="O34" s="297">
        <v>1.93957786198413</v>
      </c>
      <c r="P34" s="297">
        <v>0.89881545516583283</v>
      </c>
      <c r="Q34" s="297">
        <v>0.96751556603763356</v>
      </c>
      <c r="R34" s="297">
        <v>0.1964522815920825</v>
      </c>
      <c r="S34" s="297">
        <v>2.328663070488231</v>
      </c>
      <c r="T34" s="297">
        <v>0.33054694482782909</v>
      </c>
      <c r="U34" s="297">
        <v>0.43335216518452691</v>
      </c>
      <c r="V34" s="297">
        <v>0.31535099680689899</v>
      </c>
      <c r="W34" s="297">
        <v>0.36657244982037313</v>
      </c>
      <c r="DA34" s="122" t="s">
        <v>3011</v>
      </c>
    </row>
    <row r="35" spans="1:105" ht="12" customHeight="1" x14ac:dyDescent="0.25">
      <c r="A35" s="60" t="s">
        <v>2922</v>
      </c>
      <c r="B35" s="331">
        <v>0.43149093595650018</v>
      </c>
      <c r="C35" s="331">
        <v>0.31107214260594068</v>
      </c>
      <c r="D35" s="331">
        <v>0.32524006457267179</v>
      </c>
      <c r="E35" s="331">
        <v>0.33444653516384881</v>
      </c>
      <c r="F35" s="331">
        <v>0.25159974703615201</v>
      </c>
      <c r="G35" s="331">
        <v>0.22732328024608681</v>
      </c>
      <c r="H35" s="331">
        <v>0.39727869165636281</v>
      </c>
      <c r="I35" s="331">
        <v>0.41195486556784638</v>
      </c>
      <c r="J35" s="331">
        <v>0.44308486258915047</v>
      </c>
      <c r="K35" s="331">
        <v>0.26412938002457448</v>
      </c>
      <c r="L35" s="331">
        <v>0.26055215229775192</v>
      </c>
      <c r="M35" s="331">
        <v>0.4452460186063909</v>
      </c>
      <c r="N35" s="331">
        <v>0.40652060553858538</v>
      </c>
      <c r="O35" s="331">
        <v>0.83249527912158183</v>
      </c>
      <c r="P35" s="331">
        <v>0.20843018144727349</v>
      </c>
      <c r="Q35" s="331">
        <v>0.36394218332982697</v>
      </c>
      <c r="R35" s="331">
        <v>0.43129483104915373</v>
      </c>
      <c r="S35" s="331">
        <v>0.92329874935068301</v>
      </c>
      <c r="T35" s="331">
        <v>0.43427969571752062</v>
      </c>
      <c r="U35" s="331">
        <v>0.26916156223487958</v>
      </c>
      <c r="V35" s="331">
        <v>0.14745499709938081</v>
      </c>
      <c r="W35" s="331">
        <v>0.18589020034857001</v>
      </c>
      <c r="DA35" s="72" t="s">
        <v>3012</v>
      </c>
    </row>
    <row r="36" spans="1:105" ht="12" customHeight="1" x14ac:dyDescent="0.25">
      <c r="A36" s="64" t="s">
        <v>30</v>
      </c>
      <c r="B36" s="231">
        <v>0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  <c r="O36" s="231">
        <v>0</v>
      </c>
      <c r="P36" s="231">
        <v>0</v>
      </c>
      <c r="Q36" s="231">
        <v>0</v>
      </c>
      <c r="R36" s="231">
        <v>0</v>
      </c>
      <c r="S36" s="231">
        <v>0</v>
      </c>
      <c r="T36" s="231">
        <v>0</v>
      </c>
      <c r="U36" s="231">
        <v>0</v>
      </c>
      <c r="V36" s="231">
        <v>0</v>
      </c>
      <c r="W36" s="231">
        <v>0</v>
      </c>
      <c r="DA36" s="73" t="s">
        <v>3013</v>
      </c>
    </row>
    <row r="37" spans="1:105" ht="12" customHeight="1" x14ac:dyDescent="0.25">
      <c r="A37" s="64" t="s">
        <v>32</v>
      </c>
      <c r="B37" s="231">
        <v>0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231">
        <v>0</v>
      </c>
      <c r="J37" s="231">
        <v>0</v>
      </c>
      <c r="K37" s="231">
        <v>0</v>
      </c>
      <c r="L37" s="231">
        <v>0</v>
      </c>
      <c r="M37" s="231">
        <v>0</v>
      </c>
      <c r="N37" s="231">
        <v>0</v>
      </c>
      <c r="O37" s="231">
        <v>0</v>
      </c>
      <c r="P37" s="231">
        <v>0</v>
      </c>
      <c r="Q37" s="231">
        <v>0</v>
      </c>
      <c r="R37" s="231">
        <v>0</v>
      </c>
      <c r="S37" s="231">
        <v>0</v>
      </c>
      <c r="T37" s="231">
        <v>0</v>
      </c>
      <c r="U37" s="231">
        <v>0</v>
      </c>
      <c r="V37" s="231">
        <v>0</v>
      </c>
      <c r="W37" s="231">
        <v>0</v>
      </c>
      <c r="DA37" s="73" t="s">
        <v>3014</v>
      </c>
    </row>
    <row r="38" spans="1:105" ht="12" customHeight="1" x14ac:dyDescent="0.25">
      <c r="A38" s="64" t="s">
        <v>33</v>
      </c>
      <c r="B38" s="231">
        <v>0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231">
        <v>0</v>
      </c>
      <c r="J38" s="231">
        <v>0</v>
      </c>
      <c r="K38" s="231">
        <v>0</v>
      </c>
      <c r="L38" s="231">
        <v>0</v>
      </c>
      <c r="M38" s="231">
        <v>0</v>
      </c>
      <c r="N38" s="231">
        <v>0</v>
      </c>
      <c r="O38" s="231">
        <v>0</v>
      </c>
      <c r="P38" s="231">
        <v>0.1221568590644407</v>
      </c>
      <c r="Q38" s="231">
        <v>0.12698700451089359</v>
      </c>
      <c r="R38" s="231">
        <v>0.1347737288244471</v>
      </c>
      <c r="S38" s="231">
        <v>0.13812969234271871</v>
      </c>
      <c r="T38" s="231">
        <v>0.1805889563221085</v>
      </c>
      <c r="U38" s="231">
        <v>0.1071524375544318</v>
      </c>
      <c r="V38" s="231">
        <v>3.7077049813098242E-2</v>
      </c>
      <c r="W38" s="231">
        <v>6.0387098706008779E-2</v>
      </c>
      <c r="DA38" s="73" t="s">
        <v>3015</v>
      </c>
    </row>
    <row r="39" spans="1:105" ht="12" customHeight="1" x14ac:dyDescent="0.25">
      <c r="A39" s="64" t="s">
        <v>160</v>
      </c>
      <c r="B39" s="231">
        <v>0.21288349137468421</v>
      </c>
      <c r="C39" s="231">
        <v>0.10314282362367171</v>
      </c>
      <c r="D39" s="231">
        <v>0.1080374536182275</v>
      </c>
      <c r="E39" s="231">
        <v>0.11161886833155719</v>
      </c>
      <c r="F39" s="231">
        <v>0</v>
      </c>
      <c r="G39" s="231">
        <v>0</v>
      </c>
      <c r="H39" s="231">
        <v>0</v>
      </c>
      <c r="I39" s="231">
        <v>0</v>
      </c>
      <c r="J39" s="231">
        <v>0</v>
      </c>
      <c r="K39" s="231">
        <v>0</v>
      </c>
      <c r="L39" s="231">
        <v>0</v>
      </c>
      <c r="M39" s="231">
        <v>0</v>
      </c>
      <c r="N39" s="231">
        <v>0</v>
      </c>
      <c r="O39" s="231">
        <v>0.17833916403766889</v>
      </c>
      <c r="P39" s="231">
        <v>0</v>
      </c>
      <c r="Q39" s="231">
        <v>0.13526579112937989</v>
      </c>
      <c r="R39" s="231">
        <v>0.27254531593620951</v>
      </c>
      <c r="S39" s="231">
        <v>0.2410063833100318</v>
      </c>
      <c r="T39" s="231">
        <v>0.21075988223106429</v>
      </c>
      <c r="U39" s="231">
        <v>0.1260774896153932</v>
      </c>
      <c r="V39" s="231">
        <v>9.4181759790782041E-2</v>
      </c>
      <c r="W39" s="231">
        <v>0.1068271472652116</v>
      </c>
      <c r="DA39" s="73" t="s">
        <v>3016</v>
      </c>
    </row>
    <row r="40" spans="1:105" ht="12" customHeight="1" x14ac:dyDescent="0.25">
      <c r="A40" s="64" t="s">
        <v>70</v>
      </c>
      <c r="B40" s="231">
        <v>0.21860744458181611</v>
      </c>
      <c r="C40" s="231">
        <v>0.20792931898226899</v>
      </c>
      <c r="D40" s="231">
        <v>0.2172026109544444</v>
      </c>
      <c r="E40" s="231">
        <v>0.2210588922762324</v>
      </c>
      <c r="F40" s="231">
        <v>0.2081589897626524</v>
      </c>
      <c r="G40" s="231">
        <v>0.1777335361265564</v>
      </c>
      <c r="H40" s="231">
        <v>0.34581866365213959</v>
      </c>
      <c r="I40" s="231">
        <v>0.33822633274417219</v>
      </c>
      <c r="J40" s="231">
        <v>0.36845024198523008</v>
      </c>
      <c r="K40" s="231">
        <v>0.20985708489758001</v>
      </c>
      <c r="L40" s="231">
        <v>0.19467775117976491</v>
      </c>
      <c r="M40" s="231">
        <v>0.13049947939239881</v>
      </c>
      <c r="N40" s="231">
        <v>0</v>
      </c>
      <c r="O40" s="231">
        <v>0.17777669089311091</v>
      </c>
      <c r="P40" s="231">
        <v>0</v>
      </c>
      <c r="Q40" s="231">
        <v>0</v>
      </c>
      <c r="R40" s="231">
        <v>0</v>
      </c>
      <c r="S40" s="231">
        <v>1.058859049460773E-3</v>
      </c>
      <c r="T40" s="231">
        <v>1.4512273597376069E-3</v>
      </c>
      <c r="U40" s="231">
        <v>2.7034841337761802E-3</v>
      </c>
      <c r="V40" s="231">
        <v>7.3500738389581247E-4</v>
      </c>
      <c r="W40" s="231">
        <v>9.2685152961862331E-5</v>
      </c>
      <c r="DA40" s="73" t="s">
        <v>3017</v>
      </c>
    </row>
    <row r="41" spans="1:105" ht="12" customHeight="1" x14ac:dyDescent="0.25">
      <c r="A41" s="64" t="s">
        <v>34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3018</v>
      </c>
    </row>
    <row r="42" spans="1:105" ht="12" customHeight="1" x14ac:dyDescent="0.25">
      <c r="A42" s="64" t="s">
        <v>162</v>
      </c>
      <c r="B42" s="231">
        <v>0</v>
      </c>
      <c r="C42" s="231">
        <v>0</v>
      </c>
      <c r="D42" s="231">
        <v>0</v>
      </c>
      <c r="E42" s="231">
        <v>1.768774556059281E-3</v>
      </c>
      <c r="F42" s="231">
        <v>4.3440757273499567E-2</v>
      </c>
      <c r="G42" s="231">
        <v>4.9589744119530391E-2</v>
      </c>
      <c r="H42" s="231">
        <v>5.1460028004223182E-2</v>
      </c>
      <c r="I42" s="231">
        <v>7.3728532823674225E-2</v>
      </c>
      <c r="J42" s="231">
        <v>7.4634620603920343E-2</v>
      </c>
      <c r="K42" s="231">
        <v>5.4272295126994517E-2</v>
      </c>
      <c r="L42" s="231">
        <v>6.5874401117986897E-2</v>
      </c>
      <c r="M42" s="231">
        <v>0.31474653921399209</v>
      </c>
      <c r="N42" s="231">
        <v>0.40652060553858538</v>
      </c>
      <c r="O42" s="231">
        <v>0.47637942419080209</v>
      </c>
      <c r="P42" s="231">
        <v>8.6273322382832779E-2</v>
      </c>
      <c r="Q42" s="231">
        <v>0.1016893876895535</v>
      </c>
      <c r="R42" s="231">
        <v>2.3975786288497111E-2</v>
      </c>
      <c r="S42" s="231">
        <v>0.54310381464847168</v>
      </c>
      <c r="T42" s="231">
        <v>4.1479629804610167E-2</v>
      </c>
      <c r="U42" s="231">
        <v>3.3228150931278511E-2</v>
      </c>
      <c r="V42" s="231">
        <v>1.5461180111604659E-2</v>
      </c>
      <c r="W42" s="231">
        <v>1.8583269224387751E-2</v>
      </c>
      <c r="DA42" s="73" t="s">
        <v>3019</v>
      </c>
    </row>
    <row r="43" spans="1:105" ht="12" customHeight="1" x14ac:dyDescent="0.25">
      <c r="A43" s="64" t="s">
        <v>36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3020</v>
      </c>
    </row>
    <row r="44" spans="1:105" ht="12" customHeight="1" x14ac:dyDescent="0.25">
      <c r="A44" s="64" t="s">
        <v>73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3021</v>
      </c>
    </row>
    <row r="45" spans="1:105" ht="12" customHeight="1" x14ac:dyDescent="0.25">
      <c r="A45" s="64" t="s">
        <v>79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3022</v>
      </c>
    </row>
    <row r="46" spans="1:105" ht="12" customHeight="1" x14ac:dyDescent="0.25">
      <c r="A46" s="60" t="s">
        <v>2934</v>
      </c>
      <c r="B46" s="331">
        <v>0</v>
      </c>
      <c r="C46" s="331">
        <v>0</v>
      </c>
      <c r="D46" s="331">
        <v>0</v>
      </c>
      <c r="E46" s="331">
        <v>0</v>
      </c>
      <c r="F46" s="331">
        <v>0</v>
      </c>
      <c r="G46" s="331">
        <v>0</v>
      </c>
      <c r="H46" s="331">
        <v>0</v>
      </c>
      <c r="I46" s="331">
        <v>0</v>
      </c>
      <c r="J46" s="331">
        <v>0</v>
      </c>
      <c r="K46" s="331">
        <v>0</v>
      </c>
      <c r="L46" s="331">
        <v>0</v>
      </c>
      <c r="M46" s="331">
        <v>0</v>
      </c>
      <c r="N46" s="331">
        <v>0</v>
      </c>
      <c r="O46" s="331">
        <v>0</v>
      </c>
      <c r="P46" s="331">
        <v>0</v>
      </c>
      <c r="Q46" s="331">
        <v>0</v>
      </c>
      <c r="R46" s="331">
        <v>0</v>
      </c>
      <c r="S46" s="331">
        <v>0</v>
      </c>
      <c r="T46" s="331">
        <v>0</v>
      </c>
      <c r="U46" s="331">
        <v>0</v>
      </c>
      <c r="V46" s="331">
        <v>0</v>
      </c>
      <c r="W46" s="331">
        <v>0</v>
      </c>
      <c r="DA46" s="72" t="s">
        <v>3023</v>
      </c>
    </row>
    <row r="47" spans="1:105" ht="12" customHeight="1" x14ac:dyDescent="0.25">
      <c r="A47" s="60" t="s">
        <v>2936</v>
      </c>
      <c r="B47" s="331">
        <v>0</v>
      </c>
      <c r="C47" s="331">
        <v>0</v>
      </c>
      <c r="D47" s="331">
        <v>0</v>
      </c>
      <c r="E47" s="331">
        <v>0</v>
      </c>
      <c r="F47" s="331">
        <v>0</v>
      </c>
      <c r="G47" s="331">
        <v>0</v>
      </c>
      <c r="H47" s="331">
        <v>0</v>
      </c>
      <c r="I47" s="331">
        <v>0</v>
      </c>
      <c r="J47" s="331">
        <v>0</v>
      </c>
      <c r="K47" s="331">
        <v>0</v>
      </c>
      <c r="L47" s="331">
        <v>0</v>
      </c>
      <c r="M47" s="331">
        <v>0</v>
      </c>
      <c r="N47" s="331">
        <v>0</v>
      </c>
      <c r="O47" s="331">
        <v>0</v>
      </c>
      <c r="P47" s="331">
        <v>0</v>
      </c>
      <c r="Q47" s="331">
        <v>0</v>
      </c>
      <c r="R47" s="331">
        <v>0</v>
      </c>
      <c r="S47" s="331">
        <v>0</v>
      </c>
      <c r="T47" s="331">
        <v>0</v>
      </c>
      <c r="U47" s="331">
        <v>0</v>
      </c>
      <c r="V47" s="331">
        <v>0</v>
      </c>
      <c r="W47" s="331">
        <v>0</v>
      </c>
      <c r="DA47" s="72" t="s">
        <v>3024</v>
      </c>
    </row>
    <row r="48" spans="1:105" ht="12" customHeight="1" x14ac:dyDescent="0.25">
      <c r="A48" s="132" t="s">
        <v>2938</v>
      </c>
      <c r="B48" s="318">
        <v>0</v>
      </c>
      <c r="C48" s="318">
        <v>0</v>
      </c>
      <c r="D48" s="318">
        <v>0</v>
      </c>
      <c r="E48" s="318">
        <v>0</v>
      </c>
      <c r="F48" s="318">
        <v>0</v>
      </c>
      <c r="G48" s="318">
        <v>0</v>
      </c>
      <c r="H48" s="318">
        <v>0</v>
      </c>
      <c r="I48" s="318">
        <v>0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>
        <v>0</v>
      </c>
      <c r="R48" s="318">
        <v>0</v>
      </c>
      <c r="S48" s="318">
        <v>0</v>
      </c>
      <c r="T48" s="318">
        <v>0</v>
      </c>
      <c r="U48" s="318">
        <v>0</v>
      </c>
      <c r="V48" s="318">
        <v>0</v>
      </c>
      <c r="W48" s="318">
        <v>0</v>
      </c>
      <c r="DA48" s="139" t="s">
        <v>3025</v>
      </c>
    </row>
    <row r="49" spans="1:105" ht="12" customHeight="1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DA49" s="173"/>
    </row>
    <row r="50" spans="1:105" ht="15" customHeight="1" x14ac:dyDescent="0.25">
      <c r="A50" s="32" t="s">
        <v>431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DA50" s="88"/>
    </row>
    <row r="51" spans="1:105" ht="12" customHeight="1" x14ac:dyDescent="0.25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DA51" s="173"/>
    </row>
    <row r="52" spans="1:105" ht="12" customHeight="1" x14ac:dyDescent="0.25">
      <c r="A52" s="35" t="s">
        <v>28</v>
      </c>
      <c r="B52" s="234">
        <f t="shared" ref="B52:W52" si="1">SUM(B$53:B$57,B$58,B$59,B$61:B$64,B$65)</f>
        <v>1.0000000000000004</v>
      </c>
      <c r="C52" s="234">
        <f t="shared" si="1"/>
        <v>1</v>
      </c>
      <c r="D52" s="234">
        <f t="shared" si="1"/>
        <v>0.99999999999999989</v>
      </c>
      <c r="E52" s="234">
        <f t="shared" si="1"/>
        <v>1</v>
      </c>
      <c r="F52" s="234">
        <f t="shared" si="1"/>
        <v>0.99999999999999989</v>
      </c>
      <c r="G52" s="234">
        <f t="shared" si="1"/>
        <v>1</v>
      </c>
      <c r="H52" s="234">
        <f t="shared" si="1"/>
        <v>1</v>
      </c>
      <c r="I52" s="234">
        <f t="shared" si="1"/>
        <v>1.0000000000000002</v>
      </c>
      <c r="J52" s="234">
        <f t="shared" si="1"/>
        <v>1.0000000000000004</v>
      </c>
      <c r="K52" s="234">
        <f t="shared" si="1"/>
        <v>0.99999999999999989</v>
      </c>
      <c r="L52" s="234">
        <f t="shared" si="1"/>
        <v>1</v>
      </c>
      <c r="M52" s="234">
        <f t="shared" si="1"/>
        <v>0.99999999999999967</v>
      </c>
      <c r="N52" s="234">
        <f t="shared" si="1"/>
        <v>1.0000000000000002</v>
      </c>
      <c r="O52" s="234">
        <f t="shared" si="1"/>
        <v>1</v>
      </c>
      <c r="P52" s="234">
        <f t="shared" si="1"/>
        <v>0.99999999999999978</v>
      </c>
      <c r="Q52" s="234">
        <f t="shared" si="1"/>
        <v>1</v>
      </c>
      <c r="R52" s="234">
        <f t="shared" si="1"/>
        <v>1</v>
      </c>
      <c r="S52" s="234">
        <f t="shared" si="1"/>
        <v>1.0000000000000004</v>
      </c>
      <c r="T52" s="234">
        <f t="shared" si="1"/>
        <v>1</v>
      </c>
      <c r="U52" s="234">
        <f t="shared" si="1"/>
        <v>0.99999999999999978</v>
      </c>
      <c r="V52" s="234">
        <f t="shared" si="1"/>
        <v>1.0000000000000002</v>
      </c>
      <c r="W52" s="234">
        <f t="shared" si="1"/>
        <v>1.0000000000000002</v>
      </c>
      <c r="DA52" s="95"/>
    </row>
    <row r="53" spans="1:105" ht="12" customHeight="1" x14ac:dyDescent="0.25">
      <c r="A53" s="55" t="s">
        <v>92</v>
      </c>
      <c r="B53" s="301">
        <f t="shared" ref="B53:W53" si="2">IF(B$6=0,0,B$6/B$5)</f>
        <v>0</v>
      </c>
      <c r="C53" s="301">
        <f t="shared" si="2"/>
        <v>0</v>
      </c>
      <c r="D53" s="301">
        <f t="shared" si="2"/>
        <v>0</v>
      </c>
      <c r="E53" s="301">
        <f t="shared" si="2"/>
        <v>0</v>
      </c>
      <c r="F53" s="301">
        <f t="shared" si="2"/>
        <v>0</v>
      </c>
      <c r="G53" s="301">
        <f t="shared" si="2"/>
        <v>0</v>
      </c>
      <c r="H53" s="301">
        <f t="shared" si="2"/>
        <v>0</v>
      </c>
      <c r="I53" s="301">
        <f t="shared" si="2"/>
        <v>0</v>
      </c>
      <c r="J53" s="301">
        <f t="shared" si="2"/>
        <v>0</v>
      </c>
      <c r="K53" s="301">
        <f t="shared" si="2"/>
        <v>0</v>
      </c>
      <c r="L53" s="301">
        <f t="shared" si="2"/>
        <v>0</v>
      </c>
      <c r="M53" s="301">
        <f t="shared" si="2"/>
        <v>0</v>
      </c>
      <c r="N53" s="301">
        <f t="shared" si="2"/>
        <v>0</v>
      </c>
      <c r="O53" s="301">
        <f t="shared" si="2"/>
        <v>0</v>
      </c>
      <c r="P53" s="301">
        <f t="shared" si="2"/>
        <v>0</v>
      </c>
      <c r="Q53" s="301">
        <f t="shared" si="2"/>
        <v>0</v>
      </c>
      <c r="R53" s="301">
        <f t="shared" si="2"/>
        <v>0</v>
      </c>
      <c r="S53" s="301">
        <f t="shared" si="2"/>
        <v>0</v>
      </c>
      <c r="T53" s="301">
        <f t="shared" si="2"/>
        <v>0</v>
      </c>
      <c r="U53" s="301">
        <f t="shared" si="2"/>
        <v>0</v>
      </c>
      <c r="V53" s="301">
        <f t="shared" si="2"/>
        <v>0</v>
      </c>
      <c r="W53" s="301">
        <f t="shared" si="2"/>
        <v>0</v>
      </c>
      <c r="DA53" s="67"/>
    </row>
    <row r="54" spans="1:105" ht="12" customHeight="1" x14ac:dyDescent="0.25">
      <c r="A54" s="202" t="s">
        <v>93</v>
      </c>
      <c r="B54" s="235">
        <f t="shared" ref="B54:W54" si="3">IF(B$7=0,0,B$7/B$5)</f>
        <v>0</v>
      </c>
      <c r="C54" s="235">
        <f t="shared" si="3"/>
        <v>0</v>
      </c>
      <c r="D54" s="235">
        <f t="shared" si="3"/>
        <v>0</v>
      </c>
      <c r="E54" s="235">
        <f t="shared" si="3"/>
        <v>0</v>
      </c>
      <c r="F54" s="235">
        <f t="shared" si="3"/>
        <v>0</v>
      </c>
      <c r="G54" s="235">
        <f t="shared" si="3"/>
        <v>0</v>
      </c>
      <c r="H54" s="235">
        <f t="shared" si="3"/>
        <v>0</v>
      </c>
      <c r="I54" s="235">
        <f t="shared" si="3"/>
        <v>0</v>
      </c>
      <c r="J54" s="235">
        <f t="shared" si="3"/>
        <v>0</v>
      </c>
      <c r="K54" s="235">
        <f t="shared" si="3"/>
        <v>0</v>
      </c>
      <c r="L54" s="235">
        <f t="shared" si="3"/>
        <v>0</v>
      </c>
      <c r="M54" s="235">
        <f t="shared" si="3"/>
        <v>0</v>
      </c>
      <c r="N54" s="235">
        <f t="shared" si="3"/>
        <v>0</v>
      </c>
      <c r="O54" s="235">
        <f t="shared" si="3"/>
        <v>0</v>
      </c>
      <c r="P54" s="235">
        <f t="shared" si="3"/>
        <v>0</v>
      </c>
      <c r="Q54" s="235">
        <f t="shared" si="3"/>
        <v>0</v>
      </c>
      <c r="R54" s="235">
        <f t="shared" si="3"/>
        <v>0</v>
      </c>
      <c r="S54" s="235">
        <f t="shared" si="3"/>
        <v>0</v>
      </c>
      <c r="T54" s="235">
        <f t="shared" si="3"/>
        <v>0</v>
      </c>
      <c r="U54" s="235">
        <f t="shared" si="3"/>
        <v>0</v>
      </c>
      <c r="V54" s="235">
        <f t="shared" si="3"/>
        <v>0</v>
      </c>
      <c r="W54" s="235">
        <f t="shared" si="3"/>
        <v>0</v>
      </c>
      <c r="DA54" s="174"/>
    </row>
    <row r="55" spans="1:105" ht="12" customHeight="1" x14ac:dyDescent="0.25">
      <c r="A55" s="202" t="s">
        <v>94</v>
      </c>
      <c r="B55" s="235">
        <f t="shared" ref="B55:W55" si="4">IF(B$8=0,0,B$8/B$5)</f>
        <v>0</v>
      </c>
      <c r="C55" s="235">
        <f t="shared" si="4"/>
        <v>0</v>
      </c>
      <c r="D55" s="235">
        <f t="shared" si="4"/>
        <v>0</v>
      </c>
      <c r="E55" s="235">
        <f t="shared" si="4"/>
        <v>0</v>
      </c>
      <c r="F55" s="235">
        <f t="shared" si="4"/>
        <v>0</v>
      </c>
      <c r="G55" s="235">
        <f t="shared" si="4"/>
        <v>0</v>
      </c>
      <c r="H55" s="235">
        <f t="shared" si="4"/>
        <v>0</v>
      </c>
      <c r="I55" s="235">
        <f t="shared" si="4"/>
        <v>0</v>
      </c>
      <c r="J55" s="235">
        <f t="shared" si="4"/>
        <v>0</v>
      </c>
      <c r="K55" s="235">
        <f t="shared" si="4"/>
        <v>0</v>
      </c>
      <c r="L55" s="235">
        <f t="shared" si="4"/>
        <v>0</v>
      </c>
      <c r="M55" s="235">
        <f t="shared" si="4"/>
        <v>0</v>
      </c>
      <c r="N55" s="235">
        <f t="shared" si="4"/>
        <v>0</v>
      </c>
      <c r="O55" s="235">
        <f t="shared" si="4"/>
        <v>0</v>
      </c>
      <c r="P55" s="235">
        <f t="shared" si="4"/>
        <v>0</v>
      </c>
      <c r="Q55" s="235">
        <f t="shared" si="4"/>
        <v>0</v>
      </c>
      <c r="R55" s="235">
        <f t="shared" si="4"/>
        <v>0</v>
      </c>
      <c r="S55" s="235">
        <f t="shared" si="4"/>
        <v>0</v>
      </c>
      <c r="T55" s="235">
        <f t="shared" si="4"/>
        <v>0</v>
      </c>
      <c r="U55" s="235">
        <f t="shared" si="4"/>
        <v>0</v>
      </c>
      <c r="V55" s="235">
        <f t="shared" si="4"/>
        <v>0</v>
      </c>
      <c r="W55" s="235">
        <f t="shared" si="4"/>
        <v>0</v>
      </c>
      <c r="DA55" s="174"/>
    </row>
    <row r="56" spans="1:105" ht="12" customHeight="1" x14ac:dyDescent="0.25">
      <c r="A56" s="202" t="s">
        <v>95</v>
      </c>
      <c r="B56" s="235">
        <f t="shared" ref="B56:W56" si="5">IF(B$9=0,0,B$9/B$5)</f>
        <v>0</v>
      </c>
      <c r="C56" s="235">
        <f t="shared" si="5"/>
        <v>0</v>
      </c>
      <c r="D56" s="235">
        <f t="shared" si="5"/>
        <v>0</v>
      </c>
      <c r="E56" s="235">
        <f t="shared" si="5"/>
        <v>0</v>
      </c>
      <c r="F56" s="235">
        <f t="shared" si="5"/>
        <v>0</v>
      </c>
      <c r="G56" s="235">
        <f t="shared" si="5"/>
        <v>0</v>
      </c>
      <c r="H56" s="235">
        <f t="shared" si="5"/>
        <v>0</v>
      </c>
      <c r="I56" s="235">
        <f t="shared" si="5"/>
        <v>0</v>
      </c>
      <c r="J56" s="235">
        <f t="shared" si="5"/>
        <v>0</v>
      </c>
      <c r="K56" s="235">
        <f t="shared" si="5"/>
        <v>0</v>
      </c>
      <c r="L56" s="235">
        <f t="shared" si="5"/>
        <v>0</v>
      </c>
      <c r="M56" s="235">
        <f t="shared" si="5"/>
        <v>0</v>
      </c>
      <c r="N56" s="235">
        <f t="shared" si="5"/>
        <v>0</v>
      </c>
      <c r="O56" s="235">
        <f t="shared" si="5"/>
        <v>0</v>
      </c>
      <c r="P56" s="235">
        <f t="shared" si="5"/>
        <v>0</v>
      </c>
      <c r="Q56" s="235">
        <f t="shared" si="5"/>
        <v>0</v>
      </c>
      <c r="R56" s="235">
        <f t="shared" si="5"/>
        <v>0</v>
      </c>
      <c r="S56" s="235">
        <f t="shared" si="5"/>
        <v>0</v>
      </c>
      <c r="T56" s="235">
        <f t="shared" si="5"/>
        <v>0</v>
      </c>
      <c r="U56" s="235">
        <f t="shared" si="5"/>
        <v>0</v>
      </c>
      <c r="V56" s="235">
        <f t="shared" si="5"/>
        <v>0</v>
      </c>
      <c r="W56" s="235">
        <f t="shared" si="5"/>
        <v>0</v>
      </c>
      <c r="DA56" s="174"/>
    </row>
    <row r="57" spans="1:105" ht="12" customHeight="1" x14ac:dyDescent="0.25">
      <c r="A57" s="56" t="s">
        <v>96</v>
      </c>
      <c r="B57" s="302">
        <f t="shared" ref="B57:W57" si="6">IF(B$10=0,0,B$10/B$5)</f>
        <v>2.238012948332967E-2</v>
      </c>
      <c r="C57" s="302">
        <f t="shared" si="6"/>
        <v>8.8984687820021693E-3</v>
      </c>
      <c r="D57" s="302">
        <f t="shared" si="6"/>
        <v>7.999811211859411E-3</v>
      </c>
      <c r="E57" s="302">
        <f t="shared" si="6"/>
        <v>3.046683970693445E-3</v>
      </c>
      <c r="F57" s="302">
        <f t="shared" si="6"/>
        <v>1.0088560614218563E-3</v>
      </c>
      <c r="G57" s="302">
        <f t="shared" si="6"/>
        <v>2.7761585694145397E-3</v>
      </c>
      <c r="H57" s="302">
        <f t="shared" si="6"/>
        <v>1.6462962095261414E-3</v>
      </c>
      <c r="I57" s="302">
        <f t="shared" si="6"/>
        <v>2.19815908446809E-3</v>
      </c>
      <c r="J57" s="302">
        <f t="shared" si="6"/>
        <v>1.6262556439849587E-3</v>
      </c>
      <c r="K57" s="302">
        <f t="shared" si="6"/>
        <v>1.8377989018845534E-3</v>
      </c>
      <c r="L57" s="302">
        <f t="shared" si="6"/>
        <v>3.0523684177533443E-3</v>
      </c>
      <c r="M57" s="302">
        <f t="shared" si="6"/>
        <v>5.2702404392518491E-3</v>
      </c>
      <c r="N57" s="302">
        <f t="shared" si="6"/>
        <v>9.6595467655127051E-3</v>
      </c>
      <c r="O57" s="302">
        <f t="shared" si="6"/>
        <v>1.2702020974275439E-2</v>
      </c>
      <c r="P57" s="302">
        <f t="shared" si="6"/>
        <v>4.0404545994865487E-3</v>
      </c>
      <c r="Q57" s="302">
        <f t="shared" si="6"/>
        <v>1.3438174220040065E-2</v>
      </c>
      <c r="R57" s="302">
        <f t="shared" si="6"/>
        <v>4.93847756433686E-2</v>
      </c>
      <c r="S57" s="302">
        <f t="shared" si="6"/>
        <v>4.5690157086251626E-2</v>
      </c>
      <c r="T57" s="302">
        <f t="shared" si="6"/>
        <v>2.8788769127339416E-3</v>
      </c>
      <c r="U57" s="302">
        <f t="shared" si="6"/>
        <v>1.9896026777575841E-2</v>
      </c>
      <c r="V57" s="302">
        <f t="shared" si="6"/>
        <v>1.8376944058939606E-2</v>
      </c>
      <c r="W57" s="302">
        <f t="shared" si="6"/>
        <v>2.0018671581626287E-2</v>
      </c>
      <c r="DA57" s="68"/>
    </row>
    <row r="58" spans="1:105" ht="12" customHeight="1" x14ac:dyDescent="0.25">
      <c r="A58" s="203" t="s">
        <v>2900</v>
      </c>
      <c r="B58" s="303">
        <f t="shared" ref="B58:W58" si="7">IF(B$16=0,0,B$16/B$5)</f>
        <v>0.42182008766619072</v>
      </c>
      <c r="C58" s="303">
        <f t="shared" si="7"/>
        <v>0.40674869485221726</v>
      </c>
      <c r="D58" s="303">
        <f t="shared" si="7"/>
        <v>0.42527424883116666</v>
      </c>
      <c r="E58" s="303">
        <f t="shared" si="7"/>
        <v>0.43498582178097683</v>
      </c>
      <c r="F58" s="303">
        <f t="shared" si="7"/>
        <v>0.41043945242228852</v>
      </c>
      <c r="G58" s="303">
        <f t="shared" si="7"/>
        <v>0.34982780440110711</v>
      </c>
      <c r="H58" s="303">
        <f t="shared" si="7"/>
        <v>0.4542772546583817</v>
      </c>
      <c r="I58" s="303">
        <f t="shared" si="7"/>
        <v>0.44405815327183101</v>
      </c>
      <c r="J58" s="303">
        <f t="shared" si="7"/>
        <v>0.48401645686390465</v>
      </c>
      <c r="K58" s="303">
        <f t="shared" si="7"/>
        <v>0.41757468500790579</v>
      </c>
      <c r="L58" s="303">
        <f t="shared" si="7"/>
        <v>0.38689941530599586</v>
      </c>
      <c r="M58" s="303">
        <f t="shared" si="7"/>
        <v>0.51755116724966399</v>
      </c>
      <c r="N58" s="303">
        <f t="shared" si="7"/>
        <v>0.57446966589650605</v>
      </c>
      <c r="O58" s="303">
        <f t="shared" si="7"/>
        <v>0.69978151836128055</v>
      </c>
      <c r="P58" s="303">
        <f t="shared" si="7"/>
        <v>0.51736950079840627</v>
      </c>
      <c r="Q58" s="303">
        <f t="shared" si="7"/>
        <v>0.53275171080996109</v>
      </c>
      <c r="R58" s="303">
        <f t="shared" si="7"/>
        <v>0.54481778617713605</v>
      </c>
      <c r="S58" s="303">
        <f t="shared" si="7"/>
        <v>0.66810589391041986</v>
      </c>
      <c r="T58" s="303">
        <f t="shared" si="7"/>
        <v>0.57750127183068456</v>
      </c>
      <c r="U58" s="303">
        <f t="shared" si="7"/>
        <v>0.45850973338581569</v>
      </c>
      <c r="V58" s="303">
        <f t="shared" si="7"/>
        <v>0.3591195065074545</v>
      </c>
      <c r="W58" s="303">
        <f t="shared" si="7"/>
        <v>0.36578663800349115</v>
      </c>
      <c r="DA58" s="175"/>
    </row>
    <row r="59" spans="1:105" ht="12" customHeight="1" x14ac:dyDescent="0.25">
      <c r="A59" s="203" t="s">
        <v>2912</v>
      </c>
      <c r="B59" s="303">
        <f t="shared" ref="B59:W59" si="8">IF(B$27=0,0,B$27/B$5)</f>
        <v>0</v>
      </c>
      <c r="C59" s="303">
        <f t="shared" si="8"/>
        <v>0</v>
      </c>
      <c r="D59" s="303">
        <f t="shared" si="8"/>
        <v>0</v>
      </c>
      <c r="E59" s="303">
        <f t="shared" si="8"/>
        <v>0</v>
      </c>
      <c r="F59" s="303">
        <f t="shared" si="8"/>
        <v>0</v>
      </c>
      <c r="G59" s="303">
        <f t="shared" si="8"/>
        <v>0</v>
      </c>
      <c r="H59" s="303">
        <f t="shared" si="8"/>
        <v>0</v>
      </c>
      <c r="I59" s="303">
        <f t="shared" si="8"/>
        <v>0</v>
      </c>
      <c r="J59" s="303">
        <f t="shared" si="8"/>
        <v>0</v>
      </c>
      <c r="K59" s="303">
        <f t="shared" si="8"/>
        <v>0</v>
      </c>
      <c r="L59" s="303">
        <f t="shared" si="8"/>
        <v>0</v>
      </c>
      <c r="M59" s="303">
        <f t="shared" si="8"/>
        <v>0</v>
      </c>
      <c r="N59" s="303">
        <f t="shared" si="8"/>
        <v>0</v>
      </c>
      <c r="O59" s="303">
        <f t="shared" si="8"/>
        <v>0</v>
      </c>
      <c r="P59" s="303">
        <f t="shared" si="8"/>
        <v>0</v>
      </c>
      <c r="Q59" s="303">
        <f t="shared" si="8"/>
        <v>0</v>
      </c>
      <c r="R59" s="303">
        <f t="shared" si="8"/>
        <v>0</v>
      </c>
      <c r="S59" s="303">
        <f t="shared" si="8"/>
        <v>0</v>
      </c>
      <c r="T59" s="303">
        <f t="shared" si="8"/>
        <v>0</v>
      </c>
      <c r="U59" s="303">
        <f t="shared" si="8"/>
        <v>0</v>
      </c>
      <c r="V59" s="303">
        <f t="shared" si="8"/>
        <v>0</v>
      </c>
      <c r="W59" s="303">
        <f t="shared" si="8"/>
        <v>0</v>
      </c>
      <c r="DA59" s="175"/>
    </row>
    <row r="60" spans="1:105" ht="12" customHeight="1" x14ac:dyDescent="0.25">
      <c r="A60" s="203" t="s">
        <v>2914</v>
      </c>
      <c r="B60" s="303">
        <f t="shared" ref="B60:W60" si="9">IF(B$28=0,0,B$28/B$5)</f>
        <v>0.55579978285048004</v>
      </c>
      <c r="C60" s="303">
        <f t="shared" si="9"/>
        <v>0.58435283636578061</v>
      </c>
      <c r="D60" s="303">
        <f t="shared" si="9"/>
        <v>0.56672593995697385</v>
      </c>
      <c r="E60" s="303">
        <f t="shared" si="9"/>
        <v>0.56196749424832981</v>
      </c>
      <c r="F60" s="303">
        <f t="shared" si="9"/>
        <v>0.5885516915162895</v>
      </c>
      <c r="G60" s="303">
        <f t="shared" si="9"/>
        <v>0.64739603702947845</v>
      </c>
      <c r="H60" s="303">
        <f t="shared" si="9"/>
        <v>0.54407644913209197</v>
      </c>
      <c r="I60" s="303">
        <f t="shared" si="9"/>
        <v>0.55374368764370119</v>
      </c>
      <c r="J60" s="303">
        <f t="shared" si="9"/>
        <v>0.51435728749211074</v>
      </c>
      <c r="K60" s="303">
        <f t="shared" si="9"/>
        <v>0.58058751609020953</v>
      </c>
      <c r="L60" s="303">
        <f t="shared" si="9"/>
        <v>0.61004821627625072</v>
      </c>
      <c r="M60" s="303">
        <f t="shared" si="9"/>
        <v>0.47717859231108395</v>
      </c>
      <c r="N60" s="303">
        <f t="shared" si="9"/>
        <v>0.41587078733798138</v>
      </c>
      <c r="O60" s="303">
        <f t="shared" si="9"/>
        <v>0.28751646066444397</v>
      </c>
      <c r="P60" s="303">
        <f t="shared" si="9"/>
        <v>0.47859004460210713</v>
      </c>
      <c r="Q60" s="303">
        <f t="shared" si="9"/>
        <v>0.4538101149699989</v>
      </c>
      <c r="R60" s="303">
        <f t="shared" si="9"/>
        <v>0.40579743817949543</v>
      </c>
      <c r="S60" s="303">
        <f t="shared" si="9"/>
        <v>0.28620394900332907</v>
      </c>
      <c r="T60" s="303">
        <f t="shared" si="9"/>
        <v>0.41961985125658141</v>
      </c>
      <c r="U60" s="303">
        <f t="shared" si="9"/>
        <v>0.52159423983660824</v>
      </c>
      <c r="V60" s="303">
        <f t="shared" si="9"/>
        <v>0.62250354943360608</v>
      </c>
      <c r="W60" s="303">
        <f t="shared" si="9"/>
        <v>0.61419469041488295</v>
      </c>
      <c r="DA60" s="175"/>
    </row>
    <row r="61" spans="1:105" ht="12" customHeight="1" x14ac:dyDescent="0.25">
      <c r="A61" s="62" t="s">
        <v>2915</v>
      </c>
      <c r="B61" s="304">
        <f t="shared" ref="B61:W61" si="10">IF(B$29=0,0,B$29/B$5)</f>
        <v>0.52162614236033866</v>
      </c>
      <c r="C61" s="304">
        <f t="shared" si="10"/>
        <v>0.55140020069444706</v>
      </c>
      <c r="D61" s="304">
        <f t="shared" si="10"/>
        <v>0.53227246153284491</v>
      </c>
      <c r="E61" s="304">
        <f t="shared" si="10"/>
        <v>0.52672723536427357</v>
      </c>
      <c r="F61" s="304">
        <f t="shared" si="10"/>
        <v>0.55530005011710248</v>
      </c>
      <c r="G61" s="304">
        <f t="shared" si="10"/>
        <v>0.61905483192660637</v>
      </c>
      <c r="H61" s="304">
        <f t="shared" si="10"/>
        <v>0.507273300023107</v>
      </c>
      <c r="I61" s="304">
        <f t="shared" si="10"/>
        <v>0.51776843627388836</v>
      </c>
      <c r="J61" s="304">
        <f t="shared" si="10"/>
        <v>0.47514482494749</v>
      </c>
      <c r="K61" s="304">
        <f t="shared" si="10"/>
        <v>0.54675781574996185</v>
      </c>
      <c r="L61" s="304">
        <f t="shared" si="10"/>
        <v>0.57870366462707434</v>
      </c>
      <c r="M61" s="304">
        <f t="shared" si="10"/>
        <v>0.43524932426057922</v>
      </c>
      <c r="N61" s="304">
        <f t="shared" si="10"/>
        <v>0.36933028249039207</v>
      </c>
      <c r="O61" s="304">
        <f t="shared" si="10"/>
        <v>0.23082384992977398</v>
      </c>
      <c r="P61" s="304">
        <f t="shared" si="10"/>
        <v>0.43667549421009216</v>
      </c>
      <c r="Q61" s="304">
        <f t="shared" si="10"/>
        <v>0.41064937898784981</v>
      </c>
      <c r="R61" s="304">
        <f t="shared" si="10"/>
        <v>0.36165917235990747</v>
      </c>
      <c r="S61" s="304">
        <f t="shared" si="10"/>
        <v>0.23207753042957166</v>
      </c>
      <c r="T61" s="304">
        <f t="shared" si="10"/>
        <v>0.37283374167291711</v>
      </c>
      <c r="U61" s="304">
        <f t="shared" si="10"/>
        <v>0.48444819760649721</v>
      </c>
      <c r="V61" s="304">
        <f t="shared" si="10"/>
        <v>0.59340957959380403</v>
      </c>
      <c r="W61" s="304">
        <f t="shared" si="10"/>
        <v>0.58456058471738237</v>
      </c>
      <c r="DA61" s="72"/>
    </row>
    <row r="62" spans="1:105" ht="12" customHeight="1" x14ac:dyDescent="0.25">
      <c r="A62" s="62" t="s">
        <v>2922</v>
      </c>
      <c r="B62" s="304">
        <f t="shared" ref="B62:W62" si="11">IF(B$35=0,0,B$35/B$5)</f>
        <v>3.4173640490141467E-2</v>
      </c>
      <c r="C62" s="304">
        <f t="shared" si="11"/>
        <v>3.2952635671333462E-2</v>
      </c>
      <c r="D62" s="304">
        <f t="shared" si="11"/>
        <v>3.4453478424128887E-2</v>
      </c>
      <c r="E62" s="304">
        <f t="shared" si="11"/>
        <v>3.5240258884056221E-2</v>
      </c>
      <c r="F62" s="304">
        <f t="shared" si="11"/>
        <v>3.325164139918705E-2</v>
      </c>
      <c r="G62" s="304">
        <f t="shared" si="11"/>
        <v>2.8341205102872018E-2</v>
      </c>
      <c r="H62" s="304">
        <f t="shared" si="11"/>
        <v>3.6803149108985092E-2</v>
      </c>
      <c r="I62" s="304">
        <f t="shared" si="11"/>
        <v>3.5975251369812833E-2</v>
      </c>
      <c r="J62" s="304">
        <f t="shared" si="11"/>
        <v>3.9212462544620748E-2</v>
      </c>
      <c r="K62" s="304">
        <f t="shared" si="11"/>
        <v>3.3829700340247681E-2</v>
      </c>
      <c r="L62" s="304">
        <f t="shared" si="11"/>
        <v>3.1344551649176447E-2</v>
      </c>
      <c r="M62" s="304">
        <f t="shared" si="11"/>
        <v>4.1929268050504703E-2</v>
      </c>
      <c r="N62" s="304">
        <f t="shared" si="11"/>
        <v>4.6540504847589287E-2</v>
      </c>
      <c r="O62" s="304">
        <f t="shared" si="11"/>
        <v>5.6692610734670044E-2</v>
      </c>
      <c r="P62" s="304">
        <f t="shared" si="11"/>
        <v>4.1914550392014915E-2</v>
      </c>
      <c r="Q62" s="304">
        <f t="shared" si="11"/>
        <v>4.3160735982149083E-2</v>
      </c>
      <c r="R62" s="304">
        <f t="shared" si="11"/>
        <v>4.4138265819587956E-2</v>
      </c>
      <c r="S62" s="304">
        <f t="shared" si="11"/>
        <v>5.4126418573757412E-2</v>
      </c>
      <c r="T62" s="304">
        <f t="shared" si="11"/>
        <v>4.6786109583664318E-2</v>
      </c>
      <c r="U62" s="304">
        <f t="shared" si="11"/>
        <v>3.7146042230111094E-2</v>
      </c>
      <c r="V62" s="304">
        <f t="shared" si="11"/>
        <v>2.9093969839801972E-2</v>
      </c>
      <c r="W62" s="304">
        <f t="shared" si="11"/>
        <v>2.9634105697500506E-2</v>
      </c>
      <c r="DA62" s="72"/>
    </row>
    <row r="63" spans="1:105" ht="12" customHeight="1" x14ac:dyDescent="0.25">
      <c r="A63" s="62" t="s">
        <v>2934</v>
      </c>
      <c r="B63" s="304">
        <f t="shared" ref="B63:W63" si="12">IF(B$46=0,0,B$46/B$5)</f>
        <v>0</v>
      </c>
      <c r="C63" s="304">
        <f t="shared" si="12"/>
        <v>0</v>
      </c>
      <c r="D63" s="304">
        <f t="shared" si="12"/>
        <v>0</v>
      </c>
      <c r="E63" s="304">
        <f t="shared" si="12"/>
        <v>0</v>
      </c>
      <c r="F63" s="304">
        <f t="shared" si="12"/>
        <v>0</v>
      </c>
      <c r="G63" s="304">
        <f t="shared" si="12"/>
        <v>0</v>
      </c>
      <c r="H63" s="304">
        <f t="shared" si="12"/>
        <v>0</v>
      </c>
      <c r="I63" s="304">
        <f t="shared" si="12"/>
        <v>0</v>
      </c>
      <c r="J63" s="304">
        <f t="shared" si="12"/>
        <v>0</v>
      </c>
      <c r="K63" s="304">
        <f t="shared" si="12"/>
        <v>0</v>
      </c>
      <c r="L63" s="304">
        <f t="shared" si="12"/>
        <v>0</v>
      </c>
      <c r="M63" s="304">
        <f t="shared" si="12"/>
        <v>0</v>
      </c>
      <c r="N63" s="304">
        <f t="shared" si="12"/>
        <v>0</v>
      </c>
      <c r="O63" s="304">
        <f t="shared" si="12"/>
        <v>0</v>
      </c>
      <c r="P63" s="304">
        <f t="shared" si="12"/>
        <v>0</v>
      </c>
      <c r="Q63" s="304">
        <f t="shared" si="12"/>
        <v>0</v>
      </c>
      <c r="R63" s="304">
        <f t="shared" si="12"/>
        <v>0</v>
      </c>
      <c r="S63" s="304">
        <f t="shared" si="12"/>
        <v>0</v>
      </c>
      <c r="T63" s="304">
        <f t="shared" si="12"/>
        <v>0</v>
      </c>
      <c r="U63" s="304">
        <f t="shared" si="12"/>
        <v>0</v>
      </c>
      <c r="V63" s="304">
        <f t="shared" si="12"/>
        <v>0</v>
      </c>
      <c r="W63" s="304">
        <f t="shared" si="12"/>
        <v>0</v>
      </c>
      <c r="DA63" s="72"/>
    </row>
    <row r="64" spans="1:105" ht="12" customHeight="1" x14ac:dyDescent="0.25">
      <c r="A64" s="62" t="s">
        <v>2936</v>
      </c>
      <c r="B64" s="304">
        <f t="shared" ref="B64:W64" si="13">IF(B$47=0,0,B$47/B$5)</f>
        <v>0</v>
      </c>
      <c r="C64" s="304">
        <f t="shared" si="13"/>
        <v>0</v>
      </c>
      <c r="D64" s="304">
        <f t="shared" si="13"/>
        <v>0</v>
      </c>
      <c r="E64" s="304">
        <f t="shared" si="13"/>
        <v>0</v>
      </c>
      <c r="F64" s="304">
        <f t="shared" si="13"/>
        <v>0</v>
      </c>
      <c r="G64" s="304">
        <f t="shared" si="13"/>
        <v>0</v>
      </c>
      <c r="H64" s="304">
        <f t="shared" si="13"/>
        <v>0</v>
      </c>
      <c r="I64" s="304">
        <f t="shared" si="13"/>
        <v>0</v>
      </c>
      <c r="J64" s="304">
        <f t="shared" si="13"/>
        <v>0</v>
      </c>
      <c r="K64" s="304">
        <f t="shared" si="13"/>
        <v>0</v>
      </c>
      <c r="L64" s="304">
        <f t="shared" si="13"/>
        <v>0</v>
      </c>
      <c r="M64" s="304">
        <f t="shared" si="13"/>
        <v>0</v>
      </c>
      <c r="N64" s="304">
        <f t="shared" si="13"/>
        <v>0</v>
      </c>
      <c r="O64" s="304">
        <f t="shared" si="13"/>
        <v>0</v>
      </c>
      <c r="P64" s="304">
        <f t="shared" si="13"/>
        <v>0</v>
      </c>
      <c r="Q64" s="304">
        <f t="shared" si="13"/>
        <v>0</v>
      </c>
      <c r="R64" s="304">
        <f t="shared" si="13"/>
        <v>0</v>
      </c>
      <c r="S64" s="304">
        <f t="shared" si="13"/>
        <v>0</v>
      </c>
      <c r="T64" s="304">
        <f t="shared" si="13"/>
        <v>0</v>
      </c>
      <c r="U64" s="304">
        <f t="shared" si="13"/>
        <v>0</v>
      </c>
      <c r="V64" s="304">
        <f t="shared" si="13"/>
        <v>0</v>
      </c>
      <c r="W64" s="304">
        <f t="shared" si="13"/>
        <v>0</v>
      </c>
      <c r="DA64" s="72"/>
    </row>
    <row r="65" spans="1:105" ht="12" customHeight="1" x14ac:dyDescent="0.25">
      <c r="A65" s="41" t="s">
        <v>2938</v>
      </c>
      <c r="B65" s="237">
        <f t="shared" ref="B65:W65" si="14">IF(B$48=0,0,B$48/B$5)</f>
        <v>0</v>
      </c>
      <c r="C65" s="237">
        <f t="shared" si="14"/>
        <v>0</v>
      </c>
      <c r="D65" s="237">
        <f t="shared" si="14"/>
        <v>0</v>
      </c>
      <c r="E65" s="237">
        <f t="shared" si="14"/>
        <v>0</v>
      </c>
      <c r="F65" s="237">
        <f t="shared" si="14"/>
        <v>0</v>
      </c>
      <c r="G65" s="237">
        <f t="shared" si="14"/>
        <v>0</v>
      </c>
      <c r="H65" s="237">
        <f t="shared" si="14"/>
        <v>0</v>
      </c>
      <c r="I65" s="237">
        <f t="shared" si="14"/>
        <v>0</v>
      </c>
      <c r="J65" s="237">
        <f t="shared" si="14"/>
        <v>0</v>
      </c>
      <c r="K65" s="237">
        <f t="shared" si="14"/>
        <v>0</v>
      </c>
      <c r="L65" s="237">
        <f t="shared" si="14"/>
        <v>0</v>
      </c>
      <c r="M65" s="237">
        <f t="shared" si="14"/>
        <v>0</v>
      </c>
      <c r="N65" s="237">
        <f t="shared" si="14"/>
        <v>0</v>
      </c>
      <c r="O65" s="237">
        <f t="shared" si="14"/>
        <v>0</v>
      </c>
      <c r="P65" s="237">
        <f t="shared" si="14"/>
        <v>0</v>
      </c>
      <c r="Q65" s="237">
        <f t="shared" si="14"/>
        <v>0</v>
      </c>
      <c r="R65" s="237">
        <f t="shared" si="14"/>
        <v>0</v>
      </c>
      <c r="S65" s="237">
        <f t="shared" si="14"/>
        <v>0</v>
      </c>
      <c r="T65" s="237">
        <f t="shared" si="14"/>
        <v>0</v>
      </c>
      <c r="U65" s="237">
        <f t="shared" si="14"/>
        <v>0</v>
      </c>
      <c r="V65" s="237">
        <f t="shared" si="14"/>
        <v>0</v>
      </c>
      <c r="W65" s="237">
        <f t="shared" si="14"/>
        <v>0</v>
      </c>
      <c r="DA65" s="97"/>
    </row>
    <row r="66" spans="1:105" ht="12" customHeight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DA66" s="172"/>
    </row>
    <row r="67" spans="1:105" ht="15" customHeight="1" x14ac:dyDescent="0.25">
      <c r="A67" s="32" t="s">
        <v>432</v>
      </c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DA67" s="88"/>
    </row>
    <row r="68" spans="1:105" ht="12" customHeight="1" x14ac:dyDescent="0.25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DA68" s="173"/>
    </row>
    <row r="69" spans="1:105" ht="12" customHeight="1" x14ac:dyDescent="0.25">
      <c r="A69" s="35" t="s">
        <v>28</v>
      </c>
      <c r="B69" s="324">
        <f>IF(B$5=0,0,B$5/WWP_fec!B$5)</f>
        <v>0.26543653732358347</v>
      </c>
      <c r="C69" s="324">
        <f>IF(C$5=0,0,C$5/WWP_fec!C$5)</f>
        <v>0.22952037390490163</v>
      </c>
      <c r="D69" s="324">
        <f>IF(D$5=0,0,D$5/WWP_fec!D$5)</f>
        <v>0.23712133177458128</v>
      </c>
      <c r="E69" s="324">
        <f>IF(E$5=0,0,E$5/WWP_fec!E$5)</f>
        <v>0.19832665475530126</v>
      </c>
      <c r="F69" s="324">
        <f>IF(F$5=0,0,F$5/WWP_fec!F$5)</f>
        <v>0.15927387428822656</v>
      </c>
      <c r="G69" s="324">
        <f>IF(G$5=0,0,G$5/WWP_fec!G$5)</f>
        <v>0.15977022586444356</v>
      </c>
      <c r="H69" s="324">
        <f>IF(H$5=0,0,H$5/WWP_fec!H$5)</f>
        <v>0.21701344545710516</v>
      </c>
      <c r="I69" s="324">
        <f>IF(I$5=0,0,I$5/WWP_fec!I$5)</f>
        <v>0.20628742548930515</v>
      </c>
      <c r="J69" s="324">
        <f>IF(J$5=0,0,J$5/WWP_fec!J$5)</f>
        <v>0.21928765147087481</v>
      </c>
      <c r="K69" s="324">
        <f>IF(K$5=0,0,K$5/WWP_fec!K$5)</f>
        <v>0.17771536268716742</v>
      </c>
      <c r="L69" s="324">
        <f>IF(L$5=0,0,L$5/WWP_fec!L$5)</f>
        <v>0.17237677752925004</v>
      </c>
      <c r="M69" s="324">
        <f>IF(M$5=0,0,M$5/WWP_fec!M$5)</f>
        <v>0.19440964382449483</v>
      </c>
      <c r="N69" s="324">
        <f>IF(N$5=0,0,N$5/WWP_fec!N$5)</f>
        <v>0.23283057098172094</v>
      </c>
      <c r="O69" s="324">
        <f>IF(O$5=0,0,O$5/WWP_fec!O$5)</f>
        <v>0.50513993457419271</v>
      </c>
      <c r="P69" s="324">
        <f>IF(P$5=0,0,P$5/WWP_fec!P$5)</f>
        <v>0.2019582687087354</v>
      </c>
      <c r="Q69" s="324">
        <f>IF(Q$5=0,0,Q$5/WWP_fec!Q$5)</f>
        <v>0.27459080539080089</v>
      </c>
      <c r="R69" s="324">
        <f>IF(R$5=0,0,R$5/WWP_fec!R$5)</f>
        <v>0.42067956318480781</v>
      </c>
      <c r="S69" s="324">
        <f>IF(S$5=0,0,S$5/WWP_fec!S$5)</f>
        <v>0.62888085150955775</v>
      </c>
      <c r="T69" s="324">
        <f>IF(T$5=0,0,T$5/WWP_fec!T$5)</f>
        <v>0.22411549728097338</v>
      </c>
      <c r="U69" s="324">
        <f>IF(U$5=0,0,U$5/WWP_fec!U$5)</f>
        <v>0.24245459874205827</v>
      </c>
      <c r="V69" s="324">
        <f>IF(V$5=0,0,V$5/WWP_fec!V$5)</f>
        <v>0.17690616318561714</v>
      </c>
      <c r="W69" s="324">
        <f>IF(W$5=0,0,W$5/WWP_fec!W$5)</f>
        <v>0.18451882141052783</v>
      </c>
      <c r="DA69" s="95"/>
    </row>
    <row r="70" spans="1:105" ht="12" customHeight="1" x14ac:dyDescent="0.25">
      <c r="A70" s="55" t="s">
        <v>92</v>
      </c>
      <c r="B70" s="336">
        <f>IF(B$6=0,0,B$6/WWP_fec!B$6)</f>
        <v>0</v>
      </c>
      <c r="C70" s="336">
        <f>IF(C$6=0,0,C$6/WWP_fec!C$6)</f>
        <v>0</v>
      </c>
      <c r="D70" s="336">
        <f>IF(D$6=0,0,D$6/WWP_fec!D$6)</f>
        <v>0</v>
      </c>
      <c r="E70" s="336">
        <f>IF(E$6=0,0,E$6/WWP_fec!E$6)</f>
        <v>0</v>
      </c>
      <c r="F70" s="336">
        <f>IF(F$6=0,0,F$6/WWP_fec!F$6)</f>
        <v>0</v>
      </c>
      <c r="G70" s="336">
        <f>IF(G$6=0,0,G$6/WWP_fec!G$6)</f>
        <v>0</v>
      </c>
      <c r="H70" s="336">
        <f>IF(H$6=0,0,H$6/WWP_fec!H$6)</f>
        <v>0</v>
      </c>
      <c r="I70" s="336">
        <f>IF(I$6=0,0,I$6/WWP_fec!I$6)</f>
        <v>0</v>
      </c>
      <c r="J70" s="336">
        <f>IF(J$6=0,0,J$6/WWP_fec!J$6)</f>
        <v>0</v>
      </c>
      <c r="K70" s="336">
        <f>IF(K$6=0,0,K$6/WWP_fec!K$6)</f>
        <v>0</v>
      </c>
      <c r="L70" s="336">
        <f>IF(L$6=0,0,L$6/WWP_fec!L$6)</f>
        <v>0</v>
      </c>
      <c r="M70" s="336">
        <f>IF(M$6=0,0,M$6/WWP_fec!M$6)</f>
        <v>0</v>
      </c>
      <c r="N70" s="336">
        <f>IF(N$6=0,0,N$6/WWP_fec!N$6)</f>
        <v>0</v>
      </c>
      <c r="O70" s="336">
        <f>IF(O$6=0,0,O$6/WWP_fec!O$6)</f>
        <v>0</v>
      </c>
      <c r="P70" s="336">
        <f>IF(P$6=0,0,P$6/WWP_fec!P$6)</f>
        <v>0</v>
      </c>
      <c r="Q70" s="336">
        <f>IF(Q$6=0,0,Q$6/WWP_fec!Q$6)</f>
        <v>0</v>
      </c>
      <c r="R70" s="336">
        <f>IF(R$6=0,0,R$6/WWP_fec!R$6)</f>
        <v>0</v>
      </c>
      <c r="S70" s="336">
        <f>IF(S$6=0,0,S$6/WWP_fec!S$6)</f>
        <v>0</v>
      </c>
      <c r="T70" s="336">
        <f>IF(T$6=0,0,T$6/WWP_fec!T$6)</f>
        <v>0</v>
      </c>
      <c r="U70" s="336">
        <f>IF(U$6=0,0,U$6/WWP_fec!U$6)</f>
        <v>0</v>
      </c>
      <c r="V70" s="336">
        <f>IF(V$6=0,0,V$6/WWP_fec!V$6)</f>
        <v>0</v>
      </c>
      <c r="W70" s="336">
        <f>IF(W$6=0,0,W$6/WWP_fec!W$6)</f>
        <v>0</v>
      </c>
      <c r="DA70" s="67"/>
    </row>
    <row r="71" spans="1:105" ht="12" customHeight="1" x14ac:dyDescent="0.25">
      <c r="A71" s="202" t="s">
        <v>93</v>
      </c>
      <c r="B71" s="337">
        <f>IF(B$7=0,0,B$7/WWP_fec!B$7)</f>
        <v>0</v>
      </c>
      <c r="C71" s="337">
        <f>IF(C$7=0,0,C$7/WWP_fec!C$7)</f>
        <v>0</v>
      </c>
      <c r="D71" s="337">
        <f>IF(D$7=0,0,D$7/WWP_fec!D$7)</f>
        <v>0</v>
      </c>
      <c r="E71" s="337">
        <f>IF(E$7=0,0,E$7/WWP_fec!E$7)</f>
        <v>0</v>
      </c>
      <c r="F71" s="337">
        <f>IF(F$7=0,0,F$7/WWP_fec!F$7)</f>
        <v>0</v>
      </c>
      <c r="G71" s="337">
        <f>IF(G$7=0,0,G$7/WWP_fec!G$7)</f>
        <v>0</v>
      </c>
      <c r="H71" s="337">
        <f>IF(H$7=0,0,H$7/WWP_fec!H$7)</f>
        <v>0</v>
      </c>
      <c r="I71" s="337">
        <f>IF(I$7=0,0,I$7/WWP_fec!I$7)</f>
        <v>0</v>
      </c>
      <c r="J71" s="337">
        <f>IF(J$7=0,0,J$7/WWP_fec!J$7)</f>
        <v>0</v>
      </c>
      <c r="K71" s="337">
        <f>IF(K$7=0,0,K$7/WWP_fec!K$7)</f>
        <v>0</v>
      </c>
      <c r="L71" s="337">
        <f>IF(L$7=0,0,L$7/WWP_fec!L$7)</f>
        <v>0</v>
      </c>
      <c r="M71" s="337">
        <f>IF(M$7=0,0,M$7/WWP_fec!M$7)</f>
        <v>0</v>
      </c>
      <c r="N71" s="337">
        <f>IF(N$7=0,0,N$7/WWP_fec!N$7)</f>
        <v>0</v>
      </c>
      <c r="O71" s="337">
        <f>IF(O$7=0,0,O$7/WWP_fec!O$7)</f>
        <v>0</v>
      </c>
      <c r="P71" s="337">
        <f>IF(P$7=0,0,P$7/WWP_fec!P$7)</f>
        <v>0</v>
      </c>
      <c r="Q71" s="337">
        <f>IF(Q$7=0,0,Q$7/WWP_fec!Q$7)</f>
        <v>0</v>
      </c>
      <c r="R71" s="337">
        <f>IF(R$7=0,0,R$7/WWP_fec!R$7)</f>
        <v>0</v>
      </c>
      <c r="S71" s="337">
        <f>IF(S$7=0,0,S$7/WWP_fec!S$7)</f>
        <v>0</v>
      </c>
      <c r="T71" s="337">
        <f>IF(T$7=0,0,T$7/WWP_fec!T$7)</f>
        <v>0</v>
      </c>
      <c r="U71" s="337">
        <f>IF(U$7=0,0,U$7/WWP_fec!U$7)</f>
        <v>0</v>
      </c>
      <c r="V71" s="337">
        <f>IF(V$7=0,0,V$7/WWP_fec!V$7)</f>
        <v>0</v>
      </c>
      <c r="W71" s="337">
        <f>IF(W$7=0,0,W$7/WWP_fec!W$7)</f>
        <v>0</v>
      </c>
      <c r="DA71" s="174"/>
    </row>
    <row r="72" spans="1:105" ht="12" customHeight="1" x14ac:dyDescent="0.25">
      <c r="A72" s="202" t="s">
        <v>94</v>
      </c>
      <c r="B72" s="337">
        <f>IF(B$8=0,0,B$8/WWP_fec!B$8)</f>
        <v>0</v>
      </c>
      <c r="C72" s="337">
        <f>IF(C$8=0,0,C$8/WWP_fec!C$8)</f>
        <v>0</v>
      </c>
      <c r="D72" s="337">
        <f>IF(D$8=0,0,D$8/WWP_fec!D$8)</f>
        <v>0</v>
      </c>
      <c r="E72" s="337">
        <f>IF(E$8=0,0,E$8/WWP_fec!E$8)</f>
        <v>0</v>
      </c>
      <c r="F72" s="337">
        <f>IF(F$8=0,0,F$8/WWP_fec!F$8)</f>
        <v>0</v>
      </c>
      <c r="G72" s="337">
        <f>IF(G$8=0,0,G$8/WWP_fec!G$8)</f>
        <v>0</v>
      </c>
      <c r="H72" s="337">
        <f>IF(H$8=0,0,H$8/WWP_fec!H$8)</f>
        <v>0</v>
      </c>
      <c r="I72" s="337">
        <f>IF(I$8=0,0,I$8/WWP_fec!I$8)</f>
        <v>0</v>
      </c>
      <c r="J72" s="337">
        <f>IF(J$8=0,0,J$8/WWP_fec!J$8)</f>
        <v>0</v>
      </c>
      <c r="K72" s="337">
        <f>IF(K$8=0,0,K$8/WWP_fec!K$8)</f>
        <v>0</v>
      </c>
      <c r="L72" s="337">
        <f>IF(L$8=0,0,L$8/WWP_fec!L$8)</f>
        <v>0</v>
      </c>
      <c r="M72" s="337">
        <f>IF(M$8=0,0,M$8/WWP_fec!M$8)</f>
        <v>0</v>
      </c>
      <c r="N72" s="337">
        <f>IF(N$8=0,0,N$8/WWP_fec!N$8)</f>
        <v>0</v>
      </c>
      <c r="O72" s="337">
        <f>IF(O$8=0,0,O$8/WWP_fec!O$8)</f>
        <v>0</v>
      </c>
      <c r="P72" s="337">
        <f>IF(P$8=0,0,P$8/WWP_fec!P$8)</f>
        <v>0</v>
      </c>
      <c r="Q72" s="337">
        <f>IF(Q$8=0,0,Q$8/WWP_fec!Q$8)</f>
        <v>0</v>
      </c>
      <c r="R72" s="337">
        <f>IF(R$8=0,0,R$8/WWP_fec!R$8)</f>
        <v>0</v>
      </c>
      <c r="S72" s="337">
        <f>IF(S$8=0,0,S$8/WWP_fec!S$8)</f>
        <v>0</v>
      </c>
      <c r="T72" s="337">
        <f>IF(T$8=0,0,T$8/WWP_fec!T$8)</f>
        <v>0</v>
      </c>
      <c r="U72" s="337">
        <f>IF(U$8=0,0,U$8/WWP_fec!U$8)</f>
        <v>0</v>
      </c>
      <c r="V72" s="337">
        <f>IF(V$8=0,0,V$8/WWP_fec!V$8)</f>
        <v>0</v>
      </c>
      <c r="W72" s="337">
        <f>IF(W$8=0,0,W$8/WWP_fec!W$8)</f>
        <v>0</v>
      </c>
      <c r="DA72" s="174"/>
    </row>
    <row r="73" spans="1:105" ht="12" customHeight="1" x14ac:dyDescent="0.25">
      <c r="A73" s="202" t="s">
        <v>95</v>
      </c>
      <c r="B73" s="337">
        <f>IF(B$9=0,0,B$9/WWP_fec!B$9)</f>
        <v>0</v>
      </c>
      <c r="C73" s="337">
        <f>IF(C$9=0,0,C$9/WWP_fec!C$9)</f>
        <v>0</v>
      </c>
      <c r="D73" s="337">
        <f>IF(D$9=0,0,D$9/WWP_fec!D$9)</f>
        <v>0</v>
      </c>
      <c r="E73" s="337">
        <f>IF(E$9=0,0,E$9/WWP_fec!E$9)</f>
        <v>0</v>
      </c>
      <c r="F73" s="337">
        <f>IF(F$9=0,0,F$9/WWP_fec!F$9)</f>
        <v>0</v>
      </c>
      <c r="G73" s="337">
        <f>IF(G$9=0,0,G$9/WWP_fec!G$9)</f>
        <v>0</v>
      </c>
      <c r="H73" s="337">
        <f>IF(H$9=0,0,H$9/WWP_fec!H$9)</f>
        <v>0</v>
      </c>
      <c r="I73" s="337">
        <f>IF(I$9=0,0,I$9/WWP_fec!I$9)</f>
        <v>0</v>
      </c>
      <c r="J73" s="337">
        <f>IF(J$9=0,0,J$9/WWP_fec!J$9)</f>
        <v>0</v>
      </c>
      <c r="K73" s="337">
        <f>IF(K$9=0,0,K$9/WWP_fec!K$9)</f>
        <v>0</v>
      </c>
      <c r="L73" s="337">
        <f>IF(L$9=0,0,L$9/WWP_fec!L$9)</f>
        <v>0</v>
      </c>
      <c r="M73" s="337">
        <f>IF(M$9=0,0,M$9/WWP_fec!M$9)</f>
        <v>0</v>
      </c>
      <c r="N73" s="337">
        <f>IF(N$9=0,0,N$9/WWP_fec!N$9)</f>
        <v>0</v>
      </c>
      <c r="O73" s="337">
        <f>IF(O$9=0,0,O$9/WWP_fec!O$9)</f>
        <v>0</v>
      </c>
      <c r="P73" s="337">
        <f>IF(P$9=0,0,P$9/WWP_fec!P$9)</f>
        <v>0</v>
      </c>
      <c r="Q73" s="337">
        <f>IF(Q$9=0,0,Q$9/WWP_fec!Q$9)</f>
        <v>0</v>
      </c>
      <c r="R73" s="337">
        <f>IF(R$9=0,0,R$9/WWP_fec!R$9)</f>
        <v>0</v>
      </c>
      <c r="S73" s="337">
        <f>IF(S$9=0,0,S$9/WWP_fec!S$9)</f>
        <v>0</v>
      </c>
      <c r="T73" s="337">
        <f>IF(T$9=0,0,T$9/WWP_fec!T$9)</f>
        <v>0</v>
      </c>
      <c r="U73" s="337">
        <f>IF(U$9=0,0,U$9/WWP_fec!U$9)</f>
        <v>0</v>
      </c>
      <c r="V73" s="337">
        <f>IF(V$9=0,0,V$9/WWP_fec!V$9)</f>
        <v>0</v>
      </c>
      <c r="W73" s="337">
        <f>IF(W$9=0,0,W$9/WWP_fec!W$9)</f>
        <v>0</v>
      </c>
      <c r="DA73" s="174"/>
    </row>
    <row r="74" spans="1:105" ht="12" customHeight="1" x14ac:dyDescent="0.25">
      <c r="A74" s="56" t="s">
        <v>96</v>
      </c>
      <c r="B74" s="338">
        <f>IF(B$10=0,0,B$10/WWP_fec!B$10)</f>
        <v>0.32331717240948871</v>
      </c>
      <c r="C74" s="338">
        <f>IF(C$10=0,0,C$10/WWP_fec!C$10)</f>
        <v>9.067646296192404E-2</v>
      </c>
      <c r="D74" s="338">
        <f>IF(D$10=0,0,D$10/WWP_fec!D$10)</f>
        <v>7.9984550345651911E-2</v>
      </c>
      <c r="E74" s="338">
        <f>IF(E$10=0,0,E$10/WWP_fec!E$10)</f>
        <v>1.847682882636386E-2</v>
      </c>
      <c r="F74" s="338">
        <f>IF(F$10=0,0,F$10/WWP_fec!F$10)</f>
        <v>4.3910451123343949E-3</v>
      </c>
      <c r="G74" s="338">
        <f>IF(G$10=0,0,G$10/WWP_fec!G$10)</f>
        <v>1.5893255550200543E-2</v>
      </c>
      <c r="H74" s="338">
        <f>IF(H$10=0,0,H$10/WWP_fec!H$10)</f>
        <v>1.178580737561253E-2</v>
      </c>
      <c r="I74" s="338">
        <f>IF(I$10=0,0,I$10/WWP_fec!I$10)</f>
        <v>1.4979890172410913E-2</v>
      </c>
      <c r="J74" s="338">
        <f>IF(J$10=0,0,J$10/WWP_fec!J$10)</f>
        <v>1.0727134968999782E-2</v>
      </c>
      <c r="K74" s="338">
        <f>IF(K$10=0,0,K$10/WWP_fec!K$10)</f>
        <v>1.0009604842114746E-2</v>
      </c>
      <c r="L74" s="338">
        <f>IF(L$10=0,0,L$10/WWP_fec!L$10)</f>
        <v>1.8080873943532434E-2</v>
      </c>
      <c r="M74" s="338">
        <f>IF(M$10=0,0,M$10/WWP_fec!M$10)</f>
        <v>2.9587721649604725E-2</v>
      </c>
      <c r="N74" s="338">
        <f>IF(N$10=0,0,N$10/WWP_fec!N$10)</f>
        <v>7.0676801721761898E-2</v>
      </c>
      <c r="O74" s="338">
        <f>IF(O$10=0,0,O$10/WWP_fec!O$10)</f>
        <v>0.23434777232062076</v>
      </c>
      <c r="P74" s="338">
        <f>IF(P$10=0,0,P$10/WWP_fec!P$10)</f>
        <v>2.4751200000509479E-2</v>
      </c>
      <c r="Q74" s="338">
        <f>IF(Q$10=0,0,Q$10/WWP_fec!Q$10)</f>
        <v>0.14461824428966649</v>
      </c>
      <c r="R74" s="338">
        <f>IF(R$10=0,0,R$10/WWP_fec!R$10)</f>
        <v>1.2591691992163301</v>
      </c>
      <c r="S74" s="338">
        <f>IF(S$10=0,0,S$10/WWP_fec!S$10)</f>
        <v>1.5572907384294707</v>
      </c>
      <c r="T74" s="338">
        <f>IF(T$10=0,0,T$10/WWP_fec!T$10)</f>
        <v>1.6179018813394848E-2</v>
      </c>
      <c r="U74" s="338">
        <f>IF(U$10=0,0,U$10/WWP_fec!U$10)</f>
        <v>0.2314309925293849</v>
      </c>
      <c r="V74" s="338">
        <f>IF(V$10=0,0,V$10/WWP_fec!V$10)</f>
        <v>0.15161246758212904</v>
      </c>
      <c r="W74" s="338">
        <f>IF(W$10=0,0,W$10/WWP_fec!W$10)</f>
        <v>0.18213362222882276</v>
      </c>
      <c r="DA74" s="68"/>
    </row>
    <row r="75" spans="1:105" ht="12" customHeight="1" x14ac:dyDescent="0.25">
      <c r="A75" s="203" t="s">
        <v>2900</v>
      </c>
      <c r="B75" s="351">
        <f>IF(B$16=0,0,B$16/WWP_fec!B$16)</f>
        <v>0.17169102327671457</v>
      </c>
      <c r="C75" s="351">
        <f>IF(C$16=0,0,C$16/WWP_fec!C$16)</f>
        <v>0.15469264081607867</v>
      </c>
      <c r="D75" s="351">
        <f>IF(D$16=0,0,D$16/WWP_fec!D$16)</f>
        <v>0.17143100117111645</v>
      </c>
      <c r="E75" s="351">
        <f>IF(E$16=0,0,E$16/WWP_fec!E$16)</f>
        <v>0.17886028437697962</v>
      </c>
      <c r="F75" s="351">
        <f>IF(F$16=0,0,F$16/WWP_fec!F$16)</f>
        <v>0.14823509598933021</v>
      </c>
      <c r="G75" s="351">
        <f>IF(G$16=0,0,G$16/WWP_fec!G$16)</f>
        <v>0.10271216253474608</v>
      </c>
      <c r="H75" s="351">
        <f>IF(H$16=0,0,H$16/WWP_fec!H$16)</f>
        <v>0.19218397168278048</v>
      </c>
      <c r="I75" s="351">
        <f>IF(I$16=0,0,I$16/WWP_fec!I$16)</f>
        <v>0.17870446727593212</v>
      </c>
      <c r="J75" s="351">
        <f>IF(J$16=0,0,J$16/WWP_fec!J$16)</f>
        <v>0.22274956058548856</v>
      </c>
      <c r="K75" s="351">
        <f>IF(K$16=0,0,K$16/WWP_fec!K$16)</f>
        <v>0.15273922611822666</v>
      </c>
      <c r="L75" s="351">
        <f>IF(L$16=0,0,L$16/WWP_fec!L$16)</f>
        <v>0.12643944771642901</v>
      </c>
      <c r="M75" s="351">
        <f>IF(M$16=0,0,M$16/WWP_fec!M$16)</f>
        <v>0.22585011020713086</v>
      </c>
      <c r="N75" s="351">
        <f>IF(N$16=0,0,N$16/WWP_fec!N$16)</f>
        <v>0.28686374324965586</v>
      </c>
      <c r="O75" s="351">
        <f>IF(O$16=0,0,O$16/WWP_fec!O$16)</f>
        <v>0.697204807185554</v>
      </c>
      <c r="P75" s="351">
        <f>IF(P$16=0,0,P$16/WWP_fec!P$16)</f>
        <v>0.22122545569297847</v>
      </c>
      <c r="Q75" s="351">
        <f>IF(Q$16=0,0,Q$16/WWP_fec!Q$16)</f>
        <v>0.26425958558030666</v>
      </c>
      <c r="R75" s="351">
        <f>IF(R$16=0,0,R$16/WWP_fec!R$16)</f>
        <v>0.3345209086312449</v>
      </c>
      <c r="S75" s="351">
        <f>IF(S$16=0,0,S$16/WWP_fec!S$16)</f>
        <v>0.62829897365545051</v>
      </c>
      <c r="T75" s="351">
        <f>IF(T$16=0,0,T$16/WWP_fec!T$16)</f>
        <v>0.33497707367470891</v>
      </c>
      <c r="U75" s="351">
        <f>IF(U$16=0,0,U$16/WWP_fec!U$16)</f>
        <v>0.1800241586915787</v>
      </c>
      <c r="V75" s="351">
        <f>IF(V$16=0,0,V$16/WWP_fec!V$16)</f>
        <v>0.103561900702368</v>
      </c>
      <c r="W75" s="351">
        <f>IF(W$16=0,0,W$16/WWP_fec!W$16)</f>
        <v>0.10739587056776555</v>
      </c>
      <c r="DA75" s="175"/>
    </row>
    <row r="76" spans="1:105" ht="12" customHeight="1" x14ac:dyDescent="0.25">
      <c r="A76" s="203" t="s">
        <v>2912</v>
      </c>
      <c r="B76" s="351">
        <f>IF(B$27=0,0,B$27/WWP_fec!B$27)</f>
        <v>0</v>
      </c>
      <c r="C76" s="351">
        <f>IF(C$27=0,0,C$27/WWP_fec!C$27)</f>
        <v>0</v>
      </c>
      <c r="D76" s="351">
        <f>IF(D$27=0,0,D$27/WWP_fec!D$27)</f>
        <v>0</v>
      </c>
      <c r="E76" s="351">
        <f>IF(E$27=0,0,E$27/WWP_fec!E$27)</f>
        <v>0</v>
      </c>
      <c r="F76" s="351">
        <f>IF(F$27=0,0,F$27/WWP_fec!F$27)</f>
        <v>0</v>
      </c>
      <c r="G76" s="351">
        <f>IF(G$27=0,0,G$27/WWP_fec!G$27)</f>
        <v>0</v>
      </c>
      <c r="H76" s="351">
        <f>IF(H$27=0,0,H$27/WWP_fec!H$27)</f>
        <v>0</v>
      </c>
      <c r="I76" s="351">
        <f>IF(I$27=0,0,I$27/WWP_fec!I$27)</f>
        <v>0</v>
      </c>
      <c r="J76" s="351">
        <f>IF(J$27=0,0,J$27/WWP_fec!J$27)</f>
        <v>0</v>
      </c>
      <c r="K76" s="351">
        <f>IF(K$27=0,0,K$27/WWP_fec!K$27)</f>
        <v>0</v>
      </c>
      <c r="L76" s="351">
        <f>IF(L$27=0,0,L$27/WWP_fec!L$27)</f>
        <v>0</v>
      </c>
      <c r="M76" s="351">
        <f>IF(M$27=0,0,M$27/WWP_fec!M$27)</f>
        <v>0</v>
      </c>
      <c r="N76" s="351">
        <f>IF(N$27=0,0,N$27/WWP_fec!N$27)</f>
        <v>0</v>
      </c>
      <c r="O76" s="351">
        <f>IF(O$27=0,0,O$27/WWP_fec!O$27)</f>
        <v>0</v>
      </c>
      <c r="P76" s="351">
        <f>IF(P$27=0,0,P$27/WWP_fec!P$27)</f>
        <v>0</v>
      </c>
      <c r="Q76" s="351">
        <f>IF(Q$27=0,0,Q$27/WWP_fec!Q$27)</f>
        <v>0</v>
      </c>
      <c r="R76" s="351">
        <f>IF(R$27=0,0,R$27/WWP_fec!R$27)</f>
        <v>0</v>
      </c>
      <c r="S76" s="351">
        <f>IF(S$27=0,0,S$27/WWP_fec!S$27)</f>
        <v>0</v>
      </c>
      <c r="T76" s="351">
        <f>IF(T$27=0,0,T$27/WWP_fec!T$27)</f>
        <v>0</v>
      </c>
      <c r="U76" s="351">
        <f>IF(U$27=0,0,U$27/WWP_fec!U$27)</f>
        <v>0</v>
      </c>
      <c r="V76" s="351">
        <f>IF(V$27=0,0,V$27/WWP_fec!V$27)</f>
        <v>0</v>
      </c>
      <c r="W76" s="351">
        <f>IF(W$27=0,0,W$27/WWP_fec!W$27)</f>
        <v>0</v>
      </c>
      <c r="DA76" s="175"/>
    </row>
    <row r="77" spans="1:105" ht="12" customHeight="1" x14ac:dyDescent="0.25">
      <c r="A77" s="203" t="s">
        <v>2914</v>
      </c>
      <c r="B77" s="351">
        <f>IF(B$28=0,0,B$28/WWP_fec!B$28)</f>
        <v>1.4609398057849547</v>
      </c>
      <c r="C77" s="351">
        <f>IF(C$28=0,0,C$28/WWP_fec!C$28)</f>
        <v>1.4265536584483696</v>
      </c>
      <c r="D77" s="351">
        <f>IF(D$28=0,0,D$28/WWP_fec!D$28)</f>
        <v>1.4454339839452093</v>
      </c>
      <c r="E77" s="351">
        <f>IF(E$28=0,0,E$28/WWP_fec!E$28)</f>
        <v>1.3965292081854757</v>
      </c>
      <c r="F77" s="351">
        <f>IF(F$28=0,0,F$28/WWP_fec!F$28)</f>
        <v>1.2733507153448953</v>
      </c>
      <c r="G77" s="351">
        <f>IF(G$28=0,0,G$28/WWP_fec!G$28)</f>
        <v>1.233032801132153</v>
      </c>
      <c r="H77" s="351">
        <f>IF(H$28=0,0,H$28/WWP_fec!H$28)</f>
        <v>1.3972286372814171</v>
      </c>
      <c r="I77" s="351">
        <f>IF(I$28=0,0,I$28/WWP_fec!I$28)</f>
        <v>1.3590847292090227</v>
      </c>
      <c r="J77" s="351">
        <f>IF(J$28=0,0,J$28/WWP_fec!J$28)</f>
        <v>1.3951317801612879</v>
      </c>
      <c r="K77" s="351">
        <f>IF(K$28=0,0,K$28/WWP_fec!K$28)</f>
        <v>1.2966524226818168</v>
      </c>
      <c r="L77" s="351">
        <f>IF(L$28=0,0,L$28/WWP_fec!L$28)</f>
        <v>1.2588702062509218</v>
      </c>
      <c r="M77" s="351">
        <f>IF(M$28=0,0,M$28/WWP_fec!M$28)</f>
        <v>1.1910715431036194</v>
      </c>
      <c r="N77" s="351">
        <f>IF(N$28=0,0,N$28/WWP_fec!N$28)</f>
        <v>1.1720452201993765</v>
      </c>
      <c r="O77" s="351">
        <f>IF(O$28=0,0,O$28/WWP_fec!O$28)</f>
        <v>1.5694734100586087</v>
      </c>
      <c r="P77" s="351">
        <f>IF(P$28=0,0,P$28/WWP_fec!P$28)</f>
        <v>1.1862446774612474</v>
      </c>
      <c r="Q77" s="351">
        <f>IF(Q$28=0,0,Q$28/WWP_fec!Q$28)</f>
        <v>1.3385223448056167</v>
      </c>
      <c r="R77" s="351">
        <f>IF(R$28=0,0,R$28/WWP_fec!R$28)</f>
        <v>1.527546484135951</v>
      </c>
      <c r="S77" s="351">
        <f>IF(S$28=0,0,S$28/WWP_fec!S$28)</f>
        <v>1.5623705177657947</v>
      </c>
      <c r="T77" s="351">
        <f>IF(T$28=0,0,T$28/WWP_fec!T$28)</f>
        <v>1.3141873346129587</v>
      </c>
      <c r="U77" s="351">
        <f>IF(U$28=0,0,U$28/WWP_fec!U$28)</f>
        <v>1.2855353702682435</v>
      </c>
      <c r="V77" s="351">
        <f>IF(V$28=0,0,V$28/WWP_fec!V$28)</f>
        <v>1.1860351086515188</v>
      </c>
      <c r="W77" s="351">
        <f>IF(W$28=0,0,W$28/WWP_fec!W$28)</f>
        <v>1.1923065910462052</v>
      </c>
      <c r="DA77" s="175"/>
    </row>
    <row r="78" spans="1:105" ht="12" customHeight="1" x14ac:dyDescent="0.25">
      <c r="A78" s="41" t="s">
        <v>2938</v>
      </c>
      <c r="B78" s="339">
        <f>IF(B$48=0,0,B$48/WWP_fec!B$48)</f>
        <v>0</v>
      </c>
      <c r="C78" s="339">
        <f>IF(C$48=0,0,C$48/WWP_fec!C$48)</f>
        <v>0</v>
      </c>
      <c r="D78" s="339">
        <f>IF(D$48=0,0,D$48/WWP_fec!D$48)</f>
        <v>0</v>
      </c>
      <c r="E78" s="339">
        <f>IF(E$48=0,0,E$48/WWP_fec!E$48)</f>
        <v>0</v>
      </c>
      <c r="F78" s="339">
        <f>IF(F$48=0,0,F$48/WWP_fec!F$48)</f>
        <v>0</v>
      </c>
      <c r="G78" s="339">
        <f>IF(G$48=0,0,G$48/WWP_fec!G$48)</f>
        <v>0</v>
      </c>
      <c r="H78" s="339">
        <f>IF(H$48=0,0,H$48/WWP_fec!H$48)</f>
        <v>0</v>
      </c>
      <c r="I78" s="339">
        <f>IF(I$48=0,0,I$48/WWP_fec!I$48)</f>
        <v>0</v>
      </c>
      <c r="J78" s="339">
        <f>IF(J$48=0,0,J$48/WWP_fec!J$48)</f>
        <v>0</v>
      </c>
      <c r="K78" s="339">
        <f>IF(K$48=0,0,K$48/WWP_fec!K$48)</f>
        <v>0</v>
      </c>
      <c r="L78" s="339">
        <f>IF(L$48=0,0,L$48/WWP_fec!L$48)</f>
        <v>0</v>
      </c>
      <c r="M78" s="339">
        <f>IF(M$48=0,0,M$48/WWP_fec!M$48)</f>
        <v>0</v>
      </c>
      <c r="N78" s="339">
        <f>IF(N$48=0,0,N$48/WWP_fec!N$48)</f>
        <v>0</v>
      </c>
      <c r="O78" s="339">
        <f>IF(O$48=0,0,O$48/WWP_fec!O$48)</f>
        <v>0</v>
      </c>
      <c r="P78" s="339">
        <f>IF(P$48=0,0,P$48/WWP_fec!P$48)</f>
        <v>0</v>
      </c>
      <c r="Q78" s="339">
        <f>IF(Q$48=0,0,Q$48/WWP_fec!Q$48)</f>
        <v>0</v>
      </c>
      <c r="R78" s="339">
        <f>IF(R$48=0,0,R$48/WWP_fec!R$48)</f>
        <v>0</v>
      </c>
      <c r="S78" s="339">
        <f>IF(S$48=0,0,S$48/WWP_fec!S$48)</f>
        <v>0</v>
      </c>
      <c r="T78" s="339">
        <f>IF(T$48=0,0,T$48/WWP_fec!T$48)</f>
        <v>0</v>
      </c>
      <c r="U78" s="339">
        <f>IF(U$48=0,0,U$48/WWP_fec!U$48)</f>
        <v>0</v>
      </c>
      <c r="V78" s="339">
        <f>IF(V$48=0,0,V$48/WWP_fec!V$48)</f>
        <v>0</v>
      </c>
      <c r="W78" s="339">
        <f>IF(W$48=0,0,W$48/WWP_fec!W$48)</f>
        <v>0</v>
      </c>
      <c r="DA78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DA40"/>
  <sheetViews>
    <sheetView workbookViewId="0">
      <pane xSplit="1" ySplit="1" topLeftCell="B2" activePane="bottomRight" state="frozen"/>
      <selection activeCell="DB3" sqref="DB3"/>
      <selection pane="topRight" activeCell="DB3" sqref="DB3"/>
      <selection pane="bottomLeft" activeCell="DB3" sqref="DB3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sectors"</f>
        <v>EL: Other industrial sectors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2" customHeight="1" x14ac:dyDescent="0.25">
      <c r="A3" s="30" t="s">
        <v>55</v>
      </c>
      <c r="B3" s="205">
        <v>12844.02310768775</v>
      </c>
      <c r="C3" s="205">
        <v>13534.799196062149</v>
      </c>
      <c r="D3" s="205">
        <v>13926.42241479451</v>
      </c>
      <c r="E3" s="205">
        <v>18000.672043010749</v>
      </c>
      <c r="F3" s="205">
        <v>19601.763649229772</v>
      </c>
      <c r="G3" s="205">
        <v>14335.47684156554</v>
      </c>
      <c r="H3" s="205">
        <v>21021.811872598839</v>
      </c>
      <c r="I3" s="205">
        <v>17146.889837609229</v>
      </c>
      <c r="J3" s="205">
        <v>12519.52247593741</v>
      </c>
      <c r="K3" s="205">
        <v>11906.71426712036</v>
      </c>
      <c r="L3" s="205">
        <v>10606.086293125371</v>
      </c>
      <c r="M3" s="205">
        <v>7953.1947213519416</v>
      </c>
      <c r="N3" s="205">
        <v>6800.4639926374721</v>
      </c>
      <c r="O3" s="205">
        <v>6650.6896214418466</v>
      </c>
      <c r="P3" s="205">
        <v>5361.3151033892573</v>
      </c>
      <c r="Q3" s="205">
        <v>5225.3999999999996</v>
      </c>
      <c r="R3" s="205">
        <v>5209.0737393635391</v>
      </c>
      <c r="S3" s="205">
        <v>3992.4000855754439</v>
      </c>
      <c r="T3" s="205">
        <v>4259.3426384511476</v>
      </c>
      <c r="U3" s="205">
        <v>4275.0804789130016</v>
      </c>
      <c r="V3" s="205">
        <v>3988.1343426890771</v>
      </c>
      <c r="W3" s="205">
        <v>4385.3741157716449</v>
      </c>
      <c r="DA3" s="112" t="s">
        <v>3026</v>
      </c>
    </row>
    <row r="4" spans="1:105" ht="12" customHeight="1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DA4" s="173"/>
    </row>
    <row r="5" spans="1:105" ht="12" customHeight="1" x14ac:dyDescent="0.25">
      <c r="A5" s="30" t="s">
        <v>2112</v>
      </c>
      <c r="B5" s="205">
        <v>19751.530478348541</v>
      </c>
      <c r="C5" s="205">
        <v>20040.693386331041</v>
      </c>
      <c r="D5" s="205">
        <v>20031.167535804379</v>
      </c>
      <c r="E5" s="205">
        <v>20866.15187012103</v>
      </c>
      <c r="F5" s="205">
        <v>16678.519417908621</v>
      </c>
      <c r="G5" s="205">
        <v>19317.207888510431</v>
      </c>
      <c r="H5" s="205">
        <v>22667.619564166111</v>
      </c>
      <c r="I5" s="205">
        <v>21925.953659379269</v>
      </c>
      <c r="J5" s="205">
        <v>21910.3630950759</v>
      </c>
      <c r="K5" s="205">
        <v>21456.91340133976</v>
      </c>
      <c r="L5" s="205">
        <v>16033.926735893139</v>
      </c>
      <c r="M5" s="205">
        <v>15908.081284425351</v>
      </c>
      <c r="N5" s="205">
        <v>13113.938488772899</v>
      </c>
      <c r="O5" s="205">
        <v>10006.78931667976</v>
      </c>
      <c r="P5" s="205">
        <v>17147.543956601628</v>
      </c>
      <c r="Q5" s="205">
        <v>17926.70492534207</v>
      </c>
      <c r="R5" s="205">
        <v>20133.20300501473</v>
      </c>
      <c r="S5" s="205">
        <v>21130.288948931851</v>
      </c>
      <c r="T5" s="205">
        <v>16134.612008870719</v>
      </c>
      <c r="U5" s="205">
        <v>14291.340648143399</v>
      </c>
      <c r="V5" s="205">
        <v>13480.529540131351</v>
      </c>
      <c r="W5" s="205">
        <v>11928.08178986798</v>
      </c>
      <c r="DA5" s="112" t="s">
        <v>3027</v>
      </c>
    </row>
    <row r="6" spans="1:105" ht="12" customHeight="1" x14ac:dyDescent="0.25">
      <c r="A6" s="154" t="s">
        <v>2114</v>
      </c>
      <c r="B6" s="340">
        <v>24689.413097935681</v>
      </c>
      <c r="C6" s="340">
        <v>23454.94244303889</v>
      </c>
      <c r="D6" s="340">
        <v>22425.920051165169</v>
      </c>
      <c r="E6" s="340">
        <v>25302.195733487981</v>
      </c>
      <c r="F6" s="340">
        <v>24067.725078591189</v>
      </c>
      <c r="G6" s="340">
        <v>23732.994053075479</v>
      </c>
      <c r="H6" s="340">
        <v>24143.890579121598</v>
      </c>
      <c r="I6" s="340">
        <v>23938.442316098539</v>
      </c>
      <c r="J6" s="340">
        <v>23784.330238279279</v>
      </c>
      <c r="K6" s="340">
        <v>23989.778501302339</v>
      </c>
      <c r="L6" s="340">
        <v>22755.307846405551</v>
      </c>
      <c r="M6" s="340">
        <v>23986.216347785459</v>
      </c>
      <c r="N6" s="340">
        <v>23986.216347785459</v>
      </c>
      <c r="O6" s="340">
        <v>22751.745692888679</v>
      </c>
      <c r="P6" s="340">
        <v>22675.580192358269</v>
      </c>
      <c r="Q6" s="340">
        <v>21775.840562977191</v>
      </c>
      <c r="R6" s="340">
        <v>23006.749064357089</v>
      </c>
      <c r="S6" s="340">
        <v>25635.04216003737</v>
      </c>
      <c r="T6" s="340">
        <v>26022.89044751531</v>
      </c>
      <c r="U6" s="340">
        <v>24788.41979261853</v>
      </c>
      <c r="V6" s="340">
        <v>24453.68876710282</v>
      </c>
      <c r="W6" s="340">
        <v>23553.949137721738</v>
      </c>
      <c r="DA6" s="160" t="s">
        <v>3028</v>
      </c>
    </row>
    <row r="7" spans="1:105" ht="12" customHeight="1" x14ac:dyDescent="0.25">
      <c r="A7" s="156" t="s">
        <v>2116</v>
      </c>
      <c r="B7" s="341">
        <v>0</v>
      </c>
      <c r="C7" s="342">
        <v>0</v>
      </c>
      <c r="D7" s="342">
        <v>205.44826302305759</v>
      </c>
      <c r="E7" s="342">
        <v>2876.275682322806</v>
      </c>
      <c r="F7" s="342">
        <v>0</v>
      </c>
      <c r="G7" s="342">
        <v>0</v>
      </c>
      <c r="H7" s="342">
        <v>1310.6361554271939</v>
      </c>
      <c r="I7" s="342">
        <v>1029.0223918737261</v>
      </c>
      <c r="J7" s="342">
        <v>1080.3585770775239</v>
      </c>
      <c r="K7" s="342">
        <v>205.44826302305759</v>
      </c>
      <c r="L7" s="342">
        <v>0</v>
      </c>
      <c r="M7" s="342">
        <v>2465.379156276691</v>
      </c>
      <c r="N7" s="342">
        <v>0</v>
      </c>
      <c r="O7" s="342">
        <v>0</v>
      </c>
      <c r="P7" s="342">
        <v>258.56552498529408</v>
      </c>
      <c r="Q7" s="342">
        <v>0</v>
      </c>
      <c r="R7" s="342">
        <v>2465.379156276691</v>
      </c>
      <c r="S7" s="342">
        <v>3862.7637505770608</v>
      </c>
      <c r="T7" s="342">
        <v>387.8482874779412</v>
      </c>
      <c r="U7" s="342">
        <v>0</v>
      </c>
      <c r="V7" s="342">
        <v>0</v>
      </c>
      <c r="W7" s="342">
        <v>0</v>
      </c>
      <c r="DA7" s="161" t="s">
        <v>3029</v>
      </c>
    </row>
    <row r="8" spans="1:105" ht="12" customHeight="1" x14ac:dyDescent="0.25">
      <c r="A8" s="157" t="s">
        <v>2118</v>
      </c>
      <c r="B8" s="343"/>
      <c r="C8" s="344">
        <f t="shared" ref="C8:W8" si="0">B6+C7-C6</f>
        <v>1234.4706548967915</v>
      </c>
      <c r="D8" s="344">
        <f t="shared" si="0"/>
        <v>1234.470654896777</v>
      </c>
      <c r="E8" s="344">
        <f t="shared" si="0"/>
        <v>0</v>
      </c>
      <c r="F8" s="344">
        <f t="shared" si="0"/>
        <v>1234.4706548967915</v>
      </c>
      <c r="G8" s="344">
        <f t="shared" si="0"/>
        <v>334.73102551570992</v>
      </c>
      <c r="H8" s="344">
        <f t="shared" si="0"/>
        <v>899.73962938107434</v>
      </c>
      <c r="I8" s="344">
        <f t="shared" si="0"/>
        <v>1234.4706548967843</v>
      </c>
      <c r="J8" s="344">
        <f t="shared" si="0"/>
        <v>1234.4706548967843</v>
      </c>
      <c r="K8" s="344">
        <f t="shared" si="0"/>
        <v>0</v>
      </c>
      <c r="L8" s="344">
        <f t="shared" si="0"/>
        <v>1234.4706548967879</v>
      </c>
      <c r="M8" s="344">
        <f t="shared" si="0"/>
        <v>1234.4706548967843</v>
      </c>
      <c r="N8" s="344">
        <f t="shared" si="0"/>
        <v>0</v>
      </c>
      <c r="O8" s="344">
        <f t="shared" si="0"/>
        <v>1234.4706548967806</v>
      </c>
      <c r="P8" s="344">
        <f t="shared" si="0"/>
        <v>334.73102551570264</v>
      </c>
      <c r="Q8" s="344">
        <f t="shared" si="0"/>
        <v>899.73962938107798</v>
      </c>
      <c r="R8" s="344">
        <f t="shared" si="0"/>
        <v>1234.4706548967915</v>
      </c>
      <c r="S8" s="344">
        <f t="shared" si="0"/>
        <v>1234.4706548967806</v>
      </c>
      <c r="T8" s="344">
        <f t="shared" si="0"/>
        <v>0</v>
      </c>
      <c r="U8" s="344">
        <f t="shared" si="0"/>
        <v>1234.4706548967806</v>
      </c>
      <c r="V8" s="344">
        <f t="shared" si="0"/>
        <v>334.73102551570992</v>
      </c>
      <c r="W8" s="344">
        <f t="shared" si="0"/>
        <v>899.73962938108161</v>
      </c>
      <c r="DA8" s="162"/>
    </row>
    <row r="9" spans="1:105" ht="12" customHeight="1" x14ac:dyDescent="0.25">
      <c r="A9" s="155" t="s">
        <v>2119</v>
      </c>
      <c r="B9" s="345">
        <f t="shared" ref="B9:W9" si="1">B6-B5</f>
        <v>4937.8826195871407</v>
      </c>
      <c r="C9" s="345">
        <f t="shared" si="1"/>
        <v>3414.2490567078494</v>
      </c>
      <c r="D9" s="345">
        <f t="shared" si="1"/>
        <v>2394.7525153607894</v>
      </c>
      <c r="E9" s="345">
        <f t="shared" si="1"/>
        <v>4436.043863366951</v>
      </c>
      <c r="F9" s="345">
        <f t="shared" si="1"/>
        <v>7389.2056606825681</v>
      </c>
      <c r="G9" s="345">
        <f t="shared" si="1"/>
        <v>4415.7861645650482</v>
      </c>
      <c r="H9" s="345">
        <f t="shared" si="1"/>
        <v>1476.2710149554878</v>
      </c>
      <c r="I9" s="345">
        <f t="shared" si="1"/>
        <v>2012.4886567192698</v>
      </c>
      <c r="J9" s="345">
        <f t="shared" si="1"/>
        <v>1873.9671432033792</v>
      </c>
      <c r="K9" s="345">
        <f t="shared" si="1"/>
        <v>2532.8650999625788</v>
      </c>
      <c r="L9" s="345">
        <f t="shared" si="1"/>
        <v>6721.3811105124114</v>
      </c>
      <c r="M9" s="345">
        <f t="shared" si="1"/>
        <v>8078.1350633601087</v>
      </c>
      <c r="N9" s="345">
        <f t="shared" si="1"/>
        <v>10872.27785901256</v>
      </c>
      <c r="O9" s="345">
        <f t="shared" si="1"/>
        <v>12744.956376208918</v>
      </c>
      <c r="P9" s="345">
        <f t="shared" si="1"/>
        <v>5528.036235756641</v>
      </c>
      <c r="Q9" s="345">
        <f t="shared" si="1"/>
        <v>3849.1356376351214</v>
      </c>
      <c r="R9" s="345">
        <f t="shared" si="1"/>
        <v>2873.5460593423595</v>
      </c>
      <c r="S9" s="345">
        <f t="shared" si="1"/>
        <v>4504.7532111055189</v>
      </c>
      <c r="T9" s="345">
        <f t="shared" si="1"/>
        <v>9888.278438644591</v>
      </c>
      <c r="U9" s="345">
        <f t="shared" si="1"/>
        <v>10497.07914447513</v>
      </c>
      <c r="V9" s="345">
        <f t="shared" si="1"/>
        <v>10973.159226971469</v>
      </c>
      <c r="W9" s="345">
        <f t="shared" si="1"/>
        <v>11625.867347853758</v>
      </c>
      <c r="DA9" s="163"/>
    </row>
    <row r="10" spans="1:105" ht="12" customHeight="1" x14ac:dyDescent="0.25">
      <c r="A10" s="201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DA10" s="173"/>
    </row>
    <row r="11" spans="1:105" ht="12" customHeight="1" x14ac:dyDescent="0.25">
      <c r="A11" s="30" t="s">
        <v>3030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DA11" s="112"/>
    </row>
    <row r="12" spans="1:105" ht="12" customHeight="1" x14ac:dyDescent="0.25">
      <c r="A12" s="31" t="s">
        <v>68</v>
      </c>
      <c r="B12" s="212">
        <v>709.81435941530606</v>
      </c>
      <c r="C12" s="212">
        <v>737.61857265692208</v>
      </c>
      <c r="D12" s="212">
        <v>747.02407566637987</v>
      </c>
      <c r="E12" s="212">
        <v>687.2457437661227</v>
      </c>
      <c r="F12" s="212">
        <v>448.83456577816003</v>
      </c>
      <c r="G12" s="212">
        <v>655.81134995700779</v>
      </c>
      <c r="H12" s="212">
        <v>749.74445399828107</v>
      </c>
      <c r="I12" s="212">
        <v>715.62235597592485</v>
      </c>
      <c r="J12" s="212">
        <v>745.58839208942447</v>
      </c>
      <c r="K12" s="212">
        <v>660.70980223559752</v>
      </c>
      <c r="L12" s="212">
        <v>484.39862424763572</v>
      </c>
      <c r="M12" s="212">
        <v>536.42398968185728</v>
      </c>
      <c r="N12" s="212">
        <v>501.79819432502109</v>
      </c>
      <c r="O12" s="212">
        <v>309.27437661220949</v>
      </c>
      <c r="P12" s="212">
        <v>509.26620808254461</v>
      </c>
      <c r="Q12" s="212">
        <v>568.09896818572679</v>
      </c>
      <c r="R12" s="212">
        <v>635.68839208942336</v>
      </c>
      <c r="S12" s="212">
        <v>698.51633705932977</v>
      </c>
      <c r="T12" s="212">
        <v>536.12691315563211</v>
      </c>
      <c r="U12" s="212">
        <v>467.42218400687858</v>
      </c>
      <c r="V12" s="212">
        <v>418.44806534823749</v>
      </c>
      <c r="W12" s="212">
        <v>359.54557179707717</v>
      </c>
      <c r="DA12" s="109" t="s">
        <v>3031</v>
      </c>
    </row>
    <row r="13" spans="1:105" ht="12" customHeight="1" x14ac:dyDescent="0.25">
      <c r="A13" s="24" t="s">
        <v>30</v>
      </c>
      <c r="B13" s="215">
        <v>0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1.2297506448839211</v>
      </c>
      <c r="J13" s="215">
        <v>1.2441100601891659</v>
      </c>
      <c r="K13" s="215">
        <v>13.66199484092863</v>
      </c>
      <c r="L13" s="215">
        <v>5.1401547721410141</v>
      </c>
      <c r="M13" s="215">
        <v>3.0377472055030088</v>
      </c>
      <c r="N13" s="215">
        <v>0</v>
      </c>
      <c r="O13" s="215">
        <v>15.48185726569217</v>
      </c>
      <c r="P13" s="215">
        <v>41.316938950988821</v>
      </c>
      <c r="Q13" s="215">
        <v>44.207308684436804</v>
      </c>
      <c r="R13" s="215">
        <v>2.1830610490111781</v>
      </c>
      <c r="S13" s="215">
        <v>153.61556319862419</v>
      </c>
      <c r="T13" s="215">
        <v>162.56835769561471</v>
      </c>
      <c r="U13" s="215">
        <v>128.03379191745489</v>
      </c>
      <c r="V13" s="215">
        <v>65.735425623387783</v>
      </c>
      <c r="W13" s="215">
        <v>46.439466895958716</v>
      </c>
      <c r="DA13" s="85" t="s">
        <v>3032</v>
      </c>
    </row>
    <row r="14" spans="1:105" ht="12" customHeight="1" x14ac:dyDescent="0.25">
      <c r="A14" s="14" t="s">
        <v>31</v>
      </c>
      <c r="B14" s="206">
        <f t="shared" ref="B14:W14" si="2">B15+B16+B17+B18+B19</f>
        <v>550.29148753224422</v>
      </c>
      <c r="C14" s="206">
        <f t="shared" si="2"/>
        <v>551.52407566637999</v>
      </c>
      <c r="D14" s="206">
        <f t="shared" si="2"/>
        <v>572.88142734307837</v>
      </c>
      <c r="E14" s="206">
        <f t="shared" si="2"/>
        <v>558.07067927772994</v>
      </c>
      <c r="F14" s="206">
        <f t="shared" si="2"/>
        <v>343.73035253654331</v>
      </c>
      <c r="G14" s="206">
        <f t="shared" si="2"/>
        <v>552.64883920894226</v>
      </c>
      <c r="H14" s="206">
        <f t="shared" si="2"/>
        <v>639.73912295786727</v>
      </c>
      <c r="I14" s="206">
        <f t="shared" si="2"/>
        <v>582.5163370593292</v>
      </c>
      <c r="J14" s="206">
        <f t="shared" si="2"/>
        <v>554.21805674978509</v>
      </c>
      <c r="K14" s="206">
        <f t="shared" si="2"/>
        <v>438.12459157351657</v>
      </c>
      <c r="L14" s="206">
        <f t="shared" si="2"/>
        <v>350.44901117798793</v>
      </c>
      <c r="M14" s="206">
        <f t="shared" si="2"/>
        <v>216.39922613929485</v>
      </c>
      <c r="N14" s="206">
        <f t="shared" si="2"/>
        <v>374.859071367154</v>
      </c>
      <c r="O14" s="206">
        <f t="shared" si="2"/>
        <v>203.53499570077381</v>
      </c>
      <c r="P14" s="206">
        <f t="shared" si="2"/>
        <v>252.0062768701633</v>
      </c>
      <c r="Q14" s="206">
        <f t="shared" si="2"/>
        <v>260.62863284608761</v>
      </c>
      <c r="R14" s="206">
        <f t="shared" si="2"/>
        <v>270.30670679277722</v>
      </c>
      <c r="S14" s="206">
        <f t="shared" si="2"/>
        <v>267.24170249355114</v>
      </c>
      <c r="T14" s="206">
        <f t="shared" si="2"/>
        <v>259.88804815133278</v>
      </c>
      <c r="U14" s="206">
        <f t="shared" si="2"/>
        <v>178.91960447119516</v>
      </c>
      <c r="V14" s="206">
        <f t="shared" si="2"/>
        <v>146.51315563198622</v>
      </c>
      <c r="W14" s="206">
        <f t="shared" si="2"/>
        <v>101.94858125537404</v>
      </c>
      <c r="DA14" s="71"/>
    </row>
    <row r="15" spans="1:105" ht="12" customHeight="1" x14ac:dyDescent="0.25">
      <c r="A15" s="18" t="s">
        <v>32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  <c r="R15" s="206">
        <v>0</v>
      </c>
      <c r="S15" s="206">
        <v>0</v>
      </c>
      <c r="T15" s="206">
        <v>0</v>
      </c>
      <c r="U15" s="206">
        <v>0</v>
      </c>
      <c r="V15" s="206">
        <v>0</v>
      </c>
      <c r="W15" s="206">
        <v>0</v>
      </c>
      <c r="DA15" s="71" t="s">
        <v>3033</v>
      </c>
    </row>
    <row r="16" spans="1:105" ht="12" customHeight="1" x14ac:dyDescent="0.25">
      <c r="A16" s="18" t="s">
        <v>33</v>
      </c>
      <c r="B16" s="206">
        <v>149.12579535683579</v>
      </c>
      <c r="C16" s="206">
        <v>151.38538263112639</v>
      </c>
      <c r="D16" s="206">
        <v>153.6447979363715</v>
      </c>
      <c r="E16" s="206">
        <v>150.25554600171969</v>
      </c>
      <c r="F16" s="206">
        <v>138.95812553740319</v>
      </c>
      <c r="G16" s="206">
        <v>134.43920894239031</v>
      </c>
      <c r="H16" s="206">
        <v>128.7904557179707</v>
      </c>
      <c r="I16" s="206">
        <v>122.01203783319001</v>
      </c>
      <c r="J16" s="206">
        <v>119.7525365434222</v>
      </c>
      <c r="K16" s="206">
        <v>101.0796216680997</v>
      </c>
      <c r="L16" s="206">
        <v>67.02012037833191</v>
      </c>
      <c r="M16" s="206">
        <v>12.085640584694749</v>
      </c>
      <c r="N16" s="206">
        <v>54.934565778159929</v>
      </c>
      <c r="O16" s="206">
        <v>20.875150472914871</v>
      </c>
      <c r="P16" s="206">
        <v>19.77644024075666</v>
      </c>
      <c r="Q16" s="206">
        <v>21.973774720550299</v>
      </c>
      <c r="R16" s="206">
        <v>29.664660361134992</v>
      </c>
      <c r="S16" s="206">
        <v>36.58744625967325</v>
      </c>
      <c r="T16" s="206">
        <v>41.052536543422178</v>
      </c>
      <c r="U16" s="206">
        <v>45.959329320722283</v>
      </c>
      <c r="V16" s="206">
        <v>37.955374032674108</v>
      </c>
      <c r="W16" s="206">
        <v>22.947291487532251</v>
      </c>
      <c r="DA16" s="71" t="s">
        <v>3034</v>
      </c>
    </row>
    <row r="17" spans="1:105" ht="12" customHeight="1" x14ac:dyDescent="0.25">
      <c r="A17" s="18" t="s">
        <v>69</v>
      </c>
      <c r="B17" s="206">
        <v>329.67901977644021</v>
      </c>
      <c r="C17" s="206">
        <v>328.65202063628539</v>
      </c>
      <c r="D17" s="206">
        <v>339.94935511607918</v>
      </c>
      <c r="E17" s="206">
        <v>371.78753224419597</v>
      </c>
      <c r="F17" s="206">
        <v>173.5693035253654</v>
      </c>
      <c r="G17" s="206">
        <v>384.11195184866727</v>
      </c>
      <c r="H17" s="206">
        <v>432.38271711091988</v>
      </c>
      <c r="I17" s="206">
        <v>384.11186586414442</v>
      </c>
      <c r="J17" s="206">
        <v>369.73344797936369</v>
      </c>
      <c r="K17" s="206">
        <v>294.05270851246758</v>
      </c>
      <c r="L17" s="206">
        <v>245.21358555460009</v>
      </c>
      <c r="M17" s="206">
        <v>169.9197764402407</v>
      </c>
      <c r="N17" s="206">
        <v>204.51410146173691</v>
      </c>
      <c r="O17" s="206">
        <v>128.20292347377469</v>
      </c>
      <c r="P17" s="206">
        <v>157.70997420464309</v>
      </c>
      <c r="Q17" s="206">
        <v>162.79733447979359</v>
      </c>
      <c r="R17" s="206">
        <v>154.65752364574371</v>
      </c>
      <c r="S17" s="206">
        <v>146.91238177128119</v>
      </c>
      <c r="T17" s="206">
        <v>146.55012897678421</v>
      </c>
      <c r="U17" s="206">
        <v>59.838177128116939</v>
      </c>
      <c r="V17" s="206">
        <v>46.841874462596728</v>
      </c>
      <c r="W17" s="206">
        <v>46.587532244196041</v>
      </c>
      <c r="DA17" s="71" t="s">
        <v>3035</v>
      </c>
    </row>
    <row r="18" spans="1:105" ht="12" customHeight="1" x14ac:dyDescent="0.25">
      <c r="A18" s="18" t="s">
        <v>70</v>
      </c>
      <c r="B18" s="206">
        <v>70.440498710232148</v>
      </c>
      <c r="C18" s="206">
        <v>70.440498710232148</v>
      </c>
      <c r="D18" s="206">
        <v>77.195012897678424</v>
      </c>
      <c r="E18" s="206">
        <v>31.842992261392951</v>
      </c>
      <c r="F18" s="206">
        <v>27.018314703353401</v>
      </c>
      <c r="G18" s="206">
        <v>29.913069647463459</v>
      </c>
      <c r="H18" s="206">
        <v>73.335253654342225</v>
      </c>
      <c r="I18" s="206">
        <v>74.300171969045564</v>
      </c>
      <c r="J18" s="206">
        <v>63.685898538263118</v>
      </c>
      <c r="K18" s="206">
        <v>42.992261392949267</v>
      </c>
      <c r="L18" s="206">
        <v>38.21530524505588</v>
      </c>
      <c r="M18" s="206">
        <v>34.393809114359406</v>
      </c>
      <c r="N18" s="206">
        <v>100.3153052450559</v>
      </c>
      <c r="O18" s="206">
        <v>54.456921754084249</v>
      </c>
      <c r="P18" s="206">
        <v>70.698366294067057</v>
      </c>
      <c r="Q18" s="206">
        <v>73.5645743766122</v>
      </c>
      <c r="R18" s="206">
        <v>84.07377472055029</v>
      </c>
      <c r="S18" s="206">
        <v>83.66190885640583</v>
      </c>
      <c r="T18" s="206">
        <v>72.214531384350821</v>
      </c>
      <c r="U18" s="206">
        <v>71.142648323301799</v>
      </c>
      <c r="V18" s="206">
        <v>58.711177987962159</v>
      </c>
      <c r="W18" s="206">
        <v>31.16362854686156</v>
      </c>
      <c r="DA18" s="71" t="s">
        <v>3036</v>
      </c>
    </row>
    <row r="19" spans="1:105" ht="12" customHeight="1" x14ac:dyDescent="0.25">
      <c r="A19" s="18" t="s">
        <v>34</v>
      </c>
      <c r="B19" s="206">
        <v>1.0461736887360269</v>
      </c>
      <c r="C19" s="206">
        <v>1.0461736887360269</v>
      </c>
      <c r="D19" s="206">
        <v>2.0922613929492688</v>
      </c>
      <c r="E19" s="206">
        <v>4.184608770421324</v>
      </c>
      <c r="F19" s="206">
        <v>4.184608770421324</v>
      </c>
      <c r="G19" s="206">
        <v>4.184608770421324</v>
      </c>
      <c r="H19" s="206">
        <v>5.2306964746345654</v>
      </c>
      <c r="I19" s="206">
        <v>2.0922613929492688</v>
      </c>
      <c r="J19" s="206">
        <v>1.0461736887360269</v>
      </c>
      <c r="K19" s="206">
        <v>0</v>
      </c>
      <c r="L19" s="206">
        <v>0</v>
      </c>
      <c r="M19" s="206">
        <v>0</v>
      </c>
      <c r="N19" s="206">
        <v>15.095098882201199</v>
      </c>
      <c r="O19" s="206">
        <v>0</v>
      </c>
      <c r="P19" s="206">
        <v>3.8214961306964752</v>
      </c>
      <c r="Q19" s="206">
        <v>2.2929492691315558</v>
      </c>
      <c r="R19" s="206">
        <v>1.9107480653482369</v>
      </c>
      <c r="S19" s="206">
        <v>7.9965606190885635E-2</v>
      </c>
      <c r="T19" s="206">
        <v>7.0851246775580384E-2</v>
      </c>
      <c r="U19" s="206">
        <v>1.979449699054171</v>
      </c>
      <c r="V19" s="206">
        <v>3.0047291487532242</v>
      </c>
      <c r="W19" s="206">
        <v>1.250128976784179</v>
      </c>
      <c r="DA19" s="71" t="s">
        <v>3037</v>
      </c>
    </row>
    <row r="20" spans="1:105" ht="12" customHeight="1" x14ac:dyDescent="0.25">
      <c r="A20" s="14" t="s">
        <v>35</v>
      </c>
      <c r="B20" s="206">
        <f t="shared" ref="B20:W20" si="3">B21+B22</f>
        <v>5.180653482373172</v>
      </c>
      <c r="C20" s="206">
        <f t="shared" si="3"/>
        <v>17.025021496130691</v>
      </c>
      <c r="D20" s="206">
        <f t="shared" si="3"/>
        <v>9.8023215821152192</v>
      </c>
      <c r="E20" s="206">
        <f t="shared" si="3"/>
        <v>8.6629406706792764</v>
      </c>
      <c r="F20" s="206">
        <f t="shared" si="3"/>
        <v>12.747291487532239</v>
      </c>
      <c r="G20" s="206">
        <f t="shared" si="3"/>
        <v>13.2847807394669</v>
      </c>
      <c r="H20" s="206">
        <f t="shared" si="3"/>
        <v>10.769647463456581</v>
      </c>
      <c r="I20" s="206">
        <f t="shared" si="3"/>
        <v>20.937145313843509</v>
      </c>
      <c r="J20" s="206">
        <f t="shared" si="3"/>
        <v>13.75760963026655</v>
      </c>
      <c r="K20" s="206">
        <f t="shared" si="3"/>
        <v>11.82278589853826</v>
      </c>
      <c r="L20" s="206">
        <f t="shared" si="3"/>
        <v>11.47876182287188</v>
      </c>
      <c r="M20" s="206">
        <f t="shared" si="3"/>
        <v>82.545399828030952</v>
      </c>
      <c r="N20" s="206">
        <f t="shared" si="3"/>
        <v>42.024591573516773</v>
      </c>
      <c r="O20" s="206">
        <f t="shared" si="3"/>
        <v>10.51169389509888</v>
      </c>
      <c r="P20" s="206">
        <f t="shared" si="3"/>
        <v>8.6199484092863283</v>
      </c>
      <c r="Q20" s="206">
        <f t="shared" si="3"/>
        <v>28.826139294926911</v>
      </c>
      <c r="R20" s="206">
        <f t="shared" si="3"/>
        <v>110.146173688736</v>
      </c>
      <c r="S20" s="206">
        <f t="shared" si="3"/>
        <v>17.37231298366294</v>
      </c>
      <c r="T20" s="206">
        <f t="shared" si="3"/>
        <v>31.520894239036981</v>
      </c>
      <c r="U20" s="206">
        <f t="shared" si="3"/>
        <v>22.547291487532249</v>
      </c>
      <c r="V20" s="206">
        <f t="shared" si="3"/>
        <v>63.570851246775568</v>
      </c>
      <c r="W20" s="206">
        <f t="shared" si="3"/>
        <v>11.70171969045572</v>
      </c>
      <c r="DA20" s="71"/>
    </row>
    <row r="21" spans="1:105" ht="12" customHeight="1" x14ac:dyDescent="0.25">
      <c r="A21" s="18" t="s">
        <v>72</v>
      </c>
      <c r="B21" s="206">
        <v>5.180653482373172</v>
      </c>
      <c r="C21" s="206">
        <v>17.025021496130691</v>
      </c>
      <c r="D21" s="206">
        <v>9.8023215821152192</v>
      </c>
      <c r="E21" s="206">
        <v>8.6629406706792764</v>
      </c>
      <c r="F21" s="206">
        <v>12.747291487532239</v>
      </c>
      <c r="G21" s="206">
        <v>13.2847807394669</v>
      </c>
      <c r="H21" s="206">
        <v>10.769647463456581</v>
      </c>
      <c r="I21" s="206">
        <v>20.937145313843509</v>
      </c>
      <c r="J21" s="206">
        <v>13.75760963026655</v>
      </c>
      <c r="K21" s="206">
        <v>11.82278589853826</v>
      </c>
      <c r="L21" s="206">
        <v>11.47876182287188</v>
      </c>
      <c r="M21" s="206">
        <v>82.545399828030952</v>
      </c>
      <c r="N21" s="206">
        <v>42.024591573516773</v>
      </c>
      <c r="O21" s="206">
        <v>10.51169389509888</v>
      </c>
      <c r="P21" s="206">
        <v>8.6199484092863283</v>
      </c>
      <c r="Q21" s="206">
        <v>28.826139294926911</v>
      </c>
      <c r="R21" s="206">
        <v>110.146173688736</v>
      </c>
      <c r="S21" s="206">
        <v>17.37231298366294</v>
      </c>
      <c r="T21" s="206">
        <v>31.520894239036981</v>
      </c>
      <c r="U21" s="206">
        <v>22.547291487532249</v>
      </c>
      <c r="V21" s="206">
        <v>63.570851246775568</v>
      </c>
      <c r="W21" s="206">
        <v>11.70171969045572</v>
      </c>
      <c r="DA21" s="71" t="s">
        <v>3038</v>
      </c>
    </row>
    <row r="22" spans="1:105" ht="12" customHeight="1" x14ac:dyDescent="0.25">
      <c r="A22" s="18" t="s">
        <v>36</v>
      </c>
      <c r="B22" s="206">
        <v>0</v>
      </c>
      <c r="C22" s="206">
        <v>0</v>
      </c>
      <c r="D22" s="206">
        <v>0</v>
      </c>
      <c r="E22" s="206">
        <v>0</v>
      </c>
      <c r="F22" s="206">
        <v>0</v>
      </c>
      <c r="G22" s="206">
        <v>0</v>
      </c>
      <c r="H22" s="206">
        <v>0</v>
      </c>
      <c r="I22" s="206">
        <v>0</v>
      </c>
      <c r="J22" s="206">
        <v>0</v>
      </c>
      <c r="K22" s="206">
        <v>0</v>
      </c>
      <c r="L22" s="206">
        <v>0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0</v>
      </c>
      <c r="W22" s="206">
        <v>0</v>
      </c>
      <c r="DA22" s="71" t="s">
        <v>3039</v>
      </c>
    </row>
    <row r="23" spans="1:105" ht="12" customHeight="1" x14ac:dyDescent="0.25">
      <c r="A23" s="14" t="s">
        <v>37</v>
      </c>
      <c r="B23" s="206">
        <f t="shared" ref="B23:W23" si="4">B24+B25+B26+B27+B28+B29</f>
        <v>0.85984522785898532</v>
      </c>
      <c r="C23" s="206">
        <f t="shared" si="4"/>
        <v>0.88374892519346515</v>
      </c>
      <c r="D23" s="206">
        <f t="shared" si="4"/>
        <v>0.88374892519346515</v>
      </c>
      <c r="E23" s="206">
        <f t="shared" si="4"/>
        <v>0.90765262252794487</v>
      </c>
      <c r="F23" s="206">
        <f t="shared" si="4"/>
        <v>0.95537403267411869</v>
      </c>
      <c r="G23" s="206">
        <f t="shared" si="4"/>
        <v>0.88374892519346515</v>
      </c>
      <c r="H23" s="206">
        <f t="shared" si="4"/>
        <v>0.95537403267411869</v>
      </c>
      <c r="I23" s="206">
        <f t="shared" si="4"/>
        <v>1.050902837489252</v>
      </c>
      <c r="J23" s="206">
        <f t="shared" si="4"/>
        <v>1.218142734307825</v>
      </c>
      <c r="K23" s="206">
        <f t="shared" si="4"/>
        <v>1.3136715391229581</v>
      </c>
      <c r="L23" s="206">
        <f t="shared" si="4"/>
        <v>1.337575236457438</v>
      </c>
      <c r="M23" s="206">
        <f t="shared" si="4"/>
        <v>1.337575236457438</v>
      </c>
      <c r="N23" s="206">
        <f t="shared" si="4"/>
        <v>12.94548581255374</v>
      </c>
      <c r="O23" s="206">
        <f t="shared" si="4"/>
        <v>10.270335339638864</v>
      </c>
      <c r="P23" s="206">
        <f t="shared" si="4"/>
        <v>12.052192605331042</v>
      </c>
      <c r="Q23" s="206">
        <f t="shared" si="4"/>
        <v>11.221066208082544</v>
      </c>
      <c r="R23" s="206">
        <f t="shared" si="4"/>
        <v>12.123817712811697</v>
      </c>
      <c r="S23" s="206">
        <f t="shared" si="4"/>
        <v>1.6002579535683581</v>
      </c>
      <c r="T23" s="206">
        <f t="shared" si="4"/>
        <v>5.4557179707652619</v>
      </c>
      <c r="U23" s="206">
        <f t="shared" si="4"/>
        <v>4.9137575236457431</v>
      </c>
      <c r="V23" s="206">
        <f t="shared" si="4"/>
        <v>4.1611349957007731</v>
      </c>
      <c r="W23" s="206">
        <f t="shared" si="4"/>
        <v>4.224161650902837</v>
      </c>
      <c r="DA23" s="71"/>
    </row>
    <row r="24" spans="1:105" ht="12" customHeight="1" x14ac:dyDescent="0.25">
      <c r="A24" s="18" t="s">
        <v>73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0</v>
      </c>
      <c r="W24" s="206">
        <v>0</v>
      </c>
      <c r="DA24" s="71" t="s">
        <v>3040</v>
      </c>
    </row>
    <row r="25" spans="1:105" ht="12" customHeight="1" x14ac:dyDescent="0.25">
      <c r="A25" s="18" t="s">
        <v>74</v>
      </c>
      <c r="B25" s="206">
        <v>0</v>
      </c>
      <c r="C25" s="206">
        <v>0</v>
      </c>
      <c r="D25" s="206">
        <v>0</v>
      </c>
      <c r="E25" s="206">
        <v>0</v>
      </c>
      <c r="F25" s="206">
        <v>0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0</v>
      </c>
      <c r="W25" s="206">
        <v>0</v>
      </c>
      <c r="DA25" s="71" t="s">
        <v>3041</v>
      </c>
    </row>
    <row r="26" spans="1:105" ht="12" customHeight="1" x14ac:dyDescent="0.25">
      <c r="A26" s="18" t="s">
        <v>75</v>
      </c>
      <c r="B26" s="206">
        <v>0</v>
      </c>
      <c r="C26" s="206">
        <v>0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11.488478073946689</v>
      </c>
      <c r="O26" s="206">
        <v>8.7895098882201204</v>
      </c>
      <c r="P26" s="206">
        <v>10.54746345657782</v>
      </c>
      <c r="Q26" s="206">
        <v>9.66852966466036</v>
      </c>
      <c r="R26" s="206">
        <v>10.54746345657782</v>
      </c>
      <c r="S26" s="206">
        <v>0</v>
      </c>
      <c r="T26" s="206">
        <v>3.8076526225279448</v>
      </c>
      <c r="U26" s="206">
        <v>3.217970765262252</v>
      </c>
      <c r="V26" s="206">
        <v>2.4294926913155619</v>
      </c>
      <c r="W26" s="206">
        <v>2.4328460877042128</v>
      </c>
      <c r="DA26" s="71" t="s">
        <v>3042</v>
      </c>
    </row>
    <row r="27" spans="1:105" ht="12" customHeight="1" x14ac:dyDescent="0.25">
      <c r="A27" s="18" t="s">
        <v>76</v>
      </c>
      <c r="B27" s="206">
        <v>0.85984522785898532</v>
      </c>
      <c r="C27" s="206">
        <v>0.88374892519346515</v>
      </c>
      <c r="D27" s="206">
        <v>0.88374892519346515</v>
      </c>
      <c r="E27" s="206">
        <v>0.90765262252794487</v>
      </c>
      <c r="F27" s="206">
        <v>0.95537403267411869</v>
      </c>
      <c r="G27" s="206">
        <v>0.88374892519346515</v>
      </c>
      <c r="H27" s="206">
        <v>0.95537403267411869</v>
      </c>
      <c r="I27" s="206">
        <v>1.050902837489252</v>
      </c>
      <c r="J27" s="206">
        <v>1.218142734307825</v>
      </c>
      <c r="K27" s="206">
        <v>1.3136715391229581</v>
      </c>
      <c r="L27" s="206">
        <v>1.337575236457438</v>
      </c>
      <c r="M27" s="206">
        <v>1.337575236457438</v>
      </c>
      <c r="N27" s="206">
        <v>1.337575236457438</v>
      </c>
      <c r="O27" s="206">
        <v>1.361392949269131</v>
      </c>
      <c r="P27" s="206">
        <v>1.385296646603611</v>
      </c>
      <c r="Q27" s="206">
        <v>1.4331040412725711</v>
      </c>
      <c r="R27" s="206">
        <v>1.4569217540842649</v>
      </c>
      <c r="S27" s="206">
        <v>1.4808254514187451</v>
      </c>
      <c r="T27" s="206">
        <v>1.5286328460877039</v>
      </c>
      <c r="U27" s="206">
        <v>1.5763542562338779</v>
      </c>
      <c r="V27" s="206">
        <v>1.612209802235598</v>
      </c>
      <c r="W27" s="206">
        <v>1.671883061049011</v>
      </c>
      <c r="DA27" s="71" t="s">
        <v>3043</v>
      </c>
    </row>
    <row r="28" spans="1:105" ht="12" customHeight="1" x14ac:dyDescent="0.25">
      <c r="A28" s="18" t="s">
        <v>77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0.1194325021496131</v>
      </c>
      <c r="O28" s="206">
        <v>0.1194325021496131</v>
      </c>
      <c r="P28" s="206">
        <v>0.1194325021496131</v>
      </c>
      <c r="Q28" s="206">
        <v>0.1194325021496131</v>
      </c>
      <c r="R28" s="206">
        <v>0.1194325021496131</v>
      </c>
      <c r="S28" s="206">
        <v>0.1194325021496131</v>
      </c>
      <c r="T28" s="206">
        <v>0.1194325021496131</v>
      </c>
      <c r="U28" s="206">
        <v>0.1194325021496131</v>
      </c>
      <c r="V28" s="206">
        <v>0.1194325021496131</v>
      </c>
      <c r="W28" s="206">
        <v>0.1194325021496131</v>
      </c>
      <c r="DA28" s="71" t="s">
        <v>3044</v>
      </c>
    </row>
    <row r="29" spans="1:105" ht="12" customHeight="1" x14ac:dyDescent="0.25">
      <c r="A29" s="18" t="s">
        <v>78</v>
      </c>
      <c r="B29" s="206">
        <v>0</v>
      </c>
      <c r="C29" s="206">
        <v>0</v>
      </c>
      <c r="D29" s="206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6">
        <v>0</v>
      </c>
      <c r="L29" s="206">
        <v>0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0</v>
      </c>
      <c r="W29" s="206">
        <v>0</v>
      </c>
      <c r="DA29" s="71" t="s">
        <v>3045</v>
      </c>
    </row>
    <row r="30" spans="1:105" ht="12" customHeight="1" x14ac:dyDescent="0.25">
      <c r="A30" s="14" t="s">
        <v>79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3046</v>
      </c>
    </row>
    <row r="31" spans="1:105" ht="12" customHeight="1" x14ac:dyDescent="0.25">
      <c r="A31" s="21" t="s">
        <v>38</v>
      </c>
      <c r="B31" s="209">
        <v>153.48237317282889</v>
      </c>
      <c r="C31" s="209">
        <v>168.18572656921751</v>
      </c>
      <c r="D31" s="209">
        <v>163.45657781599311</v>
      </c>
      <c r="E31" s="209">
        <v>119.6044711951848</v>
      </c>
      <c r="F31" s="209">
        <v>91.40154772141014</v>
      </c>
      <c r="G31" s="209">
        <v>88.993981083404975</v>
      </c>
      <c r="H31" s="209">
        <v>98.280309544282005</v>
      </c>
      <c r="I31" s="209">
        <v>109.88822012037831</v>
      </c>
      <c r="J31" s="209">
        <v>175.15047291487531</v>
      </c>
      <c r="K31" s="209">
        <v>195.78675838349099</v>
      </c>
      <c r="L31" s="209">
        <v>115.9931212381772</v>
      </c>
      <c r="M31" s="209">
        <v>233.10404127257101</v>
      </c>
      <c r="N31" s="209">
        <v>71.969045571797068</v>
      </c>
      <c r="O31" s="209">
        <v>69.475494411006011</v>
      </c>
      <c r="P31" s="209">
        <v>195.27085124677549</v>
      </c>
      <c r="Q31" s="209">
        <v>223.2158211521926</v>
      </c>
      <c r="R31" s="209">
        <v>240.92863284608771</v>
      </c>
      <c r="S31" s="209">
        <v>258.68650042992249</v>
      </c>
      <c r="T31" s="209">
        <v>76.693895098882194</v>
      </c>
      <c r="U31" s="209">
        <v>133.0077386070507</v>
      </c>
      <c r="V31" s="209">
        <v>138.46749785038691</v>
      </c>
      <c r="W31" s="209">
        <v>195.23164230438519</v>
      </c>
      <c r="DA31" s="86" t="s">
        <v>3047</v>
      </c>
    </row>
    <row r="32" spans="1:105" ht="12" customHeight="1" x14ac:dyDescent="0.25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DA32" s="173"/>
    </row>
    <row r="33" spans="1:105" ht="12" customHeight="1" x14ac:dyDescent="0.25">
      <c r="A33" s="30" t="s">
        <v>85</v>
      </c>
      <c r="B33" s="205">
        <f>OIS_emi!B5</f>
        <v>1660.3593681590719</v>
      </c>
      <c r="C33" s="205">
        <f>OIS_emi!C5</f>
        <v>1690.9627143591031</v>
      </c>
      <c r="D33" s="205">
        <f>OIS_emi!D5</f>
        <v>1740.0538331988339</v>
      </c>
      <c r="E33" s="205">
        <f>OIS_emi!E5</f>
        <v>1686.5306711937039</v>
      </c>
      <c r="F33" s="205">
        <f>OIS_emi!F5</f>
        <v>1035.686919597945</v>
      </c>
      <c r="G33" s="205">
        <f>OIS_emi!G5</f>
        <v>1687.58314235885</v>
      </c>
      <c r="H33" s="205">
        <f>OIS_emi!H5</f>
        <v>1960.3707112775051</v>
      </c>
      <c r="I33" s="205">
        <f>OIS_emi!I5</f>
        <v>1815.2595381847959</v>
      </c>
      <c r="J33" s="205">
        <f>OIS_emi!J5</f>
        <v>1710.3319078701279</v>
      </c>
      <c r="K33" s="205">
        <f>OIS_emi!K5</f>
        <v>1401.6339309922321</v>
      </c>
      <c r="L33" s="205">
        <f>OIS_emi!L5</f>
        <v>1109.6841606425139</v>
      </c>
      <c r="M33" s="205">
        <f>OIS_emi!M5</f>
        <v>880.14834886108304</v>
      </c>
      <c r="N33" s="205">
        <f>OIS_emi!N5</f>
        <v>1259.381811592845</v>
      </c>
      <c r="O33" s="205">
        <f>OIS_emi!O5</f>
        <v>732.45520956297219</v>
      </c>
      <c r="P33" s="205">
        <f>OIS_emi!P5</f>
        <v>1015.767979739904</v>
      </c>
      <c r="Q33" s="205">
        <f>OIS_emi!Q5</f>
        <v>1102.9502572843139</v>
      </c>
      <c r="R33" s="205">
        <f>OIS_emi!R5</f>
        <v>1106.2194525240161</v>
      </c>
      <c r="S33" s="205">
        <f>OIS_emi!S5</f>
        <v>1477.36282046317</v>
      </c>
      <c r="T33" s="205">
        <f>OIS_emi!T5</f>
        <v>1520.0133255728081</v>
      </c>
      <c r="U33" s="205">
        <f>OIS_emi!U5</f>
        <v>1106.598420005017</v>
      </c>
      <c r="V33" s="205">
        <f>OIS_emi!V5</f>
        <v>849.36021244169797</v>
      </c>
      <c r="W33" s="205">
        <f>OIS_emi!W5</f>
        <v>519.48091213388307</v>
      </c>
      <c r="DA33" s="112"/>
    </row>
    <row r="34" spans="1:105" ht="12" customHeight="1" x14ac:dyDescent="0.25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DA34" s="173"/>
    </row>
    <row r="35" spans="1:105" ht="12" customHeight="1" x14ac:dyDescent="0.25">
      <c r="A35" s="115" t="s">
        <v>87</v>
      </c>
      <c r="B35" s="286">
        <f t="shared" ref="B35:W35" si="5">IF(B$12=0,"",B$12/B$3*1000)</f>
        <v>55.264176454996324</v>
      </c>
      <c r="C35" s="286">
        <f t="shared" si="5"/>
        <v>54.497932475535123</v>
      </c>
      <c r="D35" s="286">
        <f t="shared" si="5"/>
        <v>53.640773876914068</v>
      </c>
      <c r="E35" s="286">
        <f t="shared" si="5"/>
        <v>38.178893661526629</v>
      </c>
      <c r="F35" s="286">
        <f t="shared" si="5"/>
        <v>22.897662363957565</v>
      </c>
      <c r="G35" s="286">
        <f t="shared" si="5"/>
        <v>45.747438833390653</v>
      </c>
      <c r="H35" s="286">
        <f t="shared" si="5"/>
        <v>35.665072950992652</v>
      </c>
      <c r="I35" s="286">
        <f t="shared" si="5"/>
        <v>41.734819710937344</v>
      </c>
      <c r="J35" s="286">
        <f t="shared" si="5"/>
        <v>59.554059950964536</v>
      </c>
      <c r="K35" s="286">
        <f t="shared" si="5"/>
        <v>55.490523028683569</v>
      </c>
      <c r="L35" s="286">
        <f t="shared" si="5"/>
        <v>45.671759672709065</v>
      </c>
      <c r="M35" s="286">
        <f t="shared" si="5"/>
        <v>67.447611742954038</v>
      </c>
      <c r="N35" s="286">
        <f t="shared" si="5"/>
        <v>73.78881718487051</v>
      </c>
      <c r="O35" s="286">
        <f t="shared" si="5"/>
        <v>46.502602619600204</v>
      </c>
      <c r="P35" s="286">
        <f t="shared" si="5"/>
        <v>94.989046206331409</v>
      </c>
      <c r="Q35" s="286">
        <f t="shared" si="5"/>
        <v>108.71875228417477</v>
      </c>
      <c r="R35" s="286">
        <f t="shared" si="5"/>
        <v>122.03482305994267</v>
      </c>
      <c r="S35" s="286">
        <f t="shared" si="5"/>
        <v>174.96150738576321</v>
      </c>
      <c r="T35" s="286">
        <f t="shared" si="5"/>
        <v>125.87081121761723</v>
      </c>
      <c r="U35" s="286">
        <f t="shared" si="5"/>
        <v>109.3364642636452</v>
      </c>
      <c r="V35" s="286">
        <f t="shared" si="5"/>
        <v>104.92326220537765</v>
      </c>
      <c r="W35" s="286">
        <f t="shared" si="5"/>
        <v>81.987434208634667</v>
      </c>
      <c r="DA35" s="118"/>
    </row>
    <row r="36" spans="1:105" ht="12" customHeight="1" x14ac:dyDescent="0.25">
      <c r="A36" s="158" t="s">
        <v>2137</v>
      </c>
      <c r="B36" s="346">
        <f t="shared" ref="B36:W36" si="6">IF(B$12=0,"",B$12/B$5*1000)</f>
        <v>35.937182700520275</v>
      </c>
      <c r="C36" s="346">
        <f t="shared" si="6"/>
        <v>36.806040511553476</v>
      </c>
      <c r="D36" s="346">
        <f t="shared" si="6"/>
        <v>37.293087101943712</v>
      </c>
      <c r="E36" s="346">
        <f t="shared" si="6"/>
        <v>32.935912095522212</v>
      </c>
      <c r="F36" s="346">
        <f t="shared" si="6"/>
        <v>26.910935829005439</v>
      </c>
      <c r="G36" s="346">
        <f t="shared" si="6"/>
        <v>33.949593219787936</v>
      </c>
      <c r="H36" s="346">
        <f t="shared" si="6"/>
        <v>33.075570722190321</v>
      </c>
      <c r="I36" s="346">
        <f t="shared" si="6"/>
        <v>32.638140492913202</v>
      </c>
      <c r="J36" s="346">
        <f t="shared" si="6"/>
        <v>34.029029498693561</v>
      </c>
      <c r="K36" s="346">
        <f t="shared" si="6"/>
        <v>30.792397297662724</v>
      </c>
      <c r="L36" s="346">
        <f t="shared" si="6"/>
        <v>30.210854285823405</v>
      </c>
      <c r="M36" s="346">
        <f t="shared" si="6"/>
        <v>33.720219308097064</v>
      </c>
      <c r="N36" s="346">
        <f t="shared" si="6"/>
        <v>38.264491994881659</v>
      </c>
      <c r="O36" s="346">
        <f t="shared" si="6"/>
        <v>30.906454290658168</v>
      </c>
      <c r="P36" s="346">
        <f t="shared" si="6"/>
        <v>29.699075819338098</v>
      </c>
      <c r="Q36" s="346">
        <f t="shared" si="6"/>
        <v>31.690094222649595</v>
      </c>
      <c r="R36" s="346">
        <f t="shared" si="6"/>
        <v>31.574131146995718</v>
      </c>
      <c r="S36" s="346">
        <f t="shared" si="6"/>
        <v>33.057585665180419</v>
      </c>
      <c r="T36" s="346">
        <f t="shared" si="6"/>
        <v>33.228373440952439</v>
      </c>
      <c r="U36" s="346">
        <f t="shared" si="6"/>
        <v>32.706671509338193</v>
      </c>
      <c r="V36" s="346">
        <f t="shared" si="6"/>
        <v>31.040921953586714</v>
      </c>
      <c r="W36" s="346">
        <f t="shared" si="6"/>
        <v>30.142782228613189</v>
      </c>
      <c r="DA36" s="119"/>
    </row>
    <row r="37" spans="1:105" ht="12" customHeight="1" x14ac:dyDescent="0.25">
      <c r="A37" s="158" t="s">
        <v>2138</v>
      </c>
      <c r="B37" s="346">
        <f>IF(OIS_ued!B$5=0,"",OIS_ued!B$5/B$5*1000)</f>
        <v>13.217065303446299</v>
      </c>
      <c r="C37" s="346">
        <f>IF(OIS_ued!C$5=0,"",OIS_ued!C$5/C$5*1000)</f>
        <v>13.60877266744831</v>
      </c>
      <c r="D37" s="346">
        <f>IF(OIS_ued!D$5=0,"",OIS_ued!D$5/D$5*1000)</f>
        <v>13.709525261543972</v>
      </c>
      <c r="E37" s="346">
        <f>IF(OIS_ued!E$5=0,"",OIS_ued!E$5/E$5*1000)</f>
        <v>11.712271788252462</v>
      </c>
      <c r="F37" s="346">
        <f>IF(OIS_ued!F$5=0,"",OIS_ued!F$5/F$5*1000)</f>
        <v>9.8934979930174087</v>
      </c>
      <c r="G37" s="346">
        <f>IF(OIS_ued!G$5=0,"",OIS_ued!G$5/G$5*1000)</f>
        <v>11.903748354189842</v>
      </c>
      <c r="H37" s="346">
        <f>IF(OIS_ued!H$5=0,"",OIS_ued!H$5/H$5*1000)</f>
        <v>11.504878399111638</v>
      </c>
      <c r="I37" s="346">
        <f>IF(OIS_ued!I$5=0,"",OIS_ued!I$5/I$5*1000)</f>
        <v>11.545500494560015</v>
      </c>
      <c r="J37" s="346">
        <f>IF(OIS_ued!J$5=0,"",OIS_ued!J$5/J$5*1000)</f>
        <v>12.504573198262287</v>
      </c>
      <c r="K37" s="346">
        <f>IF(OIS_ued!K$5=0,"",OIS_ued!K$5/K$5*1000)</f>
        <v>11.592707181642451</v>
      </c>
      <c r="L37" s="346">
        <f>IF(OIS_ued!L$5=0,"",OIS_ued!L$5/L$5*1000)</f>
        <v>11.044802491430815</v>
      </c>
      <c r="M37" s="346">
        <f>IF(OIS_ued!M$5=0,"",OIS_ued!M$5/M$5*1000)</f>
        <v>13.503768490337603</v>
      </c>
      <c r="N37" s="346">
        <f>IF(OIS_ued!N$5=0,"",OIS_ued!N$5/N$5*1000)</f>
        <v>13.502053643917044</v>
      </c>
      <c r="O37" s="346">
        <f>IF(OIS_ued!O$5=0,"",OIS_ued!O$5/O$5*1000)</f>
        <v>11.60270039791097</v>
      </c>
      <c r="P37" s="346">
        <f>IF(OIS_ued!P$5=0,"",OIS_ued!P$5/P$5*1000)</f>
        <v>11.751654548208196</v>
      </c>
      <c r="Q37" s="346">
        <f>IF(OIS_ued!Q$5=0,"",OIS_ued!Q$5/Q$5*1000)</f>
        <v>12.707904942726834</v>
      </c>
      <c r="R37" s="346">
        <f>IF(OIS_ued!R$5=0,"",OIS_ued!R$5/R$5*1000)</f>
        <v>12.455442632204957</v>
      </c>
      <c r="S37" s="346">
        <f>IF(OIS_ued!S$5=0,"",OIS_ued!S$5/S$5*1000)</f>
        <v>13.172901711842171</v>
      </c>
      <c r="T37" s="346">
        <f>IF(OIS_ued!T$5=0,"",OIS_ued!T$5/T$5*1000)</f>
        <v>12.215147729357319</v>
      </c>
      <c r="U37" s="346">
        <f>IF(OIS_ued!U$5=0,"",OIS_ued!U$5/U$5*1000)</f>
        <v>12.700985534894738</v>
      </c>
      <c r="V37" s="346">
        <f>IF(OIS_ued!V$5=0,"",OIS_ued!V$5/V$5*1000)</f>
        <v>12.281065880531788</v>
      </c>
      <c r="W37" s="346">
        <f>IF(OIS_ued!W$5=0,"",OIS_ued!W$5/W$5*1000)</f>
        <v>13.038283211730057</v>
      </c>
      <c r="DA37" s="119"/>
    </row>
    <row r="38" spans="1:105" ht="12" customHeight="1" x14ac:dyDescent="0.25">
      <c r="A38" s="159" t="s">
        <v>88</v>
      </c>
      <c r="B38" s="347">
        <f t="shared" ref="B38:W38" si="7">IF(B$12=0,"",B$33/B$12)</f>
        <v>2.3391459275728885</v>
      </c>
      <c r="C38" s="347">
        <f t="shared" si="7"/>
        <v>2.292462225114817</v>
      </c>
      <c r="D38" s="347">
        <f t="shared" si="7"/>
        <v>2.329314261587387</v>
      </c>
      <c r="E38" s="347">
        <f t="shared" si="7"/>
        <v>2.4540430937432607</v>
      </c>
      <c r="F38" s="347">
        <f t="shared" si="7"/>
        <v>2.3075025823876527</v>
      </c>
      <c r="G38" s="347">
        <f t="shared" si="7"/>
        <v>2.5732752909346273</v>
      </c>
      <c r="H38" s="347">
        <f t="shared" si="7"/>
        <v>2.6147185228555214</v>
      </c>
      <c r="I38" s="347">
        <f t="shared" si="7"/>
        <v>2.5366165869835755</v>
      </c>
      <c r="J38" s="347">
        <f t="shared" si="7"/>
        <v>2.2939358042808609</v>
      </c>
      <c r="K38" s="347">
        <f t="shared" si="7"/>
        <v>2.1214062910064624</v>
      </c>
      <c r="L38" s="347">
        <f t="shared" si="7"/>
        <v>2.2908491170181726</v>
      </c>
      <c r="M38" s="347">
        <f t="shared" si="7"/>
        <v>1.6407699241472815</v>
      </c>
      <c r="N38" s="347">
        <f t="shared" si="7"/>
        <v>2.509737631254064</v>
      </c>
      <c r="O38" s="347">
        <f t="shared" si="7"/>
        <v>2.3683022744602518</v>
      </c>
      <c r="P38" s="347">
        <f t="shared" si="7"/>
        <v>1.994571726179136</v>
      </c>
      <c r="Q38" s="347">
        <f t="shared" si="7"/>
        <v>1.9414755510059822</v>
      </c>
      <c r="R38" s="347">
        <f t="shared" si="7"/>
        <v>1.7401913677989613</v>
      </c>
      <c r="S38" s="347">
        <f t="shared" si="7"/>
        <v>2.1150010988757839</v>
      </c>
      <c r="T38" s="347">
        <f t="shared" si="7"/>
        <v>2.8351744489491129</v>
      </c>
      <c r="U38" s="347">
        <f t="shared" si="7"/>
        <v>2.3674495089619718</v>
      </c>
      <c r="V38" s="347">
        <f t="shared" si="7"/>
        <v>2.0297864484923602</v>
      </c>
      <c r="W38" s="347">
        <f t="shared" si="7"/>
        <v>1.4448263388071187</v>
      </c>
      <c r="DA38" s="164"/>
    </row>
    <row r="40" spans="1:105" ht="12" customHeight="1" x14ac:dyDescent="0.25">
      <c r="A40" s="8" t="s">
        <v>3048</v>
      </c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final energy consumption"</f>
        <v>EL: Other industrial sectors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709.81435941530606</v>
      </c>
      <c r="C5" s="225">
        <v>737.61857265692208</v>
      </c>
      <c r="D5" s="225">
        <v>747.02407566637987</v>
      </c>
      <c r="E5" s="225">
        <v>687.2457437661227</v>
      </c>
      <c r="F5" s="225">
        <v>448.83456577816003</v>
      </c>
      <c r="G5" s="225">
        <v>655.81134995700779</v>
      </c>
      <c r="H5" s="225">
        <v>749.74445399828107</v>
      </c>
      <c r="I5" s="225">
        <v>715.62235597592485</v>
      </c>
      <c r="J5" s="225">
        <v>745.58839208942447</v>
      </c>
      <c r="K5" s="225">
        <v>660.70980223559752</v>
      </c>
      <c r="L5" s="225">
        <v>484.39862424763572</v>
      </c>
      <c r="M5" s="225">
        <v>536.42398968185728</v>
      </c>
      <c r="N5" s="225">
        <v>501.79819432502109</v>
      </c>
      <c r="O5" s="225">
        <v>309.27437661220949</v>
      </c>
      <c r="P5" s="225">
        <v>509.26620808254461</v>
      </c>
      <c r="Q5" s="225">
        <v>568.09896818572679</v>
      </c>
      <c r="R5" s="225">
        <v>635.68839208942336</v>
      </c>
      <c r="S5" s="225">
        <v>698.51633705932977</v>
      </c>
      <c r="T5" s="225">
        <v>536.12691315563211</v>
      </c>
      <c r="U5" s="225">
        <v>467.42218400687858</v>
      </c>
      <c r="V5" s="225">
        <v>418.44806534823749</v>
      </c>
      <c r="W5" s="225">
        <v>359.54557179707717</v>
      </c>
      <c r="DA5" s="89" t="s">
        <v>3031</v>
      </c>
    </row>
    <row r="6" spans="1:105" ht="12" customHeight="1" x14ac:dyDescent="0.25">
      <c r="A6" s="55" t="s">
        <v>92</v>
      </c>
      <c r="B6" s="261">
        <v>7.2536250450453439</v>
      </c>
      <c r="C6" s="261">
        <v>7.7778979886248116</v>
      </c>
      <c r="D6" s="261">
        <v>7.7186158462918373</v>
      </c>
      <c r="E6" s="261">
        <v>4.6699405752754064</v>
      </c>
      <c r="F6" s="261">
        <v>4.8176989099469942</v>
      </c>
      <c r="G6" s="261">
        <v>4.6130749650032818</v>
      </c>
      <c r="H6" s="261">
        <v>5.2629589940038963</v>
      </c>
      <c r="I6" s="261">
        <v>5.8775781634582032</v>
      </c>
      <c r="J6" s="261">
        <v>7.951636000141761</v>
      </c>
      <c r="K6" s="261">
        <v>7.9622735023301647</v>
      </c>
      <c r="L6" s="261">
        <v>4.7232971634110994</v>
      </c>
      <c r="M6" s="261">
        <v>7.6061104058847127</v>
      </c>
      <c r="N6" s="261">
        <v>2.5645330256324481</v>
      </c>
      <c r="O6" s="261">
        <v>2.4768179084558311</v>
      </c>
      <c r="P6" s="261">
        <v>6.3765834243223098</v>
      </c>
      <c r="Q6" s="261">
        <v>7.1655193449144194</v>
      </c>
      <c r="R6" s="261">
        <v>7.7092473457458546</v>
      </c>
      <c r="S6" s="261">
        <v>11.82622661672908</v>
      </c>
      <c r="T6" s="261">
        <v>6.9538811285110604</v>
      </c>
      <c r="U6" s="261">
        <v>9.2924239576888148</v>
      </c>
      <c r="V6" s="261">
        <v>9.6407909331024992</v>
      </c>
      <c r="W6" s="261">
        <v>11.391883648832531</v>
      </c>
      <c r="DA6" s="67" t="s">
        <v>3049</v>
      </c>
    </row>
    <row r="7" spans="1:105" ht="12" customHeight="1" x14ac:dyDescent="0.25">
      <c r="A7" s="202" t="s">
        <v>93</v>
      </c>
      <c r="B7" s="226">
        <v>4.0056415215313432</v>
      </c>
      <c r="C7" s="226">
        <v>4.3347528256521919</v>
      </c>
      <c r="D7" s="226">
        <v>4.2644831886491206</v>
      </c>
      <c r="E7" s="226">
        <v>2.8152110845632539</v>
      </c>
      <c r="F7" s="226">
        <v>2.5301862932376289</v>
      </c>
      <c r="G7" s="226">
        <v>2.452315695910992</v>
      </c>
      <c r="H7" s="226">
        <v>2.7600217194852128</v>
      </c>
      <c r="I7" s="226">
        <v>3.0823508533633381</v>
      </c>
      <c r="J7" s="226">
        <v>4.4594933058493877</v>
      </c>
      <c r="K7" s="226">
        <v>4.6812340883652723</v>
      </c>
      <c r="L7" s="226">
        <v>2.7819427079790051</v>
      </c>
      <c r="M7" s="226">
        <v>4.9692045954099111</v>
      </c>
      <c r="N7" s="226">
        <v>1.6163922063129581</v>
      </c>
      <c r="O7" s="226">
        <v>1.552693606159933</v>
      </c>
      <c r="P7" s="226">
        <v>4.1500785777367506</v>
      </c>
      <c r="Q7" s="226">
        <v>4.7054085848663068</v>
      </c>
      <c r="R7" s="226">
        <v>5.085140154379256</v>
      </c>
      <c r="S7" s="226">
        <v>6.5779823993310487</v>
      </c>
      <c r="T7" s="226">
        <v>3.0614721144860919</v>
      </c>
      <c r="U7" s="226">
        <v>4.4003514773462147</v>
      </c>
      <c r="V7" s="226">
        <v>4.569533993832307</v>
      </c>
      <c r="W7" s="226">
        <v>5.7321393830140792</v>
      </c>
      <c r="DA7" s="174" t="s">
        <v>3050</v>
      </c>
    </row>
    <row r="8" spans="1:105" ht="12" customHeight="1" x14ac:dyDescent="0.25">
      <c r="A8" s="202" t="s">
        <v>94</v>
      </c>
      <c r="B8" s="226">
        <v>7.2812176840426686</v>
      </c>
      <c r="C8" s="226">
        <v>7.9214953521958034</v>
      </c>
      <c r="D8" s="226">
        <v>7.753913586933213</v>
      </c>
      <c r="E8" s="226">
        <v>5.3682639070075204</v>
      </c>
      <c r="F8" s="226">
        <v>4.4609063481393303</v>
      </c>
      <c r="G8" s="226">
        <v>4.3566547397119937</v>
      </c>
      <c r="H8" s="226">
        <v>4.8616478454922927</v>
      </c>
      <c r="I8" s="226">
        <v>5.4294244675704046</v>
      </c>
      <c r="J8" s="226">
        <v>8.1788170156113402</v>
      </c>
      <c r="K8" s="226">
        <v>8.8110785788677397</v>
      </c>
      <c r="L8" s="226">
        <v>5.2411841205335081</v>
      </c>
      <c r="M8" s="226">
        <v>9.8491104083177596</v>
      </c>
      <c r="N8" s="226">
        <v>3.1507318549161138</v>
      </c>
      <c r="O8" s="226">
        <v>3.018742127638705</v>
      </c>
      <c r="P8" s="226">
        <v>8.2113496838061941</v>
      </c>
      <c r="Q8" s="226">
        <v>9.3478424778398761</v>
      </c>
      <c r="R8" s="226">
        <v>10.12247336791836</v>
      </c>
      <c r="S8" s="226">
        <v>12.00721316506459</v>
      </c>
      <c r="T8" s="226">
        <v>4.7382452428932416</v>
      </c>
      <c r="U8" s="226">
        <v>7.2223867538336544</v>
      </c>
      <c r="V8" s="226">
        <v>7.5052897853031713</v>
      </c>
      <c r="W8" s="226">
        <v>9.8262880614410513</v>
      </c>
      <c r="DA8" s="174" t="s">
        <v>3051</v>
      </c>
    </row>
    <row r="9" spans="1:105" ht="12" customHeight="1" x14ac:dyDescent="0.25">
      <c r="A9" s="202" t="s">
        <v>95</v>
      </c>
      <c r="B9" s="226">
        <v>2.53417596911427</v>
      </c>
      <c r="C9" s="226">
        <v>2.7117922838424309</v>
      </c>
      <c r="D9" s="226">
        <v>2.6963394957211948</v>
      </c>
      <c r="E9" s="226">
        <v>1.5984092234417979</v>
      </c>
      <c r="F9" s="226">
        <v>1.7013958749067399</v>
      </c>
      <c r="G9" s="226">
        <v>1.624985493391125</v>
      </c>
      <c r="H9" s="226">
        <v>1.8592034736997629</v>
      </c>
      <c r="I9" s="226">
        <v>2.0763239387687209</v>
      </c>
      <c r="J9" s="226">
        <v>2.7684559137917781</v>
      </c>
      <c r="K9" s="226">
        <v>2.7419286953023629</v>
      </c>
      <c r="L9" s="226">
        <v>1.625839385935046</v>
      </c>
      <c r="M9" s="226">
        <v>2.5495956200087981</v>
      </c>
      <c r="N9" s="226">
        <v>0.86791548767288829</v>
      </c>
      <c r="O9" s="226">
        <v>0.83940871452984034</v>
      </c>
      <c r="P9" s="226">
        <v>2.139675025967362</v>
      </c>
      <c r="Q9" s="226">
        <v>2.3985384497697941</v>
      </c>
      <c r="R9" s="226">
        <v>2.5773648619260601</v>
      </c>
      <c r="S9" s="226">
        <v>4.1250741011064918</v>
      </c>
      <c r="T9" s="226">
        <v>2.5385458501028291</v>
      </c>
      <c r="U9" s="226">
        <v>3.3489037578644489</v>
      </c>
      <c r="V9" s="226">
        <v>3.4738612970161511</v>
      </c>
      <c r="W9" s="226">
        <v>4.0582299294304534</v>
      </c>
      <c r="DA9" s="174" t="s">
        <v>3052</v>
      </c>
    </row>
    <row r="10" spans="1:105" ht="12" customHeight="1" x14ac:dyDescent="0.25">
      <c r="A10" s="56" t="s">
        <v>96</v>
      </c>
      <c r="B10" s="262">
        <v>12.504587724214989</v>
      </c>
      <c r="C10" s="262">
        <v>12.85060971523342</v>
      </c>
      <c r="D10" s="262">
        <v>13.031662054011409</v>
      </c>
      <c r="E10" s="262">
        <v>12.8769390658869</v>
      </c>
      <c r="F10" s="262">
        <v>7.2480819010478026</v>
      </c>
      <c r="G10" s="262">
        <v>14.66652735452311</v>
      </c>
      <c r="H10" s="262">
        <v>17.701752988481971</v>
      </c>
      <c r="I10" s="262">
        <v>16.651846488184361</v>
      </c>
      <c r="J10" s="262">
        <v>15.45368093842624</v>
      </c>
      <c r="K10" s="262">
        <v>12.09722504738029</v>
      </c>
      <c r="L10" s="262">
        <v>9.0182182789291936</v>
      </c>
      <c r="M10" s="262">
        <v>9.268545144321779</v>
      </c>
      <c r="N10" s="262">
        <v>11.36725799076785</v>
      </c>
      <c r="O10" s="262">
        <v>5.186612931411962</v>
      </c>
      <c r="P10" s="262">
        <v>9.280585376913951</v>
      </c>
      <c r="Q10" s="262">
        <v>9.9946967007267418</v>
      </c>
      <c r="R10" s="262">
        <v>10.57134153553832</v>
      </c>
      <c r="S10" s="262">
        <v>11.49276164062292</v>
      </c>
      <c r="T10" s="262">
        <v>8.6225787939581231</v>
      </c>
      <c r="U10" s="262">
        <v>8.6741001416170693</v>
      </c>
      <c r="V10" s="262">
        <v>10.082201870281169</v>
      </c>
      <c r="W10" s="262">
        <v>11.04425096859425</v>
      </c>
      <c r="DA10" s="68" t="s">
        <v>3053</v>
      </c>
    </row>
    <row r="11" spans="1:105" ht="12" customHeight="1" x14ac:dyDescent="0.25">
      <c r="A11" s="37" t="s">
        <v>160</v>
      </c>
      <c r="B11" s="228">
        <v>9.2731252012106555</v>
      </c>
      <c r="C11" s="228">
        <v>9.0413913882843673</v>
      </c>
      <c r="D11" s="228">
        <v>9.5389799101345005</v>
      </c>
      <c r="E11" s="228">
        <v>11.203341208089149</v>
      </c>
      <c r="F11" s="228">
        <v>2.4804689497490351</v>
      </c>
      <c r="G11" s="228">
        <v>11.8508682072074</v>
      </c>
      <c r="H11" s="228">
        <v>14.50364622938471</v>
      </c>
      <c r="I11" s="228">
        <v>12.7068403762591</v>
      </c>
      <c r="J11" s="228">
        <v>10.76831992071051</v>
      </c>
      <c r="K11" s="228">
        <v>6.7755534142970166</v>
      </c>
      <c r="L11" s="228">
        <v>5.7802442845990409</v>
      </c>
      <c r="M11" s="228">
        <v>2.7236405448332168</v>
      </c>
      <c r="N11" s="228">
        <v>8.0828504355834809</v>
      </c>
      <c r="O11" s="228">
        <v>2.652228935503854</v>
      </c>
      <c r="P11" s="228">
        <v>3.0662992227596781</v>
      </c>
      <c r="Q11" s="228">
        <v>3.089783847542757</v>
      </c>
      <c r="R11" s="228">
        <v>3.1824901332955968</v>
      </c>
      <c r="S11" s="228">
        <v>1.831122884053263</v>
      </c>
      <c r="T11" s="228">
        <v>2.9874475520703432</v>
      </c>
      <c r="U11" s="228">
        <v>0.40969122671088298</v>
      </c>
      <c r="V11" s="228">
        <v>0.1961621555889991</v>
      </c>
      <c r="W11" s="228">
        <v>0.14617031453127449</v>
      </c>
      <c r="DA11" s="69" t="s">
        <v>3054</v>
      </c>
    </row>
    <row r="12" spans="1:105" ht="12" customHeight="1" x14ac:dyDescent="0.25">
      <c r="A12" s="37" t="s">
        <v>162</v>
      </c>
      <c r="B12" s="228">
        <v>7.0806731688157071E-2</v>
      </c>
      <c r="C12" s="228">
        <v>0.48021811662196889</v>
      </c>
      <c r="D12" s="228">
        <v>0.2144589485061118</v>
      </c>
      <c r="E12" s="228">
        <v>0.1731835301590966</v>
      </c>
      <c r="F12" s="228">
        <v>0.87241171856230415</v>
      </c>
      <c r="G12" s="228">
        <v>0.35708471231065492</v>
      </c>
      <c r="H12" s="228">
        <v>0.23220993633256051</v>
      </c>
      <c r="I12" s="228">
        <v>0.51899871045880053</v>
      </c>
      <c r="J12" s="228">
        <v>0.31988561250894959</v>
      </c>
      <c r="K12" s="228">
        <v>0.24721194687998341</v>
      </c>
      <c r="L12" s="228">
        <v>0.27662263891330569</v>
      </c>
      <c r="M12" s="228">
        <v>1.162562739839377</v>
      </c>
      <c r="N12" s="228">
        <v>1.6720234008312771</v>
      </c>
      <c r="O12" s="228">
        <v>0.16377712286473309</v>
      </c>
      <c r="P12" s="228">
        <v>1.6252548512013881E-2</v>
      </c>
      <c r="Q12" s="228">
        <v>0.13341188286026839</v>
      </c>
      <c r="R12" s="228">
        <v>1.502949916683336</v>
      </c>
      <c r="S12" s="228">
        <v>0.19195689847196351</v>
      </c>
      <c r="T12" s="228">
        <v>0.80360950254787167</v>
      </c>
      <c r="U12" s="228">
        <v>0.16651641139221179</v>
      </c>
      <c r="V12" s="228">
        <v>1.4256400111021159</v>
      </c>
      <c r="W12" s="228">
        <v>5.3175134027335452E-2</v>
      </c>
      <c r="DA12" s="69" t="s">
        <v>3055</v>
      </c>
    </row>
    <row r="13" spans="1:105" ht="12" customHeight="1" x14ac:dyDescent="0.25">
      <c r="A13" s="37" t="s">
        <v>97</v>
      </c>
      <c r="B13" s="228">
        <v>0.85984522785763884</v>
      </c>
      <c r="C13" s="228">
        <v>0.88374892519222303</v>
      </c>
      <c r="D13" s="228">
        <v>0.88374892519210746</v>
      </c>
      <c r="E13" s="228">
        <v>0.90765262252590484</v>
      </c>
      <c r="F13" s="228">
        <v>0.95537403267730048</v>
      </c>
      <c r="G13" s="228">
        <v>0.88374892519215997</v>
      </c>
      <c r="H13" s="228">
        <v>0.95537403267271326</v>
      </c>
      <c r="I13" s="228">
        <v>1.0509028374877161</v>
      </c>
      <c r="J13" s="228">
        <v>1.2181427343055029</v>
      </c>
      <c r="K13" s="228">
        <v>1.313671539121954</v>
      </c>
      <c r="L13" s="228">
        <v>1.3375752364544971</v>
      </c>
      <c r="M13" s="228">
        <v>1.3375752364569371</v>
      </c>
      <c r="N13" s="228">
        <v>1.457007738602847</v>
      </c>
      <c r="O13" s="228">
        <v>1.48082545142047</v>
      </c>
      <c r="P13" s="228">
        <v>1.5047291487495369</v>
      </c>
      <c r="Q13" s="228">
        <v>1.5525365434166709</v>
      </c>
      <c r="R13" s="228">
        <v>1.576354256232557</v>
      </c>
      <c r="S13" s="228">
        <v>1.600257953561713</v>
      </c>
      <c r="T13" s="228">
        <v>1.648065348227659</v>
      </c>
      <c r="U13" s="228">
        <v>1.6957867583655319</v>
      </c>
      <c r="V13" s="228">
        <v>1.7316423043825391</v>
      </c>
      <c r="W13" s="228">
        <v>1.7913155631899469</v>
      </c>
      <c r="DA13" s="69" t="s">
        <v>3056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3057</v>
      </c>
    </row>
    <row r="15" spans="1:105" ht="12" customHeight="1" x14ac:dyDescent="0.25">
      <c r="A15" s="37" t="s">
        <v>38</v>
      </c>
      <c r="B15" s="228">
        <v>2.300810563458541</v>
      </c>
      <c r="C15" s="228">
        <v>2.4452512851348591</v>
      </c>
      <c r="D15" s="228">
        <v>2.394474270178689</v>
      </c>
      <c r="E15" s="228">
        <v>0.59276170511275139</v>
      </c>
      <c r="F15" s="228">
        <v>2.9398272000591632</v>
      </c>
      <c r="G15" s="228">
        <v>1.574825509812894</v>
      </c>
      <c r="H15" s="228">
        <v>2.0105227900919922</v>
      </c>
      <c r="I15" s="228">
        <v>2.375104563978744</v>
      </c>
      <c r="J15" s="228">
        <v>3.1473326709012799</v>
      </c>
      <c r="K15" s="228">
        <v>3.7607881470813371</v>
      </c>
      <c r="L15" s="228">
        <v>1.6237761189623481</v>
      </c>
      <c r="M15" s="228">
        <v>4.0447666231922472</v>
      </c>
      <c r="N15" s="228">
        <v>0.15537641575024569</v>
      </c>
      <c r="O15" s="228">
        <v>0.88978142162290519</v>
      </c>
      <c r="P15" s="228">
        <v>4.6933044568927214</v>
      </c>
      <c r="Q15" s="228">
        <v>5.2189644269070454</v>
      </c>
      <c r="R15" s="228">
        <v>4.3095472293268244</v>
      </c>
      <c r="S15" s="228">
        <v>7.8694239045359797</v>
      </c>
      <c r="T15" s="228">
        <v>3.1834563911122511</v>
      </c>
      <c r="U15" s="228">
        <v>6.4021057451484422</v>
      </c>
      <c r="V15" s="228">
        <v>6.7287573992075203</v>
      </c>
      <c r="W15" s="228">
        <v>9.0535899568456895</v>
      </c>
      <c r="DA15" s="69" t="s">
        <v>3058</v>
      </c>
    </row>
    <row r="16" spans="1:105" ht="12" customHeight="1" x14ac:dyDescent="0.25">
      <c r="A16" s="57" t="s">
        <v>3059</v>
      </c>
      <c r="B16" s="263">
        <v>153.46644772150509</v>
      </c>
      <c r="C16" s="263">
        <v>159.01444875374679</v>
      </c>
      <c r="D16" s="263">
        <v>161.2883573340799</v>
      </c>
      <c r="E16" s="263">
        <v>162.90641352144311</v>
      </c>
      <c r="F16" s="263">
        <v>82.734995824135879</v>
      </c>
      <c r="G16" s="263">
        <v>166.6348173329489</v>
      </c>
      <c r="H16" s="263">
        <v>200.6905492680967</v>
      </c>
      <c r="I16" s="263">
        <v>186.20716627155161</v>
      </c>
      <c r="J16" s="263">
        <v>176.40312312620699</v>
      </c>
      <c r="K16" s="263">
        <v>134.45424361405759</v>
      </c>
      <c r="L16" s="263">
        <v>102.1573875148375</v>
      </c>
      <c r="M16" s="263">
        <v>92.309302139122678</v>
      </c>
      <c r="N16" s="263">
        <v>147.07709130799401</v>
      </c>
      <c r="O16" s="263">
        <v>49.473015610928087</v>
      </c>
      <c r="P16" s="263">
        <v>55.884925774734889</v>
      </c>
      <c r="Q16" s="263">
        <v>70.217731135335583</v>
      </c>
      <c r="R16" s="263">
        <v>104.2954380719011</v>
      </c>
      <c r="S16" s="263">
        <v>85.774415490870098</v>
      </c>
      <c r="T16" s="263">
        <v>92.228495341696885</v>
      </c>
      <c r="U16" s="263">
        <v>65.478361227820258</v>
      </c>
      <c r="V16" s="263">
        <v>68.858139600004705</v>
      </c>
      <c r="W16" s="263">
        <v>27.029119356238951</v>
      </c>
      <c r="DA16" s="70" t="s">
        <v>3060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0.54219739124359689</v>
      </c>
      <c r="J17" s="231">
        <v>0.54954419709633262</v>
      </c>
      <c r="K17" s="231">
        <v>6.0470728218339609</v>
      </c>
      <c r="L17" s="231">
        <v>2.2751355555690509</v>
      </c>
      <c r="M17" s="231">
        <v>1.3445678160465691</v>
      </c>
      <c r="N17" s="231">
        <v>0</v>
      </c>
      <c r="O17" s="231">
        <v>3.13459660963324</v>
      </c>
      <c r="P17" s="231">
        <v>7.6949633711338086</v>
      </c>
      <c r="Q17" s="231">
        <v>8.2332725923093477</v>
      </c>
      <c r="R17" s="231">
        <v>0.4065783970351759</v>
      </c>
      <c r="S17" s="231">
        <v>28.609721873492742</v>
      </c>
      <c r="T17" s="231">
        <v>32.738588253745192</v>
      </c>
      <c r="U17" s="231">
        <v>23.837173219578951</v>
      </c>
      <c r="V17" s="231">
        <v>12.24271945606433</v>
      </c>
      <c r="W17" s="231">
        <v>8.6249003428825244</v>
      </c>
      <c r="DA17" s="73" t="s">
        <v>3061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3062</v>
      </c>
    </row>
    <row r="19" spans="1:105" ht="12" customHeight="1" x14ac:dyDescent="0.25">
      <c r="A19" s="46" t="s">
        <v>33</v>
      </c>
      <c r="B19" s="231">
        <v>58.626566158482348</v>
      </c>
      <c r="C19" s="231">
        <v>59.919293662040523</v>
      </c>
      <c r="D19" s="231">
        <v>60.204240564138473</v>
      </c>
      <c r="E19" s="231">
        <v>57.903327070491443</v>
      </c>
      <c r="F19" s="231">
        <v>53.708192507736278</v>
      </c>
      <c r="G19" s="231">
        <v>53.268268408157176</v>
      </c>
      <c r="H19" s="231">
        <v>51.071469606499313</v>
      </c>
      <c r="I19" s="231">
        <v>48.616584905701913</v>
      </c>
      <c r="J19" s="231">
        <v>47.701537918053752</v>
      </c>
      <c r="K19" s="231">
        <v>39.106258995519532</v>
      </c>
      <c r="L19" s="231">
        <v>25.157580125511149</v>
      </c>
      <c r="M19" s="231">
        <v>2.250857976791997</v>
      </c>
      <c r="N19" s="231">
        <v>22.444632088584591</v>
      </c>
      <c r="O19" s="231">
        <v>8.3947056817060908</v>
      </c>
      <c r="P19" s="231">
        <v>4.8950154471336642</v>
      </c>
      <c r="Q19" s="231">
        <v>6.2736443912025681</v>
      </c>
      <c r="R19" s="231">
        <v>8.5844817495342163</v>
      </c>
      <c r="S19" s="231">
        <v>11.436122445005211</v>
      </c>
      <c r="T19" s="231">
        <v>13.25053667726953</v>
      </c>
      <c r="U19" s="231">
        <v>15.086086298824659</v>
      </c>
      <c r="V19" s="231">
        <v>12.174400734437</v>
      </c>
      <c r="W19" s="231">
        <v>5.1760699081989934</v>
      </c>
      <c r="DA19" s="73" t="s">
        <v>3063</v>
      </c>
    </row>
    <row r="20" spans="1:105" ht="12" customHeight="1" x14ac:dyDescent="0.25">
      <c r="A20" s="46" t="s">
        <v>160</v>
      </c>
      <c r="B20" s="231">
        <v>80.146942802346985</v>
      </c>
      <c r="C20" s="231">
        <v>80.186430675705424</v>
      </c>
      <c r="D20" s="231">
        <v>82.815590502757161</v>
      </c>
      <c r="E20" s="231">
        <v>93.910249276710616</v>
      </c>
      <c r="F20" s="231">
        <v>16.454372538994029</v>
      </c>
      <c r="G20" s="231">
        <v>101.05194889844741</v>
      </c>
      <c r="H20" s="231">
        <v>119.8472328421154</v>
      </c>
      <c r="I20" s="231">
        <v>106.1408988935549</v>
      </c>
      <c r="J20" s="231">
        <v>103.2375898245578</v>
      </c>
      <c r="K20" s="231">
        <v>72.300953038311562</v>
      </c>
      <c r="L20" s="231">
        <v>59.080854906707437</v>
      </c>
      <c r="M20" s="231">
        <v>43.174857288563338</v>
      </c>
      <c r="N20" s="231">
        <v>64.146272522326711</v>
      </c>
      <c r="O20" s="231">
        <v>21.63702312150232</v>
      </c>
      <c r="P20" s="231">
        <v>22.85223772273293</v>
      </c>
      <c r="Q20" s="231">
        <v>24.89777645804369</v>
      </c>
      <c r="R20" s="231">
        <v>27.255060454475529</v>
      </c>
      <c r="S20" s="231">
        <v>21.960929951215409</v>
      </c>
      <c r="T20" s="231">
        <v>20.626787752692302</v>
      </c>
      <c r="U20" s="231">
        <v>3.455076732651559</v>
      </c>
      <c r="V20" s="231">
        <v>2.59239422663518</v>
      </c>
      <c r="W20" s="231">
        <v>2.9478193074566619</v>
      </c>
      <c r="DA20" s="73" t="s">
        <v>3064</v>
      </c>
    </row>
    <row r="21" spans="1:105" ht="12" customHeight="1" x14ac:dyDescent="0.25">
      <c r="A21" s="46" t="s">
        <v>70</v>
      </c>
      <c r="B21" s="231">
        <v>13.11900327535419</v>
      </c>
      <c r="C21" s="231">
        <v>13.119003275354761</v>
      </c>
      <c r="D21" s="231">
        <v>14.3769797998019</v>
      </c>
      <c r="E21" s="231">
        <v>5.9305133754030832</v>
      </c>
      <c r="F21" s="231">
        <v>5.031954139669736</v>
      </c>
      <c r="G21" s="231">
        <v>5.5710800727401564</v>
      </c>
      <c r="H21" s="231">
        <v>23.398813371207009</v>
      </c>
      <c r="I21" s="231">
        <v>24.158447165794922</v>
      </c>
      <c r="J21" s="231">
        <v>20.73561468132716</v>
      </c>
      <c r="K21" s="231">
        <v>13.88552401797136</v>
      </c>
      <c r="L21" s="231">
        <v>12.26102066699772</v>
      </c>
      <c r="M21" s="231">
        <v>11.304359681347259</v>
      </c>
      <c r="N21" s="231">
        <v>33.105793663628774</v>
      </c>
      <c r="O21" s="231">
        <v>12.3466360071899</v>
      </c>
      <c r="P21" s="231">
        <v>13.26931052984837</v>
      </c>
      <c r="Q21" s="231">
        <v>17.257153029224291</v>
      </c>
      <c r="R21" s="231">
        <v>20.495492967124509</v>
      </c>
      <c r="S21" s="231">
        <v>19.810695239268249</v>
      </c>
      <c r="T21" s="231">
        <v>16.794702804689891</v>
      </c>
      <c r="U21" s="231">
        <v>16.41364642577361</v>
      </c>
      <c r="V21" s="231">
        <v>14.89150193899539</v>
      </c>
      <c r="W21" s="231">
        <v>6.4143266124748086</v>
      </c>
      <c r="DA21" s="73" t="s">
        <v>3065</v>
      </c>
    </row>
    <row r="22" spans="1:105" ht="12" customHeight="1" x14ac:dyDescent="0.25">
      <c r="A22" s="46" t="s">
        <v>34</v>
      </c>
      <c r="B22" s="231">
        <v>0.8728377417742148</v>
      </c>
      <c r="C22" s="231">
        <v>0.87283774177431328</v>
      </c>
      <c r="D22" s="231">
        <v>1.7456037454255291</v>
      </c>
      <c r="E22" s="231">
        <v>3.4912792289724681</v>
      </c>
      <c r="F22" s="231">
        <v>3.4912792289671022</v>
      </c>
      <c r="G22" s="231">
        <v>3.4912792289769401</v>
      </c>
      <c r="H22" s="231">
        <v>4.3640452326291097</v>
      </c>
      <c r="I22" s="231">
        <v>1.7456037454270039</v>
      </c>
      <c r="J22" s="231">
        <v>0.8728377417740365</v>
      </c>
      <c r="K22" s="231">
        <v>0</v>
      </c>
      <c r="L22" s="231">
        <v>0</v>
      </c>
      <c r="M22" s="231">
        <v>0</v>
      </c>
      <c r="N22" s="231">
        <v>12.768177409255911</v>
      </c>
      <c r="O22" s="231">
        <v>0</v>
      </c>
      <c r="P22" s="231">
        <v>3.821496130676012</v>
      </c>
      <c r="Q22" s="231">
        <v>1.913040524386532</v>
      </c>
      <c r="R22" s="231">
        <v>1.594164567916293</v>
      </c>
      <c r="S22" s="231">
        <v>6.8440268714083499E-2</v>
      </c>
      <c r="T22" s="231">
        <v>6.3086958857685269E-2</v>
      </c>
      <c r="U22" s="231">
        <v>1.9679243615957529</v>
      </c>
      <c r="V22" s="231">
        <v>2.5148097043395921</v>
      </c>
      <c r="W22" s="231">
        <v>1.06666383957566</v>
      </c>
      <c r="DA22" s="73" t="s">
        <v>3066</v>
      </c>
    </row>
    <row r="23" spans="1:105" ht="12" customHeight="1" x14ac:dyDescent="0.25">
      <c r="A23" s="46" t="s">
        <v>162</v>
      </c>
      <c r="B23" s="231">
        <v>0.70109774354734411</v>
      </c>
      <c r="C23" s="231">
        <v>4.9168833988718026</v>
      </c>
      <c r="D23" s="231">
        <v>2.145942721956811</v>
      </c>
      <c r="E23" s="231">
        <v>1.6710445698655421</v>
      </c>
      <c r="F23" s="231">
        <v>4.0491974087687312</v>
      </c>
      <c r="G23" s="231">
        <v>3.2522407246271841</v>
      </c>
      <c r="H23" s="231">
        <v>2.0089882156458709</v>
      </c>
      <c r="I23" s="231">
        <v>5.0034341698292142</v>
      </c>
      <c r="J23" s="231">
        <v>3.3059987633979451</v>
      </c>
      <c r="K23" s="231">
        <v>3.114434740421145</v>
      </c>
      <c r="L23" s="231">
        <v>3.3827962600521562</v>
      </c>
      <c r="M23" s="231">
        <v>34.234659376373507</v>
      </c>
      <c r="N23" s="231">
        <v>14.612215624197979</v>
      </c>
      <c r="O23" s="231">
        <v>3.960054190896539</v>
      </c>
      <c r="P23" s="231">
        <v>3.3519025732101011</v>
      </c>
      <c r="Q23" s="231">
        <v>11.642844140169149</v>
      </c>
      <c r="R23" s="231">
        <v>45.959659935815353</v>
      </c>
      <c r="S23" s="231">
        <v>3.8885057131743959</v>
      </c>
      <c r="T23" s="231">
        <v>8.7547928944422928</v>
      </c>
      <c r="U23" s="231">
        <v>4.7184541893957261</v>
      </c>
      <c r="V23" s="231">
        <v>24.44231353953321</v>
      </c>
      <c r="W23" s="231">
        <v>2.799339345650298</v>
      </c>
      <c r="DA23" s="73" t="s">
        <v>3067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3068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3069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3070</v>
      </c>
    </row>
    <row r="27" spans="1:105" ht="12" customHeight="1" x14ac:dyDescent="0.25">
      <c r="A27" s="57" t="s">
        <v>3071</v>
      </c>
      <c r="B27" s="263">
        <f t="shared" ref="B27:W27" si="0">B28+B34</f>
        <v>264.56641680943517</v>
      </c>
      <c r="C27" s="263">
        <f t="shared" si="0"/>
        <v>269.62789248037819</v>
      </c>
      <c r="D27" s="263">
        <f t="shared" si="0"/>
        <v>277.80914649065932</v>
      </c>
      <c r="E27" s="263">
        <f t="shared" si="0"/>
        <v>258.33899194917785</v>
      </c>
      <c r="F27" s="263">
        <f t="shared" si="0"/>
        <v>170.46806479119229</v>
      </c>
      <c r="G27" s="263">
        <f t="shared" si="0"/>
        <v>252.11641509587272</v>
      </c>
      <c r="H27" s="263">
        <f t="shared" si="0"/>
        <v>286.59019730789475</v>
      </c>
      <c r="I27" s="263">
        <f t="shared" si="0"/>
        <v>268.2176836062971</v>
      </c>
      <c r="J27" s="263">
        <f t="shared" si="0"/>
        <v>256.4840415324357</v>
      </c>
      <c r="K27" s="263">
        <f t="shared" si="0"/>
        <v>216.20377187273257</v>
      </c>
      <c r="L27" s="263">
        <f t="shared" si="0"/>
        <v>170.10367034211245</v>
      </c>
      <c r="M27" s="263">
        <f t="shared" si="0"/>
        <v>146.46677097470757</v>
      </c>
      <c r="N27" s="263">
        <f t="shared" si="0"/>
        <v>186.58712558849547</v>
      </c>
      <c r="O27" s="263">
        <f t="shared" si="0"/>
        <v>121.4187696776154</v>
      </c>
      <c r="P27" s="263">
        <f t="shared" si="0"/>
        <v>176.06312426523883</v>
      </c>
      <c r="Q27" s="263">
        <f t="shared" si="0"/>
        <v>190.15320432164503</v>
      </c>
      <c r="R27" s="263">
        <f t="shared" si="0"/>
        <v>198.60762481990571</v>
      </c>
      <c r="S27" s="263">
        <f t="shared" si="0"/>
        <v>273.2065254955275</v>
      </c>
      <c r="T27" s="263">
        <f t="shared" si="0"/>
        <v>265.15912216952478</v>
      </c>
      <c r="U27" s="263">
        <f t="shared" si="0"/>
        <v>215.33551342839201</v>
      </c>
      <c r="V27" s="263">
        <f t="shared" si="0"/>
        <v>158.66951823000116</v>
      </c>
      <c r="W27" s="263">
        <f t="shared" si="0"/>
        <v>104.56580358160959</v>
      </c>
      <c r="DA27" s="70"/>
    </row>
    <row r="28" spans="1:105" ht="12" customHeight="1" x14ac:dyDescent="0.25">
      <c r="A28" s="60" t="s">
        <v>3072</v>
      </c>
      <c r="B28" s="264">
        <v>257.02299652701299</v>
      </c>
      <c r="C28" s="264">
        <v>261.23044613018402</v>
      </c>
      <c r="D28" s="264">
        <v>269.76607922794773</v>
      </c>
      <c r="E28" s="264">
        <v>251.63912337638689</v>
      </c>
      <c r="F28" s="264">
        <v>166.47393394898799</v>
      </c>
      <c r="G28" s="264">
        <v>248.06110740829669</v>
      </c>
      <c r="H28" s="264">
        <v>282.25818777070998</v>
      </c>
      <c r="I28" s="264">
        <v>263.37970972753408</v>
      </c>
      <c r="J28" s="264">
        <v>247.68131224056461</v>
      </c>
      <c r="K28" s="264">
        <v>205.7063646844567</v>
      </c>
      <c r="L28" s="264">
        <v>163.83759149120459</v>
      </c>
      <c r="M28" s="264">
        <v>132.55978344007289</v>
      </c>
      <c r="N28" s="264">
        <v>182.35878580303941</v>
      </c>
      <c r="O28" s="264">
        <v>117.4006674057307</v>
      </c>
      <c r="P28" s="264">
        <v>164.52785519632451</v>
      </c>
      <c r="Q28" s="264">
        <v>176.86421944055309</v>
      </c>
      <c r="R28" s="264">
        <v>184.13336992904601</v>
      </c>
      <c r="S28" s="264">
        <v>260.53945222768863</v>
      </c>
      <c r="T28" s="264">
        <v>264.00032012986787</v>
      </c>
      <c r="U28" s="264">
        <v>211.3744674002491</v>
      </c>
      <c r="V28" s="264">
        <v>154.52709173225469</v>
      </c>
      <c r="W28" s="264">
        <v>97.076726571370585</v>
      </c>
      <c r="DA28" s="72" t="s">
        <v>3073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0.50644439553994069</v>
      </c>
      <c r="J29" s="232">
        <v>0.51129471418955463</v>
      </c>
      <c r="K29" s="232">
        <v>5.6017817151653269</v>
      </c>
      <c r="L29" s="232">
        <v>2.1076003432093549</v>
      </c>
      <c r="M29" s="232">
        <v>1.245557252020183</v>
      </c>
      <c r="N29" s="232">
        <v>0</v>
      </c>
      <c r="O29" s="232">
        <v>12.202872140046299</v>
      </c>
      <c r="P29" s="232">
        <v>33.621975579561052</v>
      </c>
      <c r="Q29" s="232">
        <v>35.974036091832161</v>
      </c>
      <c r="R29" s="232">
        <v>1.7764826519608981</v>
      </c>
      <c r="S29" s="232">
        <v>125.00584132434589</v>
      </c>
      <c r="T29" s="232">
        <v>128.40944317827461</v>
      </c>
      <c r="U29" s="232">
        <v>104.1966186972445</v>
      </c>
      <c r="V29" s="232">
        <v>53.492706167171967</v>
      </c>
      <c r="W29" s="232">
        <v>37.814566553377183</v>
      </c>
      <c r="DA29" s="71" t="s">
        <v>3074</v>
      </c>
    </row>
    <row r="30" spans="1:105" ht="12" customHeight="1" x14ac:dyDescent="0.25">
      <c r="A30" s="59" t="s">
        <v>33</v>
      </c>
      <c r="B30" s="232">
        <v>72.693304708571631</v>
      </c>
      <c r="C30" s="232">
        <v>73.160608041059561</v>
      </c>
      <c r="D30" s="232">
        <v>75.141434664903869</v>
      </c>
      <c r="E30" s="232">
        <v>74.895824459291504</v>
      </c>
      <c r="F30" s="232">
        <v>68.65597707840665</v>
      </c>
      <c r="G30" s="232">
        <v>64.711100944267457</v>
      </c>
      <c r="H30" s="232">
        <v>61.924390224881932</v>
      </c>
      <c r="I30" s="232">
        <v>58.421237803719308</v>
      </c>
      <c r="J30" s="232">
        <v>57.405747790986773</v>
      </c>
      <c r="K30" s="232">
        <v>50.31686612736064</v>
      </c>
      <c r="L30" s="232">
        <v>34.577229912186908</v>
      </c>
      <c r="M30" s="232">
        <v>9.8347826076279237</v>
      </c>
      <c r="N30" s="232">
        <v>25.07697012257432</v>
      </c>
      <c r="O30" s="232">
        <v>9.8901178565882013</v>
      </c>
      <c r="P30" s="232">
        <v>14.07194445904633</v>
      </c>
      <c r="Q30" s="232">
        <v>14.40834775181037</v>
      </c>
      <c r="R30" s="232">
        <v>19.30113635127972</v>
      </c>
      <c r="S30" s="232">
        <v>22.49177284547978</v>
      </c>
      <c r="T30" s="232">
        <v>24.578652612727382</v>
      </c>
      <c r="U30" s="232">
        <v>27.016463910416999</v>
      </c>
      <c r="V30" s="232">
        <v>22.739822616165529</v>
      </c>
      <c r="W30" s="232">
        <v>17.189925285245259</v>
      </c>
      <c r="DA30" s="71" t="s">
        <v>3075</v>
      </c>
    </row>
    <row r="31" spans="1:105" ht="12" customHeight="1" x14ac:dyDescent="0.25">
      <c r="A31" s="59" t="s">
        <v>160</v>
      </c>
      <c r="B31" s="232">
        <v>126.3551355951391</v>
      </c>
      <c r="C31" s="232">
        <v>126.1695627707842</v>
      </c>
      <c r="D31" s="232">
        <v>129.79769617728641</v>
      </c>
      <c r="E31" s="232">
        <v>149.2515828655759</v>
      </c>
      <c r="F31" s="232">
        <v>71.894885654477434</v>
      </c>
      <c r="G31" s="232">
        <v>155.93713318748411</v>
      </c>
      <c r="H31" s="232">
        <v>174.18026844316569</v>
      </c>
      <c r="I31" s="232">
        <v>152.70516070087859</v>
      </c>
      <c r="J31" s="232">
        <v>148.85534561468759</v>
      </c>
      <c r="K31" s="232">
        <v>121.1745826766314</v>
      </c>
      <c r="L31" s="232">
        <v>101.0211345314267</v>
      </c>
      <c r="M31" s="232">
        <v>69.49186432546513</v>
      </c>
      <c r="N31" s="232">
        <v>84.529548450539551</v>
      </c>
      <c r="O31" s="232">
        <v>50.795956313323742</v>
      </c>
      <c r="P31" s="232">
        <v>56.722135033423562</v>
      </c>
      <c r="Q31" s="232">
        <v>61.060457703093242</v>
      </c>
      <c r="R31" s="232">
        <v>59.051900963195443</v>
      </c>
      <c r="S31" s="232">
        <v>40.365911825293573</v>
      </c>
      <c r="T31" s="232">
        <v>39.477154561207954</v>
      </c>
      <c r="U31" s="232">
        <v>11.261187724925369</v>
      </c>
      <c r="V31" s="232">
        <v>9.1696619860067639</v>
      </c>
      <c r="W31" s="232">
        <v>9.5984981542055881</v>
      </c>
      <c r="DA31" s="71" t="s">
        <v>3076</v>
      </c>
    </row>
    <row r="32" spans="1:105" ht="12" customHeight="1" x14ac:dyDescent="0.25">
      <c r="A32" s="59" t="s">
        <v>70</v>
      </c>
      <c r="B32" s="232">
        <v>57.321495435156109</v>
      </c>
      <c r="C32" s="232">
        <v>57.321495435158603</v>
      </c>
      <c r="D32" s="232">
        <v>62.818033098130059</v>
      </c>
      <c r="E32" s="232">
        <v>25.912478885871909</v>
      </c>
      <c r="F32" s="232">
        <v>21.986360563600549</v>
      </c>
      <c r="G32" s="232">
        <v>24.341989574649482</v>
      </c>
      <c r="H32" s="232">
        <v>44.25621721431645</v>
      </c>
      <c r="I32" s="232">
        <v>44.17314828131569</v>
      </c>
      <c r="J32" s="232">
        <v>37.833030131147233</v>
      </c>
      <c r="K32" s="232">
        <v>25.72803850067071</v>
      </c>
      <c r="L32" s="232">
        <v>22.997930981838291</v>
      </c>
      <c r="M32" s="232">
        <v>20.273873372826621</v>
      </c>
      <c r="N32" s="232">
        <v>58.241091641679979</v>
      </c>
      <c r="O32" s="232">
        <v>40.843275252432989</v>
      </c>
      <c r="P32" s="232">
        <v>57.006723155842288</v>
      </c>
      <c r="Q32" s="232">
        <v>54.201245310180539</v>
      </c>
      <c r="R32" s="232">
        <v>60.76557842373488</v>
      </c>
      <c r="S32" s="232">
        <v>61.417082035635772</v>
      </c>
      <c r="T32" s="232">
        <v>53.494775025715718</v>
      </c>
      <c r="U32" s="232">
        <v>52.771886942737368</v>
      </c>
      <c r="V32" s="232">
        <v>41.461245037278772</v>
      </c>
      <c r="W32" s="232">
        <v>24.350618712839029</v>
      </c>
      <c r="DA32" s="71" t="s">
        <v>3077</v>
      </c>
    </row>
    <row r="33" spans="1:105" ht="12" customHeight="1" x14ac:dyDescent="0.25">
      <c r="A33" s="59" t="s">
        <v>162</v>
      </c>
      <c r="B33" s="232">
        <v>0.65306078814612023</v>
      </c>
      <c r="C33" s="232">
        <v>4.5787798831815421</v>
      </c>
      <c r="D33" s="232">
        <v>2.008915287627342</v>
      </c>
      <c r="E33" s="232">
        <v>1.5792371656474971</v>
      </c>
      <c r="F33" s="232">
        <v>3.9367106525034399</v>
      </c>
      <c r="G33" s="232">
        <v>3.0708837018955948</v>
      </c>
      <c r="H33" s="232">
        <v>1.897311888345903</v>
      </c>
      <c r="I33" s="232">
        <v>7.5737185460805554</v>
      </c>
      <c r="J33" s="232">
        <v>3.075893989553427</v>
      </c>
      <c r="K33" s="232">
        <v>2.8850956646286399</v>
      </c>
      <c r="L33" s="232">
        <v>3.133695722543449</v>
      </c>
      <c r="M33" s="232">
        <v>31.713705882133009</v>
      </c>
      <c r="N33" s="232">
        <v>14.51117558824555</v>
      </c>
      <c r="O33" s="232">
        <v>3.6684458433395002</v>
      </c>
      <c r="P33" s="232">
        <v>3.1050769684512192</v>
      </c>
      <c r="Q33" s="232">
        <v>11.220132583636801</v>
      </c>
      <c r="R33" s="232">
        <v>43.238271538875033</v>
      </c>
      <c r="S33" s="232">
        <v>11.2588441969336</v>
      </c>
      <c r="T33" s="232">
        <v>18.040294751942291</v>
      </c>
      <c r="U33" s="232">
        <v>16.128310124924809</v>
      </c>
      <c r="V33" s="232">
        <v>27.66365592563168</v>
      </c>
      <c r="W33" s="232">
        <v>8.123117865703529</v>
      </c>
      <c r="DA33" s="71" t="s">
        <v>3078</v>
      </c>
    </row>
    <row r="34" spans="1:105" ht="12" customHeight="1" x14ac:dyDescent="0.25">
      <c r="A34" s="60" t="s">
        <v>3079</v>
      </c>
      <c r="B34" s="264">
        <v>7.5434202824221526</v>
      </c>
      <c r="C34" s="264">
        <v>8.3974463501941941</v>
      </c>
      <c r="D34" s="264">
        <v>8.0430672627115936</v>
      </c>
      <c r="E34" s="264">
        <v>6.6998685727909608</v>
      </c>
      <c r="F34" s="264">
        <v>3.9941308422042932</v>
      </c>
      <c r="G34" s="264">
        <v>4.0553076875760228</v>
      </c>
      <c r="H34" s="264">
        <v>4.3320095371847689</v>
      </c>
      <c r="I34" s="264">
        <v>4.8379738787630462</v>
      </c>
      <c r="J34" s="264">
        <v>8.8027292918711009</v>
      </c>
      <c r="K34" s="264">
        <v>10.497407188275879</v>
      </c>
      <c r="L34" s="264">
        <v>6.266078850907868</v>
      </c>
      <c r="M34" s="264">
        <v>13.90698753463467</v>
      </c>
      <c r="N34" s="264">
        <v>4.2283397854560514</v>
      </c>
      <c r="O34" s="264">
        <v>4.0181022718846942</v>
      </c>
      <c r="P34" s="264">
        <v>11.535269068914319</v>
      </c>
      <c r="Q34" s="264">
        <v>13.28898488109194</v>
      </c>
      <c r="R34" s="264">
        <v>14.47425489085969</v>
      </c>
      <c r="S34" s="264">
        <v>12.6670732678389</v>
      </c>
      <c r="T34" s="264">
        <v>1.158802039656903</v>
      </c>
      <c r="U34" s="264">
        <v>3.9610460281429161</v>
      </c>
      <c r="V34" s="264">
        <v>4.142426497746472</v>
      </c>
      <c r="W34" s="264">
        <v>7.4890770102390043</v>
      </c>
      <c r="DA34" s="72" t="s">
        <v>3080</v>
      </c>
    </row>
    <row r="35" spans="1:105" ht="12" customHeight="1" x14ac:dyDescent="0.25">
      <c r="A35" s="57" t="s">
        <v>3081</v>
      </c>
      <c r="B35" s="263">
        <f t="shared" ref="B35:W35" si="1">B36+B42+B53</f>
        <v>39.05009941966874</v>
      </c>
      <c r="C35" s="263">
        <f t="shared" si="1"/>
        <v>40.994553998793883</v>
      </c>
      <c r="D35" s="263">
        <f t="shared" si="1"/>
        <v>41.040037132430989</v>
      </c>
      <c r="E35" s="263">
        <f t="shared" si="1"/>
        <v>43.13918195922777</v>
      </c>
      <c r="F35" s="263">
        <f t="shared" si="1"/>
        <v>18.292079726616489</v>
      </c>
      <c r="G35" s="263">
        <f t="shared" si="1"/>
        <v>44.705330584943624</v>
      </c>
      <c r="H35" s="263">
        <f t="shared" si="1"/>
        <v>55.30515432018688</v>
      </c>
      <c r="I35" s="263">
        <f t="shared" si="1"/>
        <v>51.387706187079232</v>
      </c>
      <c r="J35" s="263">
        <f t="shared" si="1"/>
        <v>49.331783420022532</v>
      </c>
      <c r="K35" s="263">
        <f t="shared" si="1"/>
        <v>36.460922079602675</v>
      </c>
      <c r="L35" s="263">
        <f t="shared" si="1"/>
        <v>26.826725545627625</v>
      </c>
      <c r="M35" s="263">
        <f t="shared" si="1"/>
        <v>26.529211049897739</v>
      </c>
      <c r="N35" s="263">
        <f t="shared" si="1"/>
        <v>42.224788234711163</v>
      </c>
      <c r="O35" s="263">
        <f t="shared" si="1"/>
        <v>9.5673341625370227</v>
      </c>
      <c r="P35" s="263">
        <f t="shared" si="1"/>
        <v>7.8496767726314367</v>
      </c>
      <c r="Q35" s="263">
        <f t="shared" si="1"/>
        <v>13.3118881116532</v>
      </c>
      <c r="R35" s="263">
        <f t="shared" si="1"/>
        <v>26.575514868589632</v>
      </c>
      <c r="S35" s="263">
        <f t="shared" si="1"/>
        <v>11.892030123308073</v>
      </c>
      <c r="T35" s="263">
        <f t="shared" si="1"/>
        <v>12.991052890341871</v>
      </c>
      <c r="U35" s="263">
        <f t="shared" si="1"/>
        <v>6.9770345090585142</v>
      </c>
      <c r="V35" s="263">
        <f t="shared" si="1"/>
        <v>13.842961971444382</v>
      </c>
      <c r="W35" s="263">
        <f t="shared" si="1"/>
        <v>2.6454295925734157</v>
      </c>
      <c r="DA35" s="70"/>
    </row>
    <row r="36" spans="1:105" ht="12" customHeight="1" x14ac:dyDescent="0.25">
      <c r="A36" s="60" t="s">
        <v>3082</v>
      </c>
      <c r="B36" s="264">
        <v>16.09653918684938</v>
      </c>
      <c r="C36" s="264">
        <v>16.877922915386161</v>
      </c>
      <c r="D36" s="264">
        <v>16.89574223017307</v>
      </c>
      <c r="E36" s="264">
        <v>17.804119060476761</v>
      </c>
      <c r="F36" s="264">
        <v>7.4599604469832279</v>
      </c>
      <c r="G36" s="264">
        <v>18.578551135002659</v>
      </c>
      <c r="H36" s="264">
        <v>23.01271843560604</v>
      </c>
      <c r="I36" s="264">
        <v>21.39225243347807</v>
      </c>
      <c r="J36" s="264">
        <v>20.370672269027011</v>
      </c>
      <c r="K36" s="264">
        <v>14.89418552455451</v>
      </c>
      <c r="L36" s="264">
        <v>11.022205813683319</v>
      </c>
      <c r="M36" s="264">
        <v>10.5637239931834</v>
      </c>
      <c r="N36" s="264">
        <v>17.358470476984259</v>
      </c>
      <c r="O36" s="264">
        <v>3.853125713722874</v>
      </c>
      <c r="P36" s="264">
        <v>2.8020852531402811</v>
      </c>
      <c r="Q36" s="264">
        <v>4.9885955544015594</v>
      </c>
      <c r="R36" s="264">
        <v>10.527966674400879</v>
      </c>
      <c r="S36" s="264">
        <v>4.4536855423244726</v>
      </c>
      <c r="T36" s="264">
        <v>5.4186343801547219</v>
      </c>
      <c r="U36" s="264">
        <v>2.7638737237686479</v>
      </c>
      <c r="V36" s="264">
        <v>5.5996292478835148</v>
      </c>
      <c r="W36" s="264">
        <v>0.76847006432011677</v>
      </c>
      <c r="DA36" s="72" t="s">
        <v>3083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7.3434437353291374E-2</v>
      </c>
      <c r="J37" s="232">
        <v>7.4137733557485416E-2</v>
      </c>
      <c r="K37" s="232">
        <v>0.81225834869897229</v>
      </c>
      <c r="L37" s="232">
        <v>0.30560204976535649</v>
      </c>
      <c r="M37" s="232">
        <v>0.18060580154292649</v>
      </c>
      <c r="N37" s="232">
        <v>0</v>
      </c>
      <c r="O37" s="232">
        <v>5.8257627285199898E-2</v>
      </c>
      <c r="P37" s="232">
        <v>0</v>
      </c>
      <c r="Q37" s="232">
        <v>0</v>
      </c>
      <c r="R37" s="232">
        <v>0</v>
      </c>
      <c r="S37" s="232">
        <v>0</v>
      </c>
      <c r="T37" s="232">
        <v>0.57332064055492793</v>
      </c>
      <c r="U37" s="232">
        <v>0</v>
      </c>
      <c r="V37" s="232">
        <v>0</v>
      </c>
      <c r="W37" s="232">
        <v>0</v>
      </c>
      <c r="DA37" s="71" t="s">
        <v>3084</v>
      </c>
    </row>
    <row r="38" spans="1:105" ht="12" customHeight="1" x14ac:dyDescent="0.25">
      <c r="A38" s="59" t="s">
        <v>33</v>
      </c>
      <c r="B38" s="232">
        <v>7.2079403686404877</v>
      </c>
      <c r="C38" s="232">
        <v>7.408993976171601</v>
      </c>
      <c r="D38" s="232">
        <v>7.4296144422573036</v>
      </c>
      <c r="E38" s="232">
        <v>7.1273914224017121</v>
      </c>
      <c r="F38" s="232">
        <v>6.8891374023702294</v>
      </c>
      <c r="G38" s="232">
        <v>6.7170345273303873</v>
      </c>
      <c r="H38" s="232">
        <v>6.4462662430812703</v>
      </c>
      <c r="I38" s="232">
        <v>6.0716139120589441</v>
      </c>
      <c r="J38" s="232">
        <v>5.9243678602047769</v>
      </c>
      <c r="K38" s="232">
        <v>4.7031429539052709</v>
      </c>
      <c r="L38" s="232">
        <v>2.939464346187354</v>
      </c>
      <c r="M38" s="232">
        <v>0</v>
      </c>
      <c r="N38" s="232">
        <v>3.1158487368730339</v>
      </c>
      <c r="O38" s="232">
        <v>1.0451406065896289</v>
      </c>
      <c r="P38" s="232">
        <v>0.32660771759369323</v>
      </c>
      <c r="Q38" s="232">
        <v>0.53353493074164993</v>
      </c>
      <c r="R38" s="232">
        <v>0.72443077990780635</v>
      </c>
      <c r="S38" s="232">
        <v>1.073922408476653</v>
      </c>
      <c r="T38" s="232">
        <v>1.3011176094830219</v>
      </c>
      <c r="U38" s="232">
        <v>1.5581162815138121</v>
      </c>
      <c r="V38" s="232">
        <v>1.2603184999667769</v>
      </c>
      <c r="W38" s="232">
        <v>0.25249670356412451</v>
      </c>
      <c r="DA38" s="71" t="s">
        <v>3085</v>
      </c>
    </row>
    <row r="39" spans="1:105" ht="12" customHeight="1" x14ac:dyDescent="0.25">
      <c r="A39" s="59" t="s">
        <v>160</v>
      </c>
      <c r="B39" s="232">
        <v>8.7939050039277049</v>
      </c>
      <c r="C39" s="232">
        <v>8.8050058561532349</v>
      </c>
      <c r="D39" s="232">
        <v>9.1748350712097988</v>
      </c>
      <c r="E39" s="232">
        <v>10.44773824905616</v>
      </c>
      <c r="F39" s="232">
        <v>0</v>
      </c>
      <c r="G39" s="232">
        <v>11.41623847089742</v>
      </c>
      <c r="H39" s="232">
        <v>13.973066117692641</v>
      </c>
      <c r="I39" s="232">
        <v>12.263802799223569</v>
      </c>
      <c r="J39" s="232">
        <v>11.85610576388337</v>
      </c>
      <c r="K39" s="232">
        <v>7.5972138048301394</v>
      </c>
      <c r="L39" s="232">
        <v>6.1299291305027914</v>
      </c>
      <c r="M39" s="232">
        <v>4.6486071066563426</v>
      </c>
      <c r="N39" s="232">
        <v>8.368856428993503</v>
      </c>
      <c r="O39" s="232">
        <v>1.706591641924998</v>
      </c>
      <c r="P39" s="232">
        <v>1.854839348942154</v>
      </c>
      <c r="Q39" s="232">
        <v>1.95824385934524</v>
      </c>
      <c r="R39" s="232">
        <v>2.3886461817572271</v>
      </c>
      <c r="S39" s="232">
        <v>2.1727378747507982</v>
      </c>
      <c r="T39" s="232">
        <v>1.9778522430896559</v>
      </c>
      <c r="U39" s="232">
        <v>0.1851322186612544</v>
      </c>
      <c r="V39" s="232">
        <v>9.0214407057893492E-2</v>
      </c>
      <c r="W39" s="232">
        <v>0.1525442502240888</v>
      </c>
      <c r="DA39" s="71" t="s">
        <v>3086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0</v>
      </c>
      <c r="F40" s="232">
        <v>0</v>
      </c>
      <c r="G40" s="232">
        <v>0</v>
      </c>
      <c r="H40" s="232">
        <v>2.3182758510219652</v>
      </c>
      <c r="I40" s="232">
        <v>2.4200862579386708</v>
      </c>
      <c r="J40" s="232">
        <v>2.0700562828961311</v>
      </c>
      <c r="K40" s="232">
        <v>1.363231545748975</v>
      </c>
      <c r="L40" s="232">
        <v>1.1928244074590151</v>
      </c>
      <c r="M40" s="232">
        <v>1.1360237320748461</v>
      </c>
      <c r="N40" s="232">
        <v>3.7696448508221141</v>
      </c>
      <c r="O40" s="232">
        <v>0.5112111906388197</v>
      </c>
      <c r="P40" s="232">
        <v>0.17040202617900699</v>
      </c>
      <c r="Q40" s="232">
        <v>0.86989753968733352</v>
      </c>
      <c r="R40" s="232">
        <v>1.1453403395989681</v>
      </c>
      <c r="S40" s="232">
        <v>0.98289842186220322</v>
      </c>
      <c r="T40" s="232">
        <v>0.77705592393340206</v>
      </c>
      <c r="U40" s="232">
        <v>0.79066303450822406</v>
      </c>
      <c r="V40" s="232">
        <v>0.97738472890015804</v>
      </c>
      <c r="W40" s="232">
        <v>0.17317536729922109</v>
      </c>
      <c r="DA40" s="71" t="s">
        <v>3087</v>
      </c>
    </row>
    <row r="41" spans="1:105" ht="12" customHeight="1" x14ac:dyDescent="0.25">
      <c r="A41" s="59" t="s">
        <v>162</v>
      </c>
      <c r="B41" s="232">
        <v>9.4693814281187436E-2</v>
      </c>
      <c r="C41" s="232">
        <v>0.66392308306132364</v>
      </c>
      <c r="D41" s="232">
        <v>0.29129271670596468</v>
      </c>
      <c r="E41" s="232">
        <v>0.22898938901888721</v>
      </c>
      <c r="F41" s="232">
        <v>0.57082304461299904</v>
      </c>
      <c r="G41" s="232">
        <v>0.44527813677486111</v>
      </c>
      <c r="H41" s="232">
        <v>0.27511022381015598</v>
      </c>
      <c r="I41" s="232">
        <v>0.56331502690359037</v>
      </c>
      <c r="J41" s="232">
        <v>0.44600462848524702</v>
      </c>
      <c r="K41" s="232">
        <v>0.41833887137115278</v>
      </c>
      <c r="L41" s="232">
        <v>0.45438587976880013</v>
      </c>
      <c r="M41" s="232">
        <v>4.5984873529092862</v>
      </c>
      <c r="N41" s="232">
        <v>2.1041204602956038</v>
      </c>
      <c r="O41" s="232">
        <v>0.53192464728422784</v>
      </c>
      <c r="P41" s="232">
        <v>0.4502361604254268</v>
      </c>
      <c r="Q41" s="232">
        <v>1.6269192246273361</v>
      </c>
      <c r="R41" s="232">
        <v>6.2695493731368828</v>
      </c>
      <c r="S41" s="232">
        <v>0.2241268372348181</v>
      </c>
      <c r="T41" s="232">
        <v>0.78928796309371363</v>
      </c>
      <c r="U41" s="232">
        <v>0.22996218908535809</v>
      </c>
      <c r="V41" s="232">
        <v>3.2717116119586862</v>
      </c>
      <c r="W41" s="232">
        <v>0.19025374323268221</v>
      </c>
      <c r="DA41" s="71" t="s">
        <v>3088</v>
      </c>
    </row>
    <row r="42" spans="1:105" ht="12" customHeight="1" x14ac:dyDescent="0.25">
      <c r="A42" s="60" t="s">
        <v>3089</v>
      </c>
      <c r="B42" s="264">
        <v>22.172277417854211</v>
      </c>
      <c r="C42" s="264">
        <v>23.246895568566181</v>
      </c>
      <c r="D42" s="264">
        <v>23.311262935762791</v>
      </c>
      <c r="E42" s="264">
        <v>24.641147939426229</v>
      </c>
      <c r="F42" s="264">
        <v>10.41844144240496</v>
      </c>
      <c r="G42" s="264">
        <v>25.70676543944202</v>
      </c>
      <c r="H42" s="264">
        <v>31.843763468229561</v>
      </c>
      <c r="I42" s="264">
        <v>29.49437788758642</v>
      </c>
      <c r="J42" s="264">
        <v>28.049399902908871</v>
      </c>
      <c r="K42" s="264">
        <v>20.47950509626245</v>
      </c>
      <c r="L42" s="264">
        <v>15.15553299381456</v>
      </c>
      <c r="M42" s="264">
        <v>14.525120490627179</v>
      </c>
      <c r="N42" s="264">
        <v>24.42838256566181</v>
      </c>
      <c r="O42" s="264">
        <v>5.2980478563689486</v>
      </c>
      <c r="P42" s="264">
        <v>3.8528672230678862</v>
      </c>
      <c r="Q42" s="264">
        <v>6.9469334088528321</v>
      </c>
      <c r="R42" s="264">
        <v>14.54842893763543</v>
      </c>
      <c r="S42" s="264">
        <v>6.1263977068145721</v>
      </c>
      <c r="T42" s="264">
        <v>7.4523997275083991</v>
      </c>
      <c r="U42" s="264">
        <v>3.8029095895179208</v>
      </c>
      <c r="V42" s="264">
        <v>7.814295693437125</v>
      </c>
      <c r="W42" s="264">
        <v>1.101305123621402</v>
      </c>
      <c r="DA42" s="72" t="s">
        <v>3090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0.1001403504889357</v>
      </c>
      <c r="J43" s="231">
        <v>0.10149725800075481</v>
      </c>
      <c r="K43" s="231">
        <v>1.116855229461087</v>
      </c>
      <c r="L43" s="231">
        <v>0.42020281842736518</v>
      </c>
      <c r="M43" s="231">
        <v>0.24833297712152411</v>
      </c>
      <c r="N43" s="231">
        <v>0</v>
      </c>
      <c r="O43" s="231">
        <v>8.0104237517149832E-2</v>
      </c>
      <c r="P43" s="231">
        <v>0</v>
      </c>
      <c r="Q43" s="231">
        <v>0</v>
      </c>
      <c r="R43" s="231">
        <v>0</v>
      </c>
      <c r="S43" s="231">
        <v>0</v>
      </c>
      <c r="T43" s="231">
        <v>0.78773992292863393</v>
      </c>
      <c r="U43" s="231">
        <v>0</v>
      </c>
      <c r="V43" s="231">
        <v>0</v>
      </c>
      <c r="W43" s="231">
        <v>0</v>
      </c>
      <c r="DA43" s="73" t="s">
        <v>3091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3092</v>
      </c>
    </row>
    <row r="45" spans="1:105" ht="12" customHeight="1" x14ac:dyDescent="0.25">
      <c r="A45" s="64" t="s">
        <v>33</v>
      </c>
      <c r="B45" s="231">
        <v>9.8564342117332835</v>
      </c>
      <c r="C45" s="231">
        <v>10.134050546997941</v>
      </c>
      <c r="D45" s="231">
        <v>10.10895958174358</v>
      </c>
      <c r="E45" s="231">
        <v>9.6062739726177302</v>
      </c>
      <c r="F45" s="231">
        <v>9.0257641895237395</v>
      </c>
      <c r="G45" s="231">
        <v>9.0610927551640277</v>
      </c>
      <c r="H45" s="231">
        <v>8.694219114557999</v>
      </c>
      <c r="I45" s="231">
        <v>8.2796786780286986</v>
      </c>
      <c r="J45" s="231">
        <v>8.1106754191822965</v>
      </c>
      <c r="K45" s="231">
        <v>6.4668215616197502</v>
      </c>
      <c r="L45" s="231">
        <v>4.0417634760076107</v>
      </c>
      <c r="M45" s="231">
        <v>0</v>
      </c>
      <c r="N45" s="231">
        <v>3.996442072137536</v>
      </c>
      <c r="O45" s="231">
        <v>1.4370683340607391</v>
      </c>
      <c r="P45" s="231">
        <v>0.44908561169132821</v>
      </c>
      <c r="Q45" s="231">
        <v>0.70519241788817888</v>
      </c>
      <c r="R45" s="231">
        <v>0.9808194234308496</v>
      </c>
      <c r="S45" s="231">
        <v>1.474680789967868</v>
      </c>
      <c r="T45" s="231">
        <v>1.7877296104727409</v>
      </c>
      <c r="U45" s="231">
        <v>2.1378234487821368</v>
      </c>
      <c r="V45" s="231">
        <v>1.6562258487110499</v>
      </c>
      <c r="W45" s="231">
        <v>0.3057932055764031</v>
      </c>
      <c r="DA45" s="73" t="s">
        <v>3093</v>
      </c>
    </row>
    <row r="46" spans="1:105" ht="12" customHeight="1" x14ac:dyDescent="0.25">
      <c r="A46" s="64" t="s">
        <v>160</v>
      </c>
      <c r="B46" s="231">
        <v>12.025147504347879</v>
      </c>
      <c r="C46" s="231">
        <v>12.043520982720141</v>
      </c>
      <c r="D46" s="231">
        <v>12.48355989733489</v>
      </c>
      <c r="E46" s="231">
        <v>14.08142615812889</v>
      </c>
      <c r="F46" s="231">
        <v>0</v>
      </c>
      <c r="G46" s="231">
        <v>15.40018817515085</v>
      </c>
      <c r="H46" s="231">
        <v>18.8457773769141</v>
      </c>
      <c r="I46" s="231">
        <v>16.723781850919231</v>
      </c>
      <c r="J46" s="231">
        <v>16.231440696363268</v>
      </c>
      <c r="K46" s="231">
        <v>10.44616898164144</v>
      </c>
      <c r="L46" s="231">
        <v>8.4286525544413369</v>
      </c>
      <c r="M46" s="231">
        <v>6.3918347716524746</v>
      </c>
      <c r="N46" s="231">
        <v>10.734041589603381</v>
      </c>
      <c r="O46" s="231">
        <v>2.3465635076468709</v>
      </c>
      <c r="P46" s="231">
        <v>2.550404104795462</v>
      </c>
      <c r="Q46" s="231">
        <v>2.5882817458020031</v>
      </c>
      <c r="R46" s="231">
        <v>3.2340295798441669</v>
      </c>
      <c r="S46" s="231">
        <v>2.9835440440018259</v>
      </c>
      <c r="T46" s="231">
        <v>2.717559884164682</v>
      </c>
      <c r="U46" s="231">
        <v>0.25401184935604781</v>
      </c>
      <c r="V46" s="231">
        <v>0.1185537091611069</v>
      </c>
      <c r="W46" s="231">
        <v>0.184742987174985</v>
      </c>
      <c r="DA46" s="73" t="s">
        <v>3094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3.1267089283515448</v>
      </c>
      <c r="I47" s="231">
        <v>3.3001993998742489</v>
      </c>
      <c r="J47" s="231">
        <v>2.8339824612830831</v>
      </c>
      <c r="K47" s="231">
        <v>1.87444337540484</v>
      </c>
      <c r="L47" s="231">
        <v>1.640133560256146</v>
      </c>
      <c r="M47" s="231">
        <v>1.5620326316029141</v>
      </c>
      <c r="N47" s="231">
        <v>4.8350123998512942</v>
      </c>
      <c r="O47" s="231">
        <v>0.70291538712837687</v>
      </c>
      <c r="P47" s="231">
        <v>0.2343027859961346</v>
      </c>
      <c r="Q47" s="231">
        <v>1.1497750456082749</v>
      </c>
      <c r="R47" s="231">
        <v>1.550696191650661</v>
      </c>
      <c r="S47" s="231">
        <v>1.3496891486471261</v>
      </c>
      <c r="T47" s="231">
        <v>1.0676712651371769</v>
      </c>
      <c r="U47" s="231">
        <v>1.0848342933780819</v>
      </c>
      <c r="V47" s="231">
        <v>1.284413306781226</v>
      </c>
      <c r="W47" s="231">
        <v>0.20972887941030521</v>
      </c>
      <c r="DA47" s="73" t="s">
        <v>3095</v>
      </c>
    </row>
    <row r="48" spans="1:105" ht="12" customHeight="1" x14ac:dyDescent="0.25">
      <c r="A48" s="64" t="s">
        <v>34</v>
      </c>
      <c r="B48" s="231">
        <v>0.16120748419826211</v>
      </c>
      <c r="C48" s="231">
        <v>0.16120748419828021</v>
      </c>
      <c r="D48" s="231">
        <v>0.3224017188293245</v>
      </c>
      <c r="E48" s="231">
        <v>0.64481668722557317</v>
      </c>
      <c r="F48" s="231">
        <v>0.64481668722458219</v>
      </c>
      <c r="G48" s="231">
        <v>0.64481668722639907</v>
      </c>
      <c r="H48" s="231">
        <v>0.80601092185761958</v>
      </c>
      <c r="I48" s="231">
        <v>0.32240171882959701</v>
      </c>
      <c r="J48" s="231">
        <v>0.16120748419822911</v>
      </c>
      <c r="K48" s="231">
        <v>0</v>
      </c>
      <c r="L48" s="231">
        <v>0</v>
      </c>
      <c r="M48" s="231">
        <v>0</v>
      </c>
      <c r="N48" s="231">
        <v>2.1641048100616409</v>
      </c>
      <c r="O48" s="231">
        <v>0</v>
      </c>
      <c r="P48" s="231">
        <v>0</v>
      </c>
      <c r="Q48" s="231">
        <v>0.35332620869349668</v>
      </c>
      <c r="R48" s="231">
        <v>0.29443188245894319</v>
      </c>
      <c r="S48" s="231">
        <v>1.0718899870011581E-2</v>
      </c>
      <c r="T48" s="231">
        <v>7.2210141273700221E-3</v>
      </c>
      <c r="U48" s="231">
        <v>1.071889987006208E-2</v>
      </c>
      <c r="V48" s="231">
        <v>0.45563936665340538</v>
      </c>
      <c r="W48" s="231">
        <v>0.170627926490098</v>
      </c>
      <c r="DA48" s="73" t="s">
        <v>3096</v>
      </c>
    </row>
    <row r="49" spans="1:105" ht="12" customHeight="1" x14ac:dyDescent="0.25">
      <c r="A49" s="64" t="s">
        <v>162</v>
      </c>
      <c r="B49" s="231">
        <v>0.12948821757478751</v>
      </c>
      <c r="C49" s="231">
        <v>0.90811655464981278</v>
      </c>
      <c r="D49" s="231">
        <v>0.39634173785500199</v>
      </c>
      <c r="E49" s="231">
        <v>0.30863112145404359</v>
      </c>
      <c r="F49" s="231">
        <v>0.74786056565664039</v>
      </c>
      <c r="G49" s="231">
        <v>0.60066782190074297</v>
      </c>
      <c r="H49" s="231">
        <v>0.37104712654829652</v>
      </c>
      <c r="I49" s="231">
        <v>0.7681758894457088</v>
      </c>
      <c r="J49" s="231">
        <v>0.61059658388123617</v>
      </c>
      <c r="K49" s="231">
        <v>0.57521594813533528</v>
      </c>
      <c r="L49" s="231">
        <v>0.62478058468210018</v>
      </c>
      <c r="M49" s="231">
        <v>6.3229201102502719</v>
      </c>
      <c r="N49" s="231">
        <v>2.6987816940079541</v>
      </c>
      <c r="O49" s="231">
        <v>0.73139639001581302</v>
      </c>
      <c r="P49" s="231">
        <v>0.61907472058496182</v>
      </c>
      <c r="Q49" s="231">
        <v>2.1503579908608779</v>
      </c>
      <c r="R49" s="231">
        <v>8.4884518602508088</v>
      </c>
      <c r="S49" s="231">
        <v>0.30776482432774083</v>
      </c>
      <c r="T49" s="231">
        <v>1.084478030677795</v>
      </c>
      <c r="U49" s="231">
        <v>0.31552109813159179</v>
      </c>
      <c r="V49" s="231">
        <v>4.299463462130336</v>
      </c>
      <c r="W49" s="231">
        <v>0.2304121249696108</v>
      </c>
      <c r="DA49" s="73" t="s">
        <v>3097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3098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3099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3100</v>
      </c>
    </row>
    <row r="53" spans="1:105" ht="12" customHeight="1" x14ac:dyDescent="0.25">
      <c r="A53" s="60" t="s">
        <v>3101</v>
      </c>
      <c r="B53" s="264">
        <v>0.78128281496515151</v>
      </c>
      <c r="C53" s="264">
        <v>0.86973551484154177</v>
      </c>
      <c r="D53" s="264">
        <v>0.83303196649512912</v>
      </c>
      <c r="E53" s="264">
        <v>0.69391495932477809</v>
      </c>
      <c r="F53" s="264">
        <v>0.41367783722830159</v>
      </c>
      <c r="G53" s="264">
        <v>0.42001401049894521</v>
      </c>
      <c r="H53" s="264">
        <v>0.44867241635127958</v>
      </c>
      <c r="I53" s="264">
        <v>0.50107586601474419</v>
      </c>
      <c r="J53" s="264">
        <v>0.91171124808664994</v>
      </c>
      <c r="K53" s="264">
        <v>1.0872314587857159</v>
      </c>
      <c r="L53" s="264">
        <v>0.64898673812974361</v>
      </c>
      <c r="M53" s="264">
        <v>1.4403665660871621</v>
      </c>
      <c r="N53" s="264">
        <v>0.43793519206509107</v>
      </c>
      <c r="O53" s="264">
        <v>0.41616059244520037</v>
      </c>
      <c r="P53" s="264">
        <v>1.1947242964232689</v>
      </c>
      <c r="Q53" s="264">
        <v>1.376359148398808</v>
      </c>
      <c r="R53" s="264">
        <v>1.4991192565533249</v>
      </c>
      <c r="S53" s="264">
        <v>1.311946874169029</v>
      </c>
      <c r="T53" s="264">
        <v>0.1200187826787507</v>
      </c>
      <c r="U53" s="264">
        <v>0.41025119577194491</v>
      </c>
      <c r="V53" s="264">
        <v>0.42903703012374172</v>
      </c>
      <c r="W53" s="264">
        <v>0.77565440463189683</v>
      </c>
      <c r="DA53" s="72" t="s">
        <v>3102</v>
      </c>
    </row>
    <row r="54" spans="1:105" ht="12" customHeight="1" x14ac:dyDescent="0.25">
      <c r="A54" s="57" t="s">
        <v>3103</v>
      </c>
      <c r="B54" s="263">
        <f t="shared" ref="B54:W54" si="2">B55+B56+B67</f>
        <v>10.200884181559912</v>
      </c>
      <c r="C54" s="263">
        <f t="shared" si="2"/>
        <v>12.73606459669503</v>
      </c>
      <c r="D54" s="263">
        <f t="shared" si="2"/>
        <v>11.812271461599771</v>
      </c>
      <c r="E54" s="263">
        <f t="shared" si="2"/>
        <v>10.983141447518403</v>
      </c>
      <c r="F54" s="263">
        <f t="shared" si="2"/>
        <v>5.9510993701423569</v>
      </c>
      <c r="G54" s="263">
        <f t="shared" si="2"/>
        <v>10.141368614669977</v>
      </c>
      <c r="H54" s="263">
        <f t="shared" si="2"/>
        <v>11.230525389544223</v>
      </c>
      <c r="I54" s="263">
        <f t="shared" si="2"/>
        <v>11.884518864011898</v>
      </c>
      <c r="J54" s="263">
        <f t="shared" si="2"/>
        <v>13.911118745952034</v>
      </c>
      <c r="K54" s="263">
        <f t="shared" si="2"/>
        <v>13.053267737193798</v>
      </c>
      <c r="L54" s="263">
        <f t="shared" si="2"/>
        <v>8.8621701538943078</v>
      </c>
      <c r="M54" s="263">
        <f t="shared" si="2"/>
        <v>14.36837096030558</v>
      </c>
      <c r="N54" s="263">
        <f t="shared" si="2"/>
        <v>10.869929426134881</v>
      </c>
      <c r="O54" s="263">
        <f t="shared" si="2"/>
        <v>4.4688361624711046</v>
      </c>
      <c r="P54" s="263">
        <f t="shared" si="2"/>
        <v>8.9834146248456683</v>
      </c>
      <c r="Q54" s="263">
        <f t="shared" si="2"/>
        <v>11.241027164804722</v>
      </c>
      <c r="R54" s="263">
        <f t="shared" si="2"/>
        <v>14.758254853674559</v>
      </c>
      <c r="S54" s="263">
        <f t="shared" si="2"/>
        <v>10.353435810622624</v>
      </c>
      <c r="T54" s="263">
        <f t="shared" si="2"/>
        <v>3.2972980244999248</v>
      </c>
      <c r="U54" s="263">
        <f t="shared" si="2"/>
        <v>3.8821678207583199</v>
      </c>
      <c r="V54" s="263">
        <f t="shared" si="2"/>
        <v>5.4842602296437057</v>
      </c>
      <c r="W54" s="263">
        <f t="shared" si="2"/>
        <v>5.3458300785326074</v>
      </c>
      <c r="DA54" s="70"/>
    </row>
    <row r="55" spans="1:105" ht="12" customHeight="1" x14ac:dyDescent="0.25">
      <c r="A55" s="60" t="s">
        <v>3104</v>
      </c>
      <c r="B55" s="264">
        <v>3.5217641268664939</v>
      </c>
      <c r="C55" s="264">
        <v>5.4087782110794151</v>
      </c>
      <c r="D55" s="264">
        <v>4.7155513553071664</v>
      </c>
      <c r="E55" s="264">
        <v>4.6786349982245934</v>
      </c>
      <c r="F55" s="264">
        <v>2.514022725669554</v>
      </c>
      <c r="G55" s="264">
        <v>5.5134343324522641</v>
      </c>
      <c r="H55" s="264">
        <v>5.9570643014808127</v>
      </c>
      <c r="I55" s="264">
        <v>6.4517091738293271</v>
      </c>
      <c r="J55" s="264">
        <v>5.9532917514219461</v>
      </c>
      <c r="K55" s="264">
        <v>4.5392122920970177</v>
      </c>
      <c r="L55" s="264">
        <v>3.5594753010259552</v>
      </c>
      <c r="M55" s="264">
        <v>4.0373587785206704</v>
      </c>
      <c r="N55" s="264">
        <v>6.2232316689528737</v>
      </c>
      <c r="O55" s="264">
        <v>1.401069012954695</v>
      </c>
      <c r="P55" s="264">
        <v>1.0308292836681221</v>
      </c>
      <c r="Q55" s="264">
        <v>1.8906910537187369</v>
      </c>
      <c r="R55" s="264">
        <v>4.0486614574007262</v>
      </c>
      <c r="S55" s="264">
        <v>1.4779597933392901</v>
      </c>
      <c r="T55" s="264">
        <v>1.9668402727101899</v>
      </c>
      <c r="U55" s="264">
        <v>0.96478921042029764</v>
      </c>
      <c r="V55" s="264">
        <v>2.144596090848514</v>
      </c>
      <c r="W55" s="264">
        <v>0.28808639563676341</v>
      </c>
      <c r="DA55" s="72" t="s">
        <v>3105</v>
      </c>
    </row>
    <row r="56" spans="1:105" ht="12" customHeight="1" x14ac:dyDescent="0.25">
      <c r="A56" s="60" t="s">
        <v>3106</v>
      </c>
      <c r="B56" s="264">
        <v>1.668133724227276</v>
      </c>
      <c r="C56" s="264">
        <v>1.7489827387009029</v>
      </c>
      <c r="D56" s="264">
        <v>1.753825424634192</v>
      </c>
      <c r="E56" s="264">
        <v>1.853879468796958</v>
      </c>
      <c r="F56" s="264">
        <v>0.78383258500852349</v>
      </c>
      <c r="G56" s="264">
        <v>1.934051318327926</v>
      </c>
      <c r="H56" s="264">
        <v>2.3957690383621002</v>
      </c>
      <c r="I56" s="264">
        <v>2.2190127564328339</v>
      </c>
      <c r="J56" s="264">
        <v>2.1102996792157138</v>
      </c>
      <c r="K56" s="264">
        <v>1.540777812884949</v>
      </c>
      <c r="L56" s="264">
        <v>1.1402281876224121</v>
      </c>
      <c r="M56" s="264">
        <v>1.092799033777593</v>
      </c>
      <c r="N56" s="264">
        <v>1.8378720425576289</v>
      </c>
      <c r="O56" s="264">
        <v>0.39859921176443502</v>
      </c>
      <c r="P56" s="264">
        <v>0.28987088825589108</v>
      </c>
      <c r="Q56" s="264">
        <v>0.52265329721776788</v>
      </c>
      <c r="R56" s="264">
        <v>1.094552647345612</v>
      </c>
      <c r="S56" s="264">
        <v>0.46092020364749131</v>
      </c>
      <c r="T56" s="264">
        <v>0.56068211116050648</v>
      </c>
      <c r="U56" s="264">
        <v>0.28611232021451433</v>
      </c>
      <c r="V56" s="264">
        <v>0.58790939386360819</v>
      </c>
      <c r="W56" s="264">
        <v>8.2856811808506736E-2</v>
      </c>
      <c r="DA56" s="72" t="s">
        <v>3107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7.5340702562208687E-3</v>
      </c>
      <c r="J57" s="231">
        <v>7.6361573417495724E-3</v>
      </c>
      <c r="K57" s="231">
        <v>8.4026725727479878E-2</v>
      </c>
      <c r="L57" s="231">
        <v>3.1614005148140327E-2</v>
      </c>
      <c r="M57" s="231">
        <v>1.868335878030275E-2</v>
      </c>
      <c r="N57" s="231">
        <v>0</v>
      </c>
      <c r="O57" s="231">
        <v>6.0266510984689544E-3</v>
      </c>
      <c r="P57" s="231">
        <v>0</v>
      </c>
      <c r="Q57" s="231">
        <v>0</v>
      </c>
      <c r="R57" s="231">
        <v>0</v>
      </c>
      <c r="S57" s="231">
        <v>0</v>
      </c>
      <c r="T57" s="231">
        <v>5.9265699530680921E-2</v>
      </c>
      <c r="U57" s="231">
        <v>0</v>
      </c>
      <c r="V57" s="231">
        <v>0</v>
      </c>
      <c r="W57" s="231">
        <v>0</v>
      </c>
      <c r="DA57" s="73" t="s">
        <v>3108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3109</v>
      </c>
    </row>
    <row r="59" spans="1:105" ht="12" customHeight="1" x14ac:dyDescent="0.25">
      <c r="A59" s="64" t="s">
        <v>33</v>
      </c>
      <c r="B59" s="231">
        <v>0.74154990934670462</v>
      </c>
      <c r="C59" s="231">
        <v>0.76243640478981389</v>
      </c>
      <c r="D59" s="231">
        <v>0.76054868326597491</v>
      </c>
      <c r="E59" s="231">
        <v>0.72272907630979777</v>
      </c>
      <c r="F59" s="231">
        <v>0.67905435908642531</v>
      </c>
      <c r="G59" s="231">
        <v>0.68171230759854728</v>
      </c>
      <c r="H59" s="231">
        <v>0.65411052899495936</v>
      </c>
      <c r="I59" s="231">
        <v>0.62292253377018425</v>
      </c>
      <c r="J59" s="231">
        <v>0.61020755504819768</v>
      </c>
      <c r="K59" s="231">
        <v>0.4865320297143384</v>
      </c>
      <c r="L59" s="231">
        <v>0.30408251857110552</v>
      </c>
      <c r="M59" s="231">
        <v>0</v>
      </c>
      <c r="N59" s="231">
        <v>0.30067275777837271</v>
      </c>
      <c r="O59" s="231">
        <v>0.108117993785134</v>
      </c>
      <c r="P59" s="231">
        <v>3.3787005268313082E-2</v>
      </c>
      <c r="Q59" s="231">
        <v>5.3055228932026008E-2</v>
      </c>
      <c r="R59" s="231">
        <v>7.3792056935236328E-2</v>
      </c>
      <c r="S59" s="231">
        <v>0.1109477710320653</v>
      </c>
      <c r="T59" s="231">
        <v>0.13450003338979871</v>
      </c>
      <c r="U59" s="231">
        <v>0.16083938172655571</v>
      </c>
      <c r="V59" s="231">
        <v>0.1246063334453455</v>
      </c>
      <c r="W59" s="231">
        <v>2.300638537251936E-2</v>
      </c>
      <c r="DA59" s="73" t="s">
        <v>3110</v>
      </c>
    </row>
    <row r="60" spans="1:105" ht="12" customHeight="1" x14ac:dyDescent="0.25">
      <c r="A60" s="64" t="s">
        <v>160</v>
      </c>
      <c r="B60" s="231">
        <v>0.90471329186316307</v>
      </c>
      <c r="C60" s="231">
        <v>0.90609562252439912</v>
      </c>
      <c r="D60" s="231">
        <v>0.93920199854557129</v>
      </c>
      <c r="E60" s="231">
        <v>1.0594176419908881</v>
      </c>
      <c r="F60" s="231">
        <v>0</v>
      </c>
      <c r="G60" s="231">
        <v>1.158634847033293</v>
      </c>
      <c r="H60" s="231">
        <v>1.4178641286706539</v>
      </c>
      <c r="I60" s="231">
        <v>1.258215562451604</v>
      </c>
      <c r="J60" s="231">
        <v>1.221174221669963</v>
      </c>
      <c r="K60" s="231">
        <v>0.78591866946518685</v>
      </c>
      <c r="L60" s="231">
        <v>0.63413059970718511</v>
      </c>
      <c r="M60" s="231">
        <v>0.48089039034375969</v>
      </c>
      <c r="N60" s="231">
        <v>0.80757679670997273</v>
      </c>
      <c r="O60" s="231">
        <v>0.17654396295775829</v>
      </c>
      <c r="P60" s="231">
        <v>0.19187993264918829</v>
      </c>
      <c r="Q60" s="231">
        <v>0.19472966112616949</v>
      </c>
      <c r="R60" s="231">
        <v>0.24331257027040759</v>
      </c>
      <c r="S60" s="231">
        <v>0.22446726349856991</v>
      </c>
      <c r="T60" s="231">
        <v>0.2044559160500074</v>
      </c>
      <c r="U60" s="231">
        <v>1.9110609355940888E-2</v>
      </c>
      <c r="V60" s="231">
        <v>8.9194013161961287E-3</v>
      </c>
      <c r="W60" s="231">
        <v>1.3899158909716739E-2</v>
      </c>
      <c r="DA60" s="73" t="s">
        <v>3111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0.23523828928036711</v>
      </c>
      <c r="I61" s="231">
        <v>0.24829086394038241</v>
      </c>
      <c r="J61" s="231">
        <v>0.21321498141314721</v>
      </c>
      <c r="K61" s="231">
        <v>0.14102395300851461</v>
      </c>
      <c r="L61" s="231">
        <v>0.12339562835782911</v>
      </c>
      <c r="M61" s="231">
        <v>0.1175196964215358</v>
      </c>
      <c r="N61" s="231">
        <v>0.36376268839006609</v>
      </c>
      <c r="O61" s="231">
        <v>5.2883916272981321E-2</v>
      </c>
      <c r="P61" s="231">
        <v>1.7627795811621411E-2</v>
      </c>
      <c r="Q61" s="231">
        <v>8.6503451707205664E-2</v>
      </c>
      <c r="R61" s="231">
        <v>0.116666798117918</v>
      </c>
      <c r="S61" s="231">
        <v>0.1015440111834828</v>
      </c>
      <c r="T61" s="231">
        <v>8.032636477521081E-2</v>
      </c>
      <c r="U61" s="231">
        <v>8.161762708800617E-2</v>
      </c>
      <c r="V61" s="231">
        <v>9.6632976058775646E-2</v>
      </c>
      <c r="W61" s="231">
        <v>1.5778975253439891E-2</v>
      </c>
      <c r="DA61" s="73" t="s">
        <v>3112</v>
      </c>
    </row>
    <row r="62" spans="1:105" ht="12" customHeight="1" x14ac:dyDescent="0.25">
      <c r="A62" s="64" t="s">
        <v>34</v>
      </c>
      <c r="B62" s="231">
        <v>1.212846276099777E-2</v>
      </c>
      <c r="C62" s="231">
        <v>1.212846276099913E-2</v>
      </c>
      <c r="D62" s="231">
        <v>2.425592868935356E-2</v>
      </c>
      <c r="E62" s="231">
        <v>4.8512854211328379E-2</v>
      </c>
      <c r="F62" s="231">
        <v>4.8512854211253828E-2</v>
      </c>
      <c r="G62" s="231">
        <v>4.851285421139051E-2</v>
      </c>
      <c r="H62" s="231">
        <v>6.064032013975823E-2</v>
      </c>
      <c r="I62" s="231">
        <v>2.4255928689374071E-2</v>
      </c>
      <c r="J62" s="231">
        <v>1.2128462760995291E-2</v>
      </c>
      <c r="K62" s="231">
        <v>0</v>
      </c>
      <c r="L62" s="231">
        <v>0</v>
      </c>
      <c r="M62" s="231">
        <v>0</v>
      </c>
      <c r="N62" s="231">
        <v>0.16281666282595431</v>
      </c>
      <c r="O62" s="231">
        <v>0</v>
      </c>
      <c r="P62" s="231">
        <v>0</v>
      </c>
      <c r="Q62" s="231">
        <v>2.6582536077253669E-2</v>
      </c>
      <c r="R62" s="231">
        <v>2.2151614981237099E-2</v>
      </c>
      <c r="S62" s="231">
        <v>8.0643760777516561E-4</v>
      </c>
      <c r="T62" s="231">
        <v>5.4327379014696092E-4</v>
      </c>
      <c r="U62" s="231">
        <v>8.0643760777896519E-4</v>
      </c>
      <c r="V62" s="231">
        <v>3.4280077741948987E-2</v>
      </c>
      <c r="W62" s="231">
        <v>1.28372107704149E-2</v>
      </c>
      <c r="DA62" s="73" t="s">
        <v>3113</v>
      </c>
    </row>
    <row r="63" spans="1:105" ht="12" customHeight="1" x14ac:dyDescent="0.25">
      <c r="A63" s="64" t="s">
        <v>162</v>
      </c>
      <c r="B63" s="231">
        <v>9.7420602564103394E-3</v>
      </c>
      <c r="C63" s="231">
        <v>6.8322248625691223E-2</v>
      </c>
      <c r="D63" s="231">
        <v>2.9818814133291689E-2</v>
      </c>
      <c r="E63" s="231">
        <v>2.3219896284943711E-2</v>
      </c>
      <c r="F63" s="231">
        <v>5.6265371710844413E-2</v>
      </c>
      <c r="G63" s="231">
        <v>4.5191309484695387E-2</v>
      </c>
      <c r="H63" s="231">
        <v>2.7915771276360871E-2</v>
      </c>
      <c r="I63" s="231">
        <v>5.7793797325069007E-2</v>
      </c>
      <c r="J63" s="231">
        <v>4.5938300981660393E-2</v>
      </c>
      <c r="K63" s="231">
        <v>4.3276434969429602E-2</v>
      </c>
      <c r="L63" s="231">
        <v>4.7005435838151741E-2</v>
      </c>
      <c r="M63" s="231">
        <v>0.47570558823199521</v>
      </c>
      <c r="N63" s="231">
        <v>0.20304313685326311</v>
      </c>
      <c r="O63" s="231">
        <v>5.5026687650092512E-2</v>
      </c>
      <c r="P63" s="231">
        <v>4.6576154526768283E-2</v>
      </c>
      <c r="Q63" s="231">
        <v>0.16178241937511309</v>
      </c>
      <c r="R63" s="231">
        <v>0.63862960704081306</v>
      </c>
      <c r="S63" s="231">
        <v>2.3154720325598049E-2</v>
      </c>
      <c r="T63" s="231">
        <v>8.1590823624661718E-2</v>
      </c>
      <c r="U63" s="231">
        <v>2.3738264436232601E-2</v>
      </c>
      <c r="V63" s="231">
        <v>0.32347060530134192</v>
      </c>
      <c r="W63" s="231">
        <v>1.7335081502415851E-2</v>
      </c>
      <c r="DA63" s="73" t="s">
        <v>3114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3115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3116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3117</v>
      </c>
    </row>
    <row r="67" spans="1:105" ht="12" customHeight="1" x14ac:dyDescent="0.25">
      <c r="A67" s="60" t="s">
        <v>3118</v>
      </c>
      <c r="B67" s="264">
        <v>5.0109863304661424</v>
      </c>
      <c r="C67" s="264">
        <v>5.5783036469147111</v>
      </c>
      <c r="D67" s="264">
        <v>5.3428946816584126</v>
      </c>
      <c r="E67" s="264">
        <v>4.4506269804968506</v>
      </c>
      <c r="F67" s="264">
        <v>2.6532440594642792</v>
      </c>
      <c r="G67" s="264">
        <v>2.693882963889787</v>
      </c>
      <c r="H67" s="264">
        <v>2.8776920497013099</v>
      </c>
      <c r="I67" s="264">
        <v>3.213796933749737</v>
      </c>
      <c r="J67" s="264">
        <v>5.8475273153143741</v>
      </c>
      <c r="K67" s="264">
        <v>6.9732776322118308</v>
      </c>
      <c r="L67" s="264">
        <v>4.1624666652459412</v>
      </c>
      <c r="M67" s="264">
        <v>9.2382131480073166</v>
      </c>
      <c r="N67" s="264">
        <v>2.8088257146243771</v>
      </c>
      <c r="O67" s="264">
        <v>2.669167937751975</v>
      </c>
      <c r="P67" s="264">
        <v>7.6627144529216551</v>
      </c>
      <c r="Q67" s="264">
        <v>8.8276828138682166</v>
      </c>
      <c r="R67" s="264">
        <v>9.6150407489282212</v>
      </c>
      <c r="S67" s="264">
        <v>8.4145558136358432</v>
      </c>
      <c r="T67" s="264">
        <v>0.76977564062922832</v>
      </c>
      <c r="U67" s="264">
        <v>2.631266290123508</v>
      </c>
      <c r="V67" s="264">
        <v>2.751754744931584</v>
      </c>
      <c r="W67" s="264">
        <v>4.9748868710873371</v>
      </c>
      <c r="DA67" s="72" t="s">
        <v>3119</v>
      </c>
    </row>
    <row r="68" spans="1:105" ht="12" customHeight="1" x14ac:dyDescent="0.25">
      <c r="A68" s="57" t="s">
        <v>3120</v>
      </c>
      <c r="B68" s="263">
        <v>92.18005037707934</v>
      </c>
      <c r="C68" s="263">
        <v>91.50001333961967</v>
      </c>
      <c r="D68" s="263">
        <v>95.199491558245839</v>
      </c>
      <c r="E68" s="263">
        <v>91.833776843285762</v>
      </c>
      <c r="F68" s="263">
        <v>82.739576381861781</v>
      </c>
      <c r="G68" s="263">
        <v>87.296940062067051</v>
      </c>
      <c r="H68" s="263">
        <v>89.614861972327006</v>
      </c>
      <c r="I68" s="263">
        <v>82.31316568025683</v>
      </c>
      <c r="J68" s="263">
        <v>77.563471936796176</v>
      </c>
      <c r="K68" s="263">
        <v>74.972317926529612</v>
      </c>
      <c r="L68" s="263">
        <v>64.13863954657829</v>
      </c>
      <c r="M68" s="263">
        <v>43.008082011971879</v>
      </c>
      <c r="N68" s="263">
        <v>39.333433310607163</v>
      </c>
      <c r="O68" s="263">
        <v>57.677525878031091</v>
      </c>
      <c r="P68" s="263">
        <v>81.01964229547022</v>
      </c>
      <c r="Q68" s="263">
        <v>78.676590869742768</v>
      </c>
      <c r="R68" s="263">
        <v>69.849547218945133</v>
      </c>
      <c r="S68" s="263">
        <v>77.373667929655142</v>
      </c>
      <c r="T68" s="263">
        <v>82.366523690342916</v>
      </c>
      <c r="U68" s="263">
        <v>47.471937532528457</v>
      </c>
      <c r="V68" s="263">
        <v>37.095461269234008</v>
      </c>
      <c r="W68" s="263">
        <v>35.976704160017697</v>
      </c>
      <c r="DA68" s="70" t="s">
        <v>3121</v>
      </c>
    </row>
    <row r="69" spans="1:105" ht="12" customHeight="1" x14ac:dyDescent="0.25">
      <c r="A69" s="41" t="s">
        <v>3122</v>
      </c>
      <c r="B69" s="352">
        <v>116.7712129621092</v>
      </c>
      <c r="C69" s="352">
        <v>128.1490513221398</v>
      </c>
      <c r="D69" s="352">
        <v>124.4097575177573</v>
      </c>
      <c r="E69" s="352">
        <v>92.715474189294881</v>
      </c>
      <c r="F69" s="352">
        <v>67.890480356932699</v>
      </c>
      <c r="G69" s="352">
        <v>67.202920017965084</v>
      </c>
      <c r="H69" s="352">
        <v>73.867580719068343</v>
      </c>
      <c r="I69" s="352">
        <v>82.494591455383116</v>
      </c>
      <c r="J69" s="352">
        <v>133.08277015419051</v>
      </c>
      <c r="K69" s="352">
        <v>149.2715390932355</v>
      </c>
      <c r="L69" s="352">
        <v>88.919549487797639</v>
      </c>
      <c r="M69" s="352">
        <v>179.49968637190881</v>
      </c>
      <c r="N69" s="352">
        <v>56.138995891776219</v>
      </c>
      <c r="O69" s="352">
        <v>53.594619832430467</v>
      </c>
      <c r="P69" s="352">
        <v>149.30715226087699</v>
      </c>
      <c r="Q69" s="352">
        <v>170.88652102442839</v>
      </c>
      <c r="R69" s="352">
        <v>185.5364449908995</v>
      </c>
      <c r="S69" s="352">
        <v>193.88700428649221</v>
      </c>
      <c r="T69" s="352">
        <v>54.169697909274227</v>
      </c>
      <c r="U69" s="352">
        <v>95.339003399970892</v>
      </c>
      <c r="V69" s="352">
        <v>99.226046168374197</v>
      </c>
      <c r="W69" s="352">
        <v>141.92989303679249</v>
      </c>
      <c r="DA69" s="97" t="s">
        <v>3123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100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</v>
      </c>
      <c r="C73" s="234">
        <f t="shared" si="3"/>
        <v>1</v>
      </c>
      <c r="D73" s="234">
        <f t="shared" si="3"/>
        <v>1.0000000000000002</v>
      </c>
      <c r="E73" s="234">
        <f t="shared" si="3"/>
        <v>1</v>
      </c>
      <c r="F73" s="234">
        <f t="shared" si="3"/>
        <v>0.99999999999999989</v>
      </c>
      <c r="G73" s="234">
        <f t="shared" si="3"/>
        <v>1.0000000000000002</v>
      </c>
      <c r="H73" s="234">
        <f t="shared" si="3"/>
        <v>1</v>
      </c>
      <c r="I73" s="234">
        <f t="shared" si="3"/>
        <v>1.0000000000000002</v>
      </c>
      <c r="J73" s="234">
        <f t="shared" si="3"/>
        <v>1</v>
      </c>
      <c r="K73" s="234">
        <f t="shared" si="3"/>
        <v>1.0000000000000002</v>
      </c>
      <c r="L73" s="234">
        <f t="shared" si="3"/>
        <v>1</v>
      </c>
      <c r="M73" s="234">
        <f t="shared" si="3"/>
        <v>1</v>
      </c>
      <c r="N73" s="234">
        <f t="shared" si="3"/>
        <v>1.0000000000000002</v>
      </c>
      <c r="O73" s="234">
        <f t="shared" si="3"/>
        <v>0.99999999999999978</v>
      </c>
      <c r="P73" s="234">
        <f t="shared" si="3"/>
        <v>1</v>
      </c>
      <c r="Q73" s="234">
        <f t="shared" si="3"/>
        <v>1</v>
      </c>
      <c r="R73" s="234">
        <f t="shared" si="3"/>
        <v>1.0000000000000004</v>
      </c>
      <c r="S73" s="234">
        <f t="shared" si="3"/>
        <v>1</v>
      </c>
      <c r="T73" s="234">
        <f t="shared" si="3"/>
        <v>0.99999999999999967</v>
      </c>
      <c r="U73" s="234">
        <f t="shared" si="3"/>
        <v>1.0000000000000002</v>
      </c>
      <c r="V73" s="234">
        <f t="shared" si="3"/>
        <v>1</v>
      </c>
      <c r="W73" s="234">
        <f t="shared" si="3"/>
        <v>0.99999999999999978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1.0219045231798857E-2</v>
      </c>
      <c r="C74" s="301">
        <f t="shared" si="4"/>
        <v>1.0544607032613906E-2</v>
      </c>
      <c r="D74" s="301">
        <f t="shared" si="4"/>
        <v>1.0332486057302071E-2</v>
      </c>
      <c r="E74" s="301">
        <f t="shared" si="4"/>
        <v>6.7951538698283135E-3</v>
      </c>
      <c r="F74" s="301">
        <f t="shared" si="4"/>
        <v>1.0733796541704364E-2</v>
      </c>
      <c r="G74" s="301">
        <f t="shared" si="4"/>
        <v>7.034149325573117E-3</v>
      </c>
      <c r="H74" s="301">
        <f t="shared" si="4"/>
        <v>7.0196704569634102E-3</v>
      </c>
      <c r="I74" s="301">
        <f t="shared" si="4"/>
        <v>8.213240006235828E-3</v>
      </c>
      <c r="J74" s="301">
        <f t="shared" si="4"/>
        <v>1.0664913891508193E-2</v>
      </c>
      <c r="K74" s="301">
        <f t="shared" si="4"/>
        <v>1.2051090320423244E-2</v>
      </c>
      <c r="L74" s="301">
        <f t="shared" si="4"/>
        <v>9.7508476014920333E-3</v>
      </c>
      <c r="M74" s="301">
        <f t="shared" si="4"/>
        <v>1.4179288309599558E-2</v>
      </c>
      <c r="N74" s="301">
        <f t="shared" si="4"/>
        <v>5.1106860380038897E-3</v>
      </c>
      <c r="O74" s="301">
        <f t="shared" si="4"/>
        <v>8.0084808046075023E-3</v>
      </c>
      <c r="P74" s="301">
        <f t="shared" si="4"/>
        <v>1.2521120237549236E-2</v>
      </c>
      <c r="Q74" s="301">
        <f t="shared" si="4"/>
        <v>1.2613153246516405E-2</v>
      </c>
      <c r="R74" s="301">
        <f t="shared" si="4"/>
        <v>1.2127399904859962E-2</v>
      </c>
      <c r="S74" s="301">
        <f t="shared" si="4"/>
        <v>1.6930493947380072E-2</v>
      </c>
      <c r="T74" s="301">
        <f t="shared" si="4"/>
        <v>1.2970587668469501E-2</v>
      </c>
      <c r="U74" s="301">
        <f t="shared" si="4"/>
        <v>1.9880151767790438E-2</v>
      </c>
      <c r="V74" s="301">
        <f t="shared" si="4"/>
        <v>2.3039396597709962E-2</v>
      </c>
      <c r="W74" s="301">
        <f t="shared" si="4"/>
        <v>3.1684116124400391E-2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5.6432241309275601E-3</v>
      </c>
      <c r="C75" s="235">
        <f t="shared" si="5"/>
        <v>5.8766861171056133E-3</v>
      </c>
      <c r="D75" s="235">
        <f t="shared" si="5"/>
        <v>5.7086288482001138E-3</v>
      </c>
      <c r="E75" s="235">
        <f t="shared" si="5"/>
        <v>4.0963674349379477E-3</v>
      </c>
      <c r="F75" s="235">
        <f t="shared" si="5"/>
        <v>5.6372358239632396E-3</v>
      </c>
      <c r="G75" s="235">
        <f t="shared" si="5"/>
        <v>3.7393614734965402E-3</v>
      </c>
      <c r="H75" s="235">
        <f t="shared" si="5"/>
        <v>3.6812832756099863E-3</v>
      </c>
      <c r="I75" s="235">
        <f t="shared" si="5"/>
        <v>4.3072310802249941E-3</v>
      </c>
      <c r="J75" s="235">
        <f t="shared" si="5"/>
        <v>5.9811731957792125E-3</v>
      </c>
      <c r="K75" s="235">
        <f t="shared" si="5"/>
        <v>7.0851591311733349E-3</v>
      </c>
      <c r="L75" s="235">
        <f t="shared" si="5"/>
        <v>5.7430854852238639E-3</v>
      </c>
      <c r="M75" s="235">
        <f t="shared" si="5"/>
        <v>9.2635763705442228E-3</v>
      </c>
      <c r="N75" s="235">
        <f t="shared" si="5"/>
        <v>3.2211997264900484E-3</v>
      </c>
      <c r="O75" s="235">
        <f t="shared" si="5"/>
        <v>5.0204405006587793E-3</v>
      </c>
      <c r="P75" s="235">
        <f t="shared" si="5"/>
        <v>8.1491340125675171E-3</v>
      </c>
      <c r="Q75" s="235">
        <f t="shared" si="5"/>
        <v>8.2827268634080367E-3</v>
      </c>
      <c r="R75" s="235">
        <f t="shared" si="5"/>
        <v>7.9994227009007914E-3</v>
      </c>
      <c r="S75" s="235">
        <f t="shared" si="5"/>
        <v>9.4170773829336165E-3</v>
      </c>
      <c r="T75" s="235">
        <f t="shared" si="5"/>
        <v>5.7103496193957682E-3</v>
      </c>
      <c r="U75" s="235">
        <f t="shared" si="5"/>
        <v>9.4140835157311645E-3</v>
      </c>
      <c r="V75" s="235">
        <f t="shared" si="5"/>
        <v>1.0920193859731401E-2</v>
      </c>
      <c r="W75" s="235">
        <f t="shared" si="5"/>
        <v>1.5942733919274144E-2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1.0257918267588179E-2</v>
      </c>
      <c r="C76" s="235">
        <f t="shared" si="6"/>
        <v>1.0739284022719713E-2</v>
      </c>
      <c r="D76" s="235">
        <f t="shared" si="6"/>
        <v>1.0379737199254743E-2</v>
      </c>
      <c r="E76" s="235">
        <f t="shared" si="6"/>
        <v>7.811272686229105E-3</v>
      </c>
      <c r="F76" s="235">
        <f t="shared" si="6"/>
        <v>9.9388654267420391E-3</v>
      </c>
      <c r="G76" s="235">
        <f t="shared" si="6"/>
        <v>6.6431523943548667E-3</v>
      </c>
      <c r="H76" s="235">
        <f t="shared" si="6"/>
        <v>6.4844065462115958E-3</v>
      </c>
      <c r="I76" s="235">
        <f t="shared" si="6"/>
        <v>7.5869967200312884E-3</v>
      </c>
      <c r="J76" s="235">
        <f t="shared" si="6"/>
        <v>1.0969614203208234E-2</v>
      </c>
      <c r="K76" s="235">
        <f t="shared" si="6"/>
        <v>1.333577699173572E-2</v>
      </c>
      <c r="L76" s="235">
        <f t="shared" si="6"/>
        <v>1.0819981433006907E-2</v>
      </c>
      <c r="M76" s="235">
        <f t="shared" si="6"/>
        <v>1.8360682217361451E-2</v>
      </c>
      <c r="N76" s="235">
        <f t="shared" si="6"/>
        <v>6.2788824084036949E-3</v>
      </c>
      <c r="O76" s="235">
        <f t="shared" si="6"/>
        <v>9.7607249611364397E-3</v>
      </c>
      <c r="P76" s="235">
        <f t="shared" si="6"/>
        <v>1.6123884823858674E-2</v>
      </c>
      <c r="Q76" s="235">
        <f t="shared" si="6"/>
        <v>1.6454602105145551E-2</v>
      </c>
      <c r="R76" s="235">
        <f t="shared" si="6"/>
        <v>1.5923640409174586E-2</v>
      </c>
      <c r="S76" s="235">
        <f t="shared" si="6"/>
        <v>1.7189595329457175E-2</v>
      </c>
      <c r="T76" s="235">
        <f t="shared" si="6"/>
        <v>8.8379171547349235E-3</v>
      </c>
      <c r="U76" s="235">
        <f t="shared" si="6"/>
        <v>1.5451527550364125E-2</v>
      </c>
      <c r="V76" s="235">
        <f t="shared" si="6"/>
        <v>1.7936012630521254E-2</v>
      </c>
      <c r="W76" s="235">
        <f t="shared" si="6"/>
        <v>2.7329742965063911E-2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3.5701954116591013E-3</v>
      </c>
      <c r="C77" s="235">
        <f t="shared" si="7"/>
        <v>3.6764154054235395E-3</v>
      </c>
      <c r="D77" s="235">
        <f t="shared" si="7"/>
        <v>3.6094412262629365E-3</v>
      </c>
      <c r="E77" s="235">
        <f t="shared" si="7"/>
        <v>2.3258190217119107E-3</v>
      </c>
      <c r="F77" s="235">
        <f t="shared" si="7"/>
        <v>3.7906970733347397E-3</v>
      </c>
      <c r="G77" s="235">
        <f t="shared" si="7"/>
        <v>2.477824596200801E-3</v>
      </c>
      <c r="H77" s="235">
        <f t="shared" si="7"/>
        <v>2.4797828964054271E-3</v>
      </c>
      <c r="I77" s="235">
        <f t="shared" si="7"/>
        <v>2.9014240841276529E-3</v>
      </c>
      <c r="J77" s="235">
        <f t="shared" si="7"/>
        <v>3.713115632116406E-3</v>
      </c>
      <c r="K77" s="235">
        <f t="shared" si="7"/>
        <v>4.1499742943493356E-3</v>
      </c>
      <c r="L77" s="235">
        <f t="shared" si="7"/>
        <v>3.3564079346019766E-3</v>
      </c>
      <c r="M77" s="235">
        <f t="shared" si="7"/>
        <v>4.7529485426647568E-3</v>
      </c>
      <c r="N77" s="235">
        <f t="shared" si="7"/>
        <v>1.7296106233310364E-3</v>
      </c>
      <c r="O77" s="235">
        <f t="shared" si="7"/>
        <v>2.7141230506216541E-3</v>
      </c>
      <c r="P77" s="235">
        <f t="shared" si="7"/>
        <v>4.201486358232023E-3</v>
      </c>
      <c r="Q77" s="235">
        <f t="shared" si="7"/>
        <v>4.222043313033527E-3</v>
      </c>
      <c r="R77" s="235">
        <f t="shared" si="7"/>
        <v>4.0544469491642027E-3</v>
      </c>
      <c r="S77" s="235">
        <f t="shared" si="7"/>
        <v>5.9054797751367707E-3</v>
      </c>
      <c r="T77" s="235">
        <f t="shared" si="7"/>
        <v>4.7349718654506635E-3</v>
      </c>
      <c r="U77" s="235">
        <f t="shared" si="7"/>
        <v>7.1646230590869144E-3</v>
      </c>
      <c r="V77" s="235">
        <f t="shared" si="7"/>
        <v>8.301774066335239E-3</v>
      </c>
      <c r="W77" s="235">
        <f t="shared" si="7"/>
        <v>1.1287108638681456E-2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1.7616701547874248E-2</v>
      </c>
      <c r="C78" s="302">
        <f t="shared" si="8"/>
        <v>1.7421754537640201E-2</v>
      </c>
      <c r="D78" s="302">
        <f t="shared" si="8"/>
        <v>1.7444768486727241E-2</v>
      </c>
      <c r="E78" s="302">
        <f t="shared" si="8"/>
        <v>1.8737022648290223E-2</v>
      </c>
      <c r="F78" s="302">
        <f t="shared" si="8"/>
        <v>1.6148671367325625E-2</v>
      </c>
      <c r="G78" s="302">
        <f t="shared" si="8"/>
        <v>2.2363942550681054E-2</v>
      </c>
      <c r="H78" s="302">
        <f t="shared" si="8"/>
        <v>2.3610382036280533E-2</v>
      </c>
      <c r="I78" s="302">
        <f t="shared" si="8"/>
        <v>2.3269041763620598E-2</v>
      </c>
      <c r="J78" s="302">
        <f t="shared" si="8"/>
        <v>2.0726826091161509E-2</v>
      </c>
      <c r="K78" s="302">
        <f t="shared" si="8"/>
        <v>1.8309437829509653E-2</v>
      </c>
      <c r="L78" s="302">
        <f t="shared" si="8"/>
        <v>1.8617349074713459E-2</v>
      </c>
      <c r="M78" s="302">
        <f t="shared" si="8"/>
        <v>1.7278394185574687E-2</v>
      </c>
      <c r="N78" s="302">
        <f t="shared" si="8"/>
        <v>2.2653046821059567E-2</v>
      </c>
      <c r="O78" s="302">
        <f t="shared" si="8"/>
        <v>1.6770263958579768E-2</v>
      </c>
      <c r="P78" s="302">
        <f t="shared" si="8"/>
        <v>1.8223446263706748E-2</v>
      </c>
      <c r="Q78" s="302">
        <f t="shared" si="8"/>
        <v>1.7593231567812333E-2</v>
      </c>
      <c r="R78" s="302">
        <f t="shared" si="8"/>
        <v>1.6629753928322843E-2</v>
      </c>
      <c r="S78" s="302">
        <f t="shared" si="8"/>
        <v>1.6453103572360343E-2</v>
      </c>
      <c r="T78" s="302">
        <f t="shared" si="8"/>
        <v>1.608309260806513E-2</v>
      </c>
      <c r="U78" s="302">
        <f t="shared" si="8"/>
        <v>1.855731379127145E-2</v>
      </c>
      <c r="V78" s="302">
        <f t="shared" si="8"/>
        <v>2.4094272874438171E-2</v>
      </c>
      <c r="W78" s="302">
        <f t="shared" si="8"/>
        <v>3.0717249313885253E-2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0.21620645692194745</v>
      </c>
      <c r="C79" s="303">
        <f t="shared" si="9"/>
        <v>0.21557815197219402</v>
      </c>
      <c r="D79" s="303">
        <f t="shared" si="9"/>
        <v>0.21590784365310217</v>
      </c>
      <c r="E79" s="303">
        <f t="shared" si="9"/>
        <v>0.23704244806044511</v>
      </c>
      <c r="F79" s="303">
        <f t="shared" si="9"/>
        <v>0.18433294165010522</v>
      </c>
      <c r="G79" s="303">
        <f t="shared" si="9"/>
        <v>0.25408955996853788</v>
      </c>
      <c r="H79" s="303">
        <f t="shared" si="9"/>
        <v>0.26767860462033749</v>
      </c>
      <c r="I79" s="303">
        <f t="shared" si="9"/>
        <v>0.26020311511595096</v>
      </c>
      <c r="J79" s="303">
        <f t="shared" si="9"/>
        <v>0.23659585502915062</v>
      </c>
      <c r="K79" s="303">
        <f t="shared" si="9"/>
        <v>0.20349969556848435</v>
      </c>
      <c r="L79" s="303">
        <f t="shared" si="9"/>
        <v>0.21089528830414739</v>
      </c>
      <c r="M79" s="303">
        <f t="shared" si="9"/>
        <v>0.17208272544609637</v>
      </c>
      <c r="N79" s="303">
        <f t="shared" si="9"/>
        <v>0.29310008081202921</v>
      </c>
      <c r="O79" s="303">
        <f t="shared" si="9"/>
        <v>0.15996480585574316</v>
      </c>
      <c r="P79" s="303">
        <f t="shared" si="9"/>
        <v>0.10973617508443985</v>
      </c>
      <c r="Q79" s="303">
        <f t="shared" si="9"/>
        <v>0.12360122983426987</v>
      </c>
      <c r="R79" s="303">
        <f t="shared" si="9"/>
        <v>0.16406692236285114</v>
      </c>
      <c r="S79" s="303">
        <f t="shared" si="9"/>
        <v>0.12279514585438349</v>
      </c>
      <c r="T79" s="303">
        <f t="shared" si="9"/>
        <v>0.17202735598338431</v>
      </c>
      <c r="U79" s="303">
        <f t="shared" si="9"/>
        <v>0.14008398289212709</v>
      </c>
      <c r="V79" s="303">
        <f t="shared" si="9"/>
        <v>0.16455599942301116</v>
      </c>
      <c r="W79" s="303">
        <f t="shared" si="9"/>
        <v>7.5175781532066346E-2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0.3727262111566268</v>
      </c>
      <c r="C80" s="303">
        <f t="shared" si="10"/>
        <v>0.36553837237201231</v>
      </c>
      <c r="D80" s="303">
        <f t="shared" si="10"/>
        <v>0.37188780862630266</v>
      </c>
      <c r="E80" s="303">
        <f t="shared" si="10"/>
        <v>0.37590482631943872</v>
      </c>
      <c r="F80" s="303">
        <f t="shared" si="10"/>
        <v>0.37980155226156859</v>
      </c>
      <c r="G80" s="303">
        <f t="shared" si="10"/>
        <v>0.38443435770423978</v>
      </c>
      <c r="H80" s="303">
        <f t="shared" si="10"/>
        <v>0.38225050652865761</v>
      </c>
      <c r="I80" s="303">
        <f t="shared" si="10"/>
        <v>0.37480338808101821</v>
      </c>
      <c r="J80" s="303">
        <f t="shared" si="10"/>
        <v>0.34400219243444641</v>
      </c>
      <c r="K80" s="303">
        <f t="shared" si="10"/>
        <v>0.32722955091808686</v>
      </c>
      <c r="L80" s="303">
        <f t="shared" si="10"/>
        <v>0.35116464380202606</v>
      </c>
      <c r="M80" s="303">
        <f t="shared" si="10"/>
        <v>0.27304291715509255</v>
      </c>
      <c r="N80" s="303">
        <f t="shared" si="10"/>
        <v>0.37183698087929068</v>
      </c>
      <c r="O80" s="303">
        <f t="shared" si="10"/>
        <v>0.3925923996925843</v>
      </c>
      <c r="P80" s="303">
        <f t="shared" si="10"/>
        <v>0.34571923577678565</v>
      </c>
      <c r="Q80" s="303">
        <f t="shared" si="10"/>
        <v>0.33471844690884717</v>
      </c>
      <c r="R80" s="303">
        <f t="shared" si="10"/>
        <v>0.31242921420526309</v>
      </c>
      <c r="S80" s="303">
        <f t="shared" si="10"/>
        <v>0.39112403103654569</v>
      </c>
      <c r="T80" s="303">
        <f t="shared" si="10"/>
        <v>0.49458274834367777</v>
      </c>
      <c r="U80" s="303">
        <f t="shared" si="10"/>
        <v>0.4606874059388314</v>
      </c>
      <c r="V80" s="303">
        <f t="shared" si="10"/>
        <v>0.37918568962185184</v>
      </c>
      <c r="W80" s="303">
        <f t="shared" si="10"/>
        <v>0.29082767744564286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0.36209889687034513</v>
      </c>
      <c r="C81" s="304">
        <f t="shared" si="11"/>
        <v>0.35415383480546708</v>
      </c>
      <c r="D81" s="304">
        <f t="shared" si="11"/>
        <v>0.36112099732167796</v>
      </c>
      <c r="E81" s="304">
        <f t="shared" si="11"/>
        <v>0.36615595754351077</v>
      </c>
      <c r="F81" s="304">
        <f t="shared" si="11"/>
        <v>0.37090265911308851</v>
      </c>
      <c r="G81" s="304">
        <f t="shared" si="11"/>
        <v>0.37825070795825433</v>
      </c>
      <c r="H81" s="304">
        <f t="shared" si="11"/>
        <v>0.37647252509233914</v>
      </c>
      <c r="I81" s="304">
        <f t="shared" si="11"/>
        <v>0.36804287558673582</v>
      </c>
      <c r="J81" s="304">
        <f t="shared" si="11"/>
        <v>0.33219577298738068</v>
      </c>
      <c r="K81" s="304">
        <f t="shared" si="11"/>
        <v>0.31134147546838636</v>
      </c>
      <c r="L81" s="304">
        <f t="shared" si="11"/>
        <v>0.33822885386116835</v>
      </c>
      <c r="M81" s="304">
        <f t="shared" si="11"/>
        <v>0.24711755251418108</v>
      </c>
      <c r="N81" s="304">
        <f t="shared" si="11"/>
        <v>0.36341060582797413</v>
      </c>
      <c r="O81" s="304">
        <f t="shared" si="11"/>
        <v>0.379600368746151</v>
      </c>
      <c r="P81" s="304">
        <f t="shared" si="11"/>
        <v>0.32306847103756187</v>
      </c>
      <c r="Q81" s="304">
        <f t="shared" si="11"/>
        <v>0.31132642258686771</v>
      </c>
      <c r="R81" s="304">
        <f t="shared" si="11"/>
        <v>0.2896597959321297</v>
      </c>
      <c r="S81" s="304">
        <f t="shared" si="11"/>
        <v>0.37298977619410961</v>
      </c>
      <c r="T81" s="304">
        <f t="shared" si="11"/>
        <v>0.49242131602005829</v>
      </c>
      <c r="U81" s="304">
        <f t="shared" si="11"/>
        <v>0.4522131696623507</v>
      </c>
      <c r="V81" s="304">
        <f t="shared" si="11"/>
        <v>0.36928618992097717</v>
      </c>
      <c r="W81" s="304">
        <f t="shared" si="11"/>
        <v>0.26999839293295319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1.0627314286281667E-2</v>
      </c>
      <c r="C82" s="304">
        <f t="shared" si="12"/>
        <v>1.1384537566545219E-2</v>
      </c>
      <c r="D82" s="304">
        <f t="shared" si="12"/>
        <v>1.0766811304624696E-2</v>
      </c>
      <c r="E82" s="304">
        <f t="shared" si="12"/>
        <v>9.7488687759279893E-3</v>
      </c>
      <c r="F82" s="304">
        <f t="shared" si="12"/>
        <v>8.8988931484800648E-3</v>
      </c>
      <c r="G82" s="304">
        <f t="shared" si="12"/>
        <v>6.1836497459854447E-3</v>
      </c>
      <c r="H82" s="304">
        <f t="shared" si="12"/>
        <v>5.7779814363184351E-3</v>
      </c>
      <c r="I82" s="304">
        <f t="shared" si="12"/>
        <v>6.7605124942823986E-3</v>
      </c>
      <c r="J82" s="304">
        <f t="shared" si="12"/>
        <v>1.18064194470658E-2</v>
      </c>
      <c r="K82" s="304">
        <f t="shared" si="12"/>
        <v>1.5888075449700514E-2</v>
      </c>
      <c r="L82" s="304">
        <f t="shared" si="12"/>
        <v>1.2935789940857685E-2</v>
      </c>
      <c r="M82" s="304">
        <f t="shared" si="12"/>
        <v>2.5925364640911448E-2</v>
      </c>
      <c r="N82" s="304">
        <f t="shared" si="12"/>
        <v>8.4263750513165498E-3</v>
      </c>
      <c r="O82" s="304">
        <f t="shared" si="12"/>
        <v>1.2992030946433303E-2</v>
      </c>
      <c r="P82" s="304">
        <f t="shared" si="12"/>
        <v>2.2650764739223814E-2</v>
      </c>
      <c r="Q82" s="304">
        <f t="shared" si="12"/>
        <v>2.339202432197943E-2</v>
      </c>
      <c r="R82" s="304">
        <f t="shared" si="12"/>
        <v>2.2769418273133377E-2</v>
      </c>
      <c r="S82" s="304">
        <f t="shared" si="12"/>
        <v>1.813425484243613E-2</v>
      </c>
      <c r="T82" s="304">
        <f t="shared" si="12"/>
        <v>2.1614323236194537E-3</v>
      </c>
      <c r="U82" s="304">
        <f t="shared" si="12"/>
        <v>8.4742362764806765E-3</v>
      </c>
      <c r="V82" s="304">
        <f t="shared" si="12"/>
        <v>9.8994997008746959E-3</v>
      </c>
      <c r="W82" s="304">
        <f t="shared" si="12"/>
        <v>2.0829284512689651E-2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5.5014524434015957E-2</v>
      </c>
      <c r="C83" s="303">
        <f t="shared" si="13"/>
        <v>5.5576900471920584E-2</v>
      </c>
      <c r="D83" s="303">
        <f t="shared" si="13"/>
        <v>5.4938038102482017E-2</v>
      </c>
      <c r="E83" s="303">
        <f t="shared" si="13"/>
        <v>6.2771115500583605E-2</v>
      </c>
      <c r="F83" s="303">
        <f t="shared" si="13"/>
        <v>4.0754614553589197E-2</v>
      </c>
      <c r="G83" s="303">
        <f t="shared" si="13"/>
        <v>6.816797328663847E-2</v>
      </c>
      <c r="H83" s="303">
        <f t="shared" si="13"/>
        <v>7.3765339677075728E-2</v>
      </c>
      <c r="I83" s="303">
        <f t="shared" si="13"/>
        <v>7.1808413694677858E-2</v>
      </c>
      <c r="J83" s="303">
        <f t="shared" si="13"/>
        <v>6.6164902704260148E-2</v>
      </c>
      <c r="K83" s="303">
        <f t="shared" si="13"/>
        <v>5.5184472753745148E-2</v>
      </c>
      <c r="L83" s="303">
        <f t="shared" si="13"/>
        <v>5.5381506475776415E-2</v>
      </c>
      <c r="M83" s="303">
        <f t="shared" si="13"/>
        <v>4.9455676032743617E-2</v>
      </c>
      <c r="N83" s="303">
        <f t="shared" si="13"/>
        <v>8.4146951328728042E-2</v>
      </c>
      <c r="O83" s="303">
        <f t="shared" si="13"/>
        <v>3.0934777938403983E-2</v>
      </c>
      <c r="P83" s="303">
        <f t="shared" si="13"/>
        <v>1.5413700434172768E-2</v>
      </c>
      <c r="Q83" s="303">
        <f t="shared" si="13"/>
        <v>2.3432339886421315E-2</v>
      </c>
      <c r="R83" s="303">
        <f t="shared" si="13"/>
        <v>4.1805883510377534E-2</v>
      </c>
      <c r="S83" s="303">
        <f t="shared" si="13"/>
        <v>1.7024698625335091E-2</v>
      </c>
      <c r="T83" s="303">
        <f t="shared" si="13"/>
        <v>2.4231301528730945E-2</v>
      </c>
      <c r="U83" s="303">
        <f t="shared" si="13"/>
        <v>1.4926622543349035E-2</v>
      </c>
      <c r="V83" s="303">
        <f t="shared" si="13"/>
        <v>3.3081672775626535E-2</v>
      </c>
      <c r="W83" s="303">
        <f t="shared" si="13"/>
        <v>7.3577031677821963E-3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2.26771112380828E-2</v>
      </c>
      <c r="C84" s="304">
        <f t="shared" si="14"/>
        <v>2.2881640377616069E-2</v>
      </c>
      <c r="D84" s="304">
        <f t="shared" si="14"/>
        <v>2.2617399867736913E-2</v>
      </c>
      <c r="E84" s="304">
        <f t="shared" si="14"/>
        <v>2.5906481374347659E-2</v>
      </c>
      <c r="F84" s="304">
        <f t="shared" si="14"/>
        <v>1.6620735156726702E-2</v>
      </c>
      <c r="G84" s="304">
        <f t="shared" si="14"/>
        <v>2.8329108875929931E-2</v>
      </c>
      <c r="H84" s="304">
        <f t="shared" si="14"/>
        <v>3.0694082914361646E-2</v>
      </c>
      <c r="I84" s="304">
        <f t="shared" si="14"/>
        <v>2.9893214283816694E-2</v>
      </c>
      <c r="J84" s="304">
        <f t="shared" si="14"/>
        <v>2.732160597610778E-2</v>
      </c>
      <c r="K84" s="304">
        <f t="shared" si="14"/>
        <v>2.2542704034597485E-2</v>
      </c>
      <c r="L84" s="304">
        <f t="shared" si="14"/>
        <v>2.275441188711658E-2</v>
      </c>
      <c r="M84" s="304">
        <f t="shared" si="14"/>
        <v>1.9692862728694405E-2</v>
      </c>
      <c r="N84" s="304">
        <f t="shared" si="14"/>
        <v>3.459253276176788E-2</v>
      </c>
      <c r="O84" s="304">
        <f t="shared" si="14"/>
        <v>1.2458599887679027E-2</v>
      </c>
      <c r="P84" s="304">
        <f t="shared" si="14"/>
        <v>5.5022014197456904E-3</v>
      </c>
      <c r="Q84" s="304">
        <f t="shared" si="14"/>
        <v>8.7812086164019473E-3</v>
      </c>
      <c r="R84" s="304">
        <f t="shared" si="14"/>
        <v>1.6561521030448348E-2</v>
      </c>
      <c r="S84" s="304">
        <f t="shared" si="14"/>
        <v>6.3759218017347399E-3</v>
      </c>
      <c r="T84" s="304">
        <f t="shared" si="14"/>
        <v>1.0106999382405092E-2</v>
      </c>
      <c r="U84" s="304">
        <f t="shared" si="14"/>
        <v>5.9130135845841128E-3</v>
      </c>
      <c r="V84" s="304">
        <f t="shared" si="14"/>
        <v>1.3381897806657168E-2</v>
      </c>
      <c r="W84" s="304">
        <f t="shared" si="14"/>
        <v>2.1373370292927184E-3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3.1236727073425417E-2</v>
      </c>
      <c r="C85" s="304">
        <f t="shared" si="15"/>
        <v>3.1516147274912337E-2</v>
      </c>
      <c r="D85" s="304">
        <f t="shared" si="15"/>
        <v>3.1205504206766124E-2</v>
      </c>
      <c r="E85" s="304">
        <f t="shared" si="15"/>
        <v>3.5854929860157682E-2</v>
      </c>
      <c r="F85" s="304">
        <f t="shared" si="15"/>
        <v>2.3212208320769919E-2</v>
      </c>
      <c r="G85" s="304">
        <f t="shared" si="15"/>
        <v>3.919841497273148E-2</v>
      </c>
      <c r="H85" s="304">
        <f t="shared" si="15"/>
        <v>4.2472822971095385E-2</v>
      </c>
      <c r="I85" s="304">
        <f t="shared" si="15"/>
        <v>4.1215003473953349E-2</v>
      </c>
      <c r="J85" s="304">
        <f t="shared" si="15"/>
        <v>3.7620488999706256E-2</v>
      </c>
      <c r="K85" s="304">
        <f t="shared" si="15"/>
        <v>3.0996218047571539E-2</v>
      </c>
      <c r="L85" s="304">
        <f t="shared" si="15"/>
        <v>3.1287316344785286E-2</v>
      </c>
      <c r="M85" s="304">
        <f t="shared" si="15"/>
        <v>2.7077686251954815E-2</v>
      </c>
      <c r="N85" s="304">
        <f t="shared" si="15"/>
        <v>4.868168686521665E-2</v>
      </c>
      <c r="O85" s="304">
        <f t="shared" si="15"/>
        <v>1.713057484555865E-2</v>
      </c>
      <c r="P85" s="304">
        <f t="shared" si="15"/>
        <v>7.5655269521503234E-3</v>
      </c>
      <c r="Q85" s="304">
        <f t="shared" si="15"/>
        <v>1.2228385893814355E-2</v>
      </c>
      <c r="R85" s="304">
        <f t="shared" si="15"/>
        <v>2.2886101301640378E-2</v>
      </c>
      <c r="S85" s="304">
        <f t="shared" si="15"/>
        <v>8.7705861434908931E-3</v>
      </c>
      <c r="T85" s="304">
        <f t="shared" si="15"/>
        <v>1.3900439512808126E-2</v>
      </c>
      <c r="U85" s="304">
        <f t="shared" si="15"/>
        <v>8.1359202015579921E-3</v>
      </c>
      <c r="V85" s="304">
        <f t="shared" si="15"/>
        <v>1.8674469642807345E-2</v>
      </c>
      <c r="W85" s="304">
        <f t="shared" si="15"/>
        <v>3.0630473853894779E-3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1.1006861225077442E-3</v>
      </c>
      <c r="C86" s="304">
        <f t="shared" si="16"/>
        <v>1.1791128193921838E-3</v>
      </c>
      <c r="D86" s="304">
        <f t="shared" si="16"/>
        <v>1.1151340279789861E-3</v>
      </c>
      <c r="E86" s="304">
        <f t="shared" si="16"/>
        <v>1.0097042660782559E-3</v>
      </c>
      <c r="F86" s="304">
        <f t="shared" si="16"/>
        <v>9.2167107609257765E-4</v>
      </c>
      <c r="G86" s="304">
        <f t="shared" si="16"/>
        <v>6.4044943797706387E-4</v>
      </c>
      <c r="H86" s="304">
        <f t="shared" si="16"/>
        <v>5.9843379161869496E-4</v>
      </c>
      <c r="I86" s="304">
        <f t="shared" si="16"/>
        <v>7.0019593690782002E-4</v>
      </c>
      <c r="J86" s="304">
        <f t="shared" si="16"/>
        <v>1.2228077284461008E-3</v>
      </c>
      <c r="K86" s="304">
        <f t="shared" si="16"/>
        <v>1.6455506715761245E-3</v>
      </c>
      <c r="L86" s="304">
        <f t="shared" si="16"/>
        <v>1.3397782438745462E-3</v>
      </c>
      <c r="M86" s="304">
        <f t="shared" si="16"/>
        <v>2.6851270520943998E-3</v>
      </c>
      <c r="N86" s="304">
        <f t="shared" si="16"/>
        <v>8.7273170174349986E-4</v>
      </c>
      <c r="O86" s="304">
        <f t="shared" si="16"/>
        <v>1.3456032051663062E-3</v>
      </c>
      <c r="P86" s="304">
        <f t="shared" si="16"/>
        <v>2.3459720622767523E-3</v>
      </c>
      <c r="Q86" s="304">
        <f t="shared" si="16"/>
        <v>2.4227453762050125E-3</v>
      </c>
      <c r="R86" s="304">
        <f t="shared" si="16"/>
        <v>2.3582611782888138E-3</v>
      </c>
      <c r="S86" s="304">
        <f t="shared" si="16"/>
        <v>1.8781906801094567E-3</v>
      </c>
      <c r="T86" s="304">
        <f t="shared" si="16"/>
        <v>2.2386263351772921E-4</v>
      </c>
      <c r="U86" s="304">
        <f t="shared" si="16"/>
        <v>8.7768875720692721E-4</v>
      </c>
      <c r="V86" s="304">
        <f t="shared" si="16"/>
        <v>1.0253053261620219E-3</v>
      </c>
      <c r="W86" s="304">
        <f t="shared" si="16"/>
        <v>2.1573187530999995E-3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1.4371200083867938E-2</v>
      </c>
      <c r="C87" s="303">
        <f t="shared" si="17"/>
        <v>1.7266464089725101E-2</v>
      </c>
      <c r="D87" s="303">
        <f t="shared" si="17"/>
        <v>1.5812437438596179E-2</v>
      </c>
      <c r="E87" s="303">
        <f t="shared" si="17"/>
        <v>1.5981388822185395E-2</v>
      </c>
      <c r="F87" s="303">
        <f t="shared" si="17"/>
        <v>1.3259004149612964E-2</v>
      </c>
      <c r="G87" s="303">
        <f t="shared" si="17"/>
        <v>1.5463850412675539E-2</v>
      </c>
      <c r="H87" s="303">
        <f t="shared" si="17"/>
        <v>1.497913766437807E-2</v>
      </c>
      <c r="I87" s="303">
        <f t="shared" si="17"/>
        <v>1.6607249291149481E-2</v>
      </c>
      <c r="J87" s="303">
        <f t="shared" si="17"/>
        <v>1.8657906820367397E-2</v>
      </c>
      <c r="K87" s="303">
        <f t="shared" si="17"/>
        <v>1.9756431179053752E-2</v>
      </c>
      <c r="L87" s="303">
        <f t="shared" si="17"/>
        <v>1.8295200915689973E-2</v>
      </c>
      <c r="M87" s="303">
        <f t="shared" si="17"/>
        <v>2.6785474245525787E-2</v>
      </c>
      <c r="N87" s="303">
        <f t="shared" si="17"/>
        <v>2.166195404659884E-2</v>
      </c>
      <c r="O87" s="303">
        <f t="shared" si="17"/>
        <v>1.4449422585287282E-2</v>
      </c>
      <c r="P87" s="303">
        <f t="shared" si="17"/>
        <v>1.7639918930944635E-2</v>
      </c>
      <c r="Q87" s="303">
        <f t="shared" si="17"/>
        <v>1.9787093084685427E-2</v>
      </c>
      <c r="R87" s="303">
        <f t="shared" si="17"/>
        <v>2.3216177984886802E-2</v>
      </c>
      <c r="S87" s="303">
        <f t="shared" si="17"/>
        <v>1.4822038170516312E-2</v>
      </c>
      <c r="T87" s="303">
        <f t="shared" si="17"/>
        <v>6.150219180552037E-3</v>
      </c>
      <c r="U87" s="303">
        <f t="shared" si="17"/>
        <v>8.3054847493100378E-3</v>
      </c>
      <c r="V87" s="303">
        <f t="shared" si="17"/>
        <v>1.3106190908254382E-2</v>
      </c>
      <c r="W87" s="303">
        <f t="shared" si="17"/>
        <v>1.4868296254667056E-2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4.9615284336702765E-3</v>
      </c>
      <c r="C88" s="304">
        <f t="shared" si="18"/>
        <v>7.3327576224075401E-3</v>
      </c>
      <c r="D88" s="304">
        <f t="shared" si="18"/>
        <v>6.3124489677266124E-3</v>
      </c>
      <c r="E88" s="304">
        <f t="shared" si="18"/>
        <v>6.8078049819349402E-3</v>
      </c>
      <c r="F88" s="304">
        <f t="shared" si="18"/>
        <v>5.6012235183154971E-3</v>
      </c>
      <c r="G88" s="304">
        <f t="shared" si="18"/>
        <v>8.4070431730309363E-3</v>
      </c>
      <c r="H88" s="304">
        <f t="shared" si="18"/>
        <v>7.9454596425657196E-3</v>
      </c>
      <c r="I88" s="304">
        <f t="shared" si="18"/>
        <v>9.0155221115623962E-3</v>
      </c>
      <c r="J88" s="304">
        <f t="shared" si="18"/>
        <v>7.9846894272837862E-3</v>
      </c>
      <c r="K88" s="304">
        <f t="shared" si="18"/>
        <v>6.8702057646761149E-3</v>
      </c>
      <c r="L88" s="304">
        <f t="shared" si="18"/>
        <v>7.3482357769997907E-3</v>
      </c>
      <c r="M88" s="304">
        <f t="shared" si="18"/>
        <v>7.5264321808484929E-3</v>
      </c>
      <c r="N88" s="304">
        <f t="shared" si="18"/>
        <v>1.2401861424240214E-2</v>
      </c>
      <c r="O88" s="304">
        <f t="shared" si="18"/>
        <v>4.5301813499779723E-3</v>
      </c>
      <c r="P88" s="304">
        <f t="shared" si="18"/>
        <v>2.0241462467131526E-3</v>
      </c>
      <c r="Q88" s="304">
        <f t="shared" si="18"/>
        <v>3.328101544976965E-3</v>
      </c>
      <c r="R88" s="304">
        <f t="shared" si="18"/>
        <v>6.368940361005041E-3</v>
      </c>
      <c r="S88" s="304">
        <f t="shared" si="18"/>
        <v>2.1158557286738975E-3</v>
      </c>
      <c r="T88" s="304">
        <f t="shared" si="18"/>
        <v>3.6686094737035453E-3</v>
      </c>
      <c r="U88" s="304">
        <f t="shared" si="18"/>
        <v>2.0640638023421238E-3</v>
      </c>
      <c r="V88" s="304">
        <f t="shared" si="18"/>
        <v>5.125118905888011E-3</v>
      </c>
      <c r="W88" s="304">
        <f t="shared" si="18"/>
        <v>8.0125140798384138E-4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2.3500985885962695E-3</v>
      </c>
      <c r="C89" s="304">
        <f t="shared" si="19"/>
        <v>2.3711207981125253E-3</v>
      </c>
      <c r="D89" s="304">
        <f t="shared" si="19"/>
        <v>2.3477495327974521E-3</v>
      </c>
      <c r="E89" s="304">
        <f t="shared" si="19"/>
        <v>2.6975495819554374E-3</v>
      </c>
      <c r="F89" s="304">
        <f t="shared" si="19"/>
        <v>1.7463730398071409E-3</v>
      </c>
      <c r="G89" s="304">
        <f t="shared" si="19"/>
        <v>2.9490970512399857E-3</v>
      </c>
      <c r="H89" s="304">
        <f t="shared" si="19"/>
        <v>3.1954474962579624E-3</v>
      </c>
      <c r="I89" s="304">
        <f t="shared" si="19"/>
        <v>3.1008153083852043E-3</v>
      </c>
      <c r="J89" s="304">
        <f t="shared" si="19"/>
        <v>2.8303816175327583E-3</v>
      </c>
      <c r="K89" s="304">
        <f t="shared" si="19"/>
        <v>2.3320038656480151E-3</v>
      </c>
      <c r="L89" s="304">
        <f t="shared" si="19"/>
        <v>2.3539046779775764E-3</v>
      </c>
      <c r="M89" s="304">
        <f t="shared" si="19"/>
        <v>2.0371926960718349E-3</v>
      </c>
      <c r="N89" s="304">
        <f t="shared" si="19"/>
        <v>3.6625720525554858E-3</v>
      </c>
      <c r="O89" s="304">
        <f t="shared" si="19"/>
        <v>1.2888206780357605E-3</v>
      </c>
      <c r="P89" s="304">
        <f t="shared" si="19"/>
        <v>5.6919325031851956E-4</v>
      </c>
      <c r="Q89" s="304">
        <f t="shared" si="19"/>
        <v>9.2000395439355645E-4</v>
      </c>
      <c r="R89" s="304">
        <f t="shared" si="19"/>
        <v>1.7218383424431626E-3</v>
      </c>
      <c r="S89" s="304">
        <f t="shared" si="19"/>
        <v>6.5985601079555304E-4</v>
      </c>
      <c r="T89" s="304">
        <f t="shared" si="19"/>
        <v>1.0458010918727115E-3</v>
      </c>
      <c r="U89" s="304">
        <f t="shared" si="19"/>
        <v>6.1210684902003685E-4</v>
      </c>
      <c r="V89" s="304">
        <f t="shared" si="19"/>
        <v>1.4049757724996122E-3</v>
      </c>
      <c r="W89" s="304">
        <f t="shared" si="19"/>
        <v>2.3044870611080713E-4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7.0595730616013911E-3</v>
      </c>
      <c r="C90" s="304">
        <f t="shared" si="20"/>
        <v>7.5625856692050344E-3</v>
      </c>
      <c r="D90" s="304">
        <f t="shared" si="20"/>
        <v>7.1522389380721156E-3</v>
      </c>
      <c r="E90" s="304">
        <f t="shared" si="20"/>
        <v>6.4760342582950185E-3</v>
      </c>
      <c r="F90" s="304">
        <f t="shared" si="20"/>
        <v>5.9114075914903259E-3</v>
      </c>
      <c r="G90" s="304">
        <f t="shared" si="20"/>
        <v>4.1077101884046171E-3</v>
      </c>
      <c r="H90" s="304">
        <f t="shared" si="20"/>
        <v>3.838230525554388E-3</v>
      </c>
      <c r="I90" s="304">
        <f t="shared" si="20"/>
        <v>4.4909118712018782E-3</v>
      </c>
      <c r="J90" s="304">
        <f t="shared" si="20"/>
        <v>7.8428357755508521E-3</v>
      </c>
      <c r="K90" s="304">
        <f t="shared" si="20"/>
        <v>1.0554221548729623E-2</v>
      </c>
      <c r="L90" s="304">
        <f t="shared" si="20"/>
        <v>8.5930604607126065E-3</v>
      </c>
      <c r="M90" s="304">
        <f t="shared" si="20"/>
        <v>1.7221849368605463E-2</v>
      </c>
      <c r="N90" s="304">
        <f t="shared" si="20"/>
        <v>5.5975205698031369E-3</v>
      </c>
      <c r="O90" s="304">
        <f t="shared" si="20"/>
        <v>8.63042055727355E-3</v>
      </c>
      <c r="P90" s="304">
        <f t="shared" si="20"/>
        <v>1.5046579433912962E-2</v>
      </c>
      <c r="Q90" s="304">
        <f t="shared" si="20"/>
        <v>1.5538987585314907E-2</v>
      </c>
      <c r="R90" s="304">
        <f t="shared" si="20"/>
        <v>1.5125399281438598E-2</v>
      </c>
      <c r="S90" s="304">
        <f t="shared" si="20"/>
        <v>1.2046326431046863E-2</v>
      </c>
      <c r="T90" s="304">
        <f t="shared" si="20"/>
        <v>1.4358086149757797E-3</v>
      </c>
      <c r="U90" s="304">
        <f t="shared" si="20"/>
        <v>5.6293140979478762E-3</v>
      </c>
      <c r="V90" s="304">
        <f t="shared" si="20"/>
        <v>6.5760962298667593E-3</v>
      </c>
      <c r="W90" s="304">
        <f t="shared" si="20"/>
        <v>1.3836596140572406E-2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0.12986501210402482</v>
      </c>
      <c r="C91" s="303">
        <f t="shared" si="21"/>
        <v>0.12404787071729247</v>
      </c>
      <c r="D91" s="303">
        <f t="shared" si="21"/>
        <v>0.12743831779895917</v>
      </c>
      <c r="E91" s="303">
        <f t="shared" si="21"/>
        <v>0.13362582115101146</v>
      </c>
      <c r="F91" s="303">
        <f t="shared" si="21"/>
        <v>0.18434314709789187</v>
      </c>
      <c r="G91" s="303">
        <f t="shared" si="21"/>
        <v>0.13311288386178413</v>
      </c>
      <c r="H91" s="303">
        <f t="shared" si="21"/>
        <v>0.11952720889687631</v>
      </c>
      <c r="I91" s="303">
        <f t="shared" si="21"/>
        <v>0.11502318924623706</v>
      </c>
      <c r="J91" s="303">
        <f t="shared" si="21"/>
        <v>0.10402988131217225</v>
      </c>
      <c r="K91" s="303">
        <f t="shared" si="21"/>
        <v>0.11347238632278653</v>
      </c>
      <c r="L91" s="303">
        <f t="shared" si="21"/>
        <v>0.13240879791142665</v>
      </c>
      <c r="M91" s="303">
        <f t="shared" si="21"/>
        <v>8.0175538080388881E-2</v>
      </c>
      <c r="N91" s="303">
        <f t="shared" si="21"/>
        <v>7.8384963826973034E-2</v>
      </c>
      <c r="O91" s="303">
        <f t="shared" si="21"/>
        <v>0.18649306324639797</v>
      </c>
      <c r="P91" s="303">
        <f t="shared" si="21"/>
        <v>0.1590909449902832</v>
      </c>
      <c r="Q91" s="303">
        <f t="shared" si="21"/>
        <v>0.138490994132595</v>
      </c>
      <c r="R91" s="303">
        <f t="shared" si="21"/>
        <v>0.1098801678434916</v>
      </c>
      <c r="S91" s="303">
        <f t="shared" si="21"/>
        <v>0.11076858739680882</v>
      </c>
      <c r="T91" s="303">
        <f t="shared" si="21"/>
        <v>0.15363251064106301</v>
      </c>
      <c r="U91" s="303">
        <f t="shared" si="21"/>
        <v>0.10156115639524259</v>
      </c>
      <c r="V91" s="303">
        <f t="shared" si="21"/>
        <v>8.8650096251162547E-2</v>
      </c>
      <c r="W91" s="303">
        <f t="shared" si="21"/>
        <v>0.10006159714385936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0.1645095107096691</v>
      </c>
      <c r="C92" s="237">
        <f t="shared" si="22"/>
        <v>0.17373349326135246</v>
      </c>
      <c r="D92" s="237">
        <f t="shared" si="22"/>
        <v>0.16654049256281073</v>
      </c>
      <c r="E92" s="237">
        <f t="shared" si="22"/>
        <v>0.13490876448533812</v>
      </c>
      <c r="F92" s="237">
        <f t="shared" si="22"/>
        <v>0.15125947405416207</v>
      </c>
      <c r="G92" s="237">
        <f t="shared" si="22"/>
        <v>0.10247294442581792</v>
      </c>
      <c r="H92" s="237">
        <f t="shared" si="22"/>
        <v>9.8523677401203824E-2</v>
      </c>
      <c r="I92" s="237">
        <f t="shared" si="22"/>
        <v>0.11527671091672606</v>
      </c>
      <c r="J92" s="237">
        <f t="shared" si="22"/>
        <v>0.17849361868582955</v>
      </c>
      <c r="K92" s="237">
        <f t="shared" si="22"/>
        <v>0.22592602469065215</v>
      </c>
      <c r="L92" s="237">
        <f t="shared" si="22"/>
        <v>0.18356689106189517</v>
      </c>
      <c r="M92" s="237">
        <f t="shared" si="22"/>
        <v>0.33462277941440799</v>
      </c>
      <c r="N92" s="237">
        <f t="shared" si="22"/>
        <v>0.1118756434890921</v>
      </c>
      <c r="O92" s="237">
        <f t="shared" si="22"/>
        <v>0.17329149740597899</v>
      </c>
      <c r="P92" s="237">
        <f t="shared" si="22"/>
        <v>0.29318095308745967</v>
      </c>
      <c r="Q92" s="237">
        <f t="shared" si="22"/>
        <v>0.30080413905726544</v>
      </c>
      <c r="R92" s="237">
        <f t="shared" si="22"/>
        <v>0.29186697020070768</v>
      </c>
      <c r="S92" s="237">
        <f t="shared" si="22"/>
        <v>0.27756974890914266</v>
      </c>
      <c r="T92" s="237">
        <f t="shared" si="22"/>
        <v>0.10103894540647565</v>
      </c>
      <c r="U92" s="237">
        <f t="shared" si="22"/>
        <v>0.20396764779689594</v>
      </c>
      <c r="V92" s="237">
        <f t="shared" si="22"/>
        <v>0.23712870099135741</v>
      </c>
      <c r="W92" s="237">
        <f t="shared" si="22"/>
        <v>0.39474799349467687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54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 t="shared" ref="B96:W96" si="23">SUM(B$97:B$107)</f>
        <v>35.937182700520268</v>
      </c>
      <c r="C96" s="322">
        <f t="shared" si="23"/>
        <v>36.806040511553469</v>
      </c>
      <c r="D96" s="322">
        <f t="shared" si="23"/>
        <v>37.293087101943712</v>
      </c>
      <c r="E96" s="322">
        <f t="shared" si="23"/>
        <v>32.935912095522212</v>
      </c>
      <c r="F96" s="322">
        <f t="shared" si="23"/>
        <v>26.910935829005439</v>
      </c>
      <c r="G96" s="322">
        <f t="shared" si="23"/>
        <v>33.94959321978795</v>
      </c>
      <c r="H96" s="322">
        <f t="shared" si="23"/>
        <v>33.075570722190314</v>
      </c>
      <c r="I96" s="322">
        <f t="shared" si="23"/>
        <v>32.638140492913195</v>
      </c>
      <c r="J96" s="322">
        <f t="shared" si="23"/>
        <v>34.029029498693561</v>
      </c>
      <c r="K96" s="322">
        <f t="shared" si="23"/>
        <v>30.792397297662731</v>
      </c>
      <c r="L96" s="322">
        <f t="shared" si="23"/>
        <v>30.210854285823402</v>
      </c>
      <c r="M96" s="322">
        <f t="shared" si="23"/>
        <v>33.720219308097057</v>
      </c>
      <c r="N96" s="322">
        <f t="shared" si="23"/>
        <v>38.264491994881659</v>
      </c>
      <c r="O96" s="322">
        <f t="shared" si="23"/>
        <v>30.906454290658164</v>
      </c>
      <c r="P96" s="322">
        <f t="shared" si="23"/>
        <v>29.699075819338098</v>
      </c>
      <c r="Q96" s="322">
        <f t="shared" si="23"/>
        <v>31.690094222649599</v>
      </c>
      <c r="R96" s="322">
        <f t="shared" si="23"/>
        <v>31.574131146995725</v>
      </c>
      <c r="S96" s="322">
        <f t="shared" si="23"/>
        <v>33.057585665180419</v>
      </c>
      <c r="T96" s="322">
        <f t="shared" si="23"/>
        <v>33.228373440952439</v>
      </c>
      <c r="U96" s="322">
        <f t="shared" si="23"/>
        <v>32.7066715093382</v>
      </c>
      <c r="V96" s="322">
        <f t="shared" si="23"/>
        <v>31.040921953586714</v>
      </c>
      <c r="W96" s="322">
        <f t="shared" si="23"/>
        <v>30.142782228613186</v>
      </c>
      <c r="DA96" s="95"/>
    </row>
    <row r="97" spans="1:105" ht="12" customHeight="1" x14ac:dyDescent="0.25">
      <c r="A97" s="55" t="s">
        <v>92</v>
      </c>
      <c r="B97" s="332">
        <f>IF(B$6=0,0,B$6/OIS!B$5*1000)</f>
        <v>0.36724369552003605</v>
      </c>
      <c r="C97" s="332">
        <f>IF(C$6=0,0,C$6/OIS!C$5*1000)</f>
        <v>0.38810523362079913</v>
      </c>
      <c r="D97" s="332">
        <f>IF(D$6=0,0,D$6/OIS!D$5*1000)</f>
        <v>0.38533030251458505</v>
      </c>
      <c r="E97" s="332">
        <f>IF(E$6=0,0,E$6/OIS!E$5*1000)</f>
        <v>0.22380459053221294</v>
      </c>
      <c r="F97" s="332">
        <f>IF(F$6=0,0,F$6/OIS!F$5*1000)</f>
        <v>0.28885650993540668</v>
      </c>
      <c r="G97" s="332">
        <f>IF(G$6=0,0,G$6/OIS!G$5*1000)</f>
        <v>0.23880650825045299</v>
      </c>
      <c r="H97" s="332">
        <f>IF(H$6=0,0,H$6/OIS!H$5*1000)</f>
        <v>0.23217960664576331</v>
      </c>
      <c r="I97" s="332">
        <f>IF(I$6=0,0,I$6/OIS!I$5*1000)</f>
        <v>0.26806488122554023</v>
      </c>
      <c r="J97" s="332">
        <f>IF(J$6=0,0,J$6/OIS!J$5*1000)</f>
        <v>0.36291666941515899</v>
      </c>
      <c r="K97" s="332">
        <f>IF(K$6=0,0,K$6/OIS!K$5*1000)</f>
        <v>0.3710819610164901</v>
      </c>
      <c r="L97" s="332">
        <f>IF(L$6=0,0,L$6/OIS!L$5*1000)</f>
        <v>0.29458143605194648</v>
      </c>
      <c r="M97" s="332">
        <f>IF(M$6=0,0,M$6/OIS!M$5*1000)</f>
        <v>0.47812871143243396</v>
      </c>
      <c r="N97" s="332">
        <f>IF(N$6=0,0,N$6/OIS!N$5*1000)</f>
        <v>0.19555780498955333</v>
      </c>
      <c r="O97" s="332">
        <f>IF(O$6=0,0,O$6/OIS!O$5*1000)</f>
        <v>0.24751374592521508</v>
      </c>
      <c r="P97" s="332">
        <f>IF(P$6=0,0,P$6/OIS!P$5*1000)</f>
        <v>0.37186569927802349</v>
      </c>
      <c r="Q97" s="332">
        <f>IF(Q$6=0,0,Q$6/OIS!Q$5*1000)</f>
        <v>0.3997120148268235</v>
      </c>
      <c r="R97" s="332">
        <f>IF(R$6=0,0,R$6/OIS!R$5*1000)</f>
        <v>0.38291211506811179</v>
      </c>
      <c r="S97" s="332">
        <f>IF(S$6=0,0,S$6/OIS!S$5*1000)</f>
        <v>0.55968125401933533</v>
      </c>
      <c r="T97" s="332">
        <f>IF(T$6=0,0,T$6/OIS!T$5*1000)</f>
        <v>0.4309915307965172</v>
      </c>
      <c r="U97" s="332">
        <f>IF(U$6=0,0,U$6/OIS!U$5*1000)</f>
        <v>0.65021359342491081</v>
      </c>
      <c r="V97" s="332">
        <f>IF(V$6=0,0,V$6/OIS!V$5*1000)</f>
        <v>0.71516411164724636</v>
      </c>
      <c r="W97" s="332">
        <f>IF(W$6=0,0,W$6/OIS!W$5*1000)</f>
        <v>0.95504741244389268</v>
      </c>
      <c r="DA97" s="67"/>
    </row>
    <row r="98" spans="1:105" ht="12" customHeight="1" x14ac:dyDescent="0.25">
      <c r="A98" s="202" t="s">
        <v>93</v>
      </c>
      <c r="B98" s="333">
        <f>IF(B$7=0,0,B$7/OIS!B$5*1000)</f>
        <v>0.20280157661312845</v>
      </c>
      <c r="C98" s="333">
        <f>IF(C$7=0,0,C$7/OIS!C$5*1000)</f>
        <v>0.21629754729987308</v>
      </c>
      <c r="D98" s="333">
        <f>IF(D$7=0,0,D$7/OIS!D$5*1000)</f>
        <v>0.21289239286859543</v>
      </c>
      <c r="E98" s="333">
        <f>IF(E$7=0,0,E$7/OIS!E$5*1000)</f>
        <v>0.13491759774807605</v>
      </c>
      <c r="F98" s="333">
        <f>IF(F$7=0,0,F$7/OIS!F$5*1000)</f>
        <v>0.15170329151164533</v>
      </c>
      <c r="G98" s="333">
        <f>IF(G$7=0,0,G$7/OIS!G$5*1000)</f>
        <v>0.12694980092695438</v>
      </c>
      <c r="H98" s="333">
        <f>IF(H$7=0,0,H$7/OIS!H$5*1000)</f>
        <v>0.12176054533085454</v>
      </c>
      <c r="I98" s="333">
        <f>IF(I$7=0,0,I$7/OIS!I$5*1000)</f>
        <v>0.14058001313182564</v>
      </c>
      <c r="J98" s="333">
        <f>IF(J$7=0,0,J$7/OIS!J$5*1000)</f>
        <v>0.20353351911596604</v>
      </c>
      <c r="K98" s="333">
        <f>IF(K$7=0,0,K$7/OIS!K$5*1000)</f>
        <v>0.21816903488425218</v>
      </c>
      <c r="L98" s="333">
        <f>IF(L$7=0,0,L$7/OIS!L$5*1000)</f>
        <v>0.17350351874512557</v>
      </c>
      <c r="M98" s="333">
        <f>IF(M$7=0,0,M$7/OIS!M$5*1000)</f>
        <v>0.31236982679205705</v>
      </c>
      <c r="N98" s="333">
        <f>IF(N$7=0,0,N$7/OIS!N$5*1000)</f>
        <v>0.12325757114819345</v>
      </c>
      <c r="O98" s="333">
        <f>IF(O$7=0,0,O$7/OIS!O$5*1000)</f>
        <v>0.15516401485257961</v>
      </c>
      <c r="P98" s="333">
        <f>IF(P$7=0,0,P$7/OIS!P$5*1000)</f>
        <v>0.2420217489011896</v>
      </c>
      <c r="Q98" s="333">
        <f>IF(Q$7=0,0,Q$7/OIS!Q$5*1000)</f>
        <v>0.26248039472187162</v>
      </c>
      <c r="R98" s="333">
        <f>IF(R$7=0,0,R$7/OIS!R$5*1000)</f>
        <v>0.25257482145849625</v>
      </c>
      <c r="S98" s="333">
        <f>IF(S$7=0,0,S$7/OIS!S$5*1000)</f>
        <v>0.31130584230196101</v>
      </c>
      <c r="T98" s="333">
        <f>IF(T$7=0,0,T$7/OIS!T$5*1000)</f>
        <v>0.18974562963168323</v>
      </c>
      <c r="U98" s="333">
        <f>IF(U$7=0,0,U$7/OIS!U$5*1000)</f>
        <v>0.30790333711049483</v>
      </c>
      <c r="V98" s="333">
        <f>IF(V$7=0,0,V$7/OIS!V$5*1000)</f>
        <v>0.33897288531795927</v>
      </c>
      <c r="W98" s="333">
        <f>IF(W$7=0,0,W$7/OIS!W$5*1000)</f>
        <v>0.48055835665740537</v>
      </c>
      <c r="DA98" s="174"/>
    </row>
    <row r="99" spans="1:105" ht="12" customHeight="1" x14ac:dyDescent="0.25">
      <c r="A99" s="202" t="s">
        <v>94</v>
      </c>
      <c r="B99" s="333">
        <f>IF(B$8=0,0,B$8/OIS!B$5*1000)</f>
        <v>0.36864068290932073</v>
      </c>
      <c r="C99" s="333">
        <f>IF(C$8=0,0,C$8/OIS!C$5*1000)</f>
        <v>0.39527052280530078</v>
      </c>
      <c r="D99" s="333">
        <f>IF(D$8=0,0,D$8/OIS!D$5*1000)</f>
        <v>0.38709244346709237</v>
      </c>
      <c r="E99" s="333">
        <f>IF(E$8=0,0,E$8/OIS!E$5*1000)</f>
        <v>0.25727139054779546</v>
      </c>
      <c r="F99" s="333">
        <f>IF(F$8=0,0,F$8/OIS!F$5*1000)</f>
        <v>0.26746416971217574</v>
      </c>
      <c r="G99" s="333">
        <f>IF(G$8=0,0,G$8/OIS!G$5*1000)</f>
        <v>0.22553232148540797</v>
      </c>
      <c r="H99" s="333">
        <f>IF(H$8=0,0,H$8/OIS!H$5*1000)</f>
        <v>0.21447544731065549</v>
      </c>
      <c r="I99" s="333">
        <f>IF(I$8=0,0,I$8/OIS!I$5*1000)</f>
        <v>0.2476254648676528</v>
      </c>
      <c r="J99" s="333">
        <f>IF(J$8=0,0,J$8/OIS!J$5*1000)</f>
        <v>0.37328532531026082</v>
      </c>
      <c r="K99" s="333">
        <f>IF(K$8=0,0,K$8/OIS!K$5*1000)</f>
        <v>0.41064054340255574</v>
      </c>
      <c r="L99" s="333">
        <f>IF(L$8=0,0,L$8/OIS!L$5*1000)</f>
        <v>0.32688088244788638</v>
      </c>
      <c r="M99" s="333">
        <f>IF(M$8=0,0,M$8/OIS!M$5*1000)</f>
        <v>0.61912623101570607</v>
      </c>
      <c r="N99" s="333">
        <f>IF(N$8=0,0,N$8/OIS!N$5*1000)</f>
        <v>0.24025824565316645</v>
      </c>
      <c r="O99" s="333">
        <f>IF(O$8=0,0,O$8/OIS!O$5*1000)</f>
        <v>0.30166939985504959</v>
      </c>
      <c r="P99" s="333">
        <f>IF(P$8=0,0,P$8/OIS!P$5*1000)</f>
        <v>0.47886447788605374</v>
      </c>
      <c r="Q99" s="333">
        <f>IF(Q$8=0,0,Q$8/OIS!Q$5*1000)</f>
        <v>0.52144789110827094</v>
      </c>
      <c r="R99" s="333">
        <f>IF(R$8=0,0,R$8/OIS!R$5*1000)</f>
        <v>0.50277511061687896</v>
      </c>
      <c r="S99" s="333">
        <f>IF(S$8=0,0,S$8/OIS!S$5*1000)</f>
        <v>0.56824652015331578</v>
      </c>
      <c r="T99" s="333">
        <f>IF(T$8=0,0,T$8/OIS!T$5*1000)</f>
        <v>0.29366961165773187</v>
      </c>
      <c r="U99" s="333">
        <f>IF(U$8=0,0,U$8/OIS!U$5*1000)</f>
        <v>0.50536803590724855</v>
      </c>
      <c r="V99" s="333">
        <f>IF(V$8=0,0,V$8/OIS!V$5*1000)</f>
        <v>0.55675036822255597</v>
      </c>
      <c r="W99" s="333">
        <f>IF(W$8=0,0,W$8/OIS!W$5*1000)</f>
        <v>0.82379449055989484</v>
      </c>
      <c r="DA99" s="174"/>
    </row>
    <row r="100" spans="1:105" ht="12" customHeight="1" x14ac:dyDescent="0.25">
      <c r="A100" s="202" t="s">
        <v>95</v>
      </c>
      <c r="B100" s="333">
        <f>IF(B$9=0,0,B$9/OIS!B$5*1000)</f>
        <v>0.12830276478535232</v>
      </c>
      <c r="C100" s="333">
        <f>IF(C$9=0,0,C$9/OIS!C$5*1000)</f>
        <v>0.1353142943493181</v>
      </c>
      <c r="D100" s="333">
        <f>IF(D$9=0,0,D$9/OIS!D$5*1000)</f>
        <v>0.13460720604037019</v>
      </c>
      <c r="E100" s="333">
        <f>IF(E$9=0,0,E$9/OIS!E$5*1000)</f>
        <v>7.6602970849196955E-2</v>
      </c>
      <c r="F100" s="333">
        <f>IF(F$9=0,0,F$9/OIS!F$5*1000)</f>
        <v>0.1020112056877099</v>
      </c>
      <c r="G100" s="333">
        <f>IF(G$9=0,0,G$9/OIS!G$5*1000)</f>
        <v>8.4121137111002497E-2</v>
      </c>
      <c r="H100" s="333">
        <f>IF(H$9=0,0,H$9/OIS!H$5*1000)</f>
        <v>8.202023456573565E-2</v>
      </c>
      <c r="I100" s="333">
        <f>IF(I$9=0,0,I$9/OIS!I$5*1000)</f>
        <v>9.4697086887280332E-2</v>
      </c>
      <c r="J100" s="333">
        <f>IF(J$9=0,0,J$9/OIS!J$5*1000)</f>
        <v>0.12635372137734935</v>
      </c>
      <c r="K100" s="333">
        <f>IF(K$9=0,0,K$9/OIS!K$5*1000)</f>
        <v>0.12778765724669228</v>
      </c>
      <c r="L100" s="333">
        <f>IF(L$9=0,0,L$9/OIS!L$5*1000)</f>
        <v>0.10139995103604181</v>
      </c>
      <c r="M100" s="333">
        <f>IF(M$9=0,0,M$9/OIS!M$5*1000)</f>
        <v>0.16027046721875593</v>
      </c>
      <c r="N100" s="333">
        <f>IF(N$9=0,0,N$9/OIS!N$5*1000)</f>
        <v>6.6182671850712721E-2</v>
      </c>
      <c r="O100" s="333">
        <f>IF(O$9=0,0,O$9/OIS!O$5*1000)</f>
        <v>8.3883920003259851E-2</v>
      </c>
      <c r="P100" s="333">
        <f>IF(P$9=0,0,P$9/OIS!P$5*1000)</f>
        <v>0.12478026190704757</v>
      </c>
      <c r="Q100" s="333">
        <f>IF(Q$9=0,0,Q$9/OIS!Q$5*1000)</f>
        <v>0.13379695040214015</v>
      </c>
      <c r="R100" s="333">
        <f>IF(R$9=0,0,R$9/OIS!R$5*1000)</f>
        <v>0.12801563970144722</v>
      </c>
      <c r="S100" s="333">
        <f>IF(S$9=0,0,S$9/OIS!S$5*1000)</f>
        <v>0.1952209035605742</v>
      </c>
      <c r="T100" s="333">
        <f>IF(T$9=0,0,T$9/OIS!T$5*1000)</f>
        <v>0.15733541337759785</v>
      </c>
      <c r="U100" s="333">
        <f>IF(U$9=0,0,U$9/OIS!U$5*1000)</f>
        <v>0.23433097288178545</v>
      </c>
      <c r="V100" s="333">
        <f>IF(V$9=0,0,V$9/OIS!V$5*1000)</f>
        <v>0.25769472086942236</v>
      </c>
      <c r="W100" s="333">
        <f>IF(W$9=0,0,W$9/OIS!W$5*1000)</f>
        <v>0.34022485768647387</v>
      </c>
      <c r="DA100" s="174"/>
    </row>
    <row r="101" spans="1:105" ht="12" customHeight="1" x14ac:dyDescent="0.25">
      <c r="A101" s="56" t="s">
        <v>96</v>
      </c>
      <c r="B101" s="334">
        <f>IF(B$10=0,0,B$10/OIS!B$5*1000)</f>
        <v>0.63309462210649503</v>
      </c>
      <c r="C101" s="334">
        <f>IF(C$10=0,0,C$10/OIS!C$5*1000)</f>
        <v>0.64122580329472578</v>
      </c>
      <c r="D101" s="334">
        <f>IF(D$10=0,0,D$10/OIS!D$5*1000)</f>
        <v>0.6505692706487618</v>
      </c>
      <c r="E101" s="334">
        <f>IF(E$10=0,0,E$10/OIS!E$5*1000)</f>
        <v>0.61712093087589559</v>
      </c>
      <c r="F101" s="334">
        <f>IF(F$10=0,0,F$10/OIS!F$5*1000)</f>
        <v>0.43457585888979738</v>
      </c>
      <c r="G101" s="334">
        <f>IF(G$10=0,0,G$10/OIS!G$5*1000)</f>
        <v>0.75924675238632844</v>
      </c>
      <c r="H101" s="334">
        <f>IF(H$10=0,0,H$10/OIS!H$5*1000)</f>
        <v>0.78092686081892859</v>
      </c>
      <c r="I101" s="334">
        <f>IF(I$10=0,0,I$10/OIS!I$5*1000)</f>
        <v>0.75945825421651381</v>
      </c>
      <c r="J101" s="334">
        <f>IF(J$10=0,0,J$10/OIS!J$5*1000)</f>
        <v>0.70531377647042637</v>
      </c>
      <c r="K101" s="334">
        <f>IF(K$10=0,0,K$10/OIS!K$5*1000)</f>
        <v>0.56379148394311673</v>
      </c>
      <c r="L101" s="334">
        <f>IF(L$10=0,0,L$10/OIS!L$5*1000)</f>
        <v>0.56244602008447753</v>
      </c>
      <c r="M101" s="334">
        <f>IF(M$10=0,0,M$10/OIS!M$5*1000)</f>
        <v>0.58263124122932763</v>
      </c>
      <c r="N101" s="334">
        <f>IF(N$10=0,0,N$10/OIS!N$5*1000)</f>
        <v>0.86680732874411326</v>
      </c>
      <c r="O101" s="334">
        <f>IF(O$10=0,0,O$10/OIS!O$5*1000)</f>
        <v>0.51830939647811769</v>
      </c>
      <c r="P101" s="334">
        <f>IF(P$10=0,0,P$10/OIS!P$5*1000)</f>
        <v>0.54121951227546039</v>
      </c>
      <c r="Q101" s="334">
        <f>IF(Q$10=0,0,Q$10/OIS!Q$5*1000)</f>
        <v>0.55753116606486608</v>
      </c>
      <c r="R101" s="334">
        <f>IF(R$10=0,0,R$10/OIS!R$5*1000)</f>
        <v>0.52507003147513276</v>
      </c>
      <c r="S101" s="334">
        <f>IF(S$10=0,0,S$10/OIS!S$5*1000)</f>
        <v>0.54389988080138807</v>
      </c>
      <c r="T101" s="334">
        <f>IF(T$10=0,0,T$10/OIS!T$5*1000)</f>
        <v>0.53441500726620983</v>
      </c>
      <c r="U101" s="334">
        <f>IF(U$10=0,0,U$10/OIS!U$5*1000)</f>
        <v>0.60694796626682668</v>
      </c>
      <c r="V101" s="334">
        <f>IF(V$10=0,0,V$10/OIS!V$5*1000)</f>
        <v>0.74790844382385668</v>
      </c>
      <c r="W101" s="334">
        <f>IF(W$10=0,0,W$10/OIS!W$5*1000)</f>
        <v>0.9259033567304612</v>
      </c>
      <c r="DA101" s="68"/>
    </row>
    <row r="102" spans="1:105" ht="12" customHeight="1" x14ac:dyDescent="0.25">
      <c r="A102" s="203" t="s">
        <v>3059</v>
      </c>
      <c r="B102" s="350">
        <f>IF(B$16=0,0,B$16/OIS!B$5*1000)</f>
        <v>7.7698509434361913</v>
      </c>
      <c r="C102" s="350">
        <f>IF(C$16=0,0,C$16/OIS!C$5*1000)</f>
        <v>7.9345781948944056</v>
      </c>
      <c r="D102" s="350">
        <f>IF(D$16=0,0,D$16/OIS!D$5*1000)</f>
        <v>8.0518700193479837</v>
      </c>
      <c r="E102" s="350">
        <f>IF(E$16=0,0,E$16/OIS!E$5*1000)</f>
        <v>7.8072092322262101</v>
      </c>
      <c r="F102" s="350">
        <f>IF(F$16=0,0,F$16/OIS!F$5*1000)</f>
        <v>4.9605719639177845</v>
      </c>
      <c r="G102" s="350">
        <f>IF(G$16=0,0,G$16/OIS!G$5*1000)</f>
        <v>8.6262372023267737</v>
      </c>
      <c r="H102" s="350">
        <f>IF(H$16=0,0,H$16/OIS!H$5*1000)</f>
        <v>8.8536226179371926</v>
      </c>
      <c r="I102" s="350">
        <f>IF(I$16=0,0,I$16/OIS!I$5*1000)</f>
        <v>8.4925458278480743</v>
      </c>
      <c r="J102" s="350">
        <f>IF(J$16=0,0,J$16/OIS!J$5*1000)</f>
        <v>8.0511273300555928</v>
      </c>
      <c r="K102" s="350">
        <f>IF(K$16=0,0,K$16/OIS!K$5*1000)</f>
        <v>6.2662434758981842</v>
      </c>
      <c r="L102" s="350">
        <f>IF(L$16=0,0,L$16/OIS!L$5*1000)</f>
        <v>6.3713268245233134</v>
      </c>
      <c r="M102" s="350">
        <f>IF(M$16=0,0,M$16/OIS!M$5*1000)</f>
        <v>5.8026672411774252</v>
      </c>
      <c r="N102" s="350">
        <f>IF(N$16=0,0,N$16/OIS!N$5*1000)</f>
        <v>11.215325695931059</v>
      </c>
      <c r="O102" s="350">
        <f>IF(O$16=0,0,O$16/OIS!O$5*1000)</f>
        <v>4.9439449602945347</v>
      </c>
      <c r="P102" s="350">
        <f>IF(P$16=0,0,P$16/OIS!P$5*1000)</f>
        <v>3.2590629839569396</v>
      </c>
      <c r="Q102" s="350">
        <f>IF(Q$16=0,0,Q$16/OIS!Q$5*1000)</f>
        <v>3.916934619483381</v>
      </c>
      <c r="R102" s="350">
        <f>IF(R$16=0,0,R$16/OIS!R$5*1000)</f>
        <v>5.1802705235686268</v>
      </c>
      <c r="S102" s="350">
        <f>IF(S$16=0,0,S$16/OIS!S$5*1000)</f>
        <v>4.0593110533496066</v>
      </c>
      <c r="T102" s="350">
        <f>IF(T$16=0,0,T$16/OIS!T$5*1000)</f>
        <v>5.7161892266755574</v>
      </c>
      <c r="U102" s="350">
        <f>IF(U$16=0,0,U$16/OIS!U$5*1000)</f>
        <v>4.5816808121725519</v>
      </c>
      <c r="V102" s="350">
        <f>IF(V$16=0,0,V$16/OIS!V$5*1000)</f>
        <v>5.1079699350841503</v>
      </c>
      <c r="W102" s="350">
        <f>IF(W$16=0,0,W$16/OIS!W$5*1000)</f>
        <v>2.2660072115868775</v>
      </c>
      <c r="DA102" s="175"/>
    </row>
    <row r="103" spans="1:105" ht="12" customHeight="1" x14ac:dyDescent="0.25">
      <c r="A103" s="203" t="s">
        <v>3071</v>
      </c>
      <c r="B103" s="350">
        <f>IF(B$27=0,0,B$27/OIS!B$5*1000)</f>
        <v>13.394729947608395</v>
      </c>
      <c r="C103" s="350">
        <f>IF(C$27=0,0,C$27/OIS!C$5*1000)</f>
        <v>13.454020142051604</v>
      </c>
      <c r="D103" s="350">
        <f>IF(D$27=0,0,D$27/OIS!D$5*1000)</f>
        <v>13.868844439251678</v>
      </c>
      <c r="E103" s="350">
        <f>IF(E$27=0,0,E$27/OIS!E$5*1000)</f>
        <v>12.38076831593958</v>
      </c>
      <c r="F103" s="350">
        <f>IF(F$27=0,0,F$27/OIS!F$5*1000)</f>
        <v>10.220815200667726</v>
      </c>
      <c r="G103" s="350">
        <f>IF(G$27=0,0,G$27/OIS!G$5*1000)</f>
        <v>13.051390063769391</v>
      </c>
      <c r="H103" s="350">
        <f>IF(H$27=0,0,H$27/OIS!H$5*1000)</f>
        <v>12.643153662281685</v>
      </c>
      <c r="I103" s="350">
        <f>IF(I$27=0,0,I$27/OIS!I$5*1000)</f>
        <v>12.232885637408138</v>
      </c>
      <c r="J103" s="350">
        <f>IF(J$27=0,0,J$27/OIS!J$5*1000)</f>
        <v>11.706060753967035</v>
      </c>
      <c r="K103" s="350">
        <f>IF(K$27=0,0,K$27/OIS!K$5*1000)</f>
        <v>10.076182339405486</v>
      </c>
      <c r="L103" s="350">
        <f>IF(L$27=0,0,L$27/OIS!L$5*1000)</f>
        <v>10.608983884236087</v>
      </c>
      <c r="M103" s="350">
        <f>IF(M$27=0,0,M$27/OIS!M$5*1000)</f>
        <v>9.2070670469922984</v>
      </c>
      <c r="N103" s="350">
        <f>IF(N$27=0,0,N$27/OIS!N$5*1000)</f>
        <v>14.228153178256584</v>
      </c>
      <c r="O103" s="350">
        <f>IF(O$27=0,0,O$27/OIS!O$5*1000)</f>
        <v>12.133639055958659</v>
      </c>
      <c r="P103" s="350">
        <f>IF(P$27=0,0,P$27/OIS!P$5*1000)</f>
        <v>10.267541795538383</v>
      </c>
      <c r="Q103" s="350">
        <f>IF(Q$27=0,0,Q$27/OIS!Q$5*1000)</f>
        <v>10.607259120600304</v>
      </c>
      <c r="R103" s="350">
        <f>IF(R$27=0,0,R$27/OIS!R$5*1000)</f>
        <v>9.8646809834697944</v>
      </c>
      <c r="S103" s="350">
        <f>IF(S$27=0,0,S$27/OIS!S$5*1000)</f>
        <v>12.929616161701293</v>
      </c>
      <c r="T103" s="350">
        <f>IF(T$27=0,0,T$27/OIS!T$5*1000)</f>
        <v>16.43418025941633</v>
      </c>
      <c r="U103" s="350">
        <f>IF(U$27=0,0,U$27/OIS!U$5*1000)</f>
        <v>15.067551654530495</v>
      </c>
      <c r="V103" s="350">
        <f>IF(V$27=0,0,V$27/OIS!V$5*1000)</f>
        <v>11.770273397468859</v>
      </c>
      <c r="W103" s="350">
        <f>IF(W$27=0,0,W$27/OIS!W$5*1000)</f>
        <v>8.7663553472973739</v>
      </c>
      <c r="DA103" s="175"/>
    </row>
    <row r="104" spans="1:105" ht="12" customHeight="1" x14ac:dyDescent="0.25">
      <c r="A104" s="203" t="s">
        <v>3081</v>
      </c>
      <c r="B104" s="350">
        <f>IF(B$35=0,0,B$35/OIS!B$5*1000)</f>
        <v>1.9770670157674679</v>
      </c>
      <c r="C104" s="350">
        <f>IF(C$35=0,0,C$35/OIS!C$5*1000)</f>
        <v>2.0455656502760848</v>
      </c>
      <c r="D104" s="350">
        <f>IF(D$35=0,0,D$35/OIS!D$5*1000)</f>
        <v>2.0488090401657644</v>
      </c>
      <c r="E104" s="350">
        <f>IF(E$35=0,0,E$35/OIS!E$5*1000)</f>
        <v>2.0674239422650933</v>
      </c>
      <c r="F104" s="350">
        <f>IF(F$35=0,0,F$35/OIS!F$5*1000)</f>
        <v>1.09674481698749</v>
      </c>
      <c r="G104" s="350">
        <f>IF(G$35=0,0,G$35/OIS!G$5*1000)</f>
        <v>2.3142749636987467</v>
      </c>
      <c r="H104" s="350">
        <f>IF(H$35=0,0,H$35/OIS!H$5*1000)</f>
        <v>2.4398307093355096</v>
      </c>
      <c r="I104" s="350">
        <f>IF(I$35=0,0,I$35/OIS!I$5*1000)</f>
        <v>2.3436930947401282</v>
      </c>
      <c r="J104" s="350">
        <f>IF(J$35=0,0,J$35/OIS!J$5*1000)</f>
        <v>2.2515274259014575</v>
      </c>
      <c r="K104" s="350">
        <f>IF(K$35=0,0,K$35/OIS!K$5*1000)</f>
        <v>1.6992622096953645</v>
      </c>
      <c r="L104" s="350">
        <f>IF(L$35=0,0,L$35/OIS!L$5*1000)</f>
        <v>1.6731226222690665</v>
      </c>
      <c r="M104" s="350">
        <f>IF(M$35=0,0,M$35/OIS!M$5*1000)</f>
        <v>1.6676562418543148</v>
      </c>
      <c r="N104" s="350">
        <f>IF(N$35=0,0,N$35/OIS!N$5*1000)</f>
        <v>3.2198403455118103</v>
      </c>
      <c r="O104" s="350">
        <f>IF(O$35=0,0,O$35/OIS!O$5*1000)</f>
        <v>0.95608430034494341</v>
      </c>
      <c r="P104" s="350">
        <f>IF(P$35=0,0,P$35/OIS!P$5*1000)</f>
        <v>0.45777265785106164</v>
      </c>
      <c r="Q104" s="350">
        <f>IF(Q$35=0,0,Q$35/OIS!Q$5*1000)</f>
        <v>0.74257305885784186</v>
      </c>
      <c r="R104" s="350">
        <f>IF(R$35=0,0,R$35/OIS!R$5*1000)</f>
        <v>1.3199844486726859</v>
      </c>
      <c r="S104" s="350">
        <f>IF(S$35=0,0,S$35/OIS!S$5*1000)</f>
        <v>0.56279543323089398</v>
      </c>
      <c r="T104" s="350">
        <f>IF(T$35=0,0,T$35/OIS!T$5*1000)</f>
        <v>0.80516673615699363</v>
      </c>
      <c r="U104" s="350">
        <f>IF(U$35=0,0,U$35/OIS!U$5*1000)</f>
        <v>0.48820014026919906</v>
      </c>
      <c r="V104" s="350">
        <f>IF(V$35=0,0,V$35/OIS!V$5*1000)</f>
        <v>1.0268856227223178</v>
      </c>
      <c r="W104" s="350">
        <f>IF(W$35=0,0,W$35/OIS!W$5*1000)</f>
        <v>0.22178164428923616</v>
      </c>
      <c r="DA104" s="175"/>
    </row>
    <row r="105" spans="1:105" ht="12" customHeight="1" x14ac:dyDescent="0.25">
      <c r="A105" s="203" t="s">
        <v>3103</v>
      </c>
      <c r="B105" s="350">
        <f>IF(B$54=0,0,B$54/OIS!B$5*1000)</f>
        <v>0.51646044303969429</v>
      </c>
      <c r="C105" s="350">
        <f>IF(C$54=0,0,C$54/OIS!C$5*1000)</f>
        <v>0.63551017677770538</v>
      </c>
      <c r="D105" s="350">
        <f>IF(D$54=0,0,D$54/OIS!D$5*1000)</f>
        <v>0.58969460669160312</v>
      </c>
      <c r="E105" s="350">
        <f>IF(E$54=0,0,E$54/OIS!E$5*1000)</f>
        <v>0.52636161741185949</v>
      </c>
      <c r="F105" s="350">
        <f>IF(F$54=0,0,F$54/OIS!F$5*1000)</f>
        <v>0.35681220982675133</v>
      </c>
      <c r="G105" s="350">
        <f>IF(G$54=0,0,G$54/OIS!G$5*1000)</f>
        <v>0.52499143112198443</v>
      </c>
      <c r="H105" s="350">
        <f>IF(H$54=0,0,H$54/OIS!H$5*1000)</f>
        <v>0.4954435271755615</v>
      </c>
      <c r="I105" s="350">
        <f>IF(I$54=0,0,I$54/OIS!I$5*1000)</f>
        <v>0.54202973556536982</v>
      </c>
      <c r="J105" s="350">
        <f>IF(J$54=0,0,J$54/OIS!J$5*1000)</f>
        <v>0.63491046157415798</v>
      </c>
      <c r="K105" s="350">
        <f>IF(K$54=0,0,K$54/OIS!K$5*1000)</f>
        <v>0.60834787804935431</v>
      </c>
      <c r="L105" s="350">
        <f>IF(L$54=0,0,L$54/OIS!L$5*1000)</f>
        <v>0.55271364899377273</v>
      </c>
      <c r="M105" s="350">
        <f>IF(M$54=0,0,M$54/OIS!M$5*1000)</f>
        <v>0.90321206583051539</v>
      </c>
      <c r="N105" s="350">
        <f>IF(N$54=0,0,N$54/OIS!N$5*1000)</f>
        <v>0.82888366720957563</v>
      </c>
      <c r="O105" s="350">
        <f>IF(O$54=0,0,O$54/OIS!O$5*1000)</f>
        <v>0.44658041865858517</v>
      </c>
      <c r="P105" s="350">
        <f>IF(P$54=0,0,P$54/OIS!P$5*1000)</f>
        <v>0.52388928977710225</v>
      </c>
      <c r="Q105" s="350">
        <f>IF(Q$54=0,0,Q$54/OIS!Q$5*1000)</f>
        <v>0.62705484424601954</v>
      </c>
      <c r="R105" s="350">
        <f>IF(R$54=0,0,R$54/OIS!R$5*1000)</f>
        <v>0.73303064842681054</v>
      </c>
      <c r="S105" s="350">
        <f>IF(S$54=0,0,S$54/OIS!S$5*1000)</f>
        <v>0.48998079655441706</v>
      </c>
      <c r="T105" s="350">
        <f>IF(T$54=0,0,T$54/OIS!T$5*1000)</f>
        <v>0.20436177967509159</v>
      </c>
      <c r="U105" s="350">
        <f>IF(U$54=0,0,U$54/OIS!U$5*1000)</f>
        <v>0.27164476142150146</v>
      </c>
      <c r="V105" s="350">
        <f>IF(V$54=0,0,V$54/OIS!V$5*1000)</f>
        <v>0.40682824909193205</v>
      </c>
      <c r="W105" s="350">
        <f>IF(W$54=0,0,W$54/OIS!W$5*1000)</f>
        <v>0.44817181611493417</v>
      </c>
      <c r="DA105" s="175"/>
    </row>
    <row r="106" spans="1:105" ht="12" customHeight="1" x14ac:dyDescent="0.25">
      <c r="A106" s="203" t="s">
        <v>3124</v>
      </c>
      <c r="B106" s="350">
        <f>IF(B$68=0,0,B$68/OIS!B$5*1000)</f>
        <v>4.6669826663876162</v>
      </c>
      <c r="C106" s="350">
        <f>IF(C$68=0,0,C$68/OIS!C$5*1000)</f>
        <v>4.565710954992614</v>
      </c>
      <c r="D106" s="350">
        <f>IF(D$68=0,0,D$68/OIS!D$5*1000)</f>
        <v>4.7525682858017682</v>
      </c>
      <c r="E106" s="350">
        <f>IF(E$68=0,0,E$68/OIS!E$5*1000)</f>
        <v>4.4010882991216871</v>
      </c>
      <c r="F106" s="350">
        <f>IF(F$68=0,0,F$68/OIS!F$5*1000)</f>
        <v>4.9608466020682789</v>
      </c>
      <c r="G106" s="350">
        <f>IF(G$68=0,0,G$68/OIS!G$5*1000)</f>
        <v>4.5191282594204463</v>
      </c>
      <c r="H106" s="350">
        <f>IF(H$68=0,0,H$68/OIS!H$5*1000)</f>
        <v>3.953430651094648</v>
      </c>
      <c r="I106" s="350">
        <f>IF(I$68=0,0,I$68/OIS!I$5*1000)</f>
        <v>3.7541430105616276</v>
      </c>
      <c r="J106" s="350">
        <f>IF(J$68=0,0,J$68/OIS!J$5*1000)</f>
        <v>3.5400358999174992</v>
      </c>
      <c r="K106" s="350">
        <f>IF(K$68=0,0,K$68/OIS!K$5*1000)</f>
        <v>3.4940868019651128</v>
      </c>
      <c r="L106" s="350">
        <f>IF(L$68=0,0,L$68/OIS!L$5*1000)</f>
        <v>4.000182899863149</v>
      </c>
      <c r="M106" s="350">
        <f>IF(M$68=0,0,M$68/OIS!M$5*1000)</f>
        <v>2.7035367272154005</v>
      </c>
      <c r="N106" s="350">
        <f>IF(N$68=0,0,N$68/OIS!N$5*1000)</f>
        <v>2.9993608208762979</v>
      </c>
      <c r="O106" s="350">
        <f>IF(O$68=0,0,O$68/OIS!O$5*1000)</f>
        <v>5.7638393347496217</v>
      </c>
      <c r="P106" s="350">
        <f>IF(P$68=0,0,P$68/OIS!P$5*1000)</f>
        <v>4.7248540374365673</v>
      </c>
      <c r="Q106" s="350">
        <f>IF(Q$68=0,0,Q$68/OIS!Q$5*1000)</f>
        <v>4.3887926530503476</v>
      </c>
      <c r="R106" s="350">
        <f>IF(R$68=0,0,R$68/OIS!R$5*1000)</f>
        <v>3.4693708299443053</v>
      </c>
      <c r="S106" s="350">
        <f>IF(S$68=0,0,S$68/OIS!S$5*1000)</f>
        <v>3.6617420668810321</v>
      </c>
      <c r="T106" s="350">
        <f>IF(T$68=0,0,T$68/OIS!T$5*1000)</f>
        <v>5.1049584362523417</v>
      </c>
      <c r="U106" s="350">
        <f>IF(U$68=0,0,U$68/OIS!U$5*1000)</f>
        <v>3.3217273803277214</v>
      </c>
      <c r="V106" s="350">
        <f>IF(V$68=0,0,V$68/OIS!V$5*1000)</f>
        <v>2.751780718910287</v>
      </c>
      <c r="W106" s="350">
        <f>IF(W$68=0,0,W$68/OIS!W$5*1000)</f>
        <v>3.0161349321545763</v>
      </c>
      <c r="DA106" s="175"/>
    </row>
    <row r="107" spans="1:105" ht="12" customHeight="1" x14ac:dyDescent="0.25">
      <c r="A107" s="41" t="s">
        <v>3122</v>
      </c>
      <c r="B107" s="335">
        <f>IF(B$69=0,0,B$69/OIS!B$5*1000)</f>
        <v>5.9120083423465744</v>
      </c>
      <c r="C107" s="335">
        <f>IF(C$69=0,0,C$69/OIS!C$5*1000)</f>
        <v>6.3944419911910417</v>
      </c>
      <c r="D107" s="335">
        <f>IF(D$69=0,0,D$69/OIS!D$5*1000)</f>
        <v>6.2108090951455086</v>
      </c>
      <c r="E107" s="335">
        <f>IF(E$69=0,0,E$69/OIS!E$5*1000)</f>
        <v>4.4433432080046051</v>
      </c>
      <c r="F107" s="335">
        <f>IF(F$69=0,0,F$69/OIS!F$5*1000)</f>
        <v>4.0705339998006691</v>
      </c>
      <c r="G107" s="335">
        <f>IF(G$69=0,0,G$69/OIS!G$5*1000)</f>
        <v>3.4789147792904545</v>
      </c>
      <c r="H107" s="335">
        <f>IF(H$69=0,0,H$69/OIS!H$5*1000)</f>
        <v>3.2587268596937808</v>
      </c>
      <c r="I107" s="335">
        <f>IF(I$69=0,0,I$69/OIS!I$5*1000)</f>
        <v>3.7624174864610458</v>
      </c>
      <c r="J107" s="335">
        <f>IF(J$69=0,0,J$69/OIS!J$5*1000)</f>
        <v>6.073964615588654</v>
      </c>
      <c r="K107" s="335">
        <f>IF(K$69=0,0,K$69/OIS!K$5*1000)</f>
        <v>6.9568039121561194</v>
      </c>
      <c r="L107" s="335">
        <f>IF(L$69=0,0,L$69/OIS!L$5*1000)</f>
        <v>5.5457125975725337</v>
      </c>
      <c r="M107" s="335">
        <f>IF(M$69=0,0,M$69/OIS!M$5*1000)</f>
        <v>11.283553507338826</v>
      </c>
      <c r="N107" s="335">
        <f>IF(N$69=0,0,N$69/OIS!N$5*1000)</f>
        <v>4.2808646647105988</v>
      </c>
      <c r="O107" s="335">
        <f>IF(O$69=0,0,O$69/OIS!O$5*1000)</f>
        <v>5.355825743537598</v>
      </c>
      <c r="P107" s="335">
        <f>IF(P$69=0,0,P$69/OIS!P$5*1000)</f>
        <v>8.7072033545302716</v>
      </c>
      <c r="Q107" s="335">
        <f>IF(Q$69=0,0,Q$69/OIS!Q$5*1000)</f>
        <v>9.5325115092877333</v>
      </c>
      <c r="R107" s="335">
        <f>IF(R$69=0,0,R$69/OIS!R$5*1000)</f>
        <v>9.2154459945934342</v>
      </c>
      <c r="S107" s="335">
        <f>IF(S$69=0,0,S$69/OIS!S$5*1000)</f>
        <v>9.1757857526266022</v>
      </c>
      <c r="T107" s="335">
        <f>IF(T$69=0,0,T$69/OIS!T$5*1000)</f>
        <v>3.3573598100463791</v>
      </c>
      <c r="U107" s="335">
        <f>IF(U$69=0,0,U$69/OIS!U$5*1000)</f>
        <v>6.6711028550254632</v>
      </c>
      <c r="V107" s="335">
        <f>IF(V$69=0,0,V$69/OIS!V$5*1000)</f>
        <v>7.3606935004281269</v>
      </c>
      <c r="W107" s="335">
        <f>IF(W$69=0,0,W$69/OIS!W$5*1000)</f>
        <v>11.898802803092062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DA107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useful energy demand"</f>
        <v>EL: Other industrial sectors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261.05726817534259</v>
      </c>
      <c r="C5" s="225">
        <v>272.72924039261397</v>
      </c>
      <c r="D5" s="225">
        <v>274.61779735032962</v>
      </c>
      <c r="E5" s="225">
        <v>244.39004187780989</v>
      </c>
      <c r="F5" s="225">
        <v>165.00889838758081</v>
      </c>
      <c r="G5" s="225">
        <v>229.9471816103991</v>
      </c>
      <c r="H5" s="225">
        <v>260.78820668305502</v>
      </c>
      <c r="I5" s="225">
        <v>253.14610881806331</v>
      </c>
      <c r="J5" s="225">
        <v>273.9797391228812</v>
      </c>
      <c r="K5" s="225">
        <v>248.74371408359161</v>
      </c>
      <c r="L5" s="225">
        <v>177.09155396001171</v>
      </c>
      <c r="M5" s="225">
        <v>214.81904679035239</v>
      </c>
      <c r="N5" s="225">
        <v>177.0651009584401</v>
      </c>
      <c r="O5" s="225">
        <v>116.1057783864515</v>
      </c>
      <c r="P5" s="225">
        <v>201.51201292819749</v>
      </c>
      <c r="Q5" s="225">
        <v>227.81086212756</v>
      </c>
      <c r="R5" s="225">
        <v>250.76795503149739</v>
      </c>
      <c r="S5" s="225">
        <v>278.34721946710408</v>
      </c>
      <c r="T5" s="225">
        <v>197.08666924421851</v>
      </c>
      <c r="U5" s="225">
        <v>181.5141108463225</v>
      </c>
      <c r="V5" s="225">
        <v>165.55527138680799</v>
      </c>
      <c r="W5" s="225">
        <v>155.52170854897869</v>
      </c>
      <c r="DA5" s="89" t="s">
        <v>3125</v>
      </c>
    </row>
    <row r="6" spans="1:105" ht="12" customHeight="1" x14ac:dyDescent="0.25">
      <c r="A6" s="55" t="s">
        <v>92</v>
      </c>
      <c r="B6" s="261">
        <v>3.6159647151011409</v>
      </c>
      <c r="C6" s="261">
        <v>3.8544293764270918</v>
      </c>
      <c r="D6" s="261">
        <v>3.8290815762609829</v>
      </c>
      <c r="E6" s="261">
        <v>2.2661622886959272</v>
      </c>
      <c r="F6" s="261">
        <v>2.5013320289796819</v>
      </c>
      <c r="G6" s="261">
        <v>2.381538091942085</v>
      </c>
      <c r="H6" s="261">
        <v>2.729566024071918</v>
      </c>
      <c r="I6" s="261">
        <v>3.0479897127239872</v>
      </c>
      <c r="J6" s="261">
        <v>4.0278444983051944</v>
      </c>
      <c r="K6" s="261">
        <v>3.966592388598126</v>
      </c>
      <c r="L6" s="261">
        <v>2.3508635080389269</v>
      </c>
      <c r="M6" s="261">
        <v>3.619862981789578</v>
      </c>
      <c r="N6" s="261">
        <v>1.239849669167276</v>
      </c>
      <c r="O6" s="261">
        <v>1.2002670761297911</v>
      </c>
      <c r="P6" s="261">
        <v>3.039925088514341</v>
      </c>
      <c r="Q6" s="261">
        <v>3.4030588802473729</v>
      </c>
      <c r="R6" s="261">
        <v>3.6513112100384699</v>
      </c>
      <c r="S6" s="261">
        <v>5.4951712739499508</v>
      </c>
      <c r="T6" s="261">
        <v>3.318684712806113</v>
      </c>
      <c r="U6" s="261">
        <v>4.3736957725308319</v>
      </c>
      <c r="V6" s="261">
        <v>4.5757345518777353</v>
      </c>
      <c r="W6" s="261">
        <v>5.3954157892151793</v>
      </c>
      <c r="DA6" s="67" t="s">
        <v>3126</v>
      </c>
    </row>
    <row r="7" spans="1:105" ht="12" customHeight="1" x14ac:dyDescent="0.25">
      <c r="A7" s="202" t="s">
        <v>93</v>
      </c>
      <c r="B7" s="226">
        <v>0.53462022441711765</v>
      </c>
      <c r="C7" s="226">
        <v>0.57306129204253708</v>
      </c>
      <c r="D7" s="226">
        <v>0.56537804186644802</v>
      </c>
      <c r="E7" s="226">
        <v>0.35798125278291892</v>
      </c>
      <c r="F7" s="226">
        <v>0.36062415601633208</v>
      </c>
      <c r="G7" s="226">
        <v>0.3458696199445036</v>
      </c>
      <c r="H7" s="226">
        <v>0.39292021303682428</v>
      </c>
      <c r="I7" s="226">
        <v>0.43873891478881899</v>
      </c>
      <c r="J7" s="226">
        <v>0.6064418700441534</v>
      </c>
      <c r="K7" s="226">
        <v>0.61779896310087967</v>
      </c>
      <c r="L7" s="226">
        <v>0.36660472726479748</v>
      </c>
      <c r="M7" s="226">
        <v>0.6113298387333419</v>
      </c>
      <c r="N7" s="226">
        <v>0.2034560168869779</v>
      </c>
      <c r="O7" s="226">
        <v>0.19613125681822349</v>
      </c>
      <c r="P7" s="226">
        <v>0.51179684945042736</v>
      </c>
      <c r="Q7" s="226">
        <v>0.57715497905665269</v>
      </c>
      <c r="R7" s="226">
        <v>0.62146348954773567</v>
      </c>
      <c r="S7" s="226">
        <v>0.79670050296803574</v>
      </c>
      <c r="T7" s="226">
        <v>0.39669213579406098</v>
      </c>
      <c r="U7" s="226">
        <v>0.55212383459923531</v>
      </c>
      <c r="V7" s="226">
        <v>0.58091494413581768</v>
      </c>
      <c r="W7" s="226">
        <v>0.72097244634650237</v>
      </c>
      <c r="DA7" s="174" t="s">
        <v>3127</v>
      </c>
    </row>
    <row r="8" spans="1:105" ht="12" customHeight="1" x14ac:dyDescent="0.25">
      <c r="A8" s="202" t="s">
        <v>94</v>
      </c>
      <c r="B8" s="226">
        <v>4.9762129520573009</v>
      </c>
      <c r="C8" s="226">
        <v>5.3940738817443954</v>
      </c>
      <c r="D8" s="226">
        <v>5.2845726894450973</v>
      </c>
      <c r="E8" s="226">
        <v>3.609547539553835</v>
      </c>
      <c r="F8" s="226">
        <v>3.132675743419826</v>
      </c>
      <c r="G8" s="226">
        <v>3.0458946253778669</v>
      </c>
      <c r="H8" s="226">
        <v>3.412200213355626</v>
      </c>
      <c r="I8" s="226">
        <v>3.8104333877713339</v>
      </c>
      <c r="J8" s="226">
        <v>5.6364310340093038</v>
      </c>
      <c r="K8" s="226">
        <v>6.0065004755161429</v>
      </c>
      <c r="L8" s="226">
        <v>3.571015539251436</v>
      </c>
      <c r="M8" s="226">
        <v>6.5612024317108144</v>
      </c>
      <c r="N8" s="226">
        <v>2.1138589675887589</v>
      </c>
      <c r="O8" s="226">
        <v>2.0276001521072571</v>
      </c>
      <c r="P8" s="226">
        <v>5.4741939532234163</v>
      </c>
      <c r="Q8" s="226">
        <v>6.2217856149910009</v>
      </c>
      <c r="R8" s="226">
        <v>6.7296847677020937</v>
      </c>
      <c r="S8" s="226">
        <v>7.8911373644567986</v>
      </c>
      <c r="T8" s="226">
        <v>3.1589019641554552</v>
      </c>
      <c r="U8" s="226">
        <v>4.7678821675253662</v>
      </c>
      <c r="V8" s="226">
        <v>4.9844789386600166</v>
      </c>
      <c r="W8" s="226">
        <v>6.5200252673647752</v>
      </c>
      <c r="DA8" s="174" t="s">
        <v>3128</v>
      </c>
    </row>
    <row r="9" spans="1:105" ht="12" customHeight="1" x14ac:dyDescent="0.25">
      <c r="A9" s="202" t="s">
        <v>95</v>
      </c>
      <c r="B9" s="226">
        <v>1.3581420584492181</v>
      </c>
      <c r="C9" s="226">
        <v>1.4357662161559659</v>
      </c>
      <c r="D9" s="226">
        <v>1.431647477845384</v>
      </c>
      <c r="E9" s="226">
        <v>0.80518521466442505</v>
      </c>
      <c r="F9" s="226">
        <v>0.98703306931126988</v>
      </c>
      <c r="G9" s="226">
        <v>0.93229580729562733</v>
      </c>
      <c r="H9" s="226">
        <v>1.0765798439384091</v>
      </c>
      <c r="I9" s="226">
        <v>1.2020609817128769</v>
      </c>
      <c r="J9" s="226">
        <v>1.5272199810528511</v>
      </c>
      <c r="K9" s="226">
        <v>1.4588081036107321</v>
      </c>
      <c r="L9" s="226">
        <v>0.86330981370339965</v>
      </c>
      <c r="M9" s="226">
        <v>1.2199505283657071</v>
      </c>
      <c r="N9" s="226">
        <v>0.43140420950170311</v>
      </c>
      <c r="O9" s="226">
        <v>0.41955710489735748</v>
      </c>
      <c r="P9" s="226">
        <v>1.028148128684333</v>
      </c>
      <c r="Q9" s="226">
        <v>1.141650505260861</v>
      </c>
      <c r="R9" s="226">
        <v>1.2187534767053481</v>
      </c>
      <c r="S9" s="226">
        <v>1.9235216406578111</v>
      </c>
      <c r="T9" s="226">
        <v>1.279003401551559</v>
      </c>
      <c r="U9" s="226">
        <v>1.632749049243968</v>
      </c>
      <c r="V9" s="226">
        <v>1.720694817235582</v>
      </c>
      <c r="W9" s="226">
        <v>1.9898092194754149</v>
      </c>
      <c r="DA9" s="174" t="s">
        <v>3129</v>
      </c>
    </row>
    <row r="10" spans="1:105" ht="12" customHeight="1" x14ac:dyDescent="0.25">
      <c r="A10" s="56" t="s">
        <v>96</v>
      </c>
      <c r="B10" s="262">
        <v>8.7396824273977067</v>
      </c>
      <c r="C10" s="262">
        <v>8.9938253783108255</v>
      </c>
      <c r="D10" s="262">
        <v>9.0877855116833306</v>
      </c>
      <c r="E10" s="262">
        <v>8.1664197825902107</v>
      </c>
      <c r="F10" s="262">
        <v>5.8717015166972484</v>
      </c>
      <c r="G10" s="262">
        <v>9.8251434379302989</v>
      </c>
      <c r="H10" s="262">
        <v>11.89322435303586</v>
      </c>
      <c r="I10" s="262">
        <v>11.51368242918026</v>
      </c>
      <c r="J10" s="262">
        <v>11.03388606519262</v>
      </c>
      <c r="K10" s="262">
        <v>8.9399115798862976</v>
      </c>
      <c r="L10" s="262">
        <v>6.2931034080012296</v>
      </c>
      <c r="M10" s="262">
        <v>6.8022182770967703</v>
      </c>
      <c r="N10" s="262">
        <v>7.3091047039078836</v>
      </c>
      <c r="O10" s="262">
        <v>3.76269427363947</v>
      </c>
      <c r="P10" s="262">
        <v>7.0550267440502674</v>
      </c>
      <c r="Q10" s="262">
        <v>7.6600719408793108</v>
      </c>
      <c r="R10" s="262">
        <v>7.8121358677434207</v>
      </c>
      <c r="S10" s="262">
        <v>9.1145202578088611</v>
      </c>
      <c r="T10" s="262">
        <v>6.61469764974618</v>
      </c>
      <c r="U10" s="262">
        <v>7.2111229450518746</v>
      </c>
      <c r="V10" s="262">
        <v>8.3645514432673398</v>
      </c>
      <c r="W10" s="262">
        <v>9.3637628545985692</v>
      </c>
      <c r="DA10" s="68" t="s">
        <v>3130</v>
      </c>
    </row>
    <row r="11" spans="1:105" ht="12" customHeight="1" x14ac:dyDescent="0.25">
      <c r="A11" s="37" t="s">
        <v>160</v>
      </c>
      <c r="B11" s="228">
        <v>5.5637483124072658</v>
      </c>
      <c r="C11" s="228">
        <v>5.4232981424918174</v>
      </c>
      <c r="D11" s="228">
        <v>5.7165876102718043</v>
      </c>
      <c r="E11" s="228">
        <v>6.8273819337077093</v>
      </c>
      <c r="F11" s="228">
        <v>1.459737518776919</v>
      </c>
      <c r="G11" s="228">
        <v>7.0435251688360472</v>
      </c>
      <c r="H11" s="228">
        <v>8.6031933545126282</v>
      </c>
      <c r="I11" s="228">
        <v>7.5233198055080157</v>
      </c>
      <c r="J11" s="228">
        <v>6.3683798003197154</v>
      </c>
      <c r="K11" s="228">
        <v>3.991357074472079</v>
      </c>
      <c r="L11" s="228">
        <v>3.4348203612977191</v>
      </c>
      <c r="M11" s="228">
        <v>1.664167488950308</v>
      </c>
      <c r="N11" s="228">
        <v>4.966384982684799</v>
      </c>
      <c r="O11" s="228">
        <v>1.7972998345049751</v>
      </c>
      <c r="P11" s="228">
        <v>2.04018428326266</v>
      </c>
      <c r="Q11" s="228">
        <v>2.103717686401525</v>
      </c>
      <c r="R11" s="228">
        <v>2.0827212470395149</v>
      </c>
      <c r="S11" s="228">
        <v>1.4298526089299839</v>
      </c>
      <c r="T11" s="228">
        <v>2.086294766129007</v>
      </c>
      <c r="U11" s="228">
        <v>0.32502817725183608</v>
      </c>
      <c r="V11" s="228">
        <v>0.1483393241373184</v>
      </c>
      <c r="W11" s="228">
        <v>0.1161223794239479</v>
      </c>
      <c r="DA11" s="69" t="s">
        <v>3131</v>
      </c>
    </row>
    <row r="12" spans="1:105" ht="12" customHeight="1" x14ac:dyDescent="0.25">
      <c r="A12" s="37" t="s">
        <v>162</v>
      </c>
      <c r="B12" s="228">
        <v>4.6742310909635112E-2</v>
      </c>
      <c r="C12" s="228">
        <v>0.31701088267201888</v>
      </c>
      <c r="D12" s="228">
        <v>0.14157279413170179</v>
      </c>
      <c r="E12" s="228">
        <v>0.1143252656650809</v>
      </c>
      <c r="F12" s="228">
        <v>0.57591331809866331</v>
      </c>
      <c r="G12" s="228">
        <v>0.23572567531307079</v>
      </c>
      <c r="H12" s="228">
        <v>0.1532909199674094</v>
      </c>
      <c r="I12" s="228">
        <v>0.35707165038248029</v>
      </c>
      <c r="J12" s="228">
        <v>0.21116908518336891</v>
      </c>
      <c r="K12" s="228">
        <v>0.16319433768714789</v>
      </c>
      <c r="L12" s="228">
        <v>0.18260949325658671</v>
      </c>
      <c r="M12" s="228">
        <v>0.76745342910126557</v>
      </c>
      <c r="N12" s="228">
        <v>1.1037684664509499</v>
      </c>
      <c r="O12" s="228">
        <v>0.1081157259248172</v>
      </c>
      <c r="P12" s="228">
        <v>1.0728947057862049E-2</v>
      </c>
      <c r="Q12" s="228">
        <v>8.8070435663640409E-2</v>
      </c>
      <c r="R12" s="228">
        <v>0.99215640395068161</v>
      </c>
      <c r="S12" s="228">
        <v>0.11967068709782611</v>
      </c>
      <c r="T12" s="228">
        <v>0.52222279007410843</v>
      </c>
      <c r="U12" s="228">
        <v>0.10531646119734001</v>
      </c>
      <c r="V12" s="228">
        <v>0.9399989829934059</v>
      </c>
      <c r="W12" s="228">
        <v>3.8512097135137452E-2</v>
      </c>
      <c r="DA12" s="69" t="s">
        <v>3132</v>
      </c>
    </row>
    <row r="13" spans="1:105" ht="12" customHeight="1" x14ac:dyDescent="0.25">
      <c r="A13" s="37" t="s">
        <v>97</v>
      </c>
      <c r="B13" s="228">
        <v>0.64991319240450773</v>
      </c>
      <c r="C13" s="228">
        <v>0.66798077915346021</v>
      </c>
      <c r="D13" s="228">
        <v>0.66798077915337273</v>
      </c>
      <c r="E13" s="228">
        <v>0.68604836590173057</v>
      </c>
      <c r="F13" s="228">
        <v>0.7221185480841843</v>
      </c>
      <c r="G13" s="228">
        <v>0.66798077915341247</v>
      </c>
      <c r="H13" s="228">
        <v>0.72211854808071707</v>
      </c>
      <c r="I13" s="228">
        <v>0.79432390375687223</v>
      </c>
      <c r="J13" s="228">
        <v>0.92073201967915319</v>
      </c>
      <c r="K13" s="228">
        <v>0.99293737535640281</v>
      </c>
      <c r="L13" s="228">
        <v>1.0110049621038131</v>
      </c>
      <c r="M13" s="228">
        <v>1.011004962105656</v>
      </c>
      <c r="N13" s="228">
        <v>1.1012779045279859</v>
      </c>
      <c r="O13" s="228">
        <v>1.1192804999621</v>
      </c>
      <c r="P13" s="228">
        <v>1.137348086706883</v>
      </c>
      <c r="Q13" s="228">
        <v>1.173483260203249</v>
      </c>
      <c r="R13" s="228">
        <v>1.191485855636051</v>
      </c>
      <c r="S13" s="228">
        <v>1.2095534423809009</v>
      </c>
      <c r="T13" s="228">
        <v>1.24568861587637</v>
      </c>
      <c r="U13" s="228">
        <v>1.2817587980486029</v>
      </c>
      <c r="V13" s="228">
        <v>1.308860178183469</v>
      </c>
      <c r="W13" s="228">
        <v>1.353964153731873</v>
      </c>
      <c r="DA13" s="69" t="s">
        <v>3133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3134</v>
      </c>
    </row>
    <row r="15" spans="1:105" ht="12" customHeight="1" x14ac:dyDescent="0.25">
      <c r="A15" s="37" t="s">
        <v>38</v>
      </c>
      <c r="B15" s="228">
        <v>2.4792786116762979</v>
      </c>
      <c r="C15" s="228">
        <v>2.5855355739935288</v>
      </c>
      <c r="D15" s="228">
        <v>2.5616443281264512</v>
      </c>
      <c r="E15" s="228">
        <v>0.53866421731569059</v>
      </c>
      <c r="F15" s="228">
        <v>3.113932131737482</v>
      </c>
      <c r="G15" s="228">
        <v>1.877911814627768</v>
      </c>
      <c r="H15" s="228">
        <v>2.414621530475106</v>
      </c>
      <c r="I15" s="228">
        <v>2.8389670695328939</v>
      </c>
      <c r="J15" s="228">
        <v>3.5336051600103828</v>
      </c>
      <c r="K15" s="228">
        <v>3.7924227923706688</v>
      </c>
      <c r="L15" s="228">
        <v>1.664668591343111</v>
      </c>
      <c r="M15" s="228">
        <v>3.35959239693954</v>
      </c>
      <c r="N15" s="228">
        <v>0.13767335024415001</v>
      </c>
      <c r="O15" s="228">
        <v>0.73799821324757819</v>
      </c>
      <c r="P15" s="228">
        <v>3.8667654270228629</v>
      </c>
      <c r="Q15" s="228">
        <v>4.2948005586108957</v>
      </c>
      <c r="R15" s="228">
        <v>3.545772361117173</v>
      </c>
      <c r="S15" s="228">
        <v>6.3554435194001506</v>
      </c>
      <c r="T15" s="228">
        <v>2.7604914776666929</v>
      </c>
      <c r="U15" s="228">
        <v>5.4990195085540936</v>
      </c>
      <c r="V15" s="228">
        <v>5.9673529579531479</v>
      </c>
      <c r="W15" s="228">
        <v>7.8551642243076127</v>
      </c>
      <c r="DA15" s="69" t="s">
        <v>3135</v>
      </c>
    </row>
    <row r="16" spans="1:105" ht="12" customHeight="1" x14ac:dyDescent="0.25">
      <c r="A16" s="57" t="s">
        <v>3059</v>
      </c>
      <c r="B16" s="263">
        <v>62.366774824013802</v>
      </c>
      <c r="C16" s="263">
        <v>64.617563360813179</v>
      </c>
      <c r="D16" s="263">
        <v>65.490902537135568</v>
      </c>
      <c r="E16" s="263">
        <v>65.491840693619338</v>
      </c>
      <c r="F16" s="263">
        <v>33.826605353494053</v>
      </c>
      <c r="G16" s="263">
        <v>66.702646618287204</v>
      </c>
      <c r="H16" s="263">
        <v>79.339546024457107</v>
      </c>
      <c r="I16" s="263">
        <v>73.767082110222205</v>
      </c>
      <c r="J16" s="263">
        <v>69.89970310939178</v>
      </c>
      <c r="K16" s="263">
        <v>53.216526063396188</v>
      </c>
      <c r="L16" s="263">
        <v>40.520500361017064</v>
      </c>
      <c r="M16" s="263">
        <v>37.014305173776172</v>
      </c>
      <c r="N16" s="263">
        <v>57.971156738148757</v>
      </c>
      <c r="O16" s="263">
        <v>20.519866616021542</v>
      </c>
      <c r="P16" s="263">
        <v>23.117890122541471</v>
      </c>
      <c r="Q16" s="263">
        <v>29.305996857280519</v>
      </c>
      <c r="R16" s="263">
        <v>42.661428890158447</v>
      </c>
      <c r="S16" s="263">
        <v>37.27677692970056</v>
      </c>
      <c r="T16" s="263">
        <v>39.988610528574448</v>
      </c>
      <c r="U16" s="263">
        <v>29.0749032261918</v>
      </c>
      <c r="V16" s="263">
        <v>29.20397453212264</v>
      </c>
      <c r="W16" s="263">
        <v>11.81357153380274</v>
      </c>
      <c r="DA16" s="70" t="s">
        <v>3136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0.18675411899029379</v>
      </c>
      <c r="J17" s="231">
        <v>0.18928464804959719</v>
      </c>
      <c r="K17" s="231">
        <v>2.082849854222879</v>
      </c>
      <c r="L17" s="231">
        <v>0.78364622022479802</v>
      </c>
      <c r="M17" s="231">
        <v>0.46312206949676238</v>
      </c>
      <c r="N17" s="231">
        <v>0</v>
      </c>
      <c r="O17" s="231">
        <v>1.4946022156273271</v>
      </c>
      <c r="P17" s="231">
        <v>3.8325890967396501</v>
      </c>
      <c r="Q17" s="231">
        <v>4.1007018806797504</v>
      </c>
      <c r="R17" s="231">
        <v>0.20250231954220471</v>
      </c>
      <c r="S17" s="231">
        <v>14.24949058554725</v>
      </c>
      <c r="T17" s="231">
        <v>15.65070277613332</v>
      </c>
      <c r="U17" s="231">
        <v>11.87245289836793</v>
      </c>
      <c r="V17" s="231">
        <v>6.0976655558583834</v>
      </c>
      <c r="W17" s="231">
        <v>4.2957578119994428</v>
      </c>
      <c r="DA17" s="73" t="s">
        <v>3137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3138</v>
      </c>
    </row>
    <row r="19" spans="1:105" ht="12" customHeight="1" x14ac:dyDescent="0.25">
      <c r="A19" s="46" t="s">
        <v>33</v>
      </c>
      <c r="B19" s="231">
        <v>24.45138143980974</v>
      </c>
      <c r="C19" s="231">
        <v>24.938953297055651</v>
      </c>
      <c r="D19" s="231">
        <v>25.162325069997049</v>
      </c>
      <c r="E19" s="231">
        <v>24.302072732884689</v>
      </c>
      <c r="F19" s="231">
        <v>22.47590856306342</v>
      </c>
      <c r="G19" s="231">
        <v>22.195145298107342</v>
      </c>
      <c r="H19" s="231">
        <v>21.27378753654817</v>
      </c>
      <c r="I19" s="231">
        <v>20.248225318469832</v>
      </c>
      <c r="J19" s="231">
        <v>19.878767032068161</v>
      </c>
      <c r="K19" s="231">
        <v>16.458211333777498</v>
      </c>
      <c r="L19" s="231">
        <v>10.69256428720065</v>
      </c>
      <c r="M19" s="231">
        <v>1.276597292248085</v>
      </c>
      <c r="N19" s="231">
        <v>9.0785600962852158</v>
      </c>
      <c r="O19" s="231">
        <v>3.4127935780016529</v>
      </c>
      <c r="P19" s="231">
        <v>2.0311589382992161</v>
      </c>
      <c r="Q19" s="231">
        <v>2.626466065724637</v>
      </c>
      <c r="R19" s="231">
        <v>3.5393292435226571</v>
      </c>
      <c r="S19" s="231">
        <v>4.7446561075323421</v>
      </c>
      <c r="T19" s="231">
        <v>5.5064708983991597</v>
      </c>
      <c r="U19" s="231">
        <v>6.287518812009516</v>
      </c>
      <c r="V19" s="231">
        <v>4.9760894844734977</v>
      </c>
      <c r="W19" s="231">
        <v>2.1334440868155249</v>
      </c>
      <c r="DA19" s="73" t="s">
        <v>3139</v>
      </c>
    </row>
    <row r="20" spans="1:105" ht="12" customHeight="1" x14ac:dyDescent="0.25">
      <c r="A20" s="46" t="s">
        <v>160</v>
      </c>
      <c r="B20" s="231">
        <v>31.536612984448752</v>
      </c>
      <c r="C20" s="231">
        <v>31.542123560286061</v>
      </c>
      <c r="D20" s="231">
        <v>32.54751329064495</v>
      </c>
      <c r="E20" s="231">
        <v>37.15546896066639</v>
      </c>
      <c r="F20" s="231">
        <v>6.6247661097523149</v>
      </c>
      <c r="G20" s="231">
        <v>39.933911269348457</v>
      </c>
      <c r="H20" s="231">
        <v>47.345692010903711</v>
      </c>
      <c r="I20" s="231">
        <v>41.901319834413229</v>
      </c>
      <c r="J20" s="231">
        <v>40.787466768223439</v>
      </c>
      <c r="K20" s="231">
        <v>28.45836702208554</v>
      </c>
      <c r="L20" s="231">
        <v>23.28500018824953</v>
      </c>
      <c r="M20" s="231">
        <v>17.012620271383781</v>
      </c>
      <c r="N20" s="231">
        <v>25.34615371875358</v>
      </c>
      <c r="O20" s="231">
        <v>8.6999076055940812</v>
      </c>
      <c r="P20" s="231">
        <v>9.013990165544568</v>
      </c>
      <c r="Q20" s="231">
        <v>9.7920743201973277</v>
      </c>
      <c r="R20" s="231">
        <v>10.844338229720631</v>
      </c>
      <c r="S20" s="231">
        <v>8.5823364911332085</v>
      </c>
      <c r="T20" s="231">
        <v>8.1209274982190767</v>
      </c>
      <c r="U20" s="231">
        <v>1.3346271284480999</v>
      </c>
      <c r="V20" s="231">
        <v>1.0125760902505221</v>
      </c>
      <c r="W20" s="231">
        <v>1.183776285445814</v>
      </c>
      <c r="DA20" s="73" t="s">
        <v>3140</v>
      </c>
    </row>
    <row r="21" spans="1:105" ht="12" customHeight="1" x14ac:dyDescent="0.25">
      <c r="A21" s="46" t="s">
        <v>70</v>
      </c>
      <c r="B21" s="231">
        <v>5.7711966692496297</v>
      </c>
      <c r="C21" s="231">
        <v>5.7711966692497478</v>
      </c>
      <c r="D21" s="231">
        <v>6.2558288131864472</v>
      </c>
      <c r="E21" s="231">
        <v>2.0765211041967442</v>
      </c>
      <c r="F21" s="231">
        <v>1.7766190346925841</v>
      </c>
      <c r="G21" s="231">
        <v>1.95655706951848</v>
      </c>
      <c r="H21" s="231">
        <v>8.3061422020702516</v>
      </c>
      <c r="I21" s="231">
        <v>8.580042275414149</v>
      </c>
      <c r="J21" s="231">
        <v>7.3505280614500403</v>
      </c>
      <c r="K21" s="231">
        <v>4.9185828431959573</v>
      </c>
      <c r="L21" s="231">
        <v>4.348885503448388</v>
      </c>
      <c r="M21" s="231">
        <v>3.9883580415349451</v>
      </c>
      <c r="N21" s="231">
        <v>12.67289551949438</v>
      </c>
      <c r="O21" s="231">
        <v>5.2614803602509861</v>
      </c>
      <c r="P21" s="231">
        <v>5.5464872616844367</v>
      </c>
      <c r="Q21" s="231">
        <v>7.2414555071778377</v>
      </c>
      <c r="R21" s="231">
        <v>8.3372777550221535</v>
      </c>
      <c r="S21" s="231">
        <v>8.1110633475114113</v>
      </c>
      <c r="T21" s="231">
        <v>7.1069492198313178</v>
      </c>
      <c r="U21" s="231">
        <v>7.016435393523893</v>
      </c>
      <c r="V21" s="231">
        <v>6.0490847343054472</v>
      </c>
      <c r="W21" s="231">
        <v>2.6669094035893659</v>
      </c>
      <c r="DA21" s="73" t="s">
        <v>3141</v>
      </c>
    </row>
    <row r="22" spans="1:105" ht="12" customHeight="1" x14ac:dyDescent="0.25">
      <c r="A22" s="46" t="s">
        <v>34</v>
      </c>
      <c r="B22" s="231">
        <v>0.31527195664252589</v>
      </c>
      <c r="C22" s="231">
        <v>0.31527195664256141</v>
      </c>
      <c r="D22" s="231">
        <v>0.63051800123142454</v>
      </c>
      <c r="E22" s="231">
        <v>1.2610619145159381</v>
      </c>
      <c r="F22" s="231">
        <v>1.2610619145140001</v>
      </c>
      <c r="G22" s="231">
        <v>1.261061914517553</v>
      </c>
      <c r="H22" s="231">
        <v>1.576307959106761</v>
      </c>
      <c r="I22" s="231">
        <v>0.63051800123195745</v>
      </c>
      <c r="J22" s="231">
        <v>0.31527195664246138</v>
      </c>
      <c r="K22" s="231">
        <v>0</v>
      </c>
      <c r="L22" s="231">
        <v>0</v>
      </c>
      <c r="M22" s="231">
        <v>0</v>
      </c>
      <c r="N22" s="231">
        <v>4.7812119076140389</v>
      </c>
      <c r="O22" s="231">
        <v>0</v>
      </c>
      <c r="P22" s="231">
        <v>1.2961411394675251</v>
      </c>
      <c r="Q22" s="231">
        <v>0.69099673443750143</v>
      </c>
      <c r="R22" s="231">
        <v>0.57581765600045232</v>
      </c>
      <c r="S22" s="231">
        <v>2.4491630935433981E-2</v>
      </c>
      <c r="T22" s="231">
        <v>2.6652016721468299E-2</v>
      </c>
      <c r="U22" s="231">
        <v>0.67313512658457664</v>
      </c>
      <c r="V22" s="231">
        <v>0.90730450043948718</v>
      </c>
      <c r="W22" s="231">
        <v>0.39586710215011578</v>
      </c>
      <c r="DA22" s="73" t="s">
        <v>3142</v>
      </c>
    </row>
    <row r="23" spans="1:105" ht="12" customHeight="1" x14ac:dyDescent="0.25">
      <c r="A23" s="46" t="s">
        <v>162</v>
      </c>
      <c r="B23" s="231">
        <v>0.29231177386314477</v>
      </c>
      <c r="C23" s="231">
        <v>2.05001787757916</v>
      </c>
      <c r="D23" s="231">
        <v>0.89471736207569341</v>
      </c>
      <c r="E23" s="231">
        <v>0.69671598135558255</v>
      </c>
      <c r="F23" s="231">
        <v>1.6882497314717271</v>
      </c>
      <c r="G23" s="231">
        <v>1.3559710667953879</v>
      </c>
      <c r="H23" s="231">
        <v>0.83761631582821161</v>
      </c>
      <c r="I23" s="231">
        <v>2.2202225617027498</v>
      </c>
      <c r="J23" s="231">
        <v>1.3783846429580731</v>
      </c>
      <c r="K23" s="231">
        <v>1.2985150101143219</v>
      </c>
      <c r="L23" s="231">
        <v>1.410404161893702</v>
      </c>
      <c r="M23" s="231">
        <v>14.27360749911259</v>
      </c>
      <c r="N23" s="231">
        <v>6.0923354960015406</v>
      </c>
      <c r="O23" s="231">
        <v>1.6510828565474891</v>
      </c>
      <c r="P23" s="231">
        <v>1.3975235208060821</v>
      </c>
      <c r="Q23" s="231">
        <v>4.854302349063464</v>
      </c>
      <c r="R23" s="231">
        <v>19.16216368635035</v>
      </c>
      <c r="S23" s="231">
        <v>1.564738767040913</v>
      </c>
      <c r="T23" s="231">
        <v>3.576908119270116</v>
      </c>
      <c r="U23" s="231">
        <v>1.8907338672577789</v>
      </c>
      <c r="V23" s="231">
        <v>10.161254166795301</v>
      </c>
      <c r="W23" s="231">
        <v>1.1378168438024789</v>
      </c>
      <c r="DA23" s="73" t="s">
        <v>3143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3144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3145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3146</v>
      </c>
    </row>
    <row r="27" spans="1:105" ht="12" customHeight="1" x14ac:dyDescent="0.25">
      <c r="A27" s="57" t="s">
        <v>3071</v>
      </c>
      <c r="B27" s="263">
        <f t="shared" ref="B27:W27" si="0">B28+B34</f>
        <v>68.752909187281361</v>
      </c>
      <c r="C27" s="263">
        <f t="shared" si="0"/>
        <v>69.95766128656507</v>
      </c>
      <c r="D27" s="263">
        <f t="shared" si="0"/>
        <v>72.110339037461188</v>
      </c>
      <c r="E27" s="263">
        <f t="shared" si="0"/>
        <v>65.536444268639826</v>
      </c>
      <c r="F27" s="263">
        <f t="shared" si="0"/>
        <v>44.066334297904859</v>
      </c>
      <c r="G27" s="263">
        <f t="shared" si="0"/>
        <v>62.981367310739422</v>
      </c>
      <c r="H27" s="263">
        <f t="shared" si="0"/>
        <v>70.749425685236929</v>
      </c>
      <c r="I27" s="263">
        <f t="shared" si="0"/>
        <v>66.695827449072084</v>
      </c>
      <c r="J27" s="263">
        <f t="shared" si="0"/>
        <v>63.843423410684302</v>
      </c>
      <c r="K27" s="263">
        <f t="shared" si="0"/>
        <v>54.160792551961677</v>
      </c>
      <c r="L27" s="263">
        <f t="shared" si="0"/>
        <v>42.565774716441183</v>
      </c>
      <c r="M27" s="263">
        <f t="shared" si="0"/>
        <v>37.284413161180936</v>
      </c>
      <c r="N27" s="263">
        <f t="shared" si="0"/>
        <v>47.316647356459548</v>
      </c>
      <c r="O27" s="263">
        <f t="shared" si="0"/>
        <v>32.664943101442361</v>
      </c>
      <c r="P27" s="263">
        <f t="shared" si="0"/>
        <v>47.049774838553319</v>
      </c>
      <c r="Q27" s="263">
        <f t="shared" si="0"/>
        <v>51.882982858745883</v>
      </c>
      <c r="R27" s="263">
        <f t="shared" si="0"/>
        <v>52.009799993242339</v>
      </c>
      <c r="S27" s="263">
        <f t="shared" si="0"/>
        <v>78.038063733209952</v>
      </c>
      <c r="T27" s="263">
        <f t="shared" si="0"/>
        <v>75.783134997374631</v>
      </c>
      <c r="U27" s="263">
        <f t="shared" si="0"/>
        <v>62.810905985087452</v>
      </c>
      <c r="V27" s="263">
        <f t="shared" si="0"/>
        <v>44.414594203112273</v>
      </c>
      <c r="W27" s="263">
        <f t="shared" si="0"/>
        <v>29.515114906154537</v>
      </c>
      <c r="DA27" s="70"/>
    </row>
    <row r="28" spans="1:105" ht="12" customHeight="1" x14ac:dyDescent="0.25">
      <c r="A28" s="60" t="s">
        <v>3072</v>
      </c>
      <c r="B28" s="264">
        <v>66.362913739891198</v>
      </c>
      <c r="C28" s="264">
        <v>67.297083220480857</v>
      </c>
      <c r="D28" s="264">
        <v>69.562039536540212</v>
      </c>
      <c r="E28" s="264">
        <v>63.413712830170752</v>
      </c>
      <c r="F28" s="264">
        <v>42.800866622533107</v>
      </c>
      <c r="G28" s="264">
        <v>61.696516865158671</v>
      </c>
      <c r="H28" s="264">
        <v>69.37690729380536</v>
      </c>
      <c r="I28" s="264">
        <v>65.163003463143582</v>
      </c>
      <c r="J28" s="264">
        <v>61.054438819542767</v>
      </c>
      <c r="K28" s="264">
        <v>50.83488010772966</v>
      </c>
      <c r="L28" s="264">
        <v>40.580481657594291</v>
      </c>
      <c r="M28" s="264">
        <v>32.878237229006032</v>
      </c>
      <c r="N28" s="264">
        <v>45.976974839364459</v>
      </c>
      <c r="O28" s="264">
        <v>31.391880514789172</v>
      </c>
      <c r="P28" s="264">
        <v>43.395034743616783</v>
      </c>
      <c r="Q28" s="264">
        <v>47.672609821430747</v>
      </c>
      <c r="R28" s="264">
        <v>47.423895721922641</v>
      </c>
      <c r="S28" s="264">
        <v>74.024732073506698</v>
      </c>
      <c r="T28" s="264">
        <v>75.415989658056859</v>
      </c>
      <c r="U28" s="264">
        <v>61.555920631000212</v>
      </c>
      <c r="V28" s="264">
        <v>43.10214174784705</v>
      </c>
      <c r="W28" s="264">
        <v>27.142337135660451</v>
      </c>
      <c r="DA28" s="72" t="s">
        <v>3147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0.1075880202361557</v>
      </c>
      <c r="J29" s="232">
        <v>0.1086184120928375</v>
      </c>
      <c r="K29" s="232">
        <v>1.190031146237067</v>
      </c>
      <c r="L29" s="232">
        <v>0.44773434235201048</v>
      </c>
      <c r="M29" s="232">
        <v>0.26460365642464589</v>
      </c>
      <c r="N29" s="232">
        <v>0</v>
      </c>
      <c r="O29" s="232">
        <v>3.795405721570877</v>
      </c>
      <c r="P29" s="232">
        <v>10.570147094024559</v>
      </c>
      <c r="Q29" s="232">
        <v>11.309592803570141</v>
      </c>
      <c r="R29" s="232">
        <v>0.55849433644299507</v>
      </c>
      <c r="S29" s="232">
        <v>39.299598183453362</v>
      </c>
      <c r="T29" s="232">
        <v>39.966549182562503</v>
      </c>
      <c r="U29" s="232">
        <v>32.75755119515923</v>
      </c>
      <c r="V29" s="232">
        <v>16.817148989548588</v>
      </c>
      <c r="W29" s="232">
        <v>11.88822262451945</v>
      </c>
      <c r="DA29" s="71" t="s">
        <v>3148</v>
      </c>
    </row>
    <row r="30" spans="1:105" ht="12" customHeight="1" x14ac:dyDescent="0.25">
      <c r="A30" s="59" t="s">
        <v>33</v>
      </c>
      <c r="B30" s="232">
        <v>20.397948009714408</v>
      </c>
      <c r="C30" s="232">
        <v>20.404399450350141</v>
      </c>
      <c r="D30" s="232">
        <v>21.23295770215713</v>
      </c>
      <c r="E30" s="232">
        <v>21.389954777319151</v>
      </c>
      <c r="F30" s="232">
        <v>19.430131977640851</v>
      </c>
      <c r="G30" s="232">
        <v>18.131131764058249</v>
      </c>
      <c r="H30" s="232">
        <v>17.335244292238961</v>
      </c>
      <c r="I30" s="232">
        <v>16.362706346515811</v>
      </c>
      <c r="J30" s="232">
        <v>16.112320597672461</v>
      </c>
      <c r="K30" s="232">
        <v>14.52220550563105</v>
      </c>
      <c r="L30" s="232">
        <v>10.21818187062625</v>
      </c>
      <c r="M30" s="232">
        <v>3.5885943638199289</v>
      </c>
      <c r="N30" s="232">
        <v>6.2500198711369217</v>
      </c>
      <c r="O30" s="232">
        <v>2.5174668486607339</v>
      </c>
      <c r="P30" s="232">
        <v>3.6496062320930429</v>
      </c>
      <c r="Q30" s="232">
        <v>3.8681918366003671</v>
      </c>
      <c r="R30" s="232">
        <v>5.0208030258399123</v>
      </c>
      <c r="S30" s="232">
        <v>5.9765285692400676</v>
      </c>
      <c r="T30" s="232">
        <v>6.583233472214884</v>
      </c>
      <c r="U30" s="232">
        <v>7.2935620631596709</v>
      </c>
      <c r="V30" s="232">
        <v>5.8280609112628081</v>
      </c>
      <c r="W30" s="232">
        <v>4.4111777669009662</v>
      </c>
      <c r="DA30" s="71" t="s">
        <v>3149</v>
      </c>
    </row>
    <row r="31" spans="1:105" ht="12" customHeight="1" x14ac:dyDescent="0.25">
      <c r="A31" s="59" t="s">
        <v>160</v>
      </c>
      <c r="B31" s="232">
        <v>29.959608314251849</v>
      </c>
      <c r="C31" s="232">
        <v>29.88538226844674</v>
      </c>
      <c r="D31" s="232">
        <v>30.657044831549921</v>
      </c>
      <c r="E31" s="232">
        <v>35.994676847306827</v>
      </c>
      <c r="F31" s="232">
        <v>17.54997382312736</v>
      </c>
      <c r="G31" s="232">
        <v>37.47960935202844</v>
      </c>
      <c r="H31" s="232">
        <v>41.839271370856338</v>
      </c>
      <c r="I31" s="232">
        <v>36.597489851964589</v>
      </c>
      <c r="J31" s="232">
        <v>35.771743639510802</v>
      </c>
      <c r="K31" s="232">
        <v>28.76749379485155</v>
      </c>
      <c r="L31" s="232">
        <v>24.074972694892381</v>
      </c>
      <c r="M31" s="232">
        <v>16.55074291394876</v>
      </c>
      <c r="N31" s="232">
        <v>20.381630345902099</v>
      </c>
      <c r="O31" s="232">
        <v>12.620098200717241</v>
      </c>
      <c r="P31" s="232">
        <v>13.46454374807877</v>
      </c>
      <c r="Q31" s="232">
        <v>14.48794508156463</v>
      </c>
      <c r="R31" s="232">
        <v>14.37849510261653</v>
      </c>
      <c r="S31" s="232">
        <v>9.401548937665309</v>
      </c>
      <c r="T31" s="232">
        <v>9.3825433004988703</v>
      </c>
      <c r="U31" s="232">
        <v>2.5873620262125518</v>
      </c>
      <c r="V31" s="232">
        <v>2.1572939902010719</v>
      </c>
      <c r="W31" s="232">
        <v>2.3528020502564662</v>
      </c>
      <c r="DA31" s="71" t="s">
        <v>3150</v>
      </c>
    </row>
    <row r="32" spans="1:105" ht="12" customHeight="1" x14ac:dyDescent="0.25">
      <c r="A32" s="59" t="s">
        <v>70</v>
      </c>
      <c r="B32" s="232">
        <v>15.83867957207427</v>
      </c>
      <c r="C32" s="232">
        <v>15.83867957207457</v>
      </c>
      <c r="D32" s="232">
        <v>17.15931035517924</v>
      </c>
      <c r="E32" s="232">
        <v>5.6260194225119688</v>
      </c>
      <c r="F32" s="232">
        <v>4.8160114089484463</v>
      </c>
      <c r="G32" s="232">
        <v>5.3020075556069362</v>
      </c>
      <c r="H32" s="232">
        <v>9.7181490297119382</v>
      </c>
      <c r="I32" s="232">
        <v>9.7104208743392597</v>
      </c>
      <c r="J32" s="232">
        <v>8.2767092230331674</v>
      </c>
      <c r="K32" s="232">
        <v>5.6187993343453879</v>
      </c>
      <c r="L32" s="232">
        <v>5.0397933194127882</v>
      </c>
      <c r="M32" s="232">
        <v>4.3801460826187091</v>
      </c>
      <c r="N32" s="232">
        <v>15.64170085147644</v>
      </c>
      <c r="O32" s="232">
        <v>11.522628382978709</v>
      </c>
      <c r="P32" s="232">
        <v>14.91824247833561</v>
      </c>
      <c r="Q32" s="232">
        <v>15.143214816608859</v>
      </c>
      <c r="R32" s="232">
        <v>16.430588642237758</v>
      </c>
      <c r="S32" s="232">
        <v>16.624724713615979</v>
      </c>
      <c r="T32" s="232">
        <v>15.075250542807071</v>
      </c>
      <c r="U32" s="232">
        <v>15.02748236088896</v>
      </c>
      <c r="V32" s="232">
        <v>11.318562736000411</v>
      </c>
      <c r="W32" s="232">
        <v>6.4896372332027266</v>
      </c>
      <c r="DA32" s="71" t="s">
        <v>3151</v>
      </c>
    </row>
    <row r="33" spans="1:105" ht="12" customHeight="1" x14ac:dyDescent="0.25">
      <c r="A33" s="59" t="s">
        <v>162</v>
      </c>
      <c r="B33" s="232">
        <v>0.16667784385067769</v>
      </c>
      <c r="C33" s="232">
        <v>1.168621929609404</v>
      </c>
      <c r="D33" s="232">
        <v>0.5127266476539234</v>
      </c>
      <c r="E33" s="232">
        <v>0.40306178303279921</v>
      </c>
      <c r="F33" s="232">
        <v>1.004749412816458</v>
      </c>
      <c r="G33" s="232">
        <v>0.78376819346504789</v>
      </c>
      <c r="H33" s="232">
        <v>0.4842426009981099</v>
      </c>
      <c r="I33" s="232">
        <v>2.38479837008776</v>
      </c>
      <c r="J33" s="232">
        <v>0.78504694723351365</v>
      </c>
      <c r="K33" s="232">
        <v>0.7363503266646042</v>
      </c>
      <c r="L33" s="232">
        <v>0.79979943031086831</v>
      </c>
      <c r="M33" s="232">
        <v>8.0941502121939752</v>
      </c>
      <c r="N33" s="232">
        <v>3.703623770849005</v>
      </c>
      <c r="O33" s="232">
        <v>0.93628136086161573</v>
      </c>
      <c r="P33" s="232">
        <v>0.79249519108479738</v>
      </c>
      <c r="Q33" s="232">
        <v>2.8636652830867502</v>
      </c>
      <c r="R33" s="232">
        <v>11.03551461478545</v>
      </c>
      <c r="S33" s="232">
        <v>2.7223316695319908</v>
      </c>
      <c r="T33" s="232">
        <v>4.4084131599735361</v>
      </c>
      <c r="U33" s="232">
        <v>3.889962985579785</v>
      </c>
      <c r="V33" s="232">
        <v>6.9810751208341681</v>
      </c>
      <c r="W33" s="232">
        <v>2.0004974607808341</v>
      </c>
      <c r="DA33" s="71" t="s">
        <v>3152</v>
      </c>
    </row>
    <row r="34" spans="1:105" ht="12" customHeight="1" x14ac:dyDescent="0.25">
      <c r="A34" s="60" t="s">
        <v>3079</v>
      </c>
      <c r="B34" s="264">
        <v>2.3899954473901568</v>
      </c>
      <c r="C34" s="264">
        <v>2.66057806608422</v>
      </c>
      <c r="D34" s="264">
        <v>2.5482995009209728</v>
      </c>
      <c r="E34" s="264">
        <v>2.122731438469077</v>
      </c>
      <c r="F34" s="264">
        <v>1.26546767537175</v>
      </c>
      <c r="G34" s="264">
        <v>1.2848504455807539</v>
      </c>
      <c r="H34" s="264">
        <v>1.3725183914315711</v>
      </c>
      <c r="I34" s="264">
        <v>1.5328239859284949</v>
      </c>
      <c r="J34" s="264">
        <v>2.788984591141535</v>
      </c>
      <c r="K34" s="264">
        <v>3.3259124442320189</v>
      </c>
      <c r="L34" s="264">
        <v>1.98529305884689</v>
      </c>
      <c r="M34" s="264">
        <v>4.4061759321749054</v>
      </c>
      <c r="N34" s="264">
        <v>1.3396725170950889</v>
      </c>
      <c r="O34" s="264">
        <v>1.2730625866531879</v>
      </c>
      <c r="P34" s="264">
        <v>3.6547400949365358</v>
      </c>
      <c r="Q34" s="264">
        <v>4.2103730373151356</v>
      </c>
      <c r="R34" s="264">
        <v>4.5859042713196967</v>
      </c>
      <c r="S34" s="264">
        <v>4.0133316597032591</v>
      </c>
      <c r="T34" s="264">
        <v>0.3671453393177696</v>
      </c>
      <c r="U34" s="264">
        <v>1.25498535408724</v>
      </c>
      <c r="V34" s="264">
        <v>1.312452455265221</v>
      </c>
      <c r="W34" s="264">
        <v>2.372777770494086</v>
      </c>
      <c r="DA34" s="72" t="s">
        <v>3153</v>
      </c>
    </row>
    <row r="35" spans="1:105" ht="12" customHeight="1" x14ac:dyDescent="0.25">
      <c r="A35" s="57" t="s">
        <v>3081</v>
      </c>
      <c r="B35" s="263">
        <f t="shared" ref="B35:W35" si="1">B36+B42+B53</f>
        <v>9.8944591527747434</v>
      </c>
      <c r="C35" s="263">
        <f t="shared" si="1"/>
        <v>10.414131345897003</v>
      </c>
      <c r="D35" s="263">
        <f t="shared" si="1"/>
        <v>10.401136534924202</v>
      </c>
      <c r="E35" s="263">
        <f t="shared" si="1"/>
        <v>10.883163782017988</v>
      </c>
      <c r="F35" s="263">
        <f t="shared" si="1"/>
        <v>4.7203367579863302</v>
      </c>
      <c r="G35" s="263">
        <f t="shared" si="1"/>
        <v>11.233222330638434</v>
      </c>
      <c r="H35" s="263">
        <f t="shared" si="1"/>
        <v>13.725574181729545</v>
      </c>
      <c r="I35" s="263">
        <f t="shared" si="1"/>
        <v>12.771785798413061</v>
      </c>
      <c r="J35" s="263">
        <f t="shared" si="1"/>
        <v>12.332378943667853</v>
      </c>
      <c r="K35" s="263">
        <f t="shared" si="1"/>
        <v>9.1421661220329025</v>
      </c>
      <c r="L35" s="263">
        <f t="shared" si="1"/>
        <v>6.7112910488898843</v>
      </c>
      <c r="M35" s="263">
        <f t="shared" si="1"/>
        <v>6.8658186055493164</v>
      </c>
      <c r="N35" s="263">
        <f t="shared" si="1"/>
        <v>10.400952237890104</v>
      </c>
      <c r="O35" s="263">
        <f t="shared" si="1"/>
        <v>2.4328277896611219</v>
      </c>
      <c r="P35" s="263">
        <f t="shared" si="1"/>
        <v>2.1154561815050301</v>
      </c>
      <c r="Q35" s="263">
        <f t="shared" si="1"/>
        <v>3.4985408854663049</v>
      </c>
      <c r="R35" s="263">
        <f t="shared" si="1"/>
        <v>6.9728912847524622</v>
      </c>
      <c r="S35" s="263">
        <f t="shared" si="1"/>
        <v>3.0956421941565893</v>
      </c>
      <c r="T35" s="263">
        <f t="shared" si="1"/>
        <v>3.2072225822901888</v>
      </c>
      <c r="U35" s="263">
        <f t="shared" si="1"/>
        <v>1.7810159965116537</v>
      </c>
      <c r="V35" s="263">
        <f t="shared" si="1"/>
        <v>3.5766627335926313</v>
      </c>
      <c r="W35" s="263">
        <f t="shared" si="1"/>
        <v>0.7578727559189179</v>
      </c>
      <c r="DA35" s="70"/>
    </row>
    <row r="36" spans="1:105" ht="12" customHeight="1" x14ac:dyDescent="0.25">
      <c r="A36" s="60" t="s">
        <v>3082</v>
      </c>
      <c r="B36" s="264">
        <v>4.6120301662997329</v>
      </c>
      <c r="C36" s="264">
        <v>4.847115172842849</v>
      </c>
      <c r="D36" s="264">
        <v>4.8437191000766546</v>
      </c>
      <c r="E36" s="264">
        <v>5.0932435836027974</v>
      </c>
      <c r="F36" s="264">
        <v>2.1956174899274878</v>
      </c>
      <c r="G36" s="264">
        <v>5.3102617016722284</v>
      </c>
      <c r="H36" s="264">
        <v>6.5028845237152701</v>
      </c>
      <c r="I36" s="264">
        <v>6.0460762652842863</v>
      </c>
      <c r="J36" s="264">
        <v>5.7614369978538376</v>
      </c>
      <c r="K36" s="264">
        <v>4.2013430986775893</v>
      </c>
      <c r="L36" s="264">
        <v>3.11018472290821</v>
      </c>
      <c r="M36" s="264">
        <v>3.0443870208014201</v>
      </c>
      <c r="N36" s="264">
        <v>4.8881585196915793</v>
      </c>
      <c r="O36" s="264">
        <v>1.0957063791298589</v>
      </c>
      <c r="P36" s="264">
        <v>0.79769405078027589</v>
      </c>
      <c r="Q36" s="264">
        <v>1.4279351370118349</v>
      </c>
      <c r="R36" s="264">
        <v>3.0873996467669351</v>
      </c>
      <c r="S36" s="264">
        <v>1.250073814923127</v>
      </c>
      <c r="T36" s="264">
        <v>1.524950884562382</v>
      </c>
      <c r="U36" s="264">
        <v>0.78598429048843821</v>
      </c>
      <c r="V36" s="264">
        <v>1.644983143764827</v>
      </c>
      <c r="W36" s="264">
        <v>0.2200217666612834</v>
      </c>
      <c r="DA36" s="72" t="s">
        <v>3154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1.8571741588384011E-2</v>
      </c>
      <c r="J37" s="232">
        <v>1.8749606849358849E-2</v>
      </c>
      <c r="K37" s="232">
        <v>0.20542204310044609</v>
      </c>
      <c r="L37" s="232">
        <v>7.7287475763144695E-2</v>
      </c>
      <c r="M37" s="232">
        <v>4.5675631168540079E-2</v>
      </c>
      <c r="N37" s="232">
        <v>0</v>
      </c>
      <c r="O37" s="232">
        <v>1.473349069576046E-2</v>
      </c>
      <c r="P37" s="232">
        <v>0</v>
      </c>
      <c r="Q37" s="232">
        <v>0</v>
      </c>
      <c r="R37" s="232">
        <v>0</v>
      </c>
      <c r="S37" s="232">
        <v>0</v>
      </c>
      <c r="T37" s="232">
        <v>0.14499413582278489</v>
      </c>
      <c r="U37" s="232">
        <v>0</v>
      </c>
      <c r="V37" s="232">
        <v>0</v>
      </c>
      <c r="W37" s="232">
        <v>0</v>
      </c>
      <c r="DA37" s="71" t="s">
        <v>3155</v>
      </c>
    </row>
    <row r="38" spans="1:105" ht="12" customHeight="1" x14ac:dyDescent="0.25">
      <c r="A38" s="59" t="s">
        <v>33</v>
      </c>
      <c r="B38" s="232">
        <v>2.115757305338239</v>
      </c>
      <c r="C38" s="232">
        <v>2.1747728655597491</v>
      </c>
      <c r="D38" s="232">
        <v>2.1808256212054689</v>
      </c>
      <c r="E38" s="232">
        <v>2.0921136550406532</v>
      </c>
      <c r="F38" s="232">
        <v>2.022178603191314</v>
      </c>
      <c r="G38" s="232">
        <v>1.9716609939281371</v>
      </c>
      <c r="H38" s="232">
        <v>1.8921819824276549</v>
      </c>
      <c r="I38" s="232">
        <v>1.782209734353688</v>
      </c>
      <c r="J38" s="232">
        <v>1.7389883848475149</v>
      </c>
      <c r="K38" s="232">
        <v>1.3805204474315</v>
      </c>
      <c r="L38" s="232">
        <v>0.86282527964367783</v>
      </c>
      <c r="M38" s="232">
        <v>0</v>
      </c>
      <c r="N38" s="232">
        <v>0.91459964847232145</v>
      </c>
      <c r="O38" s="232">
        <v>0.30678165473151908</v>
      </c>
      <c r="P38" s="232">
        <v>9.5869642246921155E-2</v>
      </c>
      <c r="Q38" s="232">
        <v>0.15660929053755321</v>
      </c>
      <c r="R38" s="232">
        <v>0.21264322905197811</v>
      </c>
      <c r="S38" s="232">
        <v>0.31523001924188698</v>
      </c>
      <c r="T38" s="232">
        <v>0.38191895972734741</v>
      </c>
      <c r="U38" s="232">
        <v>0.45735615676313918</v>
      </c>
      <c r="V38" s="232">
        <v>0.36994313728771611</v>
      </c>
      <c r="W38" s="232">
        <v>7.41157276305799E-2</v>
      </c>
      <c r="DA38" s="71" t="s">
        <v>3156</v>
      </c>
    </row>
    <row r="39" spans="1:105" ht="12" customHeight="1" x14ac:dyDescent="0.25">
      <c r="A39" s="59" t="s">
        <v>160</v>
      </c>
      <c r="B39" s="232">
        <v>2.4675010902967949</v>
      </c>
      <c r="C39" s="232">
        <v>2.4706159027671921</v>
      </c>
      <c r="D39" s="232">
        <v>2.5743870932642579</v>
      </c>
      <c r="E39" s="232">
        <v>2.931553787443387</v>
      </c>
      <c r="F39" s="232">
        <v>0</v>
      </c>
      <c r="G39" s="232">
        <v>3.2033073886340531</v>
      </c>
      <c r="H39" s="232">
        <v>3.9207332652327169</v>
      </c>
      <c r="I39" s="232">
        <v>3.4411273222480019</v>
      </c>
      <c r="J39" s="232">
        <v>3.326730717012512</v>
      </c>
      <c r="K39" s="232">
        <v>2.1317188823694888</v>
      </c>
      <c r="L39" s="232">
        <v>1.7200102578094749</v>
      </c>
      <c r="M39" s="232">
        <v>1.304362862563651</v>
      </c>
      <c r="N39" s="232">
        <v>2.3482357785142818</v>
      </c>
      <c r="O39" s="232">
        <v>0.47885629140416269</v>
      </c>
      <c r="P39" s="232">
        <v>0.52045344062688581</v>
      </c>
      <c r="Q39" s="232">
        <v>0.54946793896946067</v>
      </c>
      <c r="R39" s="232">
        <v>0.67023547049766241</v>
      </c>
      <c r="S39" s="232">
        <v>0.60965328514262984</v>
      </c>
      <c r="T39" s="232">
        <v>0.55496989836596244</v>
      </c>
      <c r="U39" s="232">
        <v>5.1946655233559923E-2</v>
      </c>
      <c r="V39" s="232">
        <v>2.5313458318734081E-2</v>
      </c>
      <c r="W39" s="232">
        <v>4.2802725703578758E-2</v>
      </c>
      <c r="DA39" s="71" t="s">
        <v>3157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0</v>
      </c>
      <c r="F40" s="232">
        <v>0</v>
      </c>
      <c r="G40" s="232">
        <v>0</v>
      </c>
      <c r="H40" s="232">
        <v>0.60637977945403454</v>
      </c>
      <c r="I40" s="232">
        <v>0.63300981662802436</v>
      </c>
      <c r="J40" s="232">
        <v>0.54145423277676241</v>
      </c>
      <c r="K40" s="232">
        <v>0.35657363367333528</v>
      </c>
      <c r="L40" s="232">
        <v>0.31200109374539398</v>
      </c>
      <c r="M40" s="232">
        <v>0.29714402615479241</v>
      </c>
      <c r="N40" s="232">
        <v>0.98600708464175479</v>
      </c>
      <c r="O40" s="232">
        <v>0.13371494548301921</v>
      </c>
      <c r="P40" s="232">
        <v>4.4571202778736052E-2</v>
      </c>
      <c r="Q40" s="232">
        <v>0.22753473363865651</v>
      </c>
      <c r="R40" s="232">
        <v>0.29958092442694861</v>
      </c>
      <c r="S40" s="232">
        <v>0.25709180726348102</v>
      </c>
      <c r="T40" s="232">
        <v>0.20325061815679629</v>
      </c>
      <c r="U40" s="232">
        <v>0.20680976177886781</v>
      </c>
      <c r="V40" s="232">
        <v>0.25564961826736632</v>
      </c>
      <c r="W40" s="232">
        <v>4.5296611696783881E-2</v>
      </c>
      <c r="DA40" s="71" t="s">
        <v>3158</v>
      </c>
    </row>
    <row r="41" spans="1:105" ht="12" customHeight="1" x14ac:dyDescent="0.25">
      <c r="A41" s="59" t="s">
        <v>162</v>
      </c>
      <c r="B41" s="232">
        <v>2.8771770664700311E-2</v>
      </c>
      <c r="C41" s="232">
        <v>0.20172640451590901</v>
      </c>
      <c r="D41" s="232">
        <v>8.8506385606927279E-2</v>
      </c>
      <c r="E41" s="232">
        <v>6.9576141118757012E-2</v>
      </c>
      <c r="F41" s="232">
        <v>0.17343888673617441</v>
      </c>
      <c r="G41" s="232">
        <v>0.13529331911003789</v>
      </c>
      <c r="H41" s="232">
        <v>8.3589496600864205E-2</v>
      </c>
      <c r="I41" s="232">
        <v>0.17115765046618789</v>
      </c>
      <c r="J41" s="232">
        <v>0.1355140563676899</v>
      </c>
      <c r="K41" s="232">
        <v>0.12710809210281859</v>
      </c>
      <c r="L41" s="232">
        <v>0.13806061594651889</v>
      </c>
      <c r="M41" s="232">
        <v>1.397204500914436</v>
      </c>
      <c r="N41" s="232">
        <v>0.63931600806322086</v>
      </c>
      <c r="O41" s="232">
        <v>0.16161999681539799</v>
      </c>
      <c r="P41" s="232">
        <v>0.1367997651277329</v>
      </c>
      <c r="Q41" s="232">
        <v>0.49432317386616509</v>
      </c>
      <c r="R41" s="232">
        <v>1.9049400227903459</v>
      </c>
      <c r="S41" s="232">
        <v>6.8098703275129485E-2</v>
      </c>
      <c r="T41" s="232">
        <v>0.23981727248949081</v>
      </c>
      <c r="U41" s="232">
        <v>6.9871716712871262E-2</v>
      </c>
      <c r="V41" s="232">
        <v>0.99407692989101004</v>
      </c>
      <c r="W41" s="232">
        <v>5.7806701630340858E-2</v>
      </c>
      <c r="DA41" s="71" t="s">
        <v>3159</v>
      </c>
    </row>
    <row r="42" spans="1:105" ht="12" customHeight="1" x14ac:dyDescent="0.25">
      <c r="A42" s="60" t="s">
        <v>3089</v>
      </c>
      <c r="B42" s="264">
        <v>4.9844815444190367</v>
      </c>
      <c r="C42" s="264">
        <v>5.2353367005908664</v>
      </c>
      <c r="D42" s="264">
        <v>5.2397351067405964</v>
      </c>
      <c r="E42" s="264">
        <v>5.5252910741403722</v>
      </c>
      <c r="F42" s="264">
        <v>2.3669604500270931</v>
      </c>
      <c r="G42" s="264">
        <v>5.762785468756884</v>
      </c>
      <c r="H42" s="264">
        <v>7.0515854225027077</v>
      </c>
      <c r="I42" s="264">
        <v>6.5346208905842254</v>
      </c>
      <c r="J42" s="264">
        <v>6.2232547459193226</v>
      </c>
      <c r="K42" s="264">
        <v>4.5262000137829883</v>
      </c>
      <c r="L42" s="264">
        <v>3.3536108802222122</v>
      </c>
      <c r="M42" s="264">
        <v>3.2721381333006638</v>
      </c>
      <c r="N42" s="264">
        <v>5.3457841951900029</v>
      </c>
      <c r="O42" s="264">
        <v>1.1784157771441051</v>
      </c>
      <c r="P42" s="264">
        <v>0.86214600649538164</v>
      </c>
      <c r="Q42" s="264">
        <v>1.5457219550818291</v>
      </c>
      <c r="R42" s="264">
        <v>3.31379245393674</v>
      </c>
      <c r="S42" s="264">
        <v>1.3452486386931191</v>
      </c>
      <c r="T42" s="264">
        <v>1.636501729909686</v>
      </c>
      <c r="U42" s="264">
        <v>0.83857966069554779</v>
      </c>
      <c r="V42" s="264">
        <v>1.7680634405613409</v>
      </c>
      <c r="W42" s="264">
        <v>0.2420499792356344</v>
      </c>
      <c r="DA42" s="72" t="s">
        <v>3160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1.9489811224501139E-2</v>
      </c>
      <c r="J43" s="231">
        <v>1.9753899288157181E-2</v>
      </c>
      <c r="K43" s="231">
        <v>0.21736789896394959</v>
      </c>
      <c r="L43" s="231">
        <v>8.1781954698246589E-2</v>
      </c>
      <c r="M43" s="231">
        <v>4.8331794539221443E-2</v>
      </c>
      <c r="N43" s="231">
        <v>0</v>
      </c>
      <c r="O43" s="231">
        <v>1.559028363560948E-2</v>
      </c>
      <c r="P43" s="231">
        <v>0</v>
      </c>
      <c r="Q43" s="231">
        <v>0</v>
      </c>
      <c r="R43" s="231">
        <v>0</v>
      </c>
      <c r="S43" s="231">
        <v>0</v>
      </c>
      <c r="T43" s="231">
        <v>0.1533138471846916</v>
      </c>
      <c r="U43" s="231">
        <v>0</v>
      </c>
      <c r="V43" s="231">
        <v>0</v>
      </c>
      <c r="W43" s="231">
        <v>0</v>
      </c>
      <c r="DA43" s="73" t="s">
        <v>3161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3162</v>
      </c>
    </row>
    <row r="45" spans="1:105" ht="12" customHeight="1" x14ac:dyDescent="0.25">
      <c r="A45" s="64" t="s">
        <v>33</v>
      </c>
      <c r="B45" s="231">
        <v>2.2486797210287839</v>
      </c>
      <c r="C45" s="231">
        <v>2.312016036163199</v>
      </c>
      <c r="D45" s="231">
        <v>2.306291699802149</v>
      </c>
      <c r="E45" s="231">
        <v>2.1916073310931612</v>
      </c>
      <c r="F45" s="231">
        <v>2.0591678961960742</v>
      </c>
      <c r="G45" s="231">
        <v>2.0672278727983402</v>
      </c>
      <c r="H45" s="231">
        <v>1.983528098814286</v>
      </c>
      <c r="I45" s="231">
        <v>1.8889534632873539</v>
      </c>
      <c r="J45" s="231">
        <v>1.8503964970669251</v>
      </c>
      <c r="K45" s="231">
        <v>1.4753622042964769</v>
      </c>
      <c r="L45" s="231">
        <v>0.92210137768421818</v>
      </c>
      <c r="M45" s="231">
        <v>0</v>
      </c>
      <c r="N45" s="231">
        <v>0.91176160169404585</v>
      </c>
      <c r="O45" s="231">
        <v>0.32785755488411378</v>
      </c>
      <c r="P45" s="231">
        <v>0.10245588681695381</v>
      </c>
      <c r="Q45" s="231">
        <v>0.16088494636738859</v>
      </c>
      <c r="R45" s="231">
        <v>0.22376740919495711</v>
      </c>
      <c r="S45" s="231">
        <v>0.33643858581675751</v>
      </c>
      <c r="T45" s="231">
        <v>0.40785858611699749</v>
      </c>
      <c r="U45" s="231">
        <v>0.48773016013169668</v>
      </c>
      <c r="V45" s="231">
        <v>0.37785688002733531</v>
      </c>
      <c r="W45" s="231">
        <v>6.9764680150705513E-2</v>
      </c>
      <c r="DA45" s="73" t="s">
        <v>3163</v>
      </c>
    </row>
    <row r="46" spans="1:105" ht="12" customHeight="1" x14ac:dyDescent="0.25">
      <c r="A46" s="64" t="s">
        <v>160</v>
      </c>
      <c r="B46" s="231">
        <v>2.6723938928200619</v>
      </c>
      <c r="C46" s="231">
        <v>2.6764771002297132</v>
      </c>
      <c r="D46" s="231">
        <v>2.7742686082003578</v>
      </c>
      <c r="E46" s="231">
        <v>3.1293684550292791</v>
      </c>
      <c r="F46" s="231">
        <v>0</v>
      </c>
      <c r="G46" s="231">
        <v>3.4224419128890129</v>
      </c>
      <c r="H46" s="231">
        <v>4.1881681991262143</v>
      </c>
      <c r="I46" s="231">
        <v>3.716589128498613</v>
      </c>
      <c r="J46" s="231">
        <v>3.6071742964440698</v>
      </c>
      <c r="K46" s="231">
        <v>2.321491539277285</v>
      </c>
      <c r="L46" s="231">
        <v>1.873131252905389</v>
      </c>
      <c r="M46" s="231">
        <v>1.420481553469753</v>
      </c>
      <c r="N46" s="231">
        <v>2.3854665548976359</v>
      </c>
      <c r="O46" s="231">
        <v>0.52148566033660415</v>
      </c>
      <c r="P46" s="231">
        <v>0.56678592519670079</v>
      </c>
      <c r="Q46" s="231">
        <v>0.57520361624487393</v>
      </c>
      <c r="R46" s="231">
        <v>0.71871059338358378</v>
      </c>
      <c r="S46" s="231">
        <v>0.6630442478370695</v>
      </c>
      <c r="T46" s="231">
        <v>0.6039335846141316</v>
      </c>
      <c r="U46" s="231">
        <v>5.6450011501114138E-2</v>
      </c>
      <c r="V46" s="231">
        <v>2.634663801161324E-2</v>
      </c>
      <c r="W46" s="231">
        <v>4.1056130953009778E-2</v>
      </c>
      <c r="DA46" s="73" t="s">
        <v>3164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0.62797003071256463</v>
      </c>
      <c r="I47" s="231">
        <v>0.66281395741855598</v>
      </c>
      <c r="J47" s="231">
        <v>0.56917867765486974</v>
      </c>
      <c r="K47" s="231">
        <v>0.37646429232622092</v>
      </c>
      <c r="L47" s="231">
        <v>0.32940537344797538</v>
      </c>
      <c r="M47" s="231">
        <v>0.31371953773735589</v>
      </c>
      <c r="N47" s="231">
        <v>0.97106668858716172</v>
      </c>
      <c r="O47" s="231">
        <v>0.14117393315407201</v>
      </c>
      <c r="P47" s="231">
        <v>4.7057507139177272E-2</v>
      </c>
      <c r="Q47" s="231">
        <v>0.23092148557743511</v>
      </c>
      <c r="R47" s="231">
        <v>0.31144272057652711</v>
      </c>
      <c r="S47" s="231">
        <v>0.27107234972946492</v>
      </c>
      <c r="T47" s="231">
        <v>0.21443171479111639</v>
      </c>
      <c r="U47" s="231">
        <v>0.21787874731590101</v>
      </c>
      <c r="V47" s="231">
        <v>0.25796231187156671</v>
      </c>
      <c r="W47" s="231">
        <v>4.2122069518647977E-2</v>
      </c>
      <c r="DA47" s="73" t="s">
        <v>3165</v>
      </c>
    </row>
    <row r="48" spans="1:105" ht="12" customHeight="1" x14ac:dyDescent="0.25">
      <c r="A48" s="64" t="s">
        <v>34</v>
      </c>
      <c r="B48" s="231">
        <v>3.2902036927288811E-2</v>
      </c>
      <c r="C48" s="231">
        <v>3.2902036927292523E-2</v>
      </c>
      <c r="D48" s="231">
        <v>6.5801369651659017E-2</v>
      </c>
      <c r="E48" s="231">
        <v>0.13160544350618039</v>
      </c>
      <c r="F48" s="231">
        <v>0.13160544350597819</v>
      </c>
      <c r="G48" s="231">
        <v>0.13160544350634901</v>
      </c>
      <c r="H48" s="231">
        <v>0.16450477623075141</v>
      </c>
      <c r="I48" s="231">
        <v>6.5801369651714625E-2</v>
      </c>
      <c r="J48" s="231">
        <v>3.2902036927282087E-2</v>
      </c>
      <c r="K48" s="231">
        <v>0</v>
      </c>
      <c r="L48" s="231">
        <v>0</v>
      </c>
      <c r="M48" s="231">
        <v>0</v>
      </c>
      <c r="N48" s="231">
        <v>0.44168827973024771</v>
      </c>
      <c r="O48" s="231">
        <v>0</v>
      </c>
      <c r="P48" s="231">
        <v>0</v>
      </c>
      <c r="Q48" s="231">
        <v>7.2112979267855301E-2</v>
      </c>
      <c r="R48" s="231">
        <v>6.0092797288004228E-2</v>
      </c>
      <c r="S48" s="231">
        <v>2.187700162290817E-3</v>
      </c>
      <c r="T48" s="231">
        <v>1.473790591378536E-3</v>
      </c>
      <c r="U48" s="231">
        <v>2.1877001623011251E-3</v>
      </c>
      <c r="V48" s="231">
        <v>9.2994834214517499E-2</v>
      </c>
      <c r="W48" s="231">
        <v>3.4824725205062461E-2</v>
      </c>
      <c r="DA48" s="73" t="s">
        <v>3166</v>
      </c>
    </row>
    <row r="49" spans="1:105" ht="12" customHeight="1" x14ac:dyDescent="0.25">
      <c r="A49" s="64" t="s">
        <v>162</v>
      </c>
      <c r="B49" s="231">
        <v>3.050589364290195E-2</v>
      </c>
      <c r="C49" s="231">
        <v>0.21394152727066151</v>
      </c>
      <c r="D49" s="231">
        <v>9.3373429086429857E-2</v>
      </c>
      <c r="E49" s="231">
        <v>7.2709844511751248E-2</v>
      </c>
      <c r="F49" s="231">
        <v>0.17618711032504081</v>
      </c>
      <c r="G49" s="231">
        <v>0.14151023956318221</v>
      </c>
      <c r="H49" s="231">
        <v>8.7414317618892373E-2</v>
      </c>
      <c r="I49" s="231">
        <v>0.1809731605034865</v>
      </c>
      <c r="J49" s="231">
        <v>0.1438493385380189</v>
      </c>
      <c r="K49" s="231">
        <v>0.13551407891905529</v>
      </c>
      <c r="L49" s="231">
        <v>0.14719092148638321</v>
      </c>
      <c r="M49" s="231">
        <v>1.489605247554334</v>
      </c>
      <c r="N49" s="231">
        <v>0.63580107028091148</v>
      </c>
      <c r="O49" s="231">
        <v>0.17230834513370549</v>
      </c>
      <c r="P49" s="231">
        <v>0.1458466873425498</v>
      </c>
      <c r="Q49" s="231">
        <v>0.50659892762427605</v>
      </c>
      <c r="R49" s="231">
        <v>1.9997789334936671</v>
      </c>
      <c r="S49" s="231">
        <v>7.2505755147536433E-2</v>
      </c>
      <c r="T49" s="231">
        <v>0.25549020661137078</v>
      </c>
      <c r="U49" s="231">
        <v>7.433304158453484E-2</v>
      </c>
      <c r="V49" s="231">
        <v>1.012902776436309</v>
      </c>
      <c r="W49" s="231">
        <v>5.4282373408208663E-2</v>
      </c>
      <c r="DA49" s="73" t="s">
        <v>3167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3168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3169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3170</v>
      </c>
    </row>
    <row r="53" spans="1:105" ht="12" customHeight="1" x14ac:dyDescent="0.25">
      <c r="A53" s="60" t="s">
        <v>3101</v>
      </c>
      <c r="B53" s="264">
        <v>0.29794744205597418</v>
      </c>
      <c r="C53" s="264">
        <v>0.33167947246328672</v>
      </c>
      <c r="D53" s="264">
        <v>0.31768232810695118</v>
      </c>
      <c r="E53" s="264">
        <v>0.26462912427481827</v>
      </c>
      <c r="F53" s="264">
        <v>0.15775881803174921</v>
      </c>
      <c r="G53" s="264">
        <v>0.16017516020932021</v>
      </c>
      <c r="H53" s="264">
        <v>0.17110423551156639</v>
      </c>
      <c r="I53" s="264">
        <v>0.1910886425445493</v>
      </c>
      <c r="J53" s="264">
        <v>0.34768719989469288</v>
      </c>
      <c r="K53" s="264">
        <v>0.4146230095723254</v>
      </c>
      <c r="L53" s="264">
        <v>0.247495445759462</v>
      </c>
      <c r="M53" s="264">
        <v>0.54929345144723185</v>
      </c>
      <c r="N53" s="264">
        <v>0.1670095230085224</v>
      </c>
      <c r="O53" s="264">
        <v>0.1587056333871581</v>
      </c>
      <c r="P53" s="264">
        <v>0.4556161242293727</v>
      </c>
      <c r="Q53" s="264">
        <v>0.52488379337264079</v>
      </c>
      <c r="R53" s="264">
        <v>0.57169918404878728</v>
      </c>
      <c r="S53" s="264">
        <v>0.50031974054034278</v>
      </c>
      <c r="T53" s="264">
        <v>4.5769967818120587E-2</v>
      </c>
      <c r="U53" s="264">
        <v>0.15645204532766771</v>
      </c>
      <c r="V53" s="264">
        <v>0.1636161492664632</v>
      </c>
      <c r="W53" s="264">
        <v>0.2958010100220001</v>
      </c>
      <c r="DA53" s="72" t="s">
        <v>3171</v>
      </c>
    </row>
    <row r="54" spans="1:105" ht="12" customHeight="1" x14ac:dyDescent="0.25">
      <c r="A54" s="57" t="s">
        <v>3103</v>
      </c>
      <c r="B54" s="263">
        <f t="shared" ref="B54:W54" si="2">B55+B56+B67</f>
        <v>6.30455303922826</v>
      </c>
      <c r="C54" s="263">
        <f t="shared" si="2"/>
        <v>7.6995314063495073</v>
      </c>
      <c r="D54" s="263">
        <f t="shared" si="2"/>
        <v>7.1804255116824871</v>
      </c>
      <c r="E54" s="263">
        <f t="shared" si="2"/>
        <v>6.5178067493753842</v>
      </c>
      <c r="F54" s="263">
        <f t="shared" si="2"/>
        <v>3.6155327610551282</v>
      </c>
      <c r="G54" s="263">
        <f t="shared" si="2"/>
        <v>5.6090231448984298</v>
      </c>
      <c r="H54" s="263">
        <f t="shared" si="2"/>
        <v>6.1557387056380684</v>
      </c>
      <c r="I54" s="263">
        <f t="shared" si="2"/>
        <v>6.5802850797030468</v>
      </c>
      <c r="J54" s="263">
        <f t="shared" si="2"/>
        <v>8.3172071485362373</v>
      </c>
      <c r="K54" s="263">
        <f t="shared" si="2"/>
        <v>8.2440243967538986</v>
      </c>
      <c r="L54" s="263">
        <f t="shared" si="2"/>
        <v>5.4316074343390897</v>
      </c>
      <c r="M54" s="263">
        <f t="shared" si="2"/>
        <v>9.5576270334307232</v>
      </c>
      <c r="N54" s="263">
        <f t="shared" si="2"/>
        <v>5.9831788262566139</v>
      </c>
      <c r="O54" s="263">
        <f t="shared" si="2"/>
        <v>2.9101455448292413</v>
      </c>
      <c r="P54" s="263">
        <f t="shared" si="2"/>
        <v>6.5242401349464707</v>
      </c>
      <c r="Q54" s="263">
        <f t="shared" si="2"/>
        <v>7.9404828878709743</v>
      </c>
      <c r="R54" s="263">
        <f t="shared" si="2"/>
        <v>9.8591160443703743</v>
      </c>
      <c r="S54" s="263">
        <f t="shared" si="2"/>
        <v>7.3917199151511914</v>
      </c>
      <c r="T54" s="263">
        <f t="shared" si="2"/>
        <v>1.7924821554948069</v>
      </c>
      <c r="U54" s="263">
        <f t="shared" si="2"/>
        <v>2.6181242750408042</v>
      </c>
      <c r="V54" s="263">
        <f t="shared" si="2"/>
        <v>3.4231962262201052</v>
      </c>
      <c r="W54" s="263">
        <f t="shared" si="2"/>
        <v>4.0030545354157345</v>
      </c>
      <c r="DA54" s="70"/>
    </row>
    <row r="55" spans="1:105" ht="12" customHeight="1" x14ac:dyDescent="0.25">
      <c r="A55" s="60" t="s">
        <v>3104</v>
      </c>
      <c r="B55" s="264">
        <v>1.7204914397519531</v>
      </c>
      <c r="C55" s="264">
        <v>2.6423565793881978</v>
      </c>
      <c r="D55" s="264">
        <v>2.303693674038112</v>
      </c>
      <c r="E55" s="264">
        <v>2.285658884069397</v>
      </c>
      <c r="F55" s="264">
        <v>1.228178385332366</v>
      </c>
      <c r="G55" s="264">
        <v>2.6934843535528579</v>
      </c>
      <c r="H55" s="264">
        <v>2.9102114075620529</v>
      </c>
      <c r="I55" s="264">
        <v>3.1518608303898179</v>
      </c>
      <c r="J55" s="264">
        <v>2.9083683993853269</v>
      </c>
      <c r="K55" s="264">
        <v>2.2175465506596699</v>
      </c>
      <c r="L55" s="264">
        <v>1.738914522612439</v>
      </c>
      <c r="M55" s="264">
        <v>1.972375482123121</v>
      </c>
      <c r="N55" s="264">
        <v>3.0402424547248978</v>
      </c>
      <c r="O55" s="264">
        <v>0.68446584054311665</v>
      </c>
      <c r="P55" s="264">
        <v>0.50359220393747695</v>
      </c>
      <c r="Q55" s="264">
        <v>0.92366145373653541</v>
      </c>
      <c r="R55" s="264">
        <v>1.977897192708749</v>
      </c>
      <c r="S55" s="264">
        <v>0.7220293810534939</v>
      </c>
      <c r="T55" s="264">
        <v>0.96086271841497428</v>
      </c>
      <c r="U55" s="264">
        <v>0.47132957174223977</v>
      </c>
      <c r="V55" s="264">
        <v>1.047701970691987</v>
      </c>
      <c r="W55" s="264">
        <v>0.14073917495520999</v>
      </c>
      <c r="DA55" s="72" t="s">
        <v>3172</v>
      </c>
    </row>
    <row r="56" spans="1:105" ht="12" customHeight="1" x14ac:dyDescent="0.25">
      <c r="A56" s="60" t="s">
        <v>3106</v>
      </c>
      <c r="B56" s="264">
        <v>0.72939703432535286</v>
      </c>
      <c r="C56" s="264">
        <v>0.76610556766556048</v>
      </c>
      <c r="D56" s="264">
        <v>0.766749202188586</v>
      </c>
      <c r="E56" s="264">
        <v>0.80853562950287938</v>
      </c>
      <c r="F56" s="264">
        <v>0.34636579897626829</v>
      </c>
      <c r="G56" s="264">
        <v>0.84328903475846417</v>
      </c>
      <c r="H56" s="264">
        <v>1.0318837473125511</v>
      </c>
      <c r="I56" s="264">
        <v>0.95623447605485468</v>
      </c>
      <c r="J56" s="264">
        <v>0.91067115307251012</v>
      </c>
      <c r="K56" s="264">
        <v>0.66233505679505433</v>
      </c>
      <c r="L56" s="264">
        <v>0.49074588972129962</v>
      </c>
      <c r="M56" s="264">
        <v>0.47882369090215549</v>
      </c>
      <c r="N56" s="264">
        <v>0.78226774507385644</v>
      </c>
      <c r="O56" s="264">
        <v>0.1724418006951009</v>
      </c>
      <c r="P56" s="264">
        <v>0.12616091256216549</v>
      </c>
      <c r="Q56" s="264">
        <v>0.22619102907315139</v>
      </c>
      <c r="R56" s="264">
        <v>0.48491911680915067</v>
      </c>
      <c r="S56" s="264">
        <v>0.196855050770851</v>
      </c>
      <c r="T56" s="264">
        <v>0.23947515861522989</v>
      </c>
      <c r="U56" s="264">
        <v>0.1227123647878175</v>
      </c>
      <c r="V56" s="264">
        <v>0.25872705487062508</v>
      </c>
      <c r="W56" s="264">
        <v>3.5420040266908592E-2</v>
      </c>
      <c r="DA56" s="72" t="s">
        <v>3173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2.8520138714585252E-3</v>
      </c>
      <c r="J57" s="231">
        <v>2.890658823539271E-3</v>
      </c>
      <c r="K57" s="231">
        <v>3.1808223071737189E-2</v>
      </c>
      <c r="L57" s="231">
        <v>1.1967446300412391E-2</v>
      </c>
      <c r="M57" s="231">
        <v>7.072564575949152E-3</v>
      </c>
      <c r="N57" s="231">
        <v>0</v>
      </c>
      <c r="O57" s="231">
        <v>2.2813820347748989E-3</v>
      </c>
      <c r="P57" s="231">
        <v>0</v>
      </c>
      <c r="Q57" s="231">
        <v>0</v>
      </c>
      <c r="R57" s="231">
        <v>0</v>
      </c>
      <c r="S57" s="231">
        <v>0</v>
      </c>
      <c r="T57" s="231">
        <v>2.2434964290866551E-2</v>
      </c>
      <c r="U57" s="231">
        <v>0</v>
      </c>
      <c r="V57" s="231">
        <v>0</v>
      </c>
      <c r="W57" s="231">
        <v>0</v>
      </c>
      <c r="DA57" s="73" t="s">
        <v>3174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3175</v>
      </c>
    </row>
    <row r="59" spans="1:105" ht="12" customHeight="1" x14ac:dyDescent="0.25">
      <c r="A59" s="64" t="s">
        <v>33</v>
      </c>
      <c r="B59" s="231">
        <v>0.32905735632674049</v>
      </c>
      <c r="C59" s="231">
        <v>0.33832558613408398</v>
      </c>
      <c r="D59" s="231">
        <v>0.33748792349494661</v>
      </c>
      <c r="E59" s="231">
        <v>0.32070574912548327</v>
      </c>
      <c r="F59" s="231">
        <v>0.301325412338035</v>
      </c>
      <c r="G59" s="231">
        <v>0.3025048575778328</v>
      </c>
      <c r="H59" s="231">
        <v>0.29025676991342431</v>
      </c>
      <c r="I59" s="231">
        <v>0.2764173248154716</v>
      </c>
      <c r="J59" s="231">
        <v>0.27077514587205609</v>
      </c>
      <c r="K59" s="231">
        <v>0.2158950347753755</v>
      </c>
      <c r="L59" s="231">
        <v>0.13493439673445171</v>
      </c>
      <c r="M59" s="231">
        <v>0</v>
      </c>
      <c r="N59" s="231">
        <v>0.1334213402860305</v>
      </c>
      <c r="O59" s="231">
        <v>4.7976570097122667E-2</v>
      </c>
      <c r="P59" s="231">
        <v>1.4992736822776289E-2</v>
      </c>
      <c r="Q59" s="231">
        <v>2.354287034713945E-2</v>
      </c>
      <c r="R59" s="231">
        <v>3.274468632113129E-2</v>
      </c>
      <c r="S59" s="231">
        <v>4.9232263083032607E-2</v>
      </c>
      <c r="T59" s="231">
        <v>5.9683407489182189E-2</v>
      </c>
      <c r="U59" s="231">
        <v>7.1371300942905391E-2</v>
      </c>
      <c r="V59" s="231">
        <v>5.5293150397950221E-2</v>
      </c>
      <c r="W59" s="231">
        <v>1.0208915480799999E-2</v>
      </c>
      <c r="DA59" s="73" t="s">
        <v>3176</v>
      </c>
    </row>
    <row r="60" spans="1:105" ht="12" customHeight="1" x14ac:dyDescent="0.25">
      <c r="A60" s="64" t="s">
        <v>160</v>
      </c>
      <c r="B60" s="231">
        <v>0.39106096844808969</v>
      </c>
      <c r="C60" s="231">
        <v>0.39165847881072102</v>
      </c>
      <c r="D60" s="231">
        <v>0.40596866037330642</v>
      </c>
      <c r="E60" s="231">
        <v>0.45793169260810429</v>
      </c>
      <c r="F60" s="231">
        <v>0</v>
      </c>
      <c r="G60" s="231">
        <v>0.50081818122229393</v>
      </c>
      <c r="H60" s="231">
        <v>0.61286965083034939</v>
      </c>
      <c r="I60" s="231">
        <v>0.54386179665325662</v>
      </c>
      <c r="J60" s="231">
        <v>0.52785073245317982</v>
      </c>
      <c r="K60" s="231">
        <v>0.33971217043749952</v>
      </c>
      <c r="L60" s="231">
        <v>0.27410200410934937</v>
      </c>
      <c r="M60" s="231">
        <v>0.207864152606762</v>
      </c>
      <c r="N60" s="231">
        <v>0.34907386357420089</v>
      </c>
      <c r="O60" s="231">
        <v>7.6310864169736078E-2</v>
      </c>
      <c r="P60" s="231">
        <v>8.2939814151525751E-2</v>
      </c>
      <c r="Q60" s="231">
        <v>8.4171605027204513E-2</v>
      </c>
      <c r="R60" s="231">
        <v>0.105171494904853</v>
      </c>
      <c r="S60" s="231">
        <v>9.7025639214240664E-2</v>
      </c>
      <c r="T60" s="231">
        <v>8.8375764183588779E-2</v>
      </c>
      <c r="U60" s="231">
        <v>8.2605323361356255E-3</v>
      </c>
      <c r="V60" s="231">
        <v>3.8553978902040771E-3</v>
      </c>
      <c r="W60" s="231">
        <v>6.007890668494594E-3</v>
      </c>
      <c r="DA60" s="73" t="s">
        <v>3177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9.1893103418107261E-2</v>
      </c>
      <c r="I61" s="231">
        <v>9.6991939992606455E-2</v>
      </c>
      <c r="J61" s="231">
        <v>8.3289954187417137E-2</v>
      </c>
      <c r="K61" s="231">
        <v>5.5089368052649329E-2</v>
      </c>
      <c r="L61" s="231">
        <v>4.8203067930466748E-2</v>
      </c>
      <c r="M61" s="231">
        <v>4.5907703418374003E-2</v>
      </c>
      <c r="N61" s="231">
        <v>0.14209966602859031</v>
      </c>
      <c r="O61" s="231">
        <v>2.0658487196510929E-2</v>
      </c>
      <c r="P61" s="231">
        <v>6.8860935373491446E-3</v>
      </c>
      <c r="Q61" s="231">
        <v>3.3791567937647489E-2</v>
      </c>
      <c r="R61" s="231">
        <v>4.5574528609718327E-2</v>
      </c>
      <c r="S61" s="231">
        <v>3.9666987673303081E-2</v>
      </c>
      <c r="T61" s="231">
        <v>3.1378560726955211E-2</v>
      </c>
      <c r="U61" s="231">
        <v>3.1882977340477632E-2</v>
      </c>
      <c r="V61" s="231">
        <v>3.7748548885190643E-2</v>
      </c>
      <c r="W61" s="231">
        <v>6.1638732760378127E-3</v>
      </c>
      <c r="DA61" s="73" t="s">
        <v>3178</v>
      </c>
    </row>
    <row r="62" spans="1:105" ht="12" customHeight="1" x14ac:dyDescent="0.25">
      <c r="A62" s="64" t="s">
        <v>34</v>
      </c>
      <c r="B62" s="231">
        <v>4.814672889078748E-3</v>
      </c>
      <c r="C62" s="231">
        <v>4.8146728890792892E-3</v>
      </c>
      <c r="D62" s="231">
        <v>9.6289500624603917E-3</v>
      </c>
      <c r="E62" s="231">
        <v>1.925829584060966E-2</v>
      </c>
      <c r="F62" s="231">
        <v>1.9258295840580069E-2</v>
      </c>
      <c r="G62" s="231">
        <v>1.9258295840634331E-2</v>
      </c>
      <c r="H62" s="231">
        <v>2.4072573014020712E-2</v>
      </c>
      <c r="I62" s="231">
        <v>9.6289500624685345E-3</v>
      </c>
      <c r="J62" s="231">
        <v>4.8146728890777644E-3</v>
      </c>
      <c r="K62" s="231">
        <v>0</v>
      </c>
      <c r="L62" s="231">
        <v>0</v>
      </c>
      <c r="M62" s="231">
        <v>0</v>
      </c>
      <c r="N62" s="231">
        <v>6.4633827703149738E-2</v>
      </c>
      <c r="O62" s="231">
        <v>0</v>
      </c>
      <c r="P62" s="231">
        <v>0</v>
      </c>
      <c r="Q62" s="231">
        <v>1.055255050010823E-2</v>
      </c>
      <c r="R62" s="231">
        <v>8.7935942255141092E-3</v>
      </c>
      <c r="S62" s="231">
        <v>3.2013399912267132E-4</v>
      </c>
      <c r="T62" s="231">
        <v>2.1566505502898921E-4</v>
      </c>
      <c r="U62" s="231">
        <v>3.2013399912417961E-4</v>
      </c>
      <c r="V62" s="231">
        <v>1.3608267114479379E-2</v>
      </c>
      <c r="W62" s="231">
        <v>5.0960267501057701E-3</v>
      </c>
      <c r="DA62" s="73" t="s">
        <v>3179</v>
      </c>
    </row>
    <row r="63" spans="1:105" ht="12" customHeight="1" x14ac:dyDescent="0.25">
      <c r="A63" s="64" t="s">
        <v>162</v>
      </c>
      <c r="B63" s="231">
        <v>4.4640366614439441E-3</v>
      </c>
      <c r="C63" s="231">
        <v>3.1306829831676153E-2</v>
      </c>
      <c r="D63" s="231">
        <v>1.366366825787268E-2</v>
      </c>
      <c r="E63" s="231">
        <v>1.0639891928682071E-2</v>
      </c>
      <c r="F63" s="231">
        <v>2.578209079765325E-2</v>
      </c>
      <c r="G63" s="231">
        <v>2.0707700117703159E-2</v>
      </c>
      <c r="H63" s="231">
        <v>1.2791650136649469E-2</v>
      </c>
      <c r="I63" s="231">
        <v>2.6482450659593031E-2</v>
      </c>
      <c r="J63" s="231">
        <v>2.1049988847240061E-2</v>
      </c>
      <c r="K63" s="231">
        <v>1.9830260457792771E-2</v>
      </c>
      <c r="L63" s="231">
        <v>2.1538974646619361E-2</v>
      </c>
      <c r="M63" s="231">
        <v>0.21797927030107031</v>
      </c>
      <c r="N63" s="231">
        <v>9.3039047481885018E-2</v>
      </c>
      <c r="O63" s="231">
        <v>2.521449719695628E-2</v>
      </c>
      <c r="P63" s="231">
        <v>2.134226805051434E-2</v>
      </c>
      <c r="Q63" s="231">
        <v>7.4132435261051677E-2</v>
      </c>
      <c r="R63" s="231">
        <v>0.29263481274793401</v>
      </c>
      <c r="S63" s="231">
        <v>1.061002680115195E-2</v>
      </c>
      <c r="T63" s="231">
        <v>3.7386796869608198E-2</v>
      </c>
      <c r="U63" s="231">
        <v>1.087742016917473E-2</v>
      </c>
      <c r="V63" s="231">
        <v>0.1482216905828008</v>
      </c>
      <c r="W63" s="231">
        <v>7.9433340914704022E-3</v>
      </c>
      <c r="DA63" s="73" t="s">
        <v>3180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3181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3182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3183</v>
      </c>
    </row>
    <row r="67" spans="1:105" ht="12" customHeight="1" x14ac:dyDescent="0.25">
      <c r="A67" s="60" t="s">
        <v>3118</v>
      </c>
      <c r="B67" s="264">
        <v>3.8546645651509541</v>
      </c>
      <c r="C67" s="264">
        <v>4.2910692592957487</v>
      </c>
      <c r="D67" s="264">
        <v>4.1099826354557889</v>
      </c>
      <c r="E67" s="264">
        <v>3.423612235803108</v>
      </c>
      <c r="F67" s="264">
        <v>2.0409885767464941</v>
      </c>
      <c r="G67" s="264">
        <v>2.0722497565871079</v>
      </c>
      <c r="H67" s="264">
        <v>2.2136435507634649</v>
      </c>
      <c r="I67" s="264">
        <v>2.472189773258374</v>
      </c>
      <c r="J67" s="264">
        <v>4.4981675960784004</v>
      </c>
      <c r="K67" s="264">
        <v>5.3641427892991747</v>
      </c>
      <c r="L67" s="264">
        <v>3.201947022005351</v>
      </c>
      <c r="M67" s="264">
        <v>7.1064278604054474</v>
      </c>
      <c r="N67" s="264">
        <v>2.1606686264578601</v>
      </c>
      <c r="O67" s="264">
        <v>2.053237903591024</v>
      </c>
      <c r="P67" s="264">
        <v>5.8944870184468279</v>
      </c>
      <c r="Q67" s="264">
        <v>6.7906304050612878</v>
      </c>
      <c r="R67" s="264">
        <v>7.3962997348524739</v>
      </c>
      <c r="S67" s="264">
        <v>6.4728354833268469</v>
      </c>
      <c r="T67" s="264">
        <v>0.59214427846460282</v>
      </c>
      <c r="U67" s="264">
        <v>2.0240823385107469</v>
      </c>
      <c r="V67" s="264">
        <v>2.1167672006574931</v>
      </c>
      <c r="W67" s="264">
        <v>3.826895320193616</v>
      </c>
      <c r="DA67" s="72" t="s">
        <v>3184</v>
      </c>
    </row>
    <row r="68" spans="1:105" ht="12" customHeight="1" x14ac:dyDescent="0.25">
      <c r="A68" s="57" t="s">
        <v>3120</v>
      </c>
      <c r="B68" s="263">
        <v>34.917839694384583</v>
      </c>
      <c r="C68" s="263">
        <v>34.57635974018693</v>
      </c>
      <c r="D68" s="263">
        <v>35.870480992910807</v>
      </c>
      <c r="E68" s="263">
        <v>34.064363625666019</v>
      </c>
      <c r="F68" s="263">
        <v>30.486751375231229</v>
      </c>
      <c r="G68" s="263">
        <v>31.95273303832608</v>
      </c>
      <c r="H68" s="263">
        <v>32.76627295218406</v>
      </c>
      <c r="I68" s="263">
        <v>30.271457657449929</v>
      </c>
      <c r="J68" s="263">
        <v>28.461083524118401</v>
      </c>
      <c r="K68" s="263">
        <v>27.076026947107689</v>
      </c>
      <c r="L68" s="263">
        <v>23.214306542109611</v>
      </c>
      <c r="M68" s="263">
        <v>15.515129876959239</v>
      </c>
      <c r="N68" s="263">
        <v>15.88225858221031</v>
      </c>
      <c r="O68" s="263">
        <v>23.015514126842181</v>
      </c>
      <c r="P68" s="263">
        <v>30.890303858720898</v>
      </c>
      <c r="Q68" s="263">
        <v>30.770535679259659</v>
      </c>
      <c r="R68" s="263">
        <v>26.570648239456361</v>
      </c>
      <c r="S68" s="263">
        <v>31.126563614823699</v>
      </c>
      <c r="T68" s="263">
        <v>34.21671476623164</v>
      </c>
      <c r="U68" s="263">
        <v>19.14265374217392</v>
      </c>
      <c r="V68" s="263">
        <v>14.964823803285659</v>
      </c>
      <c r="W68" s="263">
        <v>14.43548657998662</v>
      </c>
      <c r="DA68" s="70" t="s">
        <v>3185</v>
      </c>
    </row>
    <row r="69" spans="1:105" ht="12" customHeight="1" x14ac:dyDescent="0.25">
      <c r="A69" s="41" t="s">
        <v>3122</v>
      </c>
      <c r="B69" s="352">
        <v>59.596109900237423</v>
      </c>
      <c r="C69" s="352">
        <v>65.212837108121477</v>
      </c>
      <c r="D69" s="352">
        <v>63.366047439114134</v>
      </c>
      <c r="E69" s="352">
        <v>46.69112668020405</v>
      </c>
      <c r="F69" s="352">
        <v>35.439971327484812</v>
      </c>
      <c r="G69" s="352">
        <v>34.937447585019143</v>
      </c>
      <c r="H69" s="352">
        <v>38.547158486370648</v>
      </c>
      <c r="I69" s="352">
        <v>43.046765297025757</v>
      </c>
      <c r="J69" s="352">
        <v>68.294119537878487</v>
      </c>
      <c r="K69" s="352">
        <v>75.914566491627014</v>
      </c>
      <c r="L69" s="352">
        <v>45.203176860955132</v>
      </c>
      <c r="M69" s="352">
        <v>89.767188881759864</v>
      </c>
      <c r="N69" s="352">
        <v>28.2132336504222</v>
      </c>
      <c r="O69" s="352">
        <v>26.95623134406295</v>
      </c>
      <c r="P69" s="352">
        <v>74.705257028007523</v>
      </c>
      <c r="Q69" s="352">
        <v>85.408601038501402</v>
      </c>
      <c r="R69" s="352">
        <v>92.660721767780402</v>
      </c>
      <c r="S69" s="352">
        <v>96.197402040220581</v>
      </c>
      <c r="T69" s="352">
        <v>27.33052435019944</v>
      </c>
      <c r="U69" s="352">
        <v>47.548933852365607</v>
      </c>
      <c r="V69" s="352">
        <v>49.745645193298223</v>
      </c>
      <c r="W69" s="352">
        <v>71.006622660699719</v>
      </c>
      <c r="DA69" s="97" t="s">
        <v>3186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102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1.0000000000000002</v>
      </c>
      <c r="C73" s="234">
        <f t="shared" si="3"/>
        <v>1.0000000000000002</v>
      </c>
      <c r="D73" s="234">
        <f t="shared" si="3"/>
        <v>1</v>
      </c>
      <c r="E73" s="234">
        <f t="shared" si="3"/>
        <v>1</v>
      </c>
      <c r="F73" s="234">
        <f t="shared" si="3"/>
        <v>0.99999999999999956</v>
      </c>
      <c r="G73" s="234">
        <f t="shared" si="3"/>
        <v>0.99999999999999978</v>
      </c>
      <c r="H73" s="234">
        <f t="shared" si="3"/>
        <v>0.99999999999999989</v>
      </c>
      <c r="I73" s="234">
        <f t="shared" si="3"/>
        <v>1</v>
      </c>
      <c r="J73" s="234">
        <f t="shared" si="3"/>
        <v>1</v>
      </c>
      <c r="K73" s="234">
        <f t="shared" si="3"/>
        <v>0.99999999999999956</v>
      </c>
      <c r="L73" s="234">
        <f t="shared" si="3"/>
        <v>1.0000000000000002</v>
      </c>
      <c r="M73" s="234">
        <f t="shared" si="3"/>
        <v>1.0000000000000004</v>
      </c>
      <c r="N73" s="234">
        <f t="shared" si="3"/>
        <v>1</v>
      </c>
      <c r="O73" s="234">
        <f t="shared" si="3"/>
        <v>1</v>
      </c>
      <c r="P73" s="234">
        <f t="shared" si="3"/>
        <v>1</v>
      </c>
      <c r="Q73" s="234">
        <f t="shared" si="3"/>
        <v>0.99999999999999978</v>
      </c>
      <c r="R73" s="234">
        <f t="shared" si="3"/>
        <v>1.0000000000000002</v>
      </c>
      <c r="S73" s="234">
        <f t="shared" si="3"/>
        <v>1</v>
      </c>
      <c r="T73" s="234">
        <f t="shared" si="3"/>
        <v>1.0000000000000002</v>
      </c>
      <c r="U73" s="234">
        <f t="shared" si="3"/>
        <v>1</v>
      </c>
      <c r="V73" s="234">
        <f t="shared" si="3"/>
        <v>1.0000000000000004</v>
      </c>
      <c r="W73" s="234">
        <f t="shared" si="3"/>
        <v>1.0000000000000002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1.3851231725417544E-2</v>
      </c>
      <c r="C74" s="301">
        <f t="shared" si="4"/>
        <v>1.4132805748581834E-2</v>
      </c>
      <c r="D74" s="301">
        <f t="shared" si="4"/>
        <v>1.3943311807195904E-2</v>
      </c>
      <c r="E74" s="301">
        <f t="shared" si="4"/>
        <v>9.2727276090445732E-3</v>
      </c>
      <c r="F74" s="301">
        <f t="shared" si="4"/>
        <v>1.5158770547661213E-2</v>
      </c>
      <c r="G74" s="301">
        <f t="shared" si="4"/>
        <v>1.0356891853439366E-2</v>
      </c>
      <c r="H74" s="301">
        <f t="shared" si="4"/>
        <v>1.0466600690226972E-2</v>
      </c>
      <c r="I74" s="301">
        <f t="shared" si="4"/>
        <v>1.2040436753916627E-2</v>
      </c>
      <c r="J74" s="301">
        <f t="shared" si="4"/>
        <v>1.4701249483629471E-2</v>
      </c>
      <c r="K74" s="301">
        <f t="shared" si="4"/>
        <v>1.594650302304778E-2</v>
      </c>
      <c r="L74" s="301">
        <f t="shared" si="4"/>
        <v>1.3274848266167259E-2</v>
      </c>
      <c r="M74" s="301">
        <f t="shared" si="4"/>
        <v>1.6850754324975188E-2</v>
      </c>
      <c r="N74" s="301">
        <f t="shared" si="4"/>
        <v>7.0022249582558215E-3</v>
      </c>
      <c r="O74" s="301">
        <f t="shared" si="4"/>
        <v>1.0337703194536712E-2</v>
      </c>
      <c r="P74" s="301">
        <f t="shared" si="4"/>
        <v>1.5085577501513635E-2</v>
      </c>
      <c r="Q74" s="301">
        <f t="shared" si="4"/>
        <v>1.4938088765679093E-2</v>
      </c>
      <c r="R74" s="301">
        <f t="shared" si="4"/>
        <v>1.4560517549301112E-2</v>
      </c>
      <c r="S74" s="301">
        <f t="shared" si="4"/>
        <v>1.9742145383993631E-2</v>
      </c>
      <c r="T74" s="301">
        <f t="shared" si="4"/>
        <v>1.6838707181629768E-2</v>
      </c>
      <c r="U74" s="301">
        <f t="shared" si="4"/>
        <v>2.40956240379228E-2</v>
      </c>
      <c r="V74" s="301">
        <f t="shared" si="4"/>
        <v>2.763871251907685E-2</v>
      </c>
      <c r="W74" s="301">
        <f t="shared" si="4"/>
        <v>3.4692364426513439E-2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2.0479040026498431E-3</v>
      </c>
      <c r="C75" s="235">
        <f t="shared" si="5"/>
        <v>2.1012095777393465E-3</v>
      </c>
      <c r="D75" s="235">
        <f t="shared" si="5"/>
        <v>2.0587815040450414E-3</v>
      </c>
      <c r="E75" s="235">
        <f t="shared" si="5"/>
        <v>1.4647947601805411E-3</v>
      </c>
      <c r="F75" s="235">
        <f t="shared" si="5"/>
        <v>2.1854830832776107E-3</v>
      </c>
      <c r="G75" s="235">
        <f t="shared" si="5"/>
        <v>1.5041263716400429E-3</v>
      </c>
      <c r="H75" s="235">
        <f t="shared" si="5"/>
        <v>1.5066640398902465E-3</v>
      </c>
      <c r="I75" s="235">
        <f t="shared" si="5"/>
        <v>1.7331450079848616E-3</v>
      </c>
      <c r="J75" s="235">
        <f t="shared" si="5"/>
        <v>2.2134551700268659E-3</v>
      </c>
      <c r="K75" s="235">
        <f t="shared" si="5"/>
        <v>2.4836766845624295E-3</v>
      </c>
      <c r="L75" s="235">
        <f t="shared" si="5"/>
        <v>2.0701423589494219E-3</v>
      </c>
      <c r="M75" s="235">
        <f t="shared" si="5"/>
        <v>2.8457897373036709E-3</v>
      </c>
      <c r="N75" s="235">
        <f t="shared" si="5"/>
        <v>1.1490464003673551E-3</v>
      </c>
      <c r="O75" s="235">
        <f t="shared" si="5"/>
        <v>1.6892463023279662E-3</v>
      </c>
      <c r="P75" s="235">
        <f t="shared" si="5"/>
        <v>2.5397833211699898E-3</v>
      </c>
      <c r="Q75" s="235">
        <f t="shared" si="5"/>
        <v>2.533483143281735E-3</v>
      </c>
      <c r="R75" s="235">
        <f t="shared" si="5"/>
        <v>2.4782412468518059E-3</v>
      </c>
      <c r="S75" s="235">
        <f t="shared" si="5"/>
        <v>2.8622542179272325E-3</v>
      </c>
      <c r="T75" s="235">
        <f t="shared" si="5"/>
        <v>2.0127801505565191E-3</v>
      </c>
      <c r="U75" s="235">
        <f t="shared" si="5"/>
        <v>3.0417681139219342E-3</v>
      </c>
      <c r="V75" s="235">
        <f t="shared" si="5"/>
        <v>3.5088882357515012E-3</v>
      </c>
      <c r="W75" s="235">
        <f t="shared" si="5"/>
        <v>4.6358315702238143E-3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1.9061767507330848E-2</v>
      </c>
      <c r="C76" s="235">
        <f t="shared" si="6"/>
        <v>1.9778128205025711E-2</v>
      </c>
      <c r="D76" s="235">
        <f t="shared" si="6"/>
        <v>1.924337293661843E-2</v>
      </c>
      <c r="E76" s="235">
        <f t="shared" si="6"/>
        <v>1.4769617910039626E-2</v>
      </c>
      <c r="F76" s="235">
        <f t="shared" si="6"/>
        <v>1.8984889748561603E-2</v>
      </c>
      <c r="G76" s="235">
        <f t="shared" si="6"/>
        <v>1.3246062004528259E-2</v>
      </c>
      <c r="H76" s="235">
        <f t="shared" si="6"/>
        <v>1.3084181438858512E-2</v>
      </c>
      <c r="I76" s="235">
        <f t="shared" si="6"/>
        <v>1.5052308745973658E-2</v>
      </c>
      <c r="J76" s="235">
        <f t="shared" si="6"/>
        <v>2.0572437407429381E-2</v>
      </c>
      <c r="K76" s="235">
        <f t="shared" si="6"/>
        <v>2.4147345783771756E-2</v>
      </c>
      <c r="L76" s="235">
        <f t="shared" si="6"/>
        <v>2.0164798712296532E-2</v>
      </c>
      <c r="M76" s="235">
        <f t="shared" si="6"/>
        <v>3.0542926848167548E-2</v>
      </c>
      <c r="N76" s="235">
        <f t="shared" si="6"/>
        <v>1.1938315095106823E-2</v>
      </c>
      <c r="O76" s="235">
        <f t="shared" si="6"/>
        <v>1.7463387096536272E-2</v>
      </c>
      <c r="P76" s="235">
        <f t="shared" si="6"/>
        <v>2.7165596103563186E-2</v>
      </c>
      <c r="Q76" s="235">
        <f t="shared" si="6"/>
        <v>2.7311189452885638E-2</v>
      </c>
      <c r="R76" s="235">
        <f t="shared" si="6"/>
        <v>2.6836302775834417E-2</v>
      </c>
      <c r="S76" s="235">
        <f t="shared" si="6"/>
        <v>2.8349977339685254E-2</v>
      </c>
      <c r="T76" s="235">
        <f t="shared" si="6"/>
        <v>1.6027983913214975E-2</v>
      </c>
      <c r="U76" s="235">
        <f t="shared" si="6"/>
        <v>2.6267281068644059E-2</v>
      </c>
      <c r="V76" s="235">
        <f t="shared" si="6"/>
        <v>3.010764258308719E-2</v>
      </c>
      <c r="W76" s="235">
        <f t="shared" si="6"/>
        <v>4.1923570208923039E-2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5.2024679027017316E-3</v>
      </c>
      <c r="C77" s="235">
        <f t="shared" si="7"/>
        <v>5.2644381441794581E-3</v>
      </c>
      <c r="D77" s="235">
        <f t="shared" si="7"/>
        <v>5.2132363293957706E-3</v>
      </c>
      <c r="E77" s="235">
        <f t="shared" si="7"/>
        <v>3.2946727635776644E-3</v>
      </c>
      <c r="F77" s="235">
        <f t="shared" si="7"/>
        <v>5.9816960112834602E-3</v>
      </c>
      <c r="G77" s="235">
        <f t="shared" si="7"/>
        <v>4.0543911030630582E-3</v>
      </c>
      <c r="H77" s="235">
        <f t="shared" si="7"/>
        <v>4.128176874373825E-3</v>
      </c>
      <c r="I77" s="235">
        <f t="shared" si="7"/>
        <v>4.7484869008071577E-3</v>
      </c>
      <c r="J77" s="235">
        <f t="shared" si="7"/>
        <v>5.5742077350029364E-3</v>
      </c>
      <c r="K77" s="235">
        <f t="shared" si="7"/>
        <v>5.8647033915417536E-3</v>
      </c>
      <c r="L77" s="235">
        <f t="shared" si="7"/>
        <v>4.8749349949142127E-3</v>
      </c>
      <c r="M77" s="235">
        <f t="shared" si="7"/>
        <v>5.6789681668976454E-3</v>
      </c>
      <c r="N77" s="235">
        <f t="shared" si="7"/>
        <v>2.4364157994237402E-3</v>
      </c>
      <c r="O77" s="235">
        <f t="shared" si="7"/>
        <v>3.6135764363155591E-3</v>
      </c>
      <c r="P77" s="235">
        <f t="shared" si="7"/>
        <v>5.1021679241062493E-3</v>
      </c>
      <c r="Q77" s="235">
        <f t="shared" si="7"/>
        <v>5.0113962723235175E-3</v>
      </c>
      <c r="R77" s="235">
        <f t="shared" si="7"/>
        <v>4.8600846011296302E-3</v>
      </c>
      <c r="S77" s="235">
        <f t="shared" si="7"/>
        <v>6.9105114264852163E-3</v>
      </c>
      <c r="T77" s="235">
        <f t="shared" si="7"/>
        <v>6.4895480067537759E-3</v>
      </c>
      <c r="U77" s="235">
        <f t="shared" si="7"/>
        <v>8.9951631949227468E-3</v>
      </c>
      <c r="V77" s="235">
        <f t="shared" si="7"/>
        <v>1.0393476467537553E-2</v>
      </c>
      <c r="W77" s="235">
        <f t="shared" si="7"/>
        <v>1.2794414606426222E-2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3.3478027593269621E-2</v>
      </c>
      <c r="C78" s="302">
        <f t="shared" si="8"/>
        <v>3.2977121798027767E-2</v>
      </c>
      <c r="D78" s="302">
        <f t="shared" si="8"/>
        <v>3.3092485626814827E-2</v>
      </c>
      <c r="E78" s="302">
        <f t="shared" si="8"/>
        <v>3.3415517751223499E-2</v>
      </c>
      <c r="F78" s="302">
        <f t="shared" si="8"/>
        <v>3.5584150758376162E-2</v>
      </c>
      <c r="G78" s="302">
        <f t="shared" si="8"/>
        <v>4.2727827186754122E-2</v>
      </c>
      <c r="H78" s="302">
        <f t="shared" si="8"/>
        <v>4.5604916358392346E-2</v>
      </c>
      <c r="I78" s="302">
        <f t="shared" si="8"/>
        <v>4.5482359902498722E-2</v>
      </c>
      <c r="J78" s="302">
        <f t="shared" si="8"/>
        <v>4.0272635124467618E-2</v>
      </c>
      <c r="K78" s="302">
        <f t="shared" si="8"/>
        <v>3.5940251245432452E-2</v>
      </c>
      <c r="L78" s="302">
        <f t="shared" si="8"/>
        <v>3.5535875468246492E-2</v>
      </c>
      <c r="M78" s="302">
        <f t="shared" si="8"/>
        <v>3.1664875059869507E-2</v>
      </c>
      <c r="N78" s="302">
        <f t="shared" si="8"/>
        <v>4.127919428698399E-2</v>
      </c>
      <c r="O78" s="302">
        <f t="shared" si="8"/>
        <v>3.2407467792994381E-2</v>
      </c>
      <c r="P78" s="302">
        <f t="shared" si="8"/>
        <v>3.5010452436719519E-2</v>
      </c>
      <c r="Q78" s="302">
        <f t="shared" si="8"/>
        <v>3.3624700197965735E-2</v>
      </c>
      <c r="R78" s="302">
        <f t="shared" si="8"/>
        <v>3.1152847526958488E-2</v>
      </c>
      <c r="S78" s="302">
        <f t="shared" si="8"/>
        <v>3.2745145704198578E-2</v>
      </c>
      <c r="T78" s="302">
        <f t="shared" si="8"/>
        <v>3.356237981549947E-2</v>
      </c>
      <c r="U78" s="302">
        <f t="shared" si="8"/>
        <v>3.972761627969032E-2</v>
      </c>
      <c r="V78" s="302">
        <f t="shared" si="8"/>
        <v>5.0524222957082213E-2</v>
      </c>
      <c r="W78" s="302">
        <f t="shared" si="8"/>
        <v>6.0208719039693583E-2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0.23890074105166967</v>
      </c>
      <c r="C79" s="303">
        <f t="shared" si="9"/>
        <v>0.23692935626481196</v>
      </c>
      <c r="D79" s="303">
        <f t="shared" si="9"/>
        <v>0.23848018289065545</v>
      </c>
      <c r="E79" s="303">
        <f t="shared" si="9"/>
        <v>0.26798080719820794</v>
      </c>
      <c r="F79" s="303">
        <f t="shared" si="9"/>
        <v>0.20499867391418189</v>
      </c>
      <c r="G79" s="303">
        <f t="shared" si="9"/>
        <v>0.29007812207632055</v>
      </c>
      <c r="H79" s="303">
        <f t="shared" si="9"/>
        <v>0.30422980791029869</v>
      </c>
      <c r="I79" s="303">
        <f t="shared" si="9"/>
        <v>0.29140120879060705</v>
      </c>
      <c r="J79" s="303">
        <f t="shared" si="9"/>
        <v>0.25512727084553299</v>
      </c>
      <c r="K79" s="303">
        <f t="shared" si="9"/>
        <v>0.21394118946665119</v>
      </c>
      <c r="L79" s="303">
        <f t="shared" si="9"/>
        <v>0.22881102714908033</v>
      </c>
      <c r="M79" s="303">
        <f t="shared" si="9"/>
        <v>0.17230457786128905</v>
      </c>
      <c r="N79" s="303">
        <f t="shared" si="9"/>
        <v>0.32740024106588617</v>
      </c>
      <c r="O79" s="303">
        <f t="shared" si="9"/>
        <v>0.17673424097569312</v>
      </c>
      <c r="P79" s="303">
        <f t="shared" si="9"/>
        <v>0.11472214378990303</v>
      </c>
      <c r="Q79" s="303">
        <f t="shared" si="9"/>
        <v>0.12864178899806356</v>
      </c>
      <c r="R79" s="303">
        <f t="shared" si="9"/>
        <v>0.17012312791241613</v>
      </c>
      <c r="S79" s="303">
        <f t="shared" si="9"/>
        <v>0.13392185846536198</v>
      </c>
      <c r="T79" s="303">
        <f t="shared" si="9"/>
        <v>0.2028986063944429</v>
      </c>
      <c r="U79" s="303">
        <f t="shared" si="9"/>
        <v>0.16017985098033419</v>
      </c>
      <c r="V79" s="303">
        <f t="shared" si="9"/>
        <v>0.17640014895019351</v>
      </c>
      <c r="W79" s="303">
        <f t="shared" si="9"/>
        <v>7.5960916607871978E-2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0.26336332126597817</v>
      </c>
      <c r="C80" s="303">
        <f t="shared" si="10"/>
        <v>0.25650957405907715</v>
      </c>
      <c r="D80" s="303">
        <f t="shared" si="10"/>
        <v>0.26258436173191685</v>
      </c>
      <c r="E80" s="303">
        <f t="shared" si="10"/>
        <v>0.2681633169873866</v>
      </c>
      <c r="F80" s="303">
        <f t="shared" si="10"/>
        <v>0.26705429057771018</v>
      </c>
      <c r="G80" s="303">
        <f t="shared" si="10"/>
        <v>0.27389493043428181</v>
      </c>
      <c r="H80" s="303">
        <f t="shared" si="10"/>
        <v>0.27129074042531826</v>
      </c>
      <c r="I80" s="303">
        <f t="shared" si="10"/>
        <v>0.26346771736083263</v>
      </c>
      <c r="J80" s="303">
        <f t="shared" si="10"/>
        <v>0.23302242572780255</v>
      </c>
      <c r="K80" s="303">
        <f t="shared" si="10"/>
        <v>0.21773733158040995</v>
      </c>
      <c r="L80" s="303">
        <f t="shared" si="10"/>
        <v>0.24036027560101922</v>
      </c>
      <c r="M80" s="303">
        <f t="shared" si="10"/>
        <v>0.17356195234199967</v>
      </c>
      <c r="N80" s="303">
        <f t="shared" si="10"/>
        <v>0.26722740449889948</v>
      </c>
      <c r="O80" s="303">
        <f t="shared" si="10"/>
        <v>0.28133779003417858</v>
      </c>
      <c r="P80" s="303">
        <f t="shared" si="10"/>
        <v>0.233483722160614</v>
      </c>
      <c r="Q80" s="303">
        <f t="shared" si="10"/>
        <v>0.22774586942081199</v>
      </c>
      <c r="R80" s="303">
        <f t="shared" si="10"/>
        <v>0.20740209803405588</v>
      </c>
      <c r="S80" s="303">
        <f t="shared" si="10"/>
        <v>0.28036228952677839</v>
      </c>
      <c r="T80" s="303">
        <f t="shared" si="10"/>
        <v>0.38451679805633382</v>
      </c>
      <c r="U80" s="303">
        <f t="shared" si="10"/>
        <v>0.34603869469005533</v>
      </c>
      <c r="V80" s="303">
        <f t="shared" si="10"/>
        <v>0.26827653285252856</v>
      </c>
      <c r="W80" s="303">
        <f t="shared" si="10"/>
        <v>0.18978131851515312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0.25420825937440539</v>
      </c>
      <c r="C81" s="304">
        <f t="shared" si="11"/>
        <v>0.24675419153297135</v>
      </c>
      <c r="D81" s="304">
        <f t="shared" si="11"/>
        <v>0.25330492126772103</v>
      </c>
      <c r="E81" s="304">
        <f t="shared" si="11"/>
        <v>0.25947748256402497</v>
      </c>
      <c r="F81" s="304">
        <f t="shared" si="11"/>
        <v>0.25938520310583724</v>
      </c>
      <c r="G81" s="304">
        <f t="shared" si="11"/>
        <v>0.26830734098620723</v>
      </c>
      <c r="H81" s="304">
        <f t="shared" si="11"/>
        <v>0.26602777854184767</v>
      </c>
      <c r="I81" s="304">
        <f t="shared" si="11"/>
        <v>0.25741262138054977</v>
      </c>
      <c r="J81" s="304">
        <f t="shared" si="11"/>
        <v>0.22284289712444599</v>
      </c>
      <c r="K81" s="304">
        <f t="shared" si="11"/>
        <v>0.20436649141069888</v>
      </c>
      <c r="L81" s="304">
        <f t="shared" si="11"/>
        <v>0.22914972933580782</v>
      </c>
      <c r="M81" s="304">
        <f t="shared" si="11"/>
        <v>0.15305084777278979</v>
      </c>
      <c r="N81" s="304">
        <f t="shared" si="11"/>
        <v>0.2596614160017674</v>
      </c>
      <c r="O81" s="304">
        <f t="shared" si="11"/>
        <v>0.27037311106345696</v>
      </c>
      <c r="P81" s="304">
        <f t="shared" si="11"/>
        <v>0.21534713545380169</v>
      </c>
      <c r="Q81" s="304">
        <f t="shared" si="11"/>
        <v>0.20926398932960902</v>
      </c>
      <c r="R81" s="304">
        <f t="shared" si="11"/>
        <v>0.18911465667918384</v>
      </c>
      <c r="S81" s="304">
        <f t="shared" si="11"/>
        <v>0.26594385320330161</v>
      </c>
      <c r="T81" s="304">
        <f t="shared" si="11"/>
        <v>0.3826539356885964</v>
      </c>
      <c r="U81" s="304">
        <f t="shared" si="11"/>
        <v>0.33912471236528852</v>
      </c>
      <c r="V81" s="304">
        <f t="shared" si="11"/>
        <v>0.26034895407916064</v>
      </c>
      <c r="W81" s="304">
        <f t="shared" si="11"/>
        <v>0.17452442741851998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9.1550618915727123E-3</v>
      </c>
      <c r="C82" s="304">
        <f t="shared" si="12"/>
        <v>9.7553825261058203E-3</v>
      </c>
      <c r="D82" s="304">
        <f t="shared" si="12"/>
        <v>9.2794404641958067E-3</v>
      </c>
      <c r="E82" s="304">
        <f t="shared" si="12"/>
        <v>8.6858344233616529E-3</v>
      </c>
      <c r="F82" s="304">
        <f t="shared" si="12"/>
        <v>7.6690874718729337E-3</v>
      </c>
      <c r="G82" s="304">
        <f t="shared" si="12"/>
        <v>5.5875894480745744E-3</v>
      </c>
      <c r="H82" s="304">
        <f t="shared" si="12"/>
        <v>5.2629618834705988E-3</v>
      </c>
      <c r="I82" s="304">
        <f t="shared" si="12"/>
        <v>6.0550959802828297E-3</v>
      </c>
      <c r="J82" s="304">
        <f t="shared" si="12"/>
        <v>1.0179528603356551E-2</v>
      </c>
      <c r="K82" s="304">
        <f t="shared" si="12"/>
        <v>1.3370840169711098E-2</v>
      </c>
      <c r="L82" s="304">
        <f t="shared" si="12"/>
        <v>1.1210546265211386E-2</v>
      </c>
      <c r="M82" s="304">
        <f t="shared" si="12"/>
        <v>2.0511104569209869E-2</v>
      </c>
      <c r="N82" s="304">
        <f t="shared" si="12"/>
        <v>7.5659884971320838E-3</v>
      </c>
      <c r="O82" s="304">
        <f t="shared" si="12"/>
        <v>1.0964678970721606E-2</v>
      </c>
      <c r="P82" s="304">
        <f t="shared" si="12"/>
        <v>1.8136586706812303E-2</v>
      </c>
      <c r="Q82" s="304">
        <f t="shared" si="12"/>
        <v>1.8481880091202968E-2</v>
      </c>
      <c r="R82" s="304">
        <f t="shared" si="12"/>
        <v>1.8287441354872036E-2</v>
      </c>
      <c r="S82" s="304">
        <f t="shared" si="12"/>
        <v>1.4418436323476789E-2</v>
      </c>
      <c r="T82" s="304">
        <f t="shared" si="12"/>
        <v>1.862862367737435E-3</v>
      </c>
      <c r="U82" s="304">
        <f t="shared" si="12"/>
        <v>6.9139823247668254E-3</v>
      </c>
      <c r="V82" s="304">
        <f t="shared" si="12"/>
        <v>7.9275787733679003E-3</v>
      </c>
      <c r="W82" s="304">
        <f t="shared" si="12"/>
        <v>1.5256891096633132E-2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3.7901488902921478E-2</v>
      </c>
      <c r="C83" s="303">
        <f t="shared" si="13"/>
        <v>3.8184872773103055E-2</v>
      </c>
      <c r="D83" s="303">
        <f t="shared" si="13"/>
        <v>3.787495433755695E-2</v>
      </c>
      <c r="E83" s="303">
        <f t="shared" si="13"/>
        <v>4.4531944503120757E-2</v>
      </c>
      <c r="F83" s="303">
        <f t="shared" si="13"/>
        <v>2.8606558822658019E-2</v>
      </c>
      <c r="G83" s="303">
        <f t="shared" si="13"/>
        <v>4.8851315558504867E-2</v>
      </c>
      <c r="H83" s="303">
        <f t="shared" si="13"/>
        <v>5.2631115326509811E-2</v>
      </c>
      <c r="I83" s="303">
        <f t="shared" si="13"/>
        <v>5.0452230366267149E-2</v>
      </c>
      <c r="J83" s="303">
        <f t="shared" si="13"/>
        <v>4.5012010680602642E-2</v>
      </c>
      <c r="K83" s="303">
        <f t="shared" si="13"/>
        <v>3.67533553791057E-2</v>
      </c>
      <c r="L83" s="303">
        <f t="shared" si="13"/>
        <v>3.7897296052895511E-2</v>
      </c>
      <c r="M83" s="303">
        <f t="shared" si="13"/>
        <v>3.1960939721745678E-2</v>
      </c>
      <c r="N83" s="303">
        <f t="shared" si="13"/>
        <v>5.8740837023165661E-2</v>
      </c>
      <c r="O83" s="303">
        <f t="shared" si="13"/>
        <v>2.0953546184097682E-2</v>
      </c>
      <c r="P83" s="303">
        <f t="shared" si="13"/>
        <v>1.0497915984089777E-2</v>
      </c>
      <c r="Q83" s="303">
        <f t="shared" si="13"/>
        <v>1.535721717916742E-2</v>
      </c>
      <c r="R83" s="303">
        <f t="shared" si="13"/>
        <v>2.7806149648892105E-2</v>
      </c>
      <c r="S83" s="303">
        <f t="shared" si="13"/>
        <v>1.1121512907810605E-2</v>
      </c>
      <c r="T83" s="303">
        <f t="shared" si="13"/>
        <v>1.6273158375394645E-2</v>
      </c>
      <c r="U83" s="303">
        <f t="shared" si="13"/>
        <v>9.8119974706513974E-3</v>
      </c>
      <c r="V83" s="303">
        <f t="shared" si="13"/>
        <v>2.1604040171188606E-2</v>
      </c>
      <c r="W83" s="303">
        <f t="shared" si="13"/>
        <v>4.8730994726709801E-3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1.7666737258592632E-2</v>
      </c>
      <c r="C84" s="304">
        <f t="shared" si="14"/>
        <v>1.7772627408286206E-2</v>
      </c>
      <c r="D84" s="304">
        <f t="shared" si="14"/>
        <v>1.7638037835900081E-2</v>
      </c>
      <c r="E84" s="304">
        <f t="shared" si="14"/>
        <v>2.0840634685718156E-2</v>
      </c>
      <c r="F84" s="304">
        <f t="shared" si="14"/>
        <v>1.3306055075710621E-2</v>
      </c>
      <c r="G84" s="304">
        <f t="shared" si="14"/>
        <v>2.3093397642374398E-2</v>
      </c>
      <c r="H84" s="304">
        <f t="shared" si="14"/>
        <v>2.4935500751452507E-2</v>
      </c>
      <c r="I84" s="304">
        <f t="shared" si="14"/>
        <v>2.3883741660155697E-2</v>
      </c>
      <c r="J84" s="304">
        <f t="shared" si="14"/>
        <v>2.1028697290896414E-2</v>
      </c>
      <c r="K84" s="304">
        <f t="shared" si="14"/>
        <v>1.6890248319061867E-2</v>
      </c>
      <c r="L84" s="304">
        <f t="shared" si="14"/>
        <v>1.7562580785814932E-2</v>
      </c>
      <c r="M84" s="304">
        <f t="shared" si="14"/>
        <v>1.4171867282199229E-2</v>
      </c>
      <c r="N84" s="304">
        <f t="shared" si="14"/>
        <v>2.7606561051457031E-2</v>
      </c>
      <c r="O84" s="304">
        <f t="shared" si="14"/>
        <v>9.4371390843517051E-3</v>
      </c>
      <c r="P84" s="304">
        <f t="shared" si="14"/>
        <v>3.9585434098388427E-3</v>
      </c>
      <c r="Q84" s="304">
        <f t="shared" si="14"/>
        <v>6.2680731009756661E-3</v>
      </c>
      <c r="R84" s="304">
        <f t="shared" si="14"/>
        <v>1.2311779016498126E-2</v>
      </c>
      <c r="S84" s="304">
        <f t="shared" si="14"/>
        <v>4.4910591070979403E-3</v>
      </c>
      <c r="T84" s="304">
        <f t="shared" si="14"/>
        <v>7.7374633728918025E-3</v>
      </c>
      <c r="U84" s="304">
        <f t="shared" si="14"/>
        <v>4.3301553076161977E-3</v>
      </c>
      <c r="V84" s="304">
        <f t="shared" si="14"/>
        <v>9.9361568495239406E-3</v>
      </c>
      <c r="W84" s="304">
        <f t="shared" si="14"/>
        <v>1.4147334717068878E-3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1.9093440988094394E-2</v>
      </c>
      <c r="C85" s="304">
        <f t="shared" si="15"/>
        <v>1.9196096073359096E-2</v>
      </c>
      <c r="D85" s="304">
        <f t="shared" si="15"/>
        <v>1.9080100260422204E-2</v>
      </c>
      <c r="E85" s="304">
        <f t="shared" si="15"/>
        <v>2.2608495140333529E-2</v>
      </c>
      <c r="F85" s="304">
        <f t="shared" si="15"/>
        <v>1.4344441258358461E-2</v>
      </c>
      <c r="G85" s="304">
        <f t="shared" si="15"/>
        <v>2.5061344211301559E-2</v>
      </c>
      <c r="H85" s="304">
        <f t="shared" si="15"/>
        <v>2.7039510383507274E-2</v>
      </c>
      <c r="I85" s="304">
        <f t="shared" si="15"/>
        <v>2.5813633561638794E-2</v>
      </c>
      <c r="J85" s="304">
        <f t="shared" si="15"/>
        <v>2.2714288165403954E-2</v>
      </c>
      <c r="K85" s="304">
        <f t="shared" si="15"/>
        <v>1.8196238769120958E-2</v>
      </c>
      <c r="L85" s="304">
        <f t="shared" si="15"/>
        <v>1.8937158804193884E-2</v>
      </c>
      <c r="M85" s="304">
        <f t="shared" si="15"/>
        <v>1.5232067091769708E-2</v>
      </c>
      <c r="N85" s="304">
        <f t="shared" si="15"/>
        <v>3.0191066258984264E-2</v>
      </c>
      <c r="O85" s="304">
        <f t="shared" si="15"/>
        <v>1.0149501545235888E-2</v>
      </c>
      <c r="P85" s="304">
        <f t="shared" si="15"/>
        <v>4.2783851640774409E-3</v>
      </c>
      <c r="Q85" s="304">
        <f t="shared" si="15"/>
        <v>6.7851108619057868E-3</v>
      </c>
      <c r="R85" s="304">
        <f t="shared" si="15"/>
        <v>1.3214577012124676E-2</v>
      </c>
      <c r="S85" s="304">
        <f t="shared" si="15"/>
        <v>4.8329875228090959E-3</v>
      </c>
      <c r="T85" s="304">
        <f t="shared" si="15"/>
        <v>8.3034623101871322E-3</v>
      </c>
      <c r="U85" s="304">
        <f t="shared" si="15"/>
        <v>4.6199144341209078E-3</v>
      </c>
      <c r="V85" s="304">
        <f t="shared" si="15"/>
        <v>1.067959615994581E-2</v>
      </c>
      <c r="W85" s="304">
        <f t="shared" si="15"/>
        <v>1.5563742289997106E-3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1.1413106562344543E-3</v>
      </c>
      <c r="C86" s="304">
        <f t="shared" si="16"/>
        <v>1.2161492914577459E-3</v>
      </c>
      <c r="D86" s="304">
        <f t="shared" si="16"/>
        <v>1.1568162412346648E-3</v>
      </c>
      <c r="E86" s="304">
        <f t="shared" si="16"/>
        <v>1.0828146770690743E-3</v>
      </c>
      <c r="F86" s="304">
        <f t="shared" si="16"/>
        <v>9.5606248858893497E-4</v>
      </c>
      <c r="G86" s="304">
        <f t="shared" si="16"/>
        <v>6.9657370482890263E-4</v>
      </c>
      <c r="H86" s="304">
        <f t="shared" si="16"/>
        <v>6.5610419155002402E-4</v>
      </c>
      <c r="I86" s="304">
        <f t="shared" si="16"/>
        <v>7.548551444726537E-4</v>
      </c>
      <c r="J86" s="304">
        <f t="shared" si="16"/>
        <v>1.2690252243022743E-3</v>
      </c>
      <c r="K86" s="304">
        <f t="shared" si="16"/>
        <v>1.6668682909228782E-3</v>
      </c>
      <c r="L86" s="304">
        <f t="shared" si="16"/>
        <v>1.3975564628866937E-3</v>
      </c>
      <c r="M86" s="304">
        <f t="shared" si="16"/>
        <v>2.5570053477767356E-3</v>
      </c>
      <c r="N86" s="304">
        <f t="shared" si="16"/>
        <v>9.4320971272437309E-4</v>
      </c>
      <c r="O86" s="304">
        <f t="shared" si="16"/>
        <v>1.3669055545100898E-3</v>
      </c>
      <c r="P86" s="304">
        <f t="shared" si="16"/>
        <v>2.2609874101734932E-3</v>
      </c>
      <c r="Q86" s="304">
        <f t="shared" si="16"/>
        <v>2.3040332162859657E-3</v>
      </c>
      <c r="R86" s="304">
        <f t="shared" si="16"/>
        <v>2.2797936202693034E-3</v>
      </c>
      <c r="S86" s="304">
        <f t="shared" si="16"/>
        <v>1.7974662779035666E-3</v>
      </c>
      <c r="T86" s="304">
        <f t="shared" si="16"/>
        <v>2.3223269231570942E-4</v>
      </c>
      <c r="U86" s="304">
        <f t="shared" si="16"/>
        <v>8.6192772891429152E-4</v>
      </c>
      <c r="V86" s="304">
        <f t="shared" si="16"/>
        <v>9.8828716171885491E-4</v>
      </c>
      <c r="W86" s="304">
        <f t="shared" si="16"/>
        <v>1.9019917719643815E-3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2.4150076660549909E-2</v>
      </c>
      <c r="C87" s="303">
        <f t="shared" si="17"/>
        <v>2.8231411473391928E-2</v>
      </c>
      <c r="D87" s="303">
        <f t="shared" si="17"/>
        <v>2.6146978021684537E-2</v>
      </c>
      <c r="E87" s="303">
        <f t="shared" si="17"/>
        <v>2.6669690382205329E-2</v>
      </c>
      <c r="F87" s="303">
        <f t="shared" si="17"/>
        <v>2.1911138104581437E-2</v>
      </c>
      <c r="G87" s="303">
        <f t="shared" si="17"/>
        <v>2.4392658808064155E-2</v>
      </c>
      <c r="H87" s="303">
        <f t="shared" si="17"/>
        <v>2.3604359966780827E-2</v>
      </c>
      <c r="I87" s="303">
        <f t="shared" si="17"/>
        <v>2.5994020253466796E-2</v>
      </c>
      <c r="J87" s="303">
        <f t="shared" si="17"/>
        <v>3.0357015358737645E-2</v>
      </c>
      <c r="K87" s="303">
        <f t="shared" si="17"/>
        <v>3.3142644135254216E-2</v>
      </c>
      <c r="L87" s="303">
        <f t="shared" si="17"/>
        <v>3.0671182859265993E-2</v>
      </c>
      <c r="M87" s="303">
        <f t="shared" si="17"/>
        <v>4.4491525198686245E-2</v>
      </c>
      <c r="N87" s="303">
        <f t="shared" si="17"/>
        <v>3.3790841864772429E-2</v>
      </c>
      <c r="O87" s="303">
        <f t="shared" si="17"/>
        <v>2.5064605614571453E-2</v>
      </c>
      <c r="P87" s="303">
        <f t="shared" si="17"/>
        <v>3.2376432750295538E-2</v>
      </c>
      <c r="Q87" s="303">
        <f t="shared" si="17"/>
        <v>3.485559386288084E-2</v>
      </c>
      <c r="R87" s="303">
        <f t="shared" si="17"/>
        <v>3.9315693439108006E-2</v>
      </c>
      <c r="S87" s="303">
        <f t="shared" si="17"/>
        <v>2.6555752664972346E-2</v>
      </c>
      <c r="T87" s="303">
        <f t="shared" si="17"/>
        <v>9.0948929339998413E-3</v>
      </c>
      <c r="U87" s="303">
        <f t="shared" si="17"/>
        <v>1.442380574619578E-2</v>
      </c>
      <c r="V87" s="303">
        <f t="shared" si="17"/>
        <v>2.0677059676475377E-2</v>
      </c>
      <c r="W87" s="303">
        <f t="shared" si="17"/>
        <v>2.5739522622046339E-2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6.590475154272901E-3</v>
      </c>
      <c r="C88" s="304">
        <f t="shared" si="18"/>
        <v>9.6885708902511858E-3</v>
      </c>
      <c r="D88" s="304">
        <f t="shared" si="18"/>
        <v>8.3887267914369464E-3</v>
      </c>
      <c r="E88" s="304">
        <f t="shared" si="18"/>
        <v>9.3525041630467924E-3</v>
      </c>
      <c r="F88" s="304">
        <f t="shared" si="18"/>
        <v>7.4431039618697518E-3</v>
      </c>
      <c r="G88" s="304">
        <f t="shared" si="18"/>
        <v>1.1713491483954975E-2</v>
      </c>
      <c r="H88" s="304">
        <f t="shared" si="18"/>
        <v>1.1159290692538616E-2</v>
      </c>
      <c r="I88" s="304">
        <f t="shared" si="18"/>
        <v>1.2450757568843642E-2</v>
      </c>
      <c r="J88" s="304">
        <f t="shared" si="18"/>
        <v>1.0615268153390386E-2</v>
      </c>
      <c r="K88" s="304">
        <f t="shared" si="18"/>
        <v>8.9149852844701508E-3</v>
      </c>
      <c r="L88" s="304">
        <f t="shared" si="18"/>
        <v>9.8192967633289607E-3</v>
      </c>
      <c r="M88" s="304">
        <f t="shared" si="18"/>
        <v>9.1815670518639557E-3</v>
      </c>
      <c r="N88" s="304">
        <f t="shared" si="18"/>
        <v>1.7170195810853148E-2</v>
      </c>
      <c r="O88" s="304">
        <f t="shared" si="18"/>
        <v>5.8951918677545134E-3</v>
      </c>
      <c r="P88" s="304">
        <f t="shared" si="18"/>
        <v>2.4990679047849932E-3</v>
      </c>
      <c r="Q88" s="304">
        <f t="shared" si="18"/>
        <v>4.0545101542144293E-3</v>
      </c>
      <c r="R88" s="304">
        <f t="shared" si="18"/>
        <v>7.887360218973424E-3</v>
      </c>
      <c r="S88" s="304">
        <f t="shared" si="18"/>
        <v>2.59398812187102E-3</v>
      </c>
      <c r="T88" s="304">
        <f t="shared" si="18"/>
        <v>4.8753308486041147E-3</v>
      </c>
      <c r="U88" s="304">
        <f t="shared" si="18"/>
        <v>2.5966552657786879E-3</v>
      </c>
      <c r="V88" s="304">
        <f t="shared" si="18"/>
        <v>6.3284120276913842E-3</v>
      </c>
      <c r="W88" s="304">
        <f t="shared" si="18"/>
        <v>9.0494874489426523E-4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2.7940115953233816E-3</v>
      </c>
      <c r="C89" s="304">
        <f t="shared" si="19"/>
        <v>2.8090334815683666E-3</v>
      </c>
      <c r="D89" s="304">
        <f t="shared" si="19"/>
        <v>2.7920593988686208E-3</v>
      </c>
      <c r="E89" s="304">
        <f t="shared" si="19"/>
        <v>3.3083820571835369E-3</v>
      </c>
      <c r="F89" s="304">
        <f t="shared" si="19"/>
        <v>2.0990734582247055E-3</v>
      </c>
      <c r="G89" s="304">
        <f t="shared" si="19"/>
        <v>3.6673162456378958E-3</v>
      </c>
      <c r="H89" s="304">
        <f t="shared" si="19"/>
        <v>3.9567883856290913E-3</v>
      </c>
      <c r="I89" s="304">
        <f t="shared" si="19"/>
        <v>3.777401440296689E-3</v>
      </c>
      <c r="J89" s="304">
        <f t="shared" si="19"/>
        <v>3.3238631293975715E-3</v>
      </c>
      <c r="K89" s="304">
        <f t="shared" si="19"/>
        <v>2.6627207816494738E-3</v>
      </c>
      <c r="L89" s="304">
        <f t="shared" si="19"/>
        <v>2.7711422636909769E-3</v>
      </c>
      <c r="M89" s="304">
        <f t="shared" si="19"/>
        <v>2.2289629251052968E-3</v>
      </c>
      <c r="N89" s="304">
        <f t="shared" si="19"/>
        <v>4.4179668429266969E-3</v>
      </c>
      <c r="O89" s="304">
        <f t="shared" si="19"/>
        <v>1.4852129075017967E-3</v>
      </c>
      <c r="P89" s="304">
        <f t="shared" si="19"/>
        <v>6.2607142238770149E-4</v>
      </c>
      <c r="Q89" s="304">
        <f t="shared" si="19"/>
        <v>9.9288957058815924E-4</v>
      </c>
      <c r="R89" s="304">
        <f t="shared" si="19"/>
        <v>1.9337363769156351E-3</v>
      </c>
      <c r="S89" s="304">
        <f t="shared" si="19"/>
        <v>7.0722837162781832E-4</v>
      </c>
      <c r="T89" s="304">
        <f t="shared" si="19"/>
        <v>1.2150753753846536E-3</v>
      </c>
      <c r="U89" s="304">
        <f t="shared" si="19"/>
        <v>6.7604862352388113E-4</v>
      </c>
      <c r="V89" s="304">
        <f t="shared" si="19"/>
        <v>1.5627835507945134E-3</v>
      </c>
      <c r="W89" s="304">
        <f t="shared" si="19"/>
        <v>2.2774981446242086E-4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1.4765589910953628E-2</v>
      </c>
      <c r="C90" s="304">
        <f t="shared" si="20"/>
        <v>1.5733807101572374E-2</v>
      </c>
      <c r="D90" s="304">
        <f t="shared" si="20"/>
        <v>1.4966191831378971E-2</v>
      </c>
      <c r="E90" s="304">
        <f t="shared" si="20"/>
        <v>1.4008804161975001E-2</v>
      </c>
      <c r="F90" s="304">
        <f t="shared" si="20"/>
        <v>1.2368960684486981E-2</v>
      </c>
      <c r="G90" s="304">
        <f t="shared" si="20"/>
        <v>9.0118510784712863E-3</v>
      </c>
      <c r="H90" s="304">
        <f t="shared" si="20"/>
        <v>8.4882808886131214E-3</v>
      </c>
      <c r="I90" s="304">
        <f t="shared" si="20"/>
        <v>9.7658612443264625E-3</v>
      </c>
      <c r="J90" s="304">
        <f t="shared" si="20"/>
        <v>1.6417884075949685E-2</v>
      </c>
      <c r="K90" s="304">
        <f t="shared" si="20"/>
        <v>2.1564938069134589E-2</v>
      </c>
      <c r="L90" s="304">
        <f t="shared" si="20"/>
        <v>1.8080743832246053E-2</v>
      </c>
      <c r="M90" s="304">
        <f t="shared" si="20"/>
        <v>3.3080995221716994E-2</v>
      </c>
      <c r="N90" s="304">
        <f t="shared" si="20"/>
        <v>1.2202679210992584E-2</v>
      </c>
      <c r="O90" s="304">
        <f t="shared" si="20"/>
        <v>1.7684200839315146E-2</v>
      </c>
      <c r="P90" s="304">
        <f t="shared" si="20"/>
        <v>2.925129342312284E-2</v>
      </c>
      <c r="Q90" s="304">
        <f t="shared" si="20"/>
        <v>2.9808194138078257E-2</v>
      </c>
      <c r="R90" s="304">
        <f t="shared" si="20"/>
        <v>2.9494596843218947E-2</v>
      </c>
      <c r="S90" s="304">
        <f t="shared" si="20"/>
        <v>2.3254536171473508E-2</v>
      </c>
      <c r="T90" s="304">
        <f t="shared" si="20"/>
        <v>3.004486710011074E-3</v>
      </c>
      <c r="U90" s="304">
        <f t="shared" si="20"/>
        <v>1.1151101856893211E-2</v>
      </c>
      <c r="V90" s="304">
        <f t="shared" si="20"/>
        <v>1.2785864097989479E-2</v>
      </c>
      <c r="W90" s="304">
        <f t="shared" si="20"/>
        <v>2.4606824062689651E-2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0.13375547801615525</v>
      </c>
      <c r="C91" s="303">
        <f t="shared" si="21"/>
        <v>0.12677907103181052</v>
      </c>
      <c r="D91" s="303">
        <f t="shared" si="21"/>
        <v>0.13061965152663021</v>
      </c>
      <c r="E91" s="303">
        <f t="shared" si="21"/>
        <v>0.13938523584646512</v>
      </c>
      <c r="F91" s="303">
        <f t="shared" si="21"/>
        <v>0.18475822621167062</v>
      </c>
      <c r="G91" s="303">
        <f t="shared" si="21"/>
        <v>0.13895683702035447</v>
      </c>
      <c r="H91" s="303">
        <f t="shared" si="21"/>
        <v>0.12564323122174789</v>
      </c>
      <c r="I91" s="303">
        <f t="shared" si="21"/>
        <v>0.1195809716324974</v>
      </c>
      <c r="J91" s="303">
        <f t="shared" si="21"/>
        <v>0.10388024901123609</v>
      </c>
      <c r="K91" s="303">
        <f t="shared" si="21"/>
        <v>0.10885110020512377</v>
      </c>
      <c r="L91" s="303">
        <f t="shared" si="21"/>
        <v>0.131086469247153</v>
      </c>
      <c r="M91" s="303">
        <f t="shared" si="21"/>
        <v>7.2224181741672402E-2</v>
      </c>
      <c r="N91" s="303">
        <f t="shared" si="21"/>
        <v>8.9697283633199523E-2</v>
      </c>
      <c r="O91" s="303">
        <f t="shared" si="21"/>
        <v>0.19822884310061079</v>
      </c>
      <c r="P91" s="303">
        <f t="shared" si="21"/>
        <v>0.15329261719859696</v>
      </c>
      <c r="Q91" s="303">
        <f t="shared" si="21"/>
        <v>0.1350705378658813</v>
      </c>
      <c r="R91" s="303">
        <f t="shared" si="21"/>
        <v>0.10595711176940047</v>
      </c>
      <c r="S91" s="303">
        <f t="shared" si="21"/>
        <v>0.11182638603114313</v>
      </c>
      <c r="T91" s="303">
        <f t="shared" si="21"/>
        <v>0.17361252740961514</v>
      </c>
      <c r="U91" s="303">
        <f t="shared" si="21"/>
        <v>0.10546096748577799</v>
      </c>
      <c r="V91" s="303">
        <f t="shared" si="21"/>
        <v>9.0391708327555609E-2</v>
      </c>
      <c r="W91" s="303">
        <f t="shared" si="21"/>
        <v>9.2819753040717337E-2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0.22828749537135623</v>
      </c>
      <c r="C92" s="237">
        <f t="shared" si="22"/>
        <v>0.23911201092425133</v>
      </c>
      <c r="D92" s="237">
        <f t="shared" si="22"/>
        <v>0.23074268328748604</v>
      </c>
      <c r="E92" s="237">
        <f t="shared" si="22"/>
        <v>0.19105167428854844</v>
      </c>
      <c r="F92" s="237">
        <f t="shared" si="22"/>
        <v>0.21477612222003753</v>
      </c>
      <c r="G92" s="237">
        <f t="shared" si="22"/>
        <v>0.15193683758304927</v>
      </c>
      <c r="H92" s="237">
        <f t="shared" si="22"/>
        <v>0.14781020574760251</v>
      </c>
      <c r="I92" s="237">
        <f t="shared" si="22"/>
        <v>0.17004711428514813</v>
      </c>
      <c r="J92" s="237">
        <f t="shared" si="22"/>
        <v>0.24926704345553177</v>
      </c>
      <c r="K92" s="237">
        <f t="shared" si="22"/>
        <v>0.3051918991050987</v>
      </c>
      <c r="L92" s="237">
        <f t="shared" si="22"/>
        <v>0.25525314929001225</v>
      </c>
      <c r="M92" s="237">
        <f t="shared" si="22"/>
        <v>0.41787350899739373</v>
      </c>
      <c r="N92" s="237">
        <f t="shared" si="22"/>
        <v>0.15933819537393923</v>
      </c>
      <c r="O92" s="237">
        <f t="shared" si="22"/>
        <v>0.23216959326813744</v>
      </c>
      <c r="P92" s="237">
        <f t="shared" si="22"/>
        <v>0.37072359082942813</v>
      </c>
      <c r="Q92" s="237">
        <f t="shared" si="22"/>
        <v>0.3749101348410589</v>
      </c>
      <c r="R92" s="237">
        <f t="shared" si="22"/>
        <v>0.36950782549605221</v>
      </c>
      <c r="S92" s="237">
        <f t="shared" si="22"/>
        <v>0.34560216633164348</v>
      </c>
      <c r="T92" s="237">
        <f t="shared" si="22"/>
        <v>0.13867261776255918</v>
      </c>
      <c r="U92" s="237">
        <f t="shared" si="22"/>
        <v>0.26195723093188356</v>
      </c>
      <c r="V92" s="237">
        <f t="shared" si="22"/>
        <v>0.30047756725952324</v>
      </c>
      <c r="W92" s="237">
        <f t="shared" si="22"/>
        <v>0.45657048988976029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343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0.36778245566965251</v>
      </c>
      <c r="C96" s="322">
        <f>IF(C$5=0,0,C$5/OIS_fec!C$5)</f>
        <v>0.36974291388872688</v>
      </c>
      <c r="D96" s="322">
        <f>IF(D$5=0,0,D$5/OIS_fec!D$5)</f>
        <v>0.36761572524333691</v>
      </c>
      <c r="E96" s="322">
        <f>IF(E$5=0,0,E$5/OIS_fec!E$5)</f>
        <v>0.35560793805509333</v>
      </c>
      <c r="F96" s="322">
        <f>IF(F$5=0,0,F$5/OIS_fec!F$5)</f>
        <v>0.36763857102114933</v>
      </c>
      <c r="G96" s="322">
        <f>IF(G$5=0,0,G$5/OIS_fec!G$5)</f>
        <v>0.35063007315361872</v>
      </c>
      <c r="H96" s="322">
        <f>IF(H$5=0,0,H$5/OIS_fec!H$5)</f>
        <v>0.34783612641921979</v>
      </c>
      <c r="I96" s="322">
        <f>IF(I$5=0,0,I$5/OIS_fec!I$5)</f>
        <v>0.35374259440628725</v>
      </c>
      <c r="J96" s="322">
        <f>IF(J$5=0,0,J$5/OIS_fec!J$5)</f>
        <v>0.36746781740403034</v>
      </c>
      <c r="K96" s="322">
        <f>IF(K$5=0,0,K$5/OIS_fec!K$5)</f>
        <v>0.37647952738393603</v>
      </c>
      <c r="L96" s="322">
        <f>IF(L$5=0,0,L$5/OIS_fec!L$5)</f>
        <v>0.36559053864999919</v>
      </c>
      <c r="M96" s="322">
        <f>IF(M$5=0,0,M$5/OIS_fec!M$5)</f>
        <v>0.4004650256558388</v>
      </c>
      <c r="N96" s="322">
        <f>IF(N$5=0,0,N$5/OIS_fec!N$5)</f>
        <v>0.35286117598851457</v>
      </c>
      <c r="O96" s="322">
        <f>IF(O$5=0,0,O$5/OIS_fec!O$5)</f>
        <v>0.37541350712035643</v>
      </c>
      <c r="P96" s="322">
        <f>IF(P$5=0,0,P$5/OIS_fec!P$5)</f>
        <v>0.39569091710780729</v>
      </c>
      <c r="Q96" s="322">
        <f>IF(Q$5=0,0,Q$5/OIS_fec!Q$5)</f>
        <v>0.40100559037291283</v>
      </c>
      <c r="R96" s="322">
        <f>IF(R$5=0,0,R$5/OIS_fec!R$5)</f>
        <v>0.39448251399912526</v>
      </c>
      <c r="S96" s="322">
        <f>IF(S$5=0,0,S$5/OIS_fec!S$5)</f>
        <v>0.39848347805136897</v>
      </c>
      <c r="T96" s="322">
        <f>IF(T$5=0,0,T$5/OIS_fec!T$5)</f>
        <v>0.36761196725635426</v>
      </c>
      <c r="U96" s="322">
        <f>IF(U$5=0,0,U$5/OIS_fec!U$5)</f>
        <v>0.38833011580736471</v>
      </c>
      <c r="V96" s="322">
        <f>IF(V$5=0,0,V$5/OIS_fec!V$5)</f>
        <v>0.39564114425772506</v>
      </c>
      <c r="W96" s="322">
        <f>IF(W$5=0,0,W$5/OIS_fec!W$5)</f>
        <v>0.4325507550312791</v>
      </c>
      <c r="DA96" s="95"/>
    </row>
    <row r="97" spans="1:105" ht="12" customHeight="1" x14ac:dyDescent="0.25">
      <c r="A97" s="55" t="s">
        <v>92</v>
      </c>
      <c r="B97" s="332">
        <f>IF(B$6=0,0,B$6/OIS_fec!B$6)</f>
        <v>0.49850449846054001</v>
      </c>
      <c r="C97" s="332">
        <f>IF(C$6=0,0,C$6/OIS_fec!C$6)</f>
        <v>0.49556183200965109</v>
      </c>
      <c r="D97" s="332">
        <f>IF(D$6=0,0,D$6/OIS_fec!D$6)</f>
        <v>0.49608396796953469</v>
      </c>
      <c r="E97" s="332">
        <f>IF(E$6=0,0,E$6/OIS_fec!E$6)</f>
        <v>0.48526576562749557</v>
      </c>
      <c r="F97" s="332">
        <f>IF(F$6=0,0,F$6/OIS_fec!F$6)</f>
        <v>0.51919642047684589</v>
      </c>
      <c r="G97" s="332">
        <f>IF(G$6=0,0,G$6/OIS_fec!G$6)</f>
        <v>0.51625826807702668</v>
      </c>
      <c r="H97" s="332">
        <f>IF(H$6=0,0,H$6/OIS_fec!H$6)</f>
        <v>0.51863714446221598</v>
      </c>
      <c r="I97" s="332">
        <f>IF(I$6=0,0,I$6/OIS_fec!I$6)</f>
        <v>0.51857918822310223</v>
      </c>
      <c r="J97" s="332">
        <f>IF(J$6=0,0,J$6/OIS_fec!J$6)</f>
        <v>0.50654286718272645</v>
      </c>
      <c r="K97" s="332">
        <f>IF(K$6=0,0,K$6/OIS_fec!K$6)</f>
        <v>0.49817334049594003</v>
      </c>
      <c r="L97" s="332">
        <f>IF(L$6=0,0,L$6/OIS_fec!L$6)</f>
        <v>0.49771662182295684</v>
      </c>
      <c r="M97" s="332">
        <f>IF(M$6=0,0,M$6/OIS_fec!M$6)</f>
        <v>0.47591512463307845</v>
      </c>
      <c r="N97" s="332">
        <f>IF(N$6=0,0,N$6/OIS_fec!N$6)</f>
        <v>0.48346020767719011</v>
      </c>
      <c r="O97" s="332">
        <f>IF(O$6=0,0,O$6/OIS_fec!O$6)</f>
        <v>0.48460045126131057</v>
      </c>
      <c r="P97" s="332">
        <f>IF(P$6=0,0,P$6/OIS_fec!P$6)</f>
        <v>0.47673258330144375</v>
      </c>
      <c r="Q97" s="332">
        <f>IF(Q$6=0,0,Q$6/OIS_fec!Q$6)</f>
        <v>0.47492145599503882</v>
      </c>
      <c r="R97" s="332">
        <f>IF(R$6=0,0,R$6/OIS_fec!R$6)</f>
        <v>0.47362745625918334</v>
      </c>
      <c r="S97" s="332">
        <f>IF(S$6=0,0,S$6/OIS_fec!S$6)</f>
        <v>0.46465973061742455</v>
      </c>
      <c r="T97" s="332">
        <f>IF(T$6=0,0,T$6/OIS_fec!T$6)</f>
        <v>0.47724208272693003</v>
      </c>
      <c r="U97" s="332">
        <f>IF(U$6=0,0,U$6/OIS_fec!U$6)</f>
        <v>0.47067329175310735</v>
      </c>
      <c r="V97" s="332">
        <f>IF(V$6=0,0,V$6/OIS_fec!V$6)</f>
        <v>0.47462231922969622</v>
      </c>
      <c r="W97" s="332">
        <f>IF(W$6=0,0,W$6/OIS_fec!W$6)</f>
        <v>0.47361928505722717</v>
      </c>
      <c r="DA97" s="67"/>
    </row>
    <row r="98" spans="1:105" ht="12" customHeight="1" x14ac:dyDescent="0.25">
      <c r="A98" s="202" t="s">
        <v>93</v>
      </c>
      <c r="B98" s="333">
        <f>IF(B$7=0,0,B$7/OIS_fec!B$7)</f>
        <v>0.13346681712364869</v>
      </c>
      <c r="C98" s="333">
        <f>IF(C$7=0,0,C$7/OIS_fec!C$7)</f>
        <v>0.13220160758677543</v>
      </c>
      <c r="D98" s="333">
        <f>IF(D$7=0,0,D$7/OIS_fec!D$7)</f>
        <v>0.13257832587342086</v>
      </c>
      <c r="E98" s="333">
        <f>IF(E$7=0,0,E$7/OIS_fec!E$7)</f>
        <v>0.12715964879004993</v>
      </c>
      <c r="F98" s="333">
        <f>IF(F$7=0,0,F$7/OIS_fec!F$7)</f>
        <v>0.14252869718730357</v>
      </c>
      <c r="G98" s="333">
        <f>IF(G$7=0,0,G$7/OIS_fec!G$7)</f>
        <v>0.14103796689847437</v>
      </c>
      <c r="H98" s="333">
        <f>IF(H$7=0,0,H$7/OIS_fec!H$7)</f>
        <v>0.14236127573304388</v>
      </c>
      <c r="I98" s="333">
        <f>IF(I$7=0,0,I$7/OIS_fec!I$7)</f>
        <v>0.14233905731726959</v>
      </c>
      <c r="J98" s="333">
        <f>IF(J$7=0,0,J$7/OIS_fec!J$7)</f>
        <v>0.13598896297225097</v>
      </c>
      <c r="K98" s="333">
        <f>IF(K$7=0,0,K$7/OIS_fec!K$7)</f>
        <v>0.13197352480969829</v>
      </c>
      <c r="L98" s="333">
        <f>IF(L$7=0,0,L$7/OIS_fec!L$7)</f>
        <v>0.13178011402367248</v>
      </c>
      <c r="M98" s="333">
        <f>IF(M$7=0,0,M$7/OIS_fec!M$7)</f>
        <v>0.12302368055000826</v>
      </c>
      <c r="N98" s="333">
        <f>IF(N$7=0,0,N$7/OIS_fec!N$7)</f>
        <v>0.12587045154781309</v>
      </c>
      <c r="O98" s="333">
        <f>IF(O$7=0,0,O$7/OIS_fec!O$7)</f>
        <v>0.12631678010402089</v>
      </c>
      <c r="P98" s="333">
        <f>IF(P$7=0,0,P$7/OIS_fec!P$7)</f>
        <v>0.12332220700494212</v>
      </c>
      <c r="Q98" s="333">
        <f>IF(Q$7=0,0,Q$7/OIS_fec!Q$7)</f>
        <v>0.12265778170952421</v>
      </c>
      <c r="R98" s="333">
        <f>IF(R$7=0,0,R$7/OIS_fec!R$7)</f>
        <v>0.12221167375544988</v>
      </c>
      <c r="S98" s="333">
        <f>IF(S$7=0,0,S$7/OIS_fec!S$7)</f>
        <v>0.12111624121235967</v>
      </c>
      <c r="T98" s="333">
        <f>IF(T$7=0,0,T$7/OIS_fec!T$7)</f>
        <v>0.12957561622626471</v>
      </c>
      <c r="U98" s="333">
        <f>IF(U$7=0,0,U$7/OIS_fec!U$7)</f>
        <v>0.12547266677256719</v>
      </c>
      <c r="V98" s="333">
        <f>IF(V$7=0,0,V$7/OIS_fec!V$7)</f>
        <v>0.12712783074158177</v>
      </c>
      <c r="W98" s="333">
        <f>IF(W$7=0,0,W$7/OIS_fec!W$7)</f>
        <v>0.12577720082713689</v>
      </c>
      <c r="DA98" s="174"/>
    </row>
    <row r="99" spans="1:105" ht="12" customHeight="1" x14ac:dyDescent="0.25">
      <c r="A99" s="202" t="s">
        <v>94</v>
      </c>
      <c r="B99" s="333">
        <f>IF(B$8=0,0,B$8/OIS_fec!B$8)</f>
        <v>0.68343142150014857</v>
      </c>
      <c r="C99" s="333">
        <f>IF(C$8=0,0,C$8/OIS_fec!C$8)</f>
        <v>0.68094136800183591</v>
      </c>
      <c r="D99" s="333">
        <f>IF(D$8=0,0,D$8/OIS_fec!D$8)</f>
        <v>0.68153618559156826</v>
      </c>
      <c r="E99" s="333">
        <f>IF(E$8=0,0,E$8/OIS_fec!E$8)</f>
        <v>0.67238638078915491</v>
      </c>
      <c r="F99" s="333">
        <f>IF(F$8=0,0,F$8/OIS_fec!F$8)</f>
        <v>0.7022509550612922</v>
      </c>
      <c r="G99" s="333">
        <f>IF(G$8=0,0,G$8/OIS_fec!G$8)</f>
        <v>0.69913610496002321</v>
      </c>
      <c r="H99" s="333">
        <f>IF(H$8=0,0,H$8/OIS_fec!H$8)</f>
        <v>0.70186083439165781</v>
      </c>
      <c r="I99" s="333">
        <f>IF(I$8=0,0,I$8/OIS_fec!I$8)</f>
        <v>0.70181165803683276</v>
      </c>
      <c r="J99" s="333">
        <f>IF(J$8=0,0,J$8/OIS_fec!J$8)</f>
        <v>0.68914991290925698</v>
      </c>
      <c r="K99" s="333">
        <f>IF(K$8=0,0,K$8/OIS_fec!K$8)</f>
        <v>0.68169866171911986</v>
      </c>
      <c r="L99" s="333">
        <f>IF(L$8=0,0,L$8/OIS_fec!L$8)</f>
        <v>0.68133754837216765</v>
      </c>
      <c r="M99" s="333">
        <f>IF(M$8=0,0,M$8/OIS_fec!M$8)</f>
        <v>0.66617208658456661</v>
      </c>
      <c r="N99" s="333">
        <f>IF(N$8=0,0,N$8/OIS_fec!N$8)</f>
        <v>0.67091046300575741</v>
      </c>
      <c r="O99" s="333">
        <f>IF(O$8=0,0,O$8/OIS_fec!O$8)</f>
        <v>0.67167053904444274</v>
      </c>
      <c r="P99" s="333">
        <f>IF(P$8=0,0,P$8/OIS_fec!P$8)</f>
        <v>0.66666189652344354</v>
      </c>
      <c r="Q99" s="333">
        <f>IF(Q$8=0,0,Q$8/OIS_fec!Q$8)</f>
        <v>0.66558520104938135</v>
      </c>
      <c r="R99" s="333">
        <f>IF(R$8=0,0,R$8/OIS_fec!R$8)</f>
        <v>0.66482612728138224</v>
      </c>
      <c r="S99" s="333">
        <f>IF(S$8=0,0,S$8/OIS_fec!S$8)</f>
        <v>0.65719973952126887</v>
      </c>
      <c r="T99" s="333">
        <f>IF(T$8=0,0,T$8/OIS_fec!T$8)</f>
        <v>0.6666818204256949</v>
      </c>
      <c r="U99" s="333">
        <f>IF(U$8=0,0,U$8/OIS_fec!U$8)</f>
        <v>0.66015326096938343</v>
      </c>
      <c r="V99" s="333">
        <f>IF(V$8=0,0,V$8/OIS_fec!V$8)</f>
        <v>0.66412877866762765</v>
      </c>
      <c r="W99" s="333">
        <f>IF(W$8=0,0,W$8/OIS_fec!W$8)</f>
        <v>0.6635288144003989</v>
      </c>
      <c r="DA99" s="174"/>
    </row>
    <row r="100" spans="1:105" ht="12" customHeight="1" x14ac:dyDescent="0.25">
      <c r="A100" s="202" t="s">
        <v>95</v>
      </c>
      <c r="B100" s="333">
        <f>IF(B$9=0,0,B$9/OIS_fec!B$9)</f>
        <v>0.5359304464259077</v>
      </c>
      <c r="C100" s="333">
        <f>IF(C$9=0,0,C$9/OIS_fec!C$9)</f>
        <v>0.52945287318303735</v>
      </c>
      <c r="D100" s="333">
        <f>IF(D$9=0,0,D$9/OIS_fec!D$9)</f>
        <v>0.53095965108149656</v>
      </c>
      <c r="E100" s="333">
        <f>IF(E$9=0,0,E$9/OIS_fec!E$9)</f>
        <v>0.50374159686757081</v>
      </c>
      <c r="F100" s="333">
        <f>IF(F$9=0,0,F$9/OIS_fec!F$9)</f>
        <v>0.58013134031218516</v>
      </c>
      <c r="G100" s="333">
        <f>IF(G$9=0,0,G$9/OIS_fec!G$9)</f>
        <v>0.57372561852847814</v>
      </c>
      <c r="H100" s="333">
        <f>IF(H$9=0,0,H$9/OIS_fec!H$9)</f>
        <v>0.57905434190914318</v>
      </c>
      <c r="I100" s="333">
        <f>IF(I$9=0,0,I$9/OIS_fec!I$9)</f>
        <v>0.57893711056749175</v>
      </c>
      <c r="J100" s="333">
        <f>IF(J$9=0,0,J$9/OIS_fec!J$9)</f>
        <v>0.55165046098245973</v>
      </c>
      <c r="K100" s="333">
        <f>IF(K$9=0,0,K$9/OIS_fec!K$9)</f>
        <v>0.53203721384514846</v>
      </c>
      <c r="L100" s="333">
        <f>IF(L$9=0,0,L$9/OIS_fec!L$9)</f>
        <v>0.53099329563042696</v>
      </c>
      <c r="M100" s="333">
        <f>IF(M$9=0,0,M$9/OIS_fec!M$9)</f>
        <v>0.4784878506974754</v>
      </c>
      <c r="N100" s="333">
        <f>IF(N$9=0,0,N$9/OIS_fec!N$9)</f>
        <v>0.49705785370694588</v>
      </c>
      <c r="O100" s="333">
        <f>IF(O$9=0,0,O$9/OIS_fec!O$9)</f>
        <v>0.49982457607955005</v>
      </c>
      <c r="P100" s="333">
        <f>IF(P$9=0,0,P$9/OIS_fec!P$9)</f>
        <v>0.48051602052021897</v>
      </c>
      <c r="Q100" s="333">
        <f>IF(Q$9=0,0,Q$9/OIS_fec!Q$9)</f>
        <v>0.47597757099555099</v>
      </c>
      <c r="R100" s="333">
        <f>IF(R$9=0,0,R$9/OIS_fec!R$9)</f>
        <v>0.47286804235958108</v>
      </c>
      <c r="S100" s="333">
        <f>IF(S$9=0,0,S$9/OIS_fec!S$9)</f>
        <v>0.46629989995618604</v>
      </c>
      <c r="T100" s="333">
        <f>IF(T$9=0,0,T$9/OIS_fec!T$9)</f>
        <v>0.50383309070417237</v>
      </c>
      <c r="U100" s="333">
        <f>IF(U$9=0,0,U$9/OIS_fec!U$9)</f>
        <v>0.4875473191517305</v>
      </c>
      <c r="V100" s="333">
        <f>IF(V$9=0,0,V$9/OIS_fec!V$9)</f>
        <v>0.49532628683636876</v>
      </c>
      <c r="W100" s="333">
        <f>IF(W$9=0,0,W$9/OIS_fec!W$9)</f>
        <v>0.49031455932184498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0.69891807872029343</v>
      </c>
      <c r="C101" s="334">
        <f>IF(C$10=0,0,C$10/OIS_fec!C$10)</f>
        <v>0.69987538160538254</v>
      </c>
      <c r="D101" s="334">
        <f>IF(D$10=0,0,D$10/OIS_fec!D$10)</f>
        <v>0.69736196918074056</v>
      </c>
      <c r="E101" s="334">
        <f>IF(E$10=0,0,E$10/OIS_fec!E$10)</f>
        <v>0.63418951823918945</v>
      </c>
      <c r="F101" s="334">
        <f>IF(F$10=0,0,F$10/OIS_fec!F$10)</f>
        <v>0.8101041898889717</v>
      </c>
      <c r="G101" s="334">
        <f>IF(G$10=0,0,G$10/OIS_fec!G$10)</f>
        <v>0.66990250660121364</v>
      </c>
      <c r="H101" s="334">
        <f>IF(H$10=0,0,H$10/OIS_fec!H$10)</f>
        <v>0.6718670382969667</v>
      </c>
      <c r="I101" s="334">
        <f>IF(I$10=0,0,I$10/OIS_fec!I$10)</f>
        <v>0.6914357778490221</v>
      </c>
      <c r="J101" s="334">
        <f>IF(J$10=0,0,J$10/OIS_fec!J$10)</f>
        <v>0.71399727412233482</v>
      </c>
      <c r="K101" s="334">
        <f>IF(K$10=0,0,K$10/OIS_fec!K$10)</f>
        <v>0.73900514745092527</v>
      </c>
      <c r="L101" s="334">
        <f>IF(L$10=0,0,L$10/OIS_fec!L$10)</f>
        <v>0.69782114530371075</v>
      </c>
      <c r="M101" s="334">
        <f>IF(M$10=0,0,M$10/OIS_fec!M$10)</f>
        <v>0.73390355996313372</v>
      </c>
      <c r="N101" s="334">
        <f>IF(N$10=0,0,N$10/OIS_fec!N$10)</f>
        <v>0.64299628897700056</v>
      </c>
      <c r="O101" s="334">
        <f>IF(O$10=0,0,O$10/OIS_fec!O$10)</f>
        <v>0.72546271013425023</v>
      </c>
      <c r="P101" s="334">
        <f>IF(P$10=0,0,P$10/OIS_fec!P$10)</f>
        <v>0.76019199840562823</v>
      </c>
      <c r="Q101" s="334">
        <f>IF(Q$10=0,0,Q$10/OIS_fec!Q$10)</f>
        <v>0.76641364618121188</v>
      </c>
      <c r="R101" s="334">
        <f>IF(R$10=0,0,R$10/OIS_fec!R$10)</f>
        <v>0.73899190953966343</v>
      </c>
      <c r="S101" s="334">
        <f>IF(S$10=0,0,S$10/OIS_fec!S$10)</f>
        <v>0.79306615266362079</v>
      </c>
      <c r="T101" s="334">
        <f>IF(T$10=0,0,T$10/OIS_fec!T$10)</f>
        <v>0.76713681693243863</v>
      </c>
      <c r="U101" s="334">
        <f>IF(U$10=0,0,U$10/OIS_fec!U$10)</f>
        <v>0.83133960034124543</v>
      </c>
      <c r="V101" s="334">
        <f>IF(V$10=0,0,V$10/OIS_fec!V$10)</f>
        <v>0.82963538628631639</v>
      </c>
      <c r="W101" s="334">
        <f>IF(W$10=0,0,W$10/OIS_fec!W$10)</f>
        <v>0.84784046299071203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0.40638703605879067</v>
      </c>
      <c r="C102" s="350">
        <f>IF(C$16=0,0,C$16/OIS_fec!C$16)</f>
        <v>0.40636284229039671</v>
      </c>
      <c r="D102" s="350">
        <f>IF(D$16=0,0,D$16/OIS_fec!D$16)</f>
        <v>0.4060485432403711</v>
      </c>
      <c r="E102" s="350">
        <f>IF(E$16=0,0,E$16/OIS_fec!E$16)</f>
        <v>0.4020212542767615</v>
      </c>
      <c r="F102" s="350">
        <f>IF(F$16=0,0,F$16/OIS_fec!F$16)</f>
        <v>0.40885486264357773</v>
      </c>
      <c r="G102" s="350">
        <f>IF(G$16=0,0,G$16/OIS_fec!G$16)</f>
        <v>0.40029237398214501</v>
      </c>
      <c r="H102" s="350">
        <f>IF(H$16=0,0,H$16/OIS_fec!H$16)</f>
        <v>0.39533274642878025</v>
      </c>
      <c r="I102" s="350">
        <f>IF(I$16=0,0,I$16/OIS_fec!I$16)</f>
        <v>0.39615597824331533</v>
      </c>
      <c r="J102" s="350">
        <f>IF(J$16=0,0,J$16/OIS_fec!J$16)</f>
        <v>0.39624980482563388</v>
      </c>
      <c r="K102" s="350">
        <f>IF(K$16=0,0,K$16/OIS_fec!K$16)</f>
        <v>0.39579655229143129</v>
      </c>
      <c r="L102" s="350">
        <f>IF(L$16=0,0,L$16/OIS_fec!L$16)</f>
        <v>0.39664777405483087</v>
      </c>
      <c r="M102" s="350">
        <f>IF(M$16=0,0,M$16/OIS_fec!M$16)</f>
        <v>0.40098131299910139</v>
      </c>
      <c r="N102" s="350">
        <f>IF(N$16=0,0,N$16/OIS_fec!N$16)</f>
        <v>0.39415490354477711</v>
      </c>
      <c r="O102" s="350">
        <f>IF(O$16=0,0,O$16/OIS_fec!O$16)</f>
        <v>0.41476886667666385</v>
      </c>
      <c r="P102" s="350">
        <f>IF(P$16=0,0,P$16/OIS_fec!P$16)</f>
        <v>0.41366951466888907</v>
      </c>
      <c r="Q102" s="350">
        <f>IF(Q$16=0,0,Q$16/OIS_fec!Q$16)</f>
        <v>0.41735892606380298</v>
      </c>
      <c r="R102" s="350">
        <f>IF(R$16=0,0,R$16/OIS_fec!R$16)</f>
        <v>0.40904405483917455</v>
      </c>
      <c r="S102" s="350">
        <f>IF(S$16=0,0,S$16/OIS_fec!S$16)</f>
        <v>0.43459085924833069</v>
      </c>
      <c r="T102" s="350">
        <f>IF(T$16=0,0,T$16/OIS_fec!T$16)</f>
        <v>0.43358194645180809</v>
      </c>
      <c r="U102" s="350">
        <f>IF(U$16=0,0,U$16/OIS_fec!U$16)</f>
        <v>0.4440383461191228</v>
      </c>
      <c r="V102" s="350">
        <f>IF(V$16=0,0,V$16/OIS_fec!V$16)</f>
        <v>0.42411797213470814</v>
      </c>
      <c r="W102" s="350">
        <f>IF(W$16=0,0,W$16/OIS_fec!W$16)</f>
        <v>0.43706831059132872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0.25987013021688038</v>
      </c>
      <c r="C103" s="350">
        <f>IF(C$27=0,0,C$27/OIS_fec!C$27)</f>
        <v>0.2594600307965399</v>
      </c>
      <c r="D103" s="350">
        <f>IF(D$27=0,0,D$27/OIS_fec!D$27)</f>
        <v>0.25956790821459053</v>
      </c>
      <c r="E103" s="350">
        <f>IF(E$27=0,0,E$27/OIS_fec!E$27)</f>
        <v>0.25368390491177806</v>
      </c>
      <c r="F103" s="350">
        <f>IF(F$27=0,0,F$27/OIS_fec!F$27)</f>
        <v>0.25850199186505735</v>
      </c>
      <c r="G103" s="350">
        <f>IF(G$27=0,0,G$27/OIS_fec!G$27)</f>
        <v>0.24981065706011008</v>
      </c>
      <c r="H103" s="350">
        <f>IF(H$27=0,0,H$27/OIS_fec!H$27)</f>
        <v>0.24686617459294369</v>
      </c>
      <c r="I103" s="350">
        <f>IF(I$27=0,0,I$27/OIS_fec!I$27)</f>
        <v>0.24866305066958766</v>
      </c>
      <c r="J103" s="350">
        <f>IF(J$27=0,0,J$27/OIS_fec!J$27)</f>
        <v>0.24891772224592962</v>
      </c>
      <c r="K103" s="350">
        <f>IF(K$27=0,0,K$27/OIS_fec!K$27)</f>
        <v>0.25050808356777049</v>
      </c>
      <c r="L103" s="350">
        <f>IF(L$27=0,0,L$27/OIS_fec!L$27)</f>
        <v>0.25023431082252906</v>
      </c>
      <c r="M103" s="350">
        <f>IF(M$27=0,0,M$27/OIS_fec!M$27)</f>
        <v>0.25455885258520067</v>
      </c>
      <c r="N103" s="350">
        <f>IF(N$27=0,0,N$27/OIS_fec!N$27)</f>
        <v>0.25359009742619126</v>
      </c>
      <c r="O103" s="350">
        <f>IF(O$27=0,0,O$27/OIS_fec!O$27)</f>
        <v>0.26902712972773951</v>
      </c>
      <c r="P103" s="350">
        <f>IF(P$27=0,0,P$27/OIS_fec!P$27)</f>
        <v>0.26723242038845629</v>
      </c>
      <c r="Q103" s="350">
        <f>IF(Q$27=0,0,Q$27/OIS_fec!Q$27)</f>
        <v>0.27284832271869358</v>
      </c>
      <c r="R103" s="350">
        <f>IF(R$27=0,0,R$27/OIS_fec!R$27)</f>
        <v>0.26187212117562964</v>
      </c>
      <c r="S103" s="350">
        <f>IF(S$27=0,0,S$27/OIS_fec!S$27)</f>
        <v>0.28563762740171983</v>
      </c>
      <c r="T103" s="350">
        <f>IF(T$27=0,0,T$27/OIS_fec!T$27)</f>
        <v>0.28580248108124306</v>
      </c>
      <c r="U103" s="350">
        <f>IF(U$27=0,0,U$27/OIS_fec!U$27)</f>
        <v>0.29168856072583998</v>
      </c>
      <c r="V103" s="350">
        <f>IF(V$27=0,0,V$27/OIS_fec!V$27)</f>
        <v>0.27991888233208478</v>
      </c>
      <c r="W103" s="350">
        <f>IF(W$27=0,0,W$27/OIS_fec!W$27)</f>
        <v>0.28226354979540824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0.25337859057513962</v>
      </c>
      <c r="C104" s="350">
        <f>IF(C$35=0,0,C$35/OIS_fec!C$35)</f>
        <v>0.25403694710774022</v>
      </c>
      <c r="D104" s="350">
        <f>IF(D$35=0,0,D$35/OIS_fec!D$35)</f>
        <v>0.25343877008105659</v>
      </c>
      <c r="E104" s="350">
        <f>IF(E$35=0,0,E$35/OIS_fec!E$35)</f>
        <v>0.25228025399980963</v>
      </c>
      <c r="F104" s="350">
        <f>IF(F$35=0,0,F$35/OIS_fec!F$35)</f>
        <v>0.25805358540602957</v>
      </c>
      <c r="G104" s="350">
        <f>IF(G$35=0,0,G$35/OIS_fec!G$35)</f>
        <v>0.2512725481202836</v>
      </c>
      <c r="H104" s="350">
        <f>IF(H$35=0,0,H$35/OIS_fec!H$35)</f>
        <v>0.24817893287605541</v>
      </c>
      <c r="I104" s="350">
        <f>IF(I$35=0,0,I$35/OIS_fec!I$35)</f>
        <v>0.2485377680007122</v>
      </c>
      <c r="J104" s="350">
        <f>IF(J$35=0,0,J$35/OIS_fec!J$35)</f>
        <v>0.24998850819292398</v>
      </c>
      <c r="K104" s="350">
        <f>IF(K$35=0,0,K$35/OIS_fec!K$35)</f>
        <v>0.25073875263147288</v>
      </c>
      <c r="L104" s="350">
        <f>IF(L$35=0,0,L$35/OIS_fec!L$35)</f>
        <v>0.25017183097784851</v>
      </c>
      <c r="M104" s="350">
        <f>IF(M$35=0,0,M$35/OIS_fec!M$35)</f>
        <v>0.2588022158908409</v>
      </c>
      <c r="N104" s="350">
        <f>IF(N$35=0,0,N$35/OIS_fec!N$35)</f>
        <v>0.24632337242463501</v>
      </c>
      <c r="O104" s="350">
        <f>IF(O$35=0,0,O$35/OIS_fec!O$35)</f>
        <v>0.25428481417398258</v>
      </c>
      <c r="P104" s="350">
        <f>IF(P$35=0,0,P$35/OIS_fec!P$35)</f>
        <v>0.26949596050639274</v>
      </c>
      <c r="Q104" s="350">
        <f>IF(Q$35=0,0,Q$35/OIS_fec!Q$35)</f>
        <v>0.26281327307759517</v>
      </c>
      <c r="R104" s="350">
        <f>IF(R$35=0,0,R$35/OIS_fec!R$35)</f>
        <v>0.26238028949700326</v>
      </c>
      <c r="S104" s="350">
        <f>IF(S$35=0,0,S$35/OIS_fec!S$35)</f>
        <v>0.26031234045473955</v>
      </c>
      <c r="T104" s="350">
        <f>IF(T$35=0,0,T$35/OIS_fec!T$35)</f>
        <v>0.24687934144849655</v>
      </c>
      <c r="U104" s="350">
        <f>IF(U$35=0,0,U$35/OIS_fec!U$35)</f>
        <v>0.25526833702761564</v>
      </c>
      <c r="V104" s="350">
        <f>IF(V$35=0,0,V$35/OIS_fec!V$35)</f>
        <v>0.25837409226223862</v>
      </c>
      <c r="W104" s="350">
        <f>IF(W$35=0,0,W$35/OIS_fec!W$35)</f>
        <v>0.28648381270343165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0.61803986076275319</v>
      </c>
      <c r="C105" s="350">
        <f>IF(C$54=0,0,C$54/OIS_fec!C$54)</f>
        <v>0.60454556805149307</v>
      </c>
      <c r="D105" s="350">
        <f>IF(D$54=0,0,D$54/OIS_fec!D$54)</f>
        <v>0.60787847070947865</v>
      </c>
      <c r="E105" s="350">
        <f>IF(E$54=0,0,E$54/OIS_fec!E$54)</f>
        <v>0.59343738588089079</v>
      </c>
      <c r="F105" s="350">
        <f>IF(F$54=0,0,F$54/OIS_fec!F$54)</f>
        <v>0.60754031081968651</v>
      </c>
      <c r="G105" s="350">
        <f>IF(G$54=0,0,G$54/OIS_fec!G$54)</f>
        <v>0.55308345037224149</v>
      </c>
      <c r="H105" s="350">
        <f>IF(H$54=0,0,H$54/OIS_fec!H$54)</f>
        <v>0.54812562120817143</v>
      </c>
      <c r="I105" s="350">
        <f>IF(I$54=0,0,I$54/OIS_fec!I$54)</f>
        <v>0.55368544196005565</v>
      </c>
      <c r="J105" s="350">
        <f>IF(J$54=0,0,J$54/OIS_fec!J$54)</f>
        <v>0.59788197487397932</v>
      </c>
      <c r="K105" s="350">
        <f>IF(K$54=0,0,K$54/OIS_fec!K$54)</f>
        <v>0.63156786198933856</v>
      </c>
      <c r="L105" s="350">
        <f>IF(L$54=0,0,L$54/OIS_fec!L$54)</f>
        <v>0.61289812089110873</v>
      </c>
      <c r="M105" s="350">
        <f>IF(M$54=0,0,M$54/OIS_fec!M$54)</f>
        <v>0.66518515284960711</v>
      </c>
      <c r="N105" s="350">
        <f>IF(N$54=0,0,N$54/OIS_fec!N$54)</f>
        <v>0.55043400851077162</v>
      </c>
      <c r="O105" s="350">
        <f>IF(O$54=0,0,O$54/OIS_fec!O$54)</f>
        <v>0.65120882463053564</v>
      </c>
      <c r="P105" s="350">
        <f>IF(P$54=0,0,P$54/OIS_fec!P$54)</f>
        <v>0.72625392541742495</v>
      </c>
      <c r="Q105" s="350">
        <f>IF(Q$54=0,0,Q$54/OIS_fec!Q$54)</f>
        <v>0.7063841027564064</v>
      </c>
      <c r="R105" s="350">
        <f>IF(R$54=0,0,R$54/OIS_fec!R$54)</f>
        <v>0.66804077732236877</v>
      </c>
      <c r="S105" s="350">
        <f>IF(S$54=0,0,S$54/OIS_fec!S$54)</f>
        <v>0.71393883637809274</v>
      </c>
      <c r="T105" s="350">
        <f>IF(T$54=0,0,T$54/OIS_fec!T$54)</f>
        <v>0.54362151742915588</v>
      </c>
      <c r="U105" s="350">
        <f>IF(U$54=0,0,U$54/OIS_fec!U$54)</f>
        <v>0.67439750055148184</v>
      </c>
      <c r="V105" s="350">
        <f>IF(V$54=0,0,V$54/OIS_fec!V$54)</f>
        <v>0.62418559347656977</v>
      </c>
      <c r="W105" s="350">
        <f>IF(W$54=0,0,W$54/OIS_fec!W$54)</f>
        <v>0.74881813986024504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0.37880039717429942</v>
      </c>
      <c r="C106" s="350">
        <f>IF(C$68=0,0,C$68/OIS_fec!C$68)</f>
        <v>0.37788365791653172</v>
      </c>
      <c r="D106" s="350">
        <f>IF(D$68=0,0,D$68/OIS_fec!D$68)</f>
        <v>0.37679277909760889</v>
      </c>
      <c r="E106" s="350">
        <f>IF(E$68=0,0,E$68/OIS_fec!E$68)</f>
        <v>0.3709350175567408</v>
      </c>
      <c r="F106" s="350">
        <f>IF(F$68=0,0,F$68/OIS_fec!F$68)</f>
        <v>0.36846637012652816</v>
      </c>
      <c r="G106" s="350">
        <f>IF(G$68=0,0,G$68/OIS_fec!G$68)</f>
        <v>0.36602351715430209</v>
      </c>
      <c r="H106" s="350">
        <f>IF(H$68=0,0,H$68/OIS_fec!H$68)</f>
        <v>0.36563436277235195</v>
      </c>
      <c r="I106" s="350">
        <f>IF(I$68=0,0,I$68/OIS_fec!I$68)</f>
        <v>0.3677596093805765</v>
      </c>
      <c r="J106" s="350">
        <f>IF(J$68=0,0,J$68/OIS_fec!J$68)</f>
        <v>0.36693926681505912</v>
      </c>
      <c r="K106" s="350">
        <f>IF(K$68=0,0,K$68/OIS_fec!K$68)</f>
        <v>0.36114698992821986</v>
      </c>
      <c r="L106" s="350">
        <f>IF(L$68=0,0,L$68/OIS_fec!L$68)</f>
        <v>0.3619394908626194</v>
      </c>
      <c r="M106" s="350">
        <f>IF(M$68=0,0,M$68/OIS_fec!M$68)</f>
        <v>0.36074916971745902</v>
      </c>
      <c r="N106" s="350">
        <f>IF(N$68=0,0,N$68/OIS_fec!N$68)</f>
        <v>0.40378520880167595</v>
      </c>
      <c r="O106" s="350">
        <f>IF(O$68=0,0,O$68/OIS_fec!O$68)</f>
        <v>0.39903781891602613</v>
      </c>
      <c r="P106" s="350">
        <f>IF(P$68=0,0,P$68/OIS_fec!P$68)</f>
        <v>0.38126931918641616</v>
      </c>
      <c r="Q106" s="350">
        <f>IF(Q$68=0,0,Q$68/OIS_fec!Q$68)</f>
        <v>0.39110153781578388</v>
      </c>
      <c r="R106" s="350">
        <f>IF(R$68=0,0,R$68/OIS_fec!R$68)</f>
        <v>0.38039828885604665</v>
      </c>
      <c r="S106" s="350">
        <f>IF(S$68=0,0,S$68/OIS_fec!S$68)</f>
        <v>0.40228884642153256</v>
      </c>
      <c r="T106" s="350">
        <f>IF(T$68=0,0,T$68/OIS_fec!T$68)</f>
        <v>0.41542016383827773</v>
      </c>
      <c r="U106" s="350">
        <f>IF(U$68=0,0,U$68/OIS_fec!U$68)</f>
        <v>0.40324146721538584</v>
      </c>
      <c r="V106" s="350">
        <f>IF(V$68=0,0,V$68/OIS_fec!V$68)</f>
        <v>0.40341387574811172</v>
      </c>
      <c r="W106" s="350">
        <f>IF(W$68=0,0,W$68/OIS_fec!W$68)</f>
        <v>0.40124538689759509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0.51036645409837111</v>
      </c>
      <c r="C107" s="335">
        <f>IF(C$69=0,0,C$69/OIS_fec!C$69)</f>
        <v>0.50888271458358358</v>
      </c>
      <c r="D107" s="335">
        <f>IF(D$69=0,0,D$69/OIS_fec!D$69)</f>
        <v>0.50933342129591197</v>
      </c>
      <c r="E107" s="335">
        <f>IF(E$69=0,0,E$69/OIS_fec!E$69)</f>
        <v>0.50359583541444153</v>
      </c>
      <c r="F107" s="335">
        <f>IF(F$69=0,0,F$69/OIS_fec!F$69)</f>
        <v>0.52201680031073494</v>
      </c>
      <c r="G107" s="335">
        <f>IF(G$69=0,0,G$69/OIS_fec!G$69)</f>
        <v>0.51987990366608261</v>
      </c>
      <c r="H107" s="335">
        <f>IF(H$69=0,0,H$69/OIS_fec!H$69)</f>
        <v>0.52184135599313053</v>
      </c>
      <c r="I107" s="335">
        <f>IF(I$69=0,0,I$69/OIS_fec!I$69)</f>
        <v>0.5218131823867197</v>
      </c>
      <c r="J107" s="335">
        <f>IF(J$69=0,0,J$69/OIS_fec!J$69)</f>
        <v>0.51317025831933394</v>
      </c>
      <c r="K107" s="335">
        <f>IF(K$69=0,0,K$69/OIS_fec!K$69)</f>
        <v>0.508566917396159</v>
      </c>
      <c r="L107" s="335">
        <f>IF(L$69=0,0,L$69/OIS_fec!L$69)</f>
        <v>0.50836039005301448</v>
      </c>
      <c r="M107" s="335">
        <f>IF(M$69=0,0,M$69/OIS_fec!M$69)</f>
        <v>0.50009663357165712</v>
      </c>
      <c r="N107" s="335">
        <f>IF(N$69=0,0,N$69/OIS_fec!N$69)</f>
        <v>0.50256035403289334</v>
      </c>
      <c r="O107" s="335">
        <f>IF(O$69=0,0,O$69/OIS_fec!O$69)</f>
        <v>0.50296524965275624</v>
      </c>
      <c r="P107" s="335">
        <f>IF(P$69=0,0,P$69/OIS_fec!P$69)</f>
        <v>0.50034613812390405</v>
      </c>
      <c r="Q107" s="335">
        <f>IF(Q$69=0,0,Q$69/OIS_fec!Q$69)</f>
        <v>0.49979717842282106</v>
      </c>
      <c r="R107" s="335">
        <f>IF(R$69=0,0,R$69/OIS_fec!R$69)</f>
        <v>0.49942059508753323</v>
      </c>
      <c r="S107" s="335">
        <f>IF(S$69=0,0,S$69/OIS_fec!S$69)</f>
        <v>0.49615188183565379</v>
      </c>
      <c r="T107" s="335">
        <f>IF(T$69=0,0,T$69/OIS_fec!T$69)</f>
        <v>0.5045352919629309</v>
      </c>
      <c r="U107" s="335">
        <f>IF(U$69=0,0,U$69/OIS_fec!U$69)</f>
        <v>0.49873537751266367</v>
      </c>
      <c r="V107" s="335">
        <f>IF(V$69=0,0,V$69/OIS_fec!V$69)</f>
        <v>0.50133656549094052</v>
      </c>
      <c r="W107" s="335">
        <f>IF(W$69=0,0,W$69/OIS_fec!W$69)</f>
        <v>0.50029363893265721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CY48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34" width="9.140625" style="1" hidden="1" customWidth="1"/>
    <col min="35" max="103" width="13" style="1" hidden="1" customWidth="1"/>
    <col min="104" max="104" width="2.7109375" style="1" customWidth="1"/>
    <col min="105" max="107" width="9.140625" style="1" customWidth="1"/>
    <col min="108" max="16384" width="9.140625" style="1"/>
  </cols>
  <sheetData>
    <row r="1" spans="1:23" ht="15" customHeight="1" x14ac:dyDescent="0.25">
      <c r="A1" s="9" t="str">
        <f>index!$A$1&amp;": Industry Summary / useful energy demand"</f>
        <v>EL: Industry Summary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</row>
    <row r="3" spans="1:23" ht="15" customHeight="1" x14ac:dyDescent="0.25">
      <c r="A3" s="32" t="s">
        <v>101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5" spans="1:23" ht="15" customHeight="1" x14ac:dyDescent="0.25">
      <c r="A5" s="34" t="s">
        <v>91</v>
      </c>
      <c r="B5" s="225">
        <f t="shared" ref="B5:W5" si="0">SUM(B6:B10,B16,B27)</f>
        <v>2101.9494785951074</v>
      </c>
      <c r="C5" s="225">
        <f t="shared" si="0"/>
        <v>2128.1101698015145</v>
      </c>
      <c r="D5" s="225">
        <f t="shared" si="0"/>
        <v>2086.8306230968938</v>
      </c>
      <c r="E5" s="225">
        <f t="shared" si="0"/>
        <v>2047.3546258485296</v>
      </c>
      <c r="F5" s="225">
        <f t="shared" si="0"/>
        <v>1957.7237679620994</v>
      </c>
      <c r="G5" s="225">
        <f t="shared" si="0"/>
        <v>1974.8686515318359</v>
      </c>
      <c r="H5" s="225">
        <f t="shared" si="0"/>
        <v>2012.9456178709545</v>
      </c>
      <c r="I5" s="225">
        <f t="shared" si="0"/>
        <v>2221.6374505348213</v>
      </c>
      <c r="J5" s="225">
        <f t="shared" si="0"/>
        <v>2027.2558711857191</v>
      </c>
      <c r="K5" s="225">
        <f t="shared" si="0"/>
        <v>1662.3134467052837</v>
      </c>
      <c r="L5" s="225">
        <f t="shared" si="0"/>
        <v>1665.3129348048774</v>
      </c>
      <c r="M5" s="225">
        <f t="shared" si="0"/>
        <v>1582.3884748014234</v>
      </c>
      <c r="N5" s="225">
        <f t="shared" si="0"/>
        <v>1396.8043433522635</v>
      </c>
      <c r="O5" s="225">
        <f t="shared" si="0"/>
        <v>1354.6815413171275</v>
      </c>
      <c r="P5" s="225">
        <f t="shared" si="0"/>
        <v>1483.7411636219019</v>
      </c>
      <c r="Q5" s="225">
        <f t="shared" si="0"/>
        <v>1492.8150556393443</v>
      </c>
      <c r="R5" s="225">
        <f t="shared" si="0"/>
        <v>1451.6142954375002</v>
      </c>
      <c r="S5" s="225">
        <f t="shared" si="0"/>
        <v>1337.2289426705204</v>
      </c>
      <c r="T5" s="225">
        <f t="shared" si="0"/>
        <v>1344.4105440011235</v>
      </c>
      <c r="U5" s="225">
        <f t="shared" si="0"/>
        <v>1293.8466877675055</v>
      </c>
      <c r="V5" s="225">
        <f t="shared" si="0"/>
        <v>1259.6519320658824</v>
      </c>
      <c r="W5" s="225">
        <f t="shared" si="0"/>
        <v>1316.0691468201335</v>
      </c>
    </row>
    <row r="6" spans="1:23" ht="12" customHeight="1" x14ac:dyDescent="0.25">
      <c r="A6" s="202" t="s">
        <v>92</v>
      </c>
      <c r="B6" s="226">
        <v>16.266496285259255</v>
      </c>
      <c r="C6" s="226">
        <v>16.711715889601155</v>
      </c>
      <c r="D6" s="226">
        <v>16.476881876448608</v>
      </c>
      <c r="E6" s="226">
        <v>15.916337298060826</v>
      </c>
      <c r="F6" s="226">
        <v>15.49920149391958</v>
      </c>
      <c r="G6" s="226">
        <v>14.478879672609944</v>
      </c>
      <c r="H6" s="226">
        <v>15.089598982482478</v>
      </c>
      <c r="I6" s="226">
        <v>16.837485550192838</v>
      </c>
      <c r="J6" s="226">
        <v>17.491621123805931</v>
      </c>
      <c r="K6" s="226">
        <v>14.829776902896294</v>
      </c>
      <c r="L6" s="226">
        <v>13.323401455433277</v>
      </c>
      <c r="M6" s="226">
        <v>15.105029010479765</v>
      </c>
      <c r="N6" s="226">
        <v>10.699325451155779</v>
      </c>
      <c r="O6" s="226">
        <v>10.425544156269224</v>
      </c>
      <c r="P6" s="226">
        <v>12.39342164701338</v>
      </c>
      <c r="Q6" s="226">
        <v>12.11422695329551</v>
      </c>
      <c r="R6" s="226">
        <v>11.031698996504971</v>
      </c>
      <c r="S6" s="226">
        <v>12.440264178379342</v>
      </c>
      <c r="T6" s="226">
        <v>13.383709825261985</v>
      </c>
      <c r="U6" s="226">
        <v>14.05427708460646</v>
      </c>
      <c r="V6" s="226">
        <v>13.841004193829411</v>
      </c>
      <c r="W6" s="226">
        <v>14.123830338933722</v>
      </c>
    </row>
    <row r="7" spans="1:23" ht="12" customHeight="1" x14ac:dyDescent="0.25">
      <c r="A7" s="202" t="s">
        <v>93</v>
      </c>
      <c r="B7" s="226">
        <v>5.1831527930665313</v>
      </c>
      <c r="C7" s="226">
        <v>5.0977955989242307</v>
      </c>
      <c r="D7" s="226">
        <v>5.1894673867388335</v>
      </c>
      <c r="E7" s="226">
        <v>4.5147755851960225</v>
      </c>
      <c r="F7" s="226">
        <v>4.1763026102712191</v>
      </c>
      <c r="G7" s="226">
        <v>4.0549340416556987</v>
      </c>
      <c r="H7" s="226">
        <v>4.1163865645909778</v>
      </c>
      <c r="I7" s="226">
        <v>3.7483192412956559</v>
      </c>
      <c r="J7" s="226">
        <v>5.0756526160844535</v>
      </c>
      <c r="K7" s="226">
        <v>4.4507050398749115</v>
      </c>
      <c r="L7" s="226">
        <v>3.8962646595986805</v>
      </c>
      <c r="M7" s="226">
        <v>4.3225042058537646</v>
      </c>
      <c r="N7" s="226">
        <v>3.4749780795023355</v>
      </c>
      <c r="O7" s="226">
        <v>3.3564126430678156</v>
      </c>
      <c r="P7" s="226">
        <v>3.9706232655373892</v>
      </c>
      <c r="Q7" s="226">
        <v>3.9318582251333329</v>
      </c>
      <c r="R7" s="226">
        <v>2.7308417186068152</v>
      </c>
      <c r="S7" s="226">
        <v>3.588129221444635</v>
      </c>
      <c r="T7" s="226">
        <v>4.2965528662926014</v>
      </c>
      <c r="U7" s="226">
        <v>3.7757660704321814</v>
      </c>
      <c r="V7" s="226">
        <v>3.7372512134705502</v>
      </c>
      <c r="W7" s="226">
        <v>3.7704308222115355</v>
      </c>
    </row>
    <row r="8" spans="1:23" ht="12" customHeight="1" x14ac:dyDescent="0.25">
      <c r="A8" s="202" t="s">
        <v>94</v>
      </c>
      <c r="B8" s="226">
        <v>62.273884229477254</v>
      </c>
      <c r="C8" s="226">
        <v>61.016025522262026</v>
      </c>
      <c r="D8" s="226">
        <v>63.820299730302914</v>
      </c>
      <c r="E8" s="226">
        <v>63.867494284445705</v>
      </c>
      <c r="F8" s="226">
        <v>60.413486852878449</v>
      </c>
      <c r="G8" s="226">
        <v>61.145229624568586</v>
      </c>
      <c r="H8" s="226">
        <v>62.363515399953044</v>
      </c>
      <c r="I8" s="226">
        <v>61.227127459152776</v>
      </c>
      <c r="J8" s="226">
        <v>67.110433183072772</v>
      </c>
      <c r="K8" s="226">
        <v>58.21131519699707</v>
      </c>
      <c r="L8" s="226">
        <v>53.046801929244502</v>
      </c>
      <c r="M8" s="226">
        <v>56.049743483457533</v>
      </c>
      <c r="N8" s="226">
        <v>45.540171219028096</v>
      </c>
      <c r="O8" s="226">
        <v>44.917094236386227</v>
      </c>
      <c r="P8" s="226">
        <v>49.804826538122484</v>
      </c>
      <c r="Q8" s="226">
        <v>47.274953685266169</v>
      </c>
      <c r="R8" s="226">
        <v>38.681556583112595</v>
      </c>
      <c r="S8" s="226">
        <v>41.067412425047792</v>
      </c>
      <c r="T8" s="226">
        <v>46.869199734130959</v>
      </c>
      <c r="U8" s="226">
        <v>44.857254773586249</v>
      </c>
      <c r="V8" s="226">
        <v>46.36004409513761</v>
      </c>
      <c r="W8" s="226">
        <v>48.634354273589068</v>
      </c>
    </row>
    <row r="9" spans="1:23" ht="12" customHeight="1" x14ac:dyDescent="0.25">
      <c r="A9" s="202" t="s">
        <v>95</v>
      </c>
      <c r="B9" s="226">
        <v>31.072656783667725</v>
      </c>
      <c r="C9" s="226">
        <v>29.913060989995802</v>
      </c>
      <c r="D9" s="226">
        <v>30.903365038239464</v>
      </c>
      <c r="E9" s="226">
        <v>27.970766268402166</v>
      </c>
      <c r="F9" s="226">
        <v>26.288230534729909</v>
      </c>
      <c r="G9" s="226">
        <v>25.283877514426454</v>
      </c>
      <c r="H9" s="226">
        <v>25.806709201382592</v>
      </c>
      <c r="I9" s="226">
        <v>22.015353818039742</v>
      </c>
      <c r="J9" s="226">
        <v>31.142424814663073</v>
      </c>
      <c r="K9" s="226">
        <v>27.840109611257354</v>
      </c>
      <c r="L9" s="226">
        <v>24.554605781441492</v>
      </c>
      <c r="M9" s="226">
        <v>26.281676991786799</v>
      </c>
      <c r="N9" s="226">
        <v>22.389214084240102</v>
      </c>
      <c r="O9" s="226">
        <v>20.815847262434986</v>
      </c>
      <c r="P9" s="226">
        <v>23.353784502073722</v>
      </c>
      <c r="Q9" s="226">
        <v>22.769701122917631</v>
      </c>
      <c r="R9" s="226">
        <v>13.485832707099533</v>
      </c>
      <c r="S9" s="226">
        <v>18.907763305253166</v>
      </c>
      <c r="T9" s="226">
        <v>27.643239016109234</v>
      </c>
      <c r="U9" s="226">
        <v>21.151775194526092</v>
      </c>
      <c r="V9" s="226">
        <v>21.252910984055781</v>
      </c>
      <c r="W9" s="226">
        <v>21.041200740507414</v>
      </c>
    </row>
    <row r="10" spans="1:23" ht="12" customHeight="1" x14ac:dyDescent="0.25">
      <c r="A10" s="36" t="s">
        <v>96</v>
      </c>
      <c r="B10" s="227">
        <f t="shared" ref="B10:W10" si="1">SUM(B11:B15)</f>
        <v>49.291531723708061</v>
      </c>
      <c r="C10" s="227">
        <f t="shared" si="1"/>
        <v>48.693850816874452</v>
      </c>
      <c r="D10" s="227">
        <f t="shared" si="1"/>
        <v>49.161252019914258</v>
      </c>
      <c r="E10" s="227">
        <f t="shared" si="1"/>
        <v>49.311607271430226</v>
      </c>
      <c r="F10" s="227">
        <f t="shared" si="1"/>
        <v>44.799363766949639</v>
      </c>
      <c r="G10" s="227">
        <f t="shared" si="1"/>
        <v>47.613414291106281</v>
      </c>
      <c r="H10" s="227">
        <f t="shared" si="1"/>
        <v>49.883879956194711</v>
      </c>
      <c r="I10" s="227">
        <f t="shared" si="1"/>
        <v>52.271819108400258</v>
      </c>
      <c r="J10" s="227">
        <f t="shared" si="1"/>
        <v>51.744936560387778</v>
      </c>
      <c r="K10" s="227">
        <f t="shared" si="1"/>
        <v>40.602824793622887</v>
      </c>
      <c r="L10" s="227">
        <f t="shared" si="1"/>
        <v>37.758987220906405</v>
      </c>
      <c r="M10" s="227">
        <f t="shared" si="1"/>
        <v>36.170252866024555</v>
      </c>
      <c r="N10" s="227">
        <f t="shared" si="1"/>
        <v>31.220809043376313</v>
      </c>
      <c r="O10" s="227">
        <f t="shared" si="1"/>
        <v>27.143287083246978</v>
      </c>
      <c r="P10" s="227">
        <f t="shared" si="1"/>
        <v>30.801216292521318</v>
      </c>
      <c r="Q10" s="227">
        <f t="shared" si="1"/>
        <v>30.386640019698667</v>
      </c>
      <c r="R10" s="227">
        <f t="shared" si="1"/>
        <v>26.761269600672364</v>
      </c>
      <c r="S10" s="227">
        <f t="shared" si="1"/>
        <v>27.346798773262254</v>
      </c>
      <c r="T10" s="227">
        <f t="shared" si="1"/>
        <v>34.315094172019556</v>
      </c>
      <c r="U10" s="227">
        <f t="shared" si="1"/>
        <v>33.47002206605228</v>
      </c>
      <c r="V10" s="227">
        <f t="shared" si="1"/>
        <v>33.688531431006005</v>
      </c>
      <c r="W10" s="227">
        <f t="shared" si="1"/>
        <v>33.241476524621824</v>
      </c>
    </row>
    <row r="11" spans="1:23" ht="12" customHeight="1" x14ac:dyDescent="0.25">
      <c r="A11" s="37" t="s">
        <v>83</v>
      </c>
      <c r="B11" s="228">
        <v>13.559469093963926</v>
      </c>
      <c r="C11" s="228">
        <v>12.750505181289633</v>
      </c>
      <c r="D11" s="228">
        <v>12.324696281322669</v>
      </c>
      <c r="E11" s="228">
        <v>12.974997929684795</v>
      </c>
      <c r="F11" s="228">
        <v>4.2577658703326113</v>
      </c>
      <c r="G11" s="228">
        <v>9.8074378290615094</v>
      </c>
      <c r="H11" s="228">
        <v>11.363840294943683</v>
      </c>
      <c r="I11" s="228">
        <v>10.155623575171431</v>
      </c>
      <c r="J11" s="228">
        <v>8.4731154368012138</v>
      </c>
      <c r="K11" s="228">
        <v>5.6688962092139414</v>
      </c>
      <c r="L11" s="228">
        <v>4.9954890943914254</v>
      </c>
      <c r="M11" s="228">
        <v>2.2286943516305824</v>
      </c>
      <c r="N11" s="228">
        <v>5.605097246654438</v>
      </c>
      <c r="O11" s="228">
        <v>2.481382578594312</v>
      </c>
      <c r="P11" s="228">
        <v>3.5508269085982689</v>
      </c>
      <c r="Q11" s="228">
        <v>3.3613256852536657</v>
      </c>
      <c r="R11" s="228">
        <v>3.4306349189512506</v>
      </c>
      <c r="S11" s="228">
        <v>2.7311827957198433</v>
      </c>
      <c r="T11" s="228">
        <v>3.2704921197872663</v>
      </c>
      <c r="U11" s="228">
        <v>0.7613173034312829</v>
      </c>
      <c r="V11" s="228">
        <v>0.53977389222124661</v>
      </c>
      <c r="W11" s="228">
        <v>0.60832282922084979</v>
      </c>
    </row>
    <row r="12" spans="1:23" ht="12" customHeight="1" x14ac:dyDescent="0.25">
      <c r="A12" s="37" t="s">
        <v>72</v>
      </c>
      <c r="B12" s="228">
        <v>10.568509784926496</v>
      </c>
      <c r="C12" s="228">
        <v>12.128466134161487</v>
      </c>
      <c r="D12" s="228">
        <v>12.731965596165891</v>
      </c>
      <c r="E12" s="228">
        <v>12.025596662788729</v>
      </c>
      <c r="F12" s="228">
        <v>11.927261337997253</v>
      </c>
      <c r="G12" s="228">
        <v>11.72388591172699</v>
      </c>
      <c r="H12" s="228">
        <v>12.084052209061399</v>
      </c>
      <c r="I12" s="228">
        <v>10.74283683016685</v>
      </c>
      <c r="J12" s="228">
        <v>13.770996047837469</v>
      </c>
      <c r="K12" s="228">
        <v>7.9628032935397588</v>
      </c>
      <c r="L12" s="228">
        <v>7.1434540298433316</v>
      </c>
      <c r="M12" s="228">
        <v>7.5983000087977928</v>
      </c>
      <c r="N12" s="228">
        <v>5.4160844294508106</v>
      </c>
      <c r="O12" s="228">
        <v>3.9929530220917995</v>
      </c>
      <c r="P12" s="228">
        <v>4.544043463266771</v>
      </c>
      <c r="Q12" s="228">
        <v>5.165393058185014</v>
      </c>
      <c r="R12" s="228">
        <v>7.7164502256407959</v>
      </c>
      <c r="S12" s="228">
        <v>5.2699577262411088</v>
      </c>
      <c r="T12" s="228">
        <v>3.8957898708978536</v>
      </c>
      <c r="U12" s="228">
        <v>3.5292775932521718</v>
      </c>
      <c r="V12" s="228">
        <v>4.6850597985797373</v>
      </c>
      <c r="W12" s="228">
        <v>5.5826219286939418</v>
      </c>
    </row>
    <row r="13" spans="1:23" ht="12" customHeight="1" x14ac:dyDescent="0.25">
      <c r="A13" s="37" t="s">
        <v>97</v>
      </c>
      <c r="B13" s="228">
        <v>0.64991319240450773</v>
      </c>
      <c r="C13" s="228">
        <v>0.66798077915346021</v>
      </c>
      <c r="D13" s="228">
        <v>0.66798077915337273</v>
      </c>
      <c r="E13" s="228">
        <v>0.68604836590173057</v>
      </c>
      <c r="F13" s="228">
        <v>0.7221185480841843</v>
      </c>
      <c r="G13" s="228">
        <v>0.66798077915341247</v>
      </c>
      <c r="H13" s="228">
        <v>0.72211854808071707</v>
      </c>
      <c r="I13" s="228">
        <v>0.79432390375687223</v>
      </c>
      <c r="J13" s="228">
        <v>0.92073201967915319</v>
      </c>
      <c r="K13" s="228">
        <v>0.99293737535640281</v>
      </c>
      <c r="L13" s="228">
        <v>1.0110049621038131</v>
      </c>
      <c r="M13" s="228">
        <v>1.011004962105656</v>
      </c>
      <c r="N13" s="228">
        <v>1.1012779045279859</v>
      </c>
      <c r="O13" s="228">
        <v>1.1192804999621</v>
      </c>
      <c r="P13" s="228">
        <v>1.137348086706883</v>
      </c>
      <c r="Q13" s="228">
        <v>1.173483260203249</v>
      </c>
      <c r="R13" s="228">
        <v>1.191485855636051</v>
      </c>
      <c r="S13" s="228">
        <v>1.2095534423809009</v>
      </c>
      <c r="T13" s="228">
        <v>1.24568861587637</v>
      </c>
      <c r="U13" s="228">
        <v>1.2817587980486029</v>
      </c>
      <c r="V13" s="228">
        <v>1.308860178183469</v>
      </c>
      <c r="W13" s="228">
        <v>1.353964153731873</v>
      </c>
    </row>
    <row r="14" spans="1:23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</row>
    <row r="15" spans="1:23" ht="12" customHeight="1" x14ac:dyDescent="0.25">
      <c r="A15" s="38" t="s">
        <v>38</v>
      </c>
      <c r="B15" s="229">
        <v>24.513639652413126</v>
      </c>
      <c r="C15" s="229">
        <v>23.146898722269874</v>
      </c>
      <c r="D15" s="229">
        <v>23.436609363272325</v>
      </c>
      <c r="E15" s="229">
        <v>23.624964313054971</v>
      </c>
      <c r="F15" s="229">
        <v>27.892218010535593</v>
      </c>
      <c r="G15" s="229">
        <v>25.41410977116437</v>
      </c>
      <c r="H15" s="229">
        <v>25.71386890410891</v>
      </c>
      <c r="I15" s="229">
        <v>30.579034799305106</v>
      </c>
      <c r="J15" s="229">
        <v>28.580093056069941</v>
      </c>
      <c r="K15" s="229">
        <v>25.97818791551278</v>
      </c>
      <c r="L15" s="229">
        <v>24.609039134567833</v>
      </c>
      <c r="M15" s="229">
        <v>25.33225354349052</v>
      </c>
      <c r="N15" s="229">
        <v>19.098349462743077</v>
      </c>
      <c r="O15" s="229">
        <v>19.549670982598766</v>
      </c>
      <c r="P15" s="229">
        <v>21.568997833949393</v>
      </c>
      <c r="Q15" s="229">
        <v>20.686438016056741</v>
      </c>
      <c r="R15" s="229">
        <v>14.422698600444267</v>
      </c>
      <c r="S15" s="229">
        <v>18.1361048089204</v>
      </c>
      <c r="T15" s="229">
        <v>25.903123565458063</v>
      </c>
      <c r="U15" s="229">
        <v>27.897668371320222</v>
      </c>
      <c r="V15" s="229">
        <v>27.154837562021555</v>
      </c>
      <c r="W15" s="229">
        <v>25.696567612975159</v>
      </c>
    </row>
    <row r="16" spans="1:23" ht="12" customHeight="1" x14ac:dyDescent="0.25">
      <c r="A16" s="39" t="s">
        <v>98</v>
      </c>
      <c r="B16" s="230">
        <f t="shared" ref="B16:W16" si="2">SUM(B17:B26)</f>
        <v>544.42154242389915</v>
      </c>
      <c r="C16" s="230">
        <f t="shared" si="2"/>
        <v>525.7220444803437</v>
      </c>
      <c r="D16" s="230">
        <f t="shared" si="2"/>
        <v>532.94948304912577</v>
      </c>
      <c r="E16" s="230">
        <f t="shared" si="2"/>
        <v>539.82317093654001</v>
      </c>
      <c r="F16" s="230">
        <f t="shared" si="2"/>
        <v>471.14098742683268</v>
      </c>
      <c r="G16" s="230">
        <f t="shared" si="2"/>
        <v>504.71595448602864</v>
      </c>
      <c r="H16" s="230">
        <f t="shared" si="2"/>
        <v>529.53148639611334</v>
      </c>
      <c r="I16" s="230">
        <f t="shared" si="2"/>
        <v>508.22969936714367</v>
      </c>
      <c r="J16" s="230">
        <f t="shared" si="2"/>
        <v>496.48779559134118</v>
      </c>
      <c r="K16" s="230">
        <f t="shared" si="2"/>
        <v>420.60074967425595</v>
      </c>
      <c r="L16" s="230">
        <f t="shared" si="2"/>
        <v>394.59126784389935</v>
      </c>
      <c r="M16" s="230">
        <f t="shared" si="2"/>
        <v>378.57238291824444</v>
      </c>
      <c r="N16" s="230">
        <f t="shared" si="2"/>
        <v>351.58055635109287</v>
      </c>
      <c r="O16" s="230">
        <f t="shared" si="2"/>
        <v>300.78377105278639</v>
      </c>
      <c r="P16" s="230">
        <f t="shared" si="2"/>
        <v>333.91389146105269</v>
      </c>
      <c r="Q16" s="230">
        <f t="shared" si="2"/>
        <v>366.82703275148219</v>
      </c>
      <c r="R16" s="230">
        <f t="shared" si="2"/>
        <v>337.7706032946607</v>
      </c>
      <c r="S16" s="230">
        <f t="shared" si="2"/>
        <v>279.0272780862739</v>
      </c>
      <c r="T16" s="230">
        <f t="shared" si="2"/>
        <v>286.23896241294449</v>
      </c>
      <c r="U16" s="230">
        <f t="shared" si="2"/>
        <v>271.74137131721659</v>
      </c>
      <c r="V16" s="230">
        <f t="shared" si="2"/>
        <v>286.53650728925771</v>
      </c>
      <c r="W16" s="230">
        <f t="shared" si="2"/>
        <v>276.0378341604727</v>
      </c>
    </row>
    <row r="17" spans="1:23" ht="12" customHeight="1" x14ac:dyDescent="0.25">
      <c r="A17" s="46" t="s">
        <v>30</v>
      </c>
      <c r="B17" s="231">
        <v>38.524358397212083</v>
      </c>
      <c r="C17" s="231">
        <v>37.490643996737042</v>
      </c>
      <c r="D17" s="231">
        <v>39.348144801337853</v>
      </c>
      <c r="E17" s="231">
        <v>41.576194165034607</v>
      </c>
      <c r="F17" s="231">
        <v>38.908377731455069</v>
      </c>
      <c r="G17" s="231">
        <v>39.72152556762849</v>
      </c>
      <c r="H17" s="231">
        <v>38.05758345745771</v>
      </c>
      <c r="I17" s="231">
        <v>41.440970169950134</v>
      </c>
      <c r="J17" s="231">
        <v>31.69258572453948</v>
      </c>
      <c r="K17" s="231">
        <v>22.729499199711427</v>
      </c>
      <c r="L17" s="231">
        <v>31.918179308392837</v>
      </c>
      <c r="M17" s="231">
        <v>32.287942800692413</v>
      </c>
      <c r="N17" s="231">
        <v>38.68997797434897</v>
      </c>
      <c r="O17" s="231">
        <v>31.114063503837755</v>
      </c>
      <c r="P17" s="231">
        <v>32.480784767843531</v>
      </c>
      <c r="Q17" s="231">
        <v>34.86140459939395</v>
      </c>
      <c r="R17" s="231">
        <v>37.010525863027361</v>
      </c>
      <c r="S17" s="231">
        <v>14.318307875405074</v>
      </c>
      <c r="T17" s="231">
        <v>16.147890704992101</v>
      </c>
      <c r="U17" s="231">
        <v>12.071246446243391</v>
      </c>
      <c r="V17" s="231">
        <v>6.4296564975386294</v>
      </c>
      <c r="W17" s="231">
        <v>4.7263621483871487</v>
      </c>
    </row>
    <row r="18" spans="1:23" ht="12" customHeight="1" x14ac:dyDescent="0.25">
      <c r="A18" s="46" t="s">
        <v>32</v>
      </c>
      <c r="B18" s="231">
        <v>7.3882250551373563</v>
      </c>
      <c r="C18" s="231">
        <v>3.360696520249348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</row>
    <row r="19" spans="1:23" ht="12" customHeight="1" x14ac:dyDescent="0.25">
      <c r="A19" s="46" t="s">
        <v>33</v>
      </c>
      <c r="B19" s="231">
        <v>84.7815444643078</v>
      </c>
      <c r="C19" s="231">
        <v>87.653218500963504</v>
      </c>
      <c r="D19" s="231">
        <v>84.327487481099823</v>
      </c>
      <c r="E19" s="231">
        <v>85.937327581892006</v>
      </c>
      <c r="F19" s="231">
        <v>73.31619404636767</v>
      </c>
      <c r="G19" s="231">
        <v>71.45554187771333</v>
      </c>
      <c r="H19" s="231">
        <v>71.647020811345584</v>
      </c>
      <c r="I19" s="231">
        <v>67.619624412032778</v>
      </c>
      <c r="J19" s="231">
        <v>65.827007824398635</v>
      </c>
      <c r="K19" s="231">
        <v>63.576741710013948</v>
      </c>
      <c r="L19" s="231">
        <v>51.892404083634439</v>
      </c>
      <c r="M19" s="231">
        <v>29.570003255947775</v>
      </c>
      <c r="N19" s="231">
        <v>34.235391437053536</v>
      </c>
      <c r="O19" s="231">
        <v>33.784931396155152</v>
      </c>
      <c r="P19" s="231">
        <v>35.54130278166857</v>
      </c>
      <c r="Q19" s="231">
        <v>34.065791677005855</v>
      </c>
      <c r="R19" s="231">
        <v>37.322077727358</v>
      </c>
      <c r="S19" s="231">
        <v>41.905034314268093</v>
      </c>
      <c r="T19" s="231">
        <v>47.555562271674106</v>
      </c>
      <c r="U19" s="231">
        <v>49.448270657291346</v>
      </c>
      <c r="V19" s="231">
        <v>46.038912789800278</v>
      </c>
      <c r="W19" s="231">
        <v>44.877919894775438</v>
      </c>
    </row>
    <row r="20" spans="1:23" ht="12" customHeight="1" x14ac:dyDescent="0.25">
      <c r="A20" s="46" t="s">
        <v>83</v>
      </c>
      <c r="B20" s="231">
        <v>68.911714252322895</v>
      </c>
      <c r="C20" s="231">
        <v>69.328013291044044</v>
      </c>
      <c r="D20" s="231">
        <v>68.907013488575302</v>
      </c>
      <c r="E20" s="231">
        <v>79.792422782264509</v>
      </c>
      <c r="F20" s="231">
        <v>22.952329461373235</v>
      </c>
      <c r="G20" s="231">
        <v>61.848948599368846</v>
      </c>
      <c r="H20" s="231">
        <v>70.113882456557164</v>
      </c>
      <c r="I20" s="231">
        <v>62.76397520989574</v>
      </c>
      <c r="J20" s="231">
        <v>61.284861496578252</v>
      </c>
      <c r="K20" s="231">
        <v>46.943394737347653</v>
      </c>
      <c r="L20" s="231">
        <v>39.603029380730412</v>
      </c>
      <c r="M20" s="231">
        <v>26.912188465675225</v>
      </c>
      <c r="N20" s="231">
        <v>36.803906922507231</v>
      </c>
      <c r="O20" s="231">
        <v>20.562881546725929</v>
      </c>
      <c r="P20" s="231">
        <v>24.454080538895177</v>
      </c>
      <c r="Q20" s="231">
        <v>20.21985031047058</v>
      </c>
      <c r="R20" s="231">
        <v>21.637329485300722</v>
      </c>
      <c r="S20" s="231">
        <v>21.316855284160436</v>
      </c>
      <c r="T20" s="231">
        <v>22.581658005956292</v>
      </c>
      <c r="U20" s="231">
        <v>8.93207432713168</v>
      </c>
      <c r="V20" s="231">
        <v>7.7864562334508047</v>
      </c>
      <c r="W20" s="231">
        <v>6.5657568334148797</v>
      </c>
    </row>
    <row r="21" spans="1:23" ht="12" customHeight="1" x14ac:dyDescent="0.25">
      <c r="A21" s="46" t="s">
        <v>70</v>
      </c>
      <c r="B21" s="231">
        <v>207.97757912855883</v>
      </c>
      <c r="C21" s="231">
        <v>187.9924592801498</v>
      </c>
      <c r="D21" s="231">
        <v>189.60217377361636</v>
      </c>
      <c r="E21" s="231">
        <v>183.88221014355233</v>
      </c>
      <c r="F21" s="231">
        <v>171.1034012180059</v>
      </c>
      <c r="G21" s="231">
        <v>139.31544720991951</v>
      </c>
      <c r="H21" s="231">
        <v>162.9762140092985</v>
      </c>
      <c r="I21" s="231">
        <v>159.15829294299485</v>
      </c>
      <c r="J21" s="231">
        <v>130.52882699124638</v>
      </c>
      <c r="K21" s="231">
        <v>89.792570862335239</v>
      </c>
      <c r="L21" s="231">
        <v>79.123228332841151</v>
      </c>
      <c r="M21" s="231">
        <v>68.038255975539712</v>
      </c>
      <c r="N21" s="231">
        <v>46.047840453205545</v>
      </c>
      <c r="O21" s="231">
        <v>44.101173499352065</v>
      </c>
      <c r="P21" s="231">
        <v>45.383532205009224</v>
      </c>
      <c r="Q21" s="231">
        <v>43.102667170053934</v>
      </c>
      <c r="R21" s="231">
        <v>44.755003978126943</v>
      </c>
      <c r="S21" s="231">
        <v>42.979520507628898</v>
      </c>
      <c r="T21" s="231">
        <v>39.927141351037413</v>
      </c>
      <c r="U21" s="231">
        <v>40.711243914271563</v>
      </c>
      <c r="V21" s="231">
        <v>37.177074846856137</v>
      </c>
      <c r="W21" s="231">
        <v>39.898556829571035</v>
      </c>
    </row>
    <row r="22" spans="1:23" ht="12" customHeight="1" x14ac:dyDescent="0.25">
      <c r="A22" s="46" t="s">
        <v>34</v>
      </c>
      <c r="B22" s="231">
        <v>0.65421327596933687</v>
      </c>
      <c r="C22" s="231">
        <v>0.96550292948082872</v>
      </c>
      <c r="D22" s="231">
        <v>1.3381498894187573</v>
      </c>
      <c r="E22" s="231">
        <v>1.8279844826214362</v>
      </c>
      <c r="F22" s="231">
        <v>2.1511443670983095</v>
      </c>
      <c r="G22" s="231">
        <v>2.0234555506410103</v>
      </c>
      <c r="H22" s="231">
        <v>2.2941118870686581</v>
      </c>
      <c r="I22" s="231">
        <v>2.4713918265146364</v>
      </c>
      <c r="J22" s="231">
        <v>1.5146516347313395</v>
      </c>
      <c r="K22" s="231">
        <v>1.4740190188237428</v>
      </c>
      <c r="L22" s="231">
        <v>2.5502026352016611</v>
      </c>
      <c r="M22" s="231">
        <v>2.9194947688684576</v>
      </c>
      <c r="N22" s="231">
        <v>9.2366866173930813</v>
      </c>
      <c r="O22" s="231">
        <v>15.909362366978627</v>
      </c>
      <c r="P22" s="231">
        <v>36.023825396377013</v>
      </c>
      <c r="Q22" s="231">
        <v>32.01635915034894</v>
      </c>
      <c r="R22" s="231">
        <v>24.940873461696974</v>
      </c>
      <c r="S22" s="231">
        <v>7.3555874155286274</v>
      </c>
      <c r="T22" s="231">
        <v>5.7168236545946076</v>
      </c>
      <c r="U22" s="231">
        <v>5.6529487065633006</v>
      </c>
      <c r="V22" s="231">
        <v>6.3334538440194326</v>
      </c>
      <c r="W22" s="231">
        <v>8.3777545097247383</v>
      </c>
    </row>
    <row r="23" spans="1:23" ht="12" customHeight="1" x14ac:dyDescent="0.25">
      <c r="A23" s="46" t="s">
        <v>72</v>
      </c>
      <c r="B23" s="231">
        <v>39.24644356700378</v>
      </c>
      <c r="C23" s="231">
        <v>46.642268337129039</v>
      </c>
      <c r="D23" s="231">
        <v>51.881470973684792</v>
      </c>
      <c r="E23" s="231">
        <v>63.926910236563636</v>
      </c>
      <c r="F23" s="231">
        <v>77.430226147518454</v>
      </c>
      <c r="G23" s="231">
        <v>89.459896569805309</v>
      </c>
      <c r="H23" s="231">
        <v>94.146100907602843</v>
      </c>
      <c r="I23" s="231">
        <v>77.601611110869371</v>
      </c>
      <c r="J23" s="231">
        <v>97.20128824576652</v>
      </c>
      <c r="K23" s="231">
        <v>95.9370775337282</v>
      </c>
      <c r="L23" s="231">
        <v>88.280395089918201</v>
      </c>
      <c r="M23" s="231">
        <v>117.64005981796363</v>
      </c>
      <c r="N23" s="231">
        <v>112.42726162834408</v>
      </c>
      <c r="O23" s="231">
        <v>112.38384855485253</v>
      </c>
      <c r="P23" s="231">
        <v>108.41507046087673</v>
      </c>
      <c r="Q23" s="231">
        <v>97.438378921321402</v>
      </c>
      <c r="R23" s="231">
        <v>106.47671948742315</v>
      </c>
      <c r="S23" s="231">
        <v>99.241072341272996</v>
      </c>
      <c r="T23" s="231">
        <v>102.38702241703317</v>
      </c>
      <c r="U23" s="231">
        <v>108.04806743335202</v>
      </c>
      <c r="V23" s="231">
        <v>130.12333890682407</v>
      </c>
      <c r="W23" s="231">
        <v>134.72281306520966</v>
      </c>
    </row>
    <row r="24" spans="1:23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</row>
    <row r="25" spans="1:23" ht="12" customHeight="1" x14ac:dyDescent="0.25">
      <c r="A25" s="46" t="s">
        <v>73</v>
      </c>
      <c r="B25" s="231">
        <v>96.937464283387129</v>
      </c>
      <c r="C25" s="231">
        <v>92.289241624590062</v>
      </c>
      <c r="D25" s="231">
        <v>97.545042641392911</v>
      </c>
      <c r="E25" s="231">
        <v>82.880121544611498</v>
      </c>
      <c r="F25" s="231">
        <v>85.279314455014074</v>
      </c>
      <c r="G25" s="231">
        <v>100.89113911095214</v>
      </c>
      <c r="H25" s="231">
        <v>90.296572866782924</v>
      </c>
      <c r="I25" s="231">
        <v>97.173833694886156</v>
      </c>
      <c r="J25" s="231">
        <v>108.43857367408057</v>
      </c>
      <c r="K25" s="231">
        <v>100.14744661229571</v>
      </c>
      <c r="L25" s="231">
        <v>101.22382901318063</v>
      </c>
      <c r="M25" s="231">
        <v>101.20443783355725</v>
      </c>
      <c r="N25" s="231">
        <v>74.139491318240474</v>
      </c>
      <c r="O25" s="231">
        <v>42.927510184884326</v>
      </c>
      <c r="P25" s="231">
        <v>51.615295310382422</v>
      </c>
      <c r="Q25" s="231">
        <v>105.12258092288755</v>
      </c>
      <c r="R25" s="231">
        <v>65.628073291727574</v>
      </c>
      <c r="S25" s="231">
        <v>51.91090034800979</v>
      </c>
      <c r="T25" s="231">
        <v>51.922864007656813</v>
      </c>
      <c r="U25" s="231">
        <v>46.877519832363284</v>
      </c>
      <c r="V25" s="231">
        <v>52.647614170768357</v>
      </c>
      <c r="W25" s="231">
        <v>36.868670879389789</v>
      </c>
    </row>
    <row r="26" spans="1:23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</row>
    <row r="27" spans="1:23" ht="12" customHeight="1" x14ac:dyDescent="0.25">
      <c r="A27" s="39" t="s">
        <v>99</v>
      </c>
      <c r="B27" s="230">
        <f t="shared" ref="B27:W27" si="3">SUM(B28:B37)</f>
        <v>1393.4402143560292</v>
      </c>
      <c r="C27" s="230">
        <f t="shared" si="3"/>
        <v>1440.9556765035134</v>
      </c>
      <c r="D27" s="230">
        <f t="shared" si="3"/>
        <v>1388.3298739961238</v>
      </c>
      <c r="E27" s="230">
        <f t="shared" si="3"/>
        <v>1345.9504742044546</v>
      </c>
      <c r="F27" s="230">
        <f t="shared" si="3"/>
        <v>1335.406195276518</v>
      </c>
      <c r="G27" s="230">
        <f t="shared" si="3"/>
        <v>1317.5763619014404</v>
      </c>
      <c r="H27" s="230">
        <f t="shared" si="3"/>
        <v>1326.1540413702373</v>
      </c>
      <c r="I27" s="230">
        <f t="shared" si="3"/>
        <v>1557.3076459905965</v>
      </c>
      <c r="J27" s="230">
        <f t="shared" si="3"/>
        <v>1358.2030072963639</v>
      </c>
      <c r="K27" s="230">
        <f t="shared" si="3"/>
        <v>1095.7779654863793</v>
      </c>
      <c r="L27" s="230">
        <f t="shared" si="3"/>
        <v>1138.1416059143537</v>
      </c>
      <c r="M27" s="230">
        <f t="shared" si="3"/>
        <v>1065.8868853255765</v>
      </c>
      <c r="N27" s="230">
        <f t="shared" si="3"/>
        <v>931.8992891238679</v>
      </c>
      <c r="O27" s="230">
        <f t="shared" si="3"/>
        <v>947.23958488293579</v>
      </c>
      <c r="P27" s="230">
        <f t="shared" si="3"/>
        <v>1029.503399915581</v>
      </c>
      <c r="Q27" s="230">
        <f t="shared" si="3"/>
        <v>1009.5106428815509</v>
      </c>
      <c r="R27" s="230">
        <f t="shared" si="3"/>
        <v>1021.1524925368433</v>
      </c>
      <c r="S27" s="230">
        <f t="shared" si="3"/>
        <v>954.85129668085938</v>
      </c>
      <c r="T27" s="230">
        <f t="shared" si="3"/>
        <v>931.6637859743646</v>
      </c>
      <c r="U27" s="230">
        <f t="shared" si="3"/>
        <v>904.79622126108552</v>
      </c>
      <c r="V27" s="230">
        <f t="shared" si="3"/>
        <v>854.23568285912529</v>
      </c>
      <c r="W27" s="230">
        <f t="shared" si="3"/>
        <v>919.22001995979736</v>
      </c>
    </row>
    <row r="28" spans="1:23" ht="12" customHeight="1" x14ac:dyDescent="0.25">
      <c r="A28" s="18" t="s">
        <v>30</v>
      </c>
      <c r="B28" s="232">
        <v>379.82270331386758</v>
      </c>
      <c r="C28" s="232">
        <v>388.42676208354942</v>
      </c>
      <c r="D28" s="232">
        <v>287.92338855575457</v>
      </c>
      <c r="E28" s="232">
        <v>235.14910466280372</v>
      </c>
      <c r="F28" s="232">
        <v>218.11118122940206</v>
      </c>
      <c r="G28" s="232">
        <v>153.92845624269253</v>
      </c>
      <c r="H28" s="232">
        <v>136.8514554073349</v>
      </c>
      <c r="I28" s="232">
        <v>201.44725613081894</v>
      </c>
      <c r="J28" s="232">
        <v>141.01848818345283</v>
      </c>
      <c r="K28" s="232">
        <v>46.164701834878301</v>
      </c>
      <c r="L28" s="232">
        <v>94.909254539260616</v>
      </c>
      <c r="M28" s="232">
        <v>42.763002318882862</v>
      </c>
      <c r="N28" s="232">
        <v>38.341726265778362</v>
      </c>
      <c r="O28" s="232">
        <v>41.923374375371772</v>
      </c>
      <c r="P28" s="232">
        <v>49.043612819813703</v>
      </c>
      <c r="Q28" s="232">
        <v>39.442324549156083</v>
      </c>
      <c r="R28" s="232">
        <v>26.648777777331471</v>
      </c>
      <c r="S28" s="232">
        <v>54.986254439991562</v>
      </c>
      <c r="T28" s="232">
        <v>99.245719327145594</v>
      </c>
      <c r="U28" s="232">
        <v>64.645298549176971</v>
      </c>
      <c r="V28" s="232">
        <v>67.977264511023861</v>
      </c>
      <c r="W28" s="232">
        <v>84.309818508797463</v>
      </c>
    </row>
    <row r="29" spans="1:23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</row>
    <row r="30" spans="1:23" ht="12" customHeight="1" x14ac:dyDescent="0.25">
      <c r="A30" s="18" t="s">
        <v>33</v>
      </c>
      <c r="B30" s="232">
        <v>61.380942119664319</v>
      </c>
      <c r="C30" s="232">
        <v>61.200233189946857</v>
      </c>
      <c r="D30" s="232">
        <v>57.824470477374433</v>
      </c>
      <c r="E30" s="232">
        <v>60.268113499149713</v>
      </c>
      <c r="F30" s="232">
        <v>54.964943640767153</v>
      </c>
      <c r="G30" s="232">
        <v>47.738388135085664</v>
      </c>
      <c r="H30" s="232">
        <v>46.251105808171033</v>
      </c>
      <c r="I30" s="232">
        <v>43.351414659868439</v>
      </c>
      <c r="J30" s="232">
        <v>43.442557743096984</v>
      </c>
      <c r="K30" s="232">
        <v>38.143957959213708</v>
      </c>
      <c r="L30" s="232">
        <v>29.106790852794603</v>
      </c>
      <c r="M30" s="232">
        <v>17.176770357738988</v>
      </c>
      <c r="N30" s="232">
        <v>16.756410103606591</v>
      </c>
      <c r="O30" s="232">
        <v>14.176098240257135</v>
      </c>
      <c r="P30" s="232">
        <v>18.671352616711108</v>
      </c>
      <c r="Q30" s="232">
        <v>19.865935593090629</v>
      </c>
      <c r="R30" s="232">
        <v>21.000407823197403</v>
      </c>
      <c r="S30" s="232">
        <v>21.564074775563466</v>
      </c>
      <c r="T30" s="232">
        <v>22.345966725827481</v>
      </c>
      <c r="U30" s="232">
        <v>22.690349886447827</v>
      </c>
      <c r="V30" s="232">
        <v>21.983838537504095</v>
      </c>
      <c r="W30" s="232">
        <v>21.38073514356461</v>
      </c>
    </row>
    <row r="31" spans="1:23" ht="12" customHeight="1" x14ac:dyDescent="0.25">
      <c r="A31" s="18" t="s">
        <v>83</v>
      </c>
      <c r="B31" s="232">
        <v>116.40337641231062</v>
      </c>
      <c r="C31" s="232">
        <v>114.47347651823893</v>
      </c>
      <c r="D31" s="232">
        <v>113.4987111541439</v>
      </c>
      <c r="E31" s="232">
        <v>122.44775542531379</v>
      </c>
      <c r="F31" s="232">
        <v>58.147188394685756</v>
      </c>
      <c r="G31" s="232">
        <v>84.69413593604645</v>
      </c>
      <c r="H31" s="232">
        <v>90.723510854790106</v>
      </c>
      <c r="I31" s="232">
        <v>82.030105802667322</v>
      </c>
      <c r="J31" s="232">
        <v>79.093210529161396</v>
      </c>
      <c r="K31" s="232">
        <v>68.805485035258656</v>
      </c>
      <c r="L31" s="232">
        <v>58.646235501590795</v>
      </c>
      <c r="M31" s="232">
        <v>36.952121327639858</v>
      </c>
      <c r="N31" s="232">
        <v>49.09176679087134</v>
      </c>
      <c r="O31" s="232">
        <v>48.308803290186489</v>
      </c>
      <c r="P31" s="232">
        <v>64.156548376709026</v>
      </c>
      <c r="Q31" s="232">
        <v>58.855069739060269</v>
      </c>
      <c r="R31" s="232">
        <v>53.82279030003329</v>
      </c>
      <c r="S31" s="232">
        <v>52.964431487202319</v>
      </c>
      <c r="T31" s="232">
        <v>56.752699728645403</v>
      </c>
      <c r="U31" s="232">
        <v>27.851700960922244</v>
      </c>
      <c r="V31" s="232">
        <v>23.249050475135618</v>
      </c>
      <c r="W31" s="232">
        <v>24.000368298919788</v>
      </c>
    </row>
    <row r="32" spans="1:23" ht="12" customHeight="1" x14ac:dyDescent="0.25">
      <c r="A32" s="18" t="s">
        <v>70</v>
      </c>
      <c r="B32" s="232">
        <v>142.00004404337352</v>
      </c>
      <c r="C32" s="232">
        <v>136.57602795516749</v>
      </c>
      <c r="D32" s="232">
        <v>139.81850525953561</v>
      </c>
      <c r="E32" s="232">
        <v>120.8307979584158</v>
      </c>
      <c r="F32" s="232">
        <v>145.25570366593058</v>
      </c>
      <c r="G32" s="232">
        <v>129.73342911367698</v>
      </c>
      <c r="H32" s="232">
        <v>153.23914697668116</v>
      </c>
      <c r="I32" s="232">
        <v>148.12818121629587</v>
      </c>
      <c r="J32" s="232">
        <v>128.51441525661153</v>
      </c>
      <c r="K32" s="232">
        <v>79.219570333646544</v>
      </c>
      <c r="L32" s="232">
        <v>70.858365884442406</v>
      </c>
      <c r="M32" s="232">
        <v>65.195780814127261</v>
      </c>
      <c r="N32" s="232">
        <v>29.787957055707828</v>
      </c>
      <c r="O32" s="232">
        <v>26.284677497207507</v>
      </c>
      <c r="P32" s="232">
        <v>30.056886149625274</v>
      </c>
      <c r="Q32" s="232">
        <v>29.90427043336609</v>
      </c>
      <c r="R32" s="232">
        <v>28.358881706840602</v>
      </c>
      <c r="S32" s="232">
        <v>27.663581421013088</v>
      </c>
      <c r="T32" s="232">
        <v>24.999238904623741</v>
      </c>
      <c r="U32" s="232">
        <v>24.650471766301767</v>
      </c>
      <c r="V32" s="232">
        <v>20.438563010460054</v>
      </c>
      <c r="W32" s="232">
        <v>20.767827958492639</v>
      </c>
    </row>
    <row r="33" spans="1:23" ht="12" customHeight="1" x14ac:dyDescent="0.25">
      <c r="A33" s="18" t="s">
        <v>34</v>
      </c>
      <c r="B33" s="232">
        <v>129.98038886958327</v>
      </c>
      <c r="C33" s="232">
        <v>147.60938673200226</v>
      </c>
      <c r="D33" s="232">
        <v>178.25460693384196</v>
      </c>
      <c r="E33" s="232">
        <v>179.20023044926862</v>
      </c>
      <c r="F33" s="232">
        <v>228.17606209335133</v>
      </c>
      <c r="G33" s="232">
        <v>235.95368474301759</v>
      </c>
      <c r="H33" s="232">
        <v>226.98095607718963</v>
      </c>
      <c r="I33" s="232">
        <v>361.39451575762502</v>
      </c>
      <c r="J33" s="232">
        <v>256.02087295460581</v>
      </c>
      <c r="K33" s="232">
        <v>236.38622495538363</v>
      </c>
      <c r="L33" s="232">
        <v>268.91218137340275</v>
      </c>
      <c r="M33" s="232">
        <v>223.53989637983875</v>
      </c>
      <c r="N33" s="232">
        <v>254.06873907236854</v>
      </c>
      <c r="O33" s="232">
        <v>270.0896626857201</v>
      </c>
      <c r="P33" s="232">
        <v>280.75549989705041</v>
      </c>
      <c r="Q33" s="232">
        <v>300.37516448733192</v>
      </c>
      <c r="R33" s="232">
        <v>334.6369282701184</v>
      </c>
      <c r="S33" s="232">
        <v>285.43041713779047</v>
      </c>
      <c r="T33" s="232">
        <v>221.05864543177299</v>
      </c>
      <c r="U33" s="232">
        <v>239.78513879914237</v>
      </c>
      <c r="V33" s="232">
        <v>169.62235353401348</v>
      </c>
      <c r="W33" s="232">
        <v>186.33563727924604</v>
      </c>
    </row>
    <row r="34" spans="1:23" ht="12" customHeight="1" x14ac:dyDescent="0.25">
      <c r="A34" s="18" t="s">
        <v>72</v>
      </c>
      <c r="B34" s="232">
        <v>68.960443089151326</v>
      </c>
      <c r="C34" s="232">
        <v>87.126393496838517</v>
      </c>
      <c r="D34" s="232">
        <v>91.354915783767851</v>
      </c>
      <c r="E34" s="232">
        <v>89.223412807812792</v>
      </c>
      <c r="F34" s="232">
        <v>98.065147246964898</v>
      </c>
      <c r="G34" s="232">
        <v>111.30014160863249</v>
      </c>
      <c r="H34" s="232">
        <v>122.45415317113242</v>
      </c>
      <c r="I34" s="232">
        <v>117.81010843519664</v>
      </c>
      <c r="J34" s="232">
        <v>119.05930881480062</v>
      </c>
      <c r="K34" s="232">
        <v>104.10514400258356</v>
      </c>
      <c r="L34" s="232">
        <v>93.430329587792031</v>
      </c>
      <c r="M34" s="232">
        <v>121.6703496754516</v>
      </c>
      <c r="N34" s="232">
        <v>106.24183499754848</v>
      </c>
      <c r="O34" s="232">
        <v>111.61559660928057</v>
      </c>
      <c r="P34" s="232">
        <v>91.711310006832676</v>
      </c>
      <c r="Q34" s="232">
        <v>80.201750310956669</v>
      </c>
      <c r="R34" s="232">
        <v>115.55015868821717</v>
      </c>
      <c r="S34" s="232">
        <v>48.560670100276695</v>
      </c>
      <c r="T34" s="232">
        <v>46.936575091779922</v>
      </c>
      <c r="U34" s="232">
        <v>50.613281651520715</v>
      </c>
      <c r="V34" s="232">
        <v>92.269595359956952</v>
      </c>
      <c r="W34" s="232">
        <v>99.185119582584903</v>
      </c>
    </row>
    <row r="35" spans="1:23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</row>
    <row r="36" spans="1:23" ht="12" customHeight="1" x14ac:dyDescent="0.25">
      <c r="A36" s="18" t="s">
        <v>73</v>
      </c>
      <c r="B36" s="232">
        <v>0</v>
      </c>
      <c r="C36" s="232">
        <v>1.9869063765980404</v>
      </c>
      <c r="D36" s="232">
        <v>1.9375647868366914</v>
      </c>
      <c r="E36" s="232">
        <v>1.0981182675454644</v>
      </c>
      <c r="F36" s="232">
        <v>0.80737352828618236</v>
      </c>
      <c r="G36" s="232">
        <v>0.41051285656950709</v>
      </c>
      <c r="H36" s="232">
        <v>0.82733930600766536</v>
      </c>
      <c r="I36" s="232">
        <v>0.81918150922312138</v>
      </c>
      <c r="J36" s="232">
        <v>1.5999250726094383</v>
      </c>
      <c r="K36" s="232">
        <v>0.81808451249722047</v>
      </c>
      <c r="L36" s="232">
        <v>0.82309770129043058</v>
      </c>
      <c r="M36" s="232">
        <v>9.5943444014027737</v>
      </c>
      <c r="N36" s="232">
        <v>6.0586863151111334</v>
      </c>
      <c r="O36" s="232">
        <v>7.5903174835585752</v>
      </c>
      <c r="P36" s="232">
        <v>13.586897136151805</v>
      </c>
      <c r="Q36" s="232">
        <v>8.7191225351668926</v>
      </c>
      <c r="R36" s="232">
        <v>5.5092789315331361</v>
      </c>
      <c r="S36" s="232">
        <v>1.832848274262278</v>
      </c>
      <c r="T36" s="232">
        <v>2.086295610816554</v>
      </c>
      <c r="U36" s="232">
        <v>4.0253859126091021</v>
      </c>
      <c r="V36" s="232">
        <v>2.4910943279091509</v>
      </c>
      <c r="W36" s="232">
        <v>9.9982801237177874</v>
      </c>
    </row>
    <row r="37" spans="1:23" ht="12" customHeight="1" x14ac:dyDescent="0.25">
      <c r="A37" s="47" t="s">
        <v>38</v>
      </c>
      <c r="B37" s="233">
        <v>494.89231650807847</v>
      </c>
      <c r="C37" s="233">
        <v>503.55649015117183</v>
      </c>
      <c r="D37" s="233">
        <v>517.71771104486868</v>
      </c>
      <c r="E37" s="233">
        <v>537.73294113414488</v>
      </c>
      <c r="F37" s="233">
        <v>531.87859547712992</v>
      </c>
      <c r="G37" s="233">
        <v>553.81761326571905</v>
      </c>
      <c r="H37" s="233">
        <v>548.82637376893058</v>
      </c>
      <c r="I37" s="233">
        <v>602.32688247890098</v>
      </c>
      <c r="J37" s="233">
        <v>589.45422874202529</v>
      </c>
      <c r="K37" s="233">
        <v>522.1347968529177</v>
      </c>
      <c r="L37" s="233">
        <v>521.45535047378007</v>
      </c>
      <c r="M37" s="233">
        <v>548.9946200504944</v>
      </c>
      <c r="N37" s="233">
        <v>431.5521685228756</v>
      </c>
      <c r="O37" s="233">
        <v>427.25105470135355</v>
      </c>
      <c r="P37" s="233">
        <v>481.52129291268687</v>
      </c>
      <c r="Q37" s="233">
        <v>472.14700523342248</v>
      </c>
      <c r="R37" s="233">
        <v>435.62526903957183</v>
      </c>
      <c r="S37" s="233">
        <v>461.84901904475959</v>
      </c>
      <c r="T37" s="233">
        <v>458.23864515375288</v>
      </c>
      <c r="U37" s="233">
        <v>470.53459373496457</v>
      </c>
      <c r="V37" s="233">
        <v>456.20392310312212</v>
      </c>
      <c r="W37" s="233">
        <v>473.24223306447414</v>
      </c>
    </row>
    <row r="39" spans="1:23" ht="15" customHeight="1" x14ac:dyDescent="0.25">
      <c r="A39" s="32" t="s">
        <v>102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1" spans="1:23" ht="12" customHeight="1" x14ac:dyDescent="0.25">
      <c r="A41" s="35" t="str">
        <f>$A$5</f>
        <v>All industrial sectors</v>
      </c>
      <c r="B41" s="234">
        <f t="shared" ref="B41:W41" si="4">SUM(B42:B46,B47,B48)</f>
        <v>0.99999999999999989</v>
      </c>
      <c r="C41" s="234">
        <f t="shared" si="4"/>
        <v>1.0000000000000002</v>
      </c>
      <c r="D41" s="234">
        <f t="shared" si="4"/>
        <v>1</v>
      </c>
      <c r="E41" s="234">
        <f t="shared" si="4"/>
        <v>1</v>
      </c>
      <c r="F41" s="234">
        <f t="shared" si="4"/>
        <v>1</v>
      </c>
      <c r="G41" s="234">
        <f t="shared" si="4"/>
        <v>1</v>
      </c>
      <c r="H41" s="234">
        <f t="shared" si="4"/>
        <v>1</v>
      </c>
      <c r="I41" s="234">
        <f t="shared" si="4"/>
        <v>1</v>
      </c>
      <c r="J41" s="234">
        <f t="shared" si="4"/>
        <v>1</v>
      </c>
      <c r="K41" s="234">
        <f t="shared" si="4"/>
        <v>1</v>
      </c>
      <c r="L41" s="234">
        <f t="shared" si="4"/>
        <v>1</v>
      </c>
      <c r="M41" s="234">
        <f t="shared" si="4"/>
        <v>1</v>
      </c>
      <c r="N41" s="234">
        <f t="shared" si="4"/>
        <v>1</v>
      </c>
      <c r="O41" s="234">
        <f t="shared" si="4"/>
        <v>0.99999999999999989</v>
      </c>
      <c r="P41" s="234">
        <f t="shared" si="4"/>
        <v>1</v>
      </c>
      <c r="Q41" s="234">
        <f t="shared" si="4"/>
        <v>1</v>
      </c>
      <c r="R41" s="234">
        <f t="shared" si="4"/>
        <v>1</v>
      </c>
      <c r="S41" s="234">
        <f t="shared" si="4"/>
        <v>1</v>
      </c>
      <c r="T41" s="234">
        <f t="shared" si="4"/>
        <v>0.99999999999999989</v>
      </c>
      <c r="U41" s="234">
        <f t="shared" si="4"/>
        <v>0.99999999999999989</v>
      </c>
      <c r="V41" s="234">
        <f t="shared" si="4"/>
        <v>1</v>
      </c>
      <c r="W41" s="234">
        <f t="shared" si="4"/>
        <v>1</v>
      </c>
    </row>
    <row r="42" spans="1:23" ht="12" customHeight="1" x14ac:dyDescent="0.25">
      <c r="A42" s="202" t="s">
        <v>92</v>
      </c>
      <c r="B42" s="235">
        <f t="shared" ref="B42:W42" si="5">IF(B6=0,0,B6/B$5)</f>
        <v>7.7387665359737335E-3</v>
      </c>
      <c r="C42" s="235">
        <f t="shared" si="5"/>
        <v>7.852843394456327E-3</v>
      </c>
      <c r="D42" s="235">
        <f t="shared" si="5"/>
        <v>7.8956488821295048E-3</v>
      </c>
      <c r="E42" s="235">
        <f t="shared" si="5"/>
        <v>7.774098877210524E-3</v>
      </c>
      <c r="F42" s="235">
        <f t="shared" si="5"/>
        <v>7.9169501579140229E-3</v>
      </c>
      <c r="G42" s="235">
        <f t="shared" si="5"/>
        <v>7.3315659050940873E-3</v>
      </c>
      <c r="H42" s="235">
        <f t="shared" si="5"/>
        <v>7.4962775191325806E-3</v>
      </c>
      <c r="I42" s="235">
        <f t="shared" si="5"/>
        <v>7.5788628545758003E-3</v>
      </c>
      <c r="J42" s="235">
        <f t="shared" si="5"/>
        <v>8.6282256583503098E-3</v>
      </c>
      <c r="K42" s="235">
        <f t="shared" si="5"/>
        <v>8.9211676247274597E-3</v>
      </c>
      <c r="L42" s="235">
        <f t="shared" si="5"/>
        <v>8.0005392241755229E-3</v>
      </c>
      <c r="M42" s="235">
        <f t="shared" si="5"/>
        <v>9.5457147540052197E-3</v>
      </c>
      <c r="N42" s="235">
        <f t="shared" si="5"/>
        <v>7.6598598093401624E-3</v>
      </c>
      <c r="O42" s="235">
        <f t="shared" si="5"/>
        <v>7.6959372651765022E-3</v>
      </c>
      <c r="P42" s="235">
        <f t="shared" si="5"/>
        <v>8.3528191782185832E-3</v>
      </c>
      <c r="Q42" s="235">
        <f t="shared" si="5"/>
        <v>8.1150219563582964E-3</v>
      </c>
      <c r="R42" s="235">
        <f t="shared" si="5"/>
        <v>7.5996075756336783E-3</v>
      </c>
      <c r="S42" s="235">
        <f t="shared" si="5"/>
        <v>9.3030174425745259E-3</v>
      </c>
      <c r="T42" s="235">
        <f t="shared" si="5"/>
        <v>9.9550765091669796E-3</v>
      </c>
      <c r="U42" s="235">
        <f t="shared" si="5"/>
        <v>1.0862397544841036E-2</v>
      </c>
      <c r="V42" s="235">
        <f t="shared" si="5"/>
        <v>1.0987959325501593E-2</v>
      </c>
      <c r="W42" s="235">
        <f t="shared" si="5"/>
        <v>1.0731829990133503E-2</v>
      </c>
    </row>
    <row r="43" spans="1:23" ht="12" customHeight="1" x14ac:dyDescent="0.25">
      <c r="A43" s="202" t="s">
        <v>93</v>
      </c>
      <c r="B43" s="235">
        <f t="shared" ref="B43:W43" si="6">IF(B7=0,0,B7/B$5)</f>
        <v>2.4658788642868933E-3</v>
      </c>
      <c r="C43" s="235">
        <f t="shared" si="6"/>
        <v>2.3954566221539623E-3</v>
      </c>
      <c r="D43" s="235">
        <f t="shared" si="6"/>
        <v>2.4867698074305484E-3</v>
      </c>
      <c r="E43" s="235">
        <f t="shared" si="6"/>
        <v>2.2051751700440593E-3</v>
      </c>
      <c r="F43" s="235">
        <f t="shared" si="6"/>
        <v>2.1332440656929648E-3</v>
      </c>
      <c r="G43" s="235">
        <f t="shared" si="6"/>
        <v>2.0532677140378069E-3</v>
      </c>
      <c r="H43" s="235">
        <f t="shared" si="6"/>
        <v>2.0449566684989651E-3</v>
      </c>
      <c r="I43" s="235">
        <f t="shared" si="6"/>
        <v>1.6871876373857995E-3</v>
      </c>
      <c r="J43" s="235">
        <f t="shared" si="6"/>
        <v>2.5037059644157111E-3</v>
      </c>
      <c r="K43" s="235">
        <f t="shared" si="6"/>
        <v>2.677416253051576E-3</v>
      </c>
      <c r="L43" s="235">
        <f t="shared" si="6"/>
        <v>2.3396591584483196E-3</v>
      </c>
      <c r="M43" s="235">
        <f t="shared" si="6"/>
        <v>2.7316327657127323E-3</v>
      </c>
      <c r="N43" s="235">
        <f t="shared" si="6"/>
        <v>2.4878058949634671E-3</v>
      </c>
      <c r="O43" s="235">
        <f t="shared" si="6"/>
        <v>2.4776396080546342E-3</v>
      </c>
      <c r="P43" s="235">
        <f t="shared" si="6"/>
        <v>2.676088904782326E-3</v>
      </c>
      <c r="Q43" s="235">
        <f t="shared" si="6"/>
        <v>2.6338548839523815E-3</v>
      </c>
      <c r="R43" s="235">
        <f t="shared" si="6"/>
        <v>1.8812447129998608E-3</v>
      </c>
      <c r="S43" s="235">
        <f t="shared" si="6"/>
        <v>2.6832572246596321E-3</v>
      </c>
      <c r="T43" s="235">
        <f t="shared" si="6"/>
        <v>3.1958637080497418E-3</v>
      </c>
      <c r="U43" s="235">
        <f t="shared" si="6"/>
        <v>2.9182484340143536E-3</v>
      </c>
      <c r="V43" s="235">
        <f t="shared" si="6"/>
        <v>2.966891978914604E-3</v>
      </c>
      <c r="W43" s="235">
        <f t="shared" si="6"/>
        <v>2.8649184819214048E-3</v>
      </c>
    </row>
    <row r="44" spans="1:23" ht="12" customHeight="1" x14ac:dyDescent="0.25">
      <c r="A44" s="202" t="s">
        <v>94</v>
      </c>
      <c r="B44" s="235">
        <f t="shared" ref="B44:W44" si="7">IF(B8=0,0,B8/B$5)</f>
        <v>2.9626727408833643E-2</v>
      </c>
      <c r="C44" s="235">
        <f t="shared" si="7"/>
        <v>2.8671459959214843E-2</v>
      </c>
      <c r="D44" s="235">
        <f t="shared" si="7"/>
        <v>3.0582405214847987E-2</v>
      </c>
      <c r="E44" s="235">
        <f t="shared" si="7"/>
        <v>3.1195130280849959E-2</v>
      </c>
      <c r="F44" s="235">
        <f t="shared" si="7"/>
        <v>3.0859045510678005E-2</v>
      </c>
      <c r="G44" s="235">
        <f t="shared" si="7"/>
        <v>3.0961669059428529E-2</v>
      </c>
      <c r="H44" s="235">
        <f t="shared" si="7"/>
        <v>3.0981222168293587E-2</v>
      </c>
      <c r="I44" s="235">
        <f t="shared" si="7"/>
        <v>2.7559459552868714E-2</v>
      </c>
      <c r="J44" s="235">
        <f t="shared" si="7"/>
        <v>3.3104076370892757E-2</v>
      </c>
      <c r="K44" s="235">
        <f t="shared" si="7"/>
        <v>3.5018254416681938E-2</v>
      </c>
      <c r="L44" s="235">
        <f t="shared" si="7"/>
        <v>3.1853954185169363E-2</v>
      </c>
      <c r="M44" s="235">
        <f t="shared" si="7"/>
        <v>3.5420975554369676E-2</v>
      </c>
      <c r="N44" s="235">
        <f t="shared" si="7"/>
        <v>3.2603113983547524E-2</v>
      </c>
      <c r="O44" s="235">
        <f t="shared" si="7"/>
        <v>3.3156939742985135E-2</v>
      </c>
      <c r="P44" s="235">
        <f t="shared" si="7"/>
        <v>3.356705856737565E-2</v>
      </c>
      <c r="Q44" s="235">
        <f t="shared" si="7"/>
        <v>3.1668325896552003E-2</v>
      </c>
      <c r="R44" s="235">
        <f t="shared" si="7"/>
        <v>2.6647268978192591E-2</v>
      </c>
      <c r="S44" s="235">
        <f t="shared" si="7"/>
        <v>3.0710831268005528E-2</v>
      </c>
      <c r="T44" s="235">
        <f t="shared" si="7"/>
        <v>3.4862267291241797E-2</v>
      </c>
      <c r="U44" s="235">
        <f t="shared" si="7"/>
        <v>3.4669683199472515E-2</v>
      </c>
      <c r="V44" s="235">
        <f t="shared" si="7"/>
        <v>3.6803852647695444E-2</v>
      </c>
      <c r="W44" s="235">
        <f t="shared" si="7"/>
        <v>3.6954254562610686E-2</v>
      </c>
    </row>
    <row r="45" spans="1:23" ht="12" customHeight="1" x14ac:dyDescent="0.25">
      <c r="A45" s="202" t="s">
        <v>95</v>
      </c>
      <c r="B45" s="235">
        <f t="shared" ref="B45:W45" si="8">IF(B9=0,0,B9/B$5)</f>
        <v>1.4782780033531511E-2</v>
      </c>
      <c r="C45" s="235">
        <f t="shared" si="8"/>
        <v>1.4056161854057465E-2</v>
      </c>
      <c r="D45" s="235">
        <f t="shared" si="8"/>
        <v>1.4808755773565524E-2</v>
      </c>
      <c r="E45" s="235">
        <f t="shared" si="8"/>
        <v>1.3661905912762735E-2</v>
      </c>
      <c r="F45" s="235">
        <f t="shared" si="8"/>
        <v>1.3427956979903632E-2</v>
      </c>
      <c r="G45" s="235">
        <f t="shared" si="8"/>
        <v>1.2802814756725539E-2</v>
      </c>
      <c r="H45" s="235">
        <f t="shared" si="8"/>
        <v>1.2820370790085101E-2</v>
      </c>
      <c r="I45" s="235">
        <f t="shared" si="8"/>
        <v>9.9095168803262305E-3</v>
      </c>
      <c r="J45" s="235">
        <f t="shared" si="8"/>
        <v>1.5361861942196877E-2</v>
      </c>
      <c r="K45" s="235">
        <f t="shared" si="8"/>
        <v>1.6747809906992352E-2</v>
      </c>
      <c r="L45" s="235">
        <f t="shared" si="8"/>
        <v>1.4744739723239178E-2</v>
      </c>
      <c r="M45" s="235">
        <f t="shared" si="8"/>
        <v>1.6608865275693399E-2</v>
      </c>
      <c r="N45" s="235">
        <f t="shared" si="8"/>
        <v>1.6028883494525126E-2</v>
      </c>
      <c r="O45" s="235">
        <f t="shared" si="8"/>
        <v>1.5365860261295203E-2</v>
      </c>
      <c r="P45" s="235">
        <f t="shared" si="8"/>
        <v>1.5739796855851678E-2</v>
      </c>
      <c r="Q45" s="235">
        <f t="shared" si="8"/>
        <v>1.5252861388891741E-2</v>
      </c>
      <c r="R45" s="235">
        <f t="shared" si="8"/>
        <v>9.290231399267844E-3</v>
      </c>
      <c r="S45" s="235">
        <f t="shared" si="8"/>
        <v>1.413951097071928E-2</v>
      </c>
      <c r="T45" s="235">
        <f t="shared" si="8"/>
        <v>2.0561605336595852E-2</v>
      </c>
      <c r="U45" s="235">
        <f t="shared" si="8"/>
        <v>1.6347976460041692E-2</v>
      </c>
      <c r="V45" s="235">
        <f t="shared" si="8"/>
        <v>1.6872050479214609E-2</v>
      </c>
      <c r="W45" s="235">
        <f t="shared" si="8"/>
        <v>1.5987914306286145E-2</v>
      </c>
    </row>
    <row r="46" spans="1:23" ht="12" customHeight="1" x14ac:dyDescent="0.25">
      <c r="A46" s="202" t="s">
        <v>96</v>
      </c>
      <c r="B46" s="235">
        <f t="shared" ref="B46:W46" si="9">IF(B10=0,0,B10/B$5)</f>
        <v>2.3450388425440814E-2</v>
      </c>
      <c r="C46" s="235">
        <f t="shared" si="9"/>
        <v>2.2881264094243792E-2</v>
      </c>
      <c r="D46" s="235">
        <f t="shared" si="9"/>
        <v>2.3557854420862431E-2</v>
      </c>
      <c r="E46" s="235">
        <f t="shared" si="9"/>
        <v>2.4085523166751312E-2</v>
      </c>
      <c r="F46" s="235">
        <f t="shared" si="9"/>
        <v>2.2883393714723973E-2</v>
      </c>
      <c r="G46" s="235">
        <f t="shared" si="9"/>
        <v>2.4109661295283732E-2</v>
      </c>
      <c r="H46" s="235">
        <f t="shared" si="9"/>
        <v>2.4781533844394528E-2</v>
      </c>
      <c r="I46" s="235">
        <f t="shared" si="9"/>
        <v>2.3528510061718987E-2</v>
      </c>
      <c r="J46" s="235">
        <f t="shared" si="9"/>
        <v>2.5524620397386122E-2</v>
      </c>
      <c r="K46" s="235">
        <f t="shared" si="9"/>
        <v>2.4425492601349016E-2</v>
      </c>
      <c r="L46" s="235">
        <f t="shared" si="9"/>
        <v>2.2673808887054961E-2</v>
      </c>
      <c r="M46" s="235">
        <f t="shared" si="9"/>
        <v>2.2858010812144988E-2</v>
      </c>
      <c r="N46" s="235">
        <f t="shared" si="9"/>
        <v>2.235159791130651E-2</v>
      </c>
      <c r="O46" s="235">
        <f t="shared" si="9"/>
        <v>2.003665529896875E-2</v>
      </c>
      <c r="P46" s="235">
        <f t="shared" si="9"/>
        <v>2.0759157356889449E-2</v>
      </c>
      <c r="Q46" s="235">
        <f t="shared" si="9"/>
        <v>2.0355260958086097E-2</v>
      </c>
      <c r="R46" s="235">
        <f t="shared" si="9"/>
        <v>1.8435523599336569E-2</v>
      </c>
      <c r="S46" s="235">
        <f t="shared" si="9"/>
        <v>2.0450349151618853E-2</v>
      </c>
      <c r="T46" s="235">
        <f t="shared" si="9"/>
        <v>2.5524267363965927E-2</v>
      </c>
      <c r="U46" s="235">
        <f t="shared" si="9"/>
        <v>2.5868615178668362E-2</v>
      </c>
      <c r="V46" s="235">
        <f t="shared" si="9"/>
        <v>2.6744317674927381E-2</v>
      </c>
      <c r="W46" s="235">
        <f t="shared" si="9"/>
        <v>2.5258153498195275E-2</v>
      </c>
    </row>
    <row r="47" spans="1:23" ht="12" customHeight="1" x14ac:dyDescent="0.25">
      <c r="A47" s="40" t="str">
        <f>$A$16</f>
        <v>Steam processes</v>
      </c>
      <c r="B47" s="236">
        <f t="shared" ref="B47:W47" si="10">IF(B16=0,0,B16/B$5)</f>
        <v>0.25900791049829486</v>
      </c>
      <c r="C47" s="236">
        <f t="shared" si="10"/>
        <v>0.24703704344844937</v>
      </c>
      <c r="D47" s="236">
        <f t="shared" si="10"/>
        <v>0.25538703388309458</v>
      </c>
      <c r="E47" s="236">
        <f t="shared" si="10"/>
        <v>0.26366862102006844</v>
      </c>
      <c r="F47" s="236">
        <f t="shared" si="10"/>
        <v>0.2406575407302067</v>
      </c>
      <c r="G47" s="236">
        <f t="shared" si="10"/>
        <v>0.25556937880123737</v>
      </c>
      <c r="H47" s="236">
        <f t="shared" si="10"/>
        <v>0.26306298674684836</v>
      </c>
      <c r="I47" s="236">
        <f t="shared" si="10"/>
        <v>0.22876356321991062</v>
      </c>
      <c r="J47" s="236">
        <f t="shared" si="10"/>
        <v>0.24490633010274676</v>
      </c>
      <c r="K47" s="236">
        <f t="shared" si="10"/>
        <v>0.2530213242922924</v>
      </c>
      <c r="L47" s="236">
        <f t="shared" si="10"/>
        <v>0.23694721850589187</v>
      </c>
      <c r="M47" s="236">
        <f t="shared" si="10"/>
        <v>0.23924111490116365</v>
      </c>
      <c r="N47" s="236">
        <f t="shared" si="10"/>
        <v>0.25170351024776771</v>
      </c>
      <c r="O47" s="236">
        <f t="shared" si="10"/>
        <v>0.22203282607685113</v>
      </c>
      <c r="P47" s="236">
        <f t="shared" si="10"/>
        <v>0.22504861336188089</v>
      </c>
      <c r="Q47" s="236">
        <f t="shared" si="10"/>
        <v>0.24572838501710925</v>
      </c>
      <c r="R47" s="236">
        <f t="shared" si="10"/>
        <v>0.23268619243850891</v>
      </c>
      <c r="S47" s="236">
        <f t="shared" si="10"/>
        <v>0.20866081280669932</v>
      </c>
      <c r="T47" s="236">
        <f t="shared" si="10"/>
        <v>0.21291038194409256</v>
      </c>
      <c r="U47" s="236">
        <f t="shared" si="10"/>
        <v>0.2100259434802885</v>
      </c>
      <c r="V47" s="236">
        <f t="shared" si="10"/>
        <v>0.22747276449560613</v>
      </c>
      <c r="W47" s="236">
        <f t="shared" si="10"/>
        <v>0.20974417250600486</v>
      </c>
    </row>
    <row r="48" spans="1:23" ht="12" customHeight="1" x14ac:dyDescent="0.25">
      <c r="A48" s="41" t="str">
        <f>$A$27</f>
        <v>Other processes</v>
      </c>
      <c r="B48" s="237">
        <f t="shared" ref="B48:W48" si="11">IF(B27=0,0,B27/B$5)</f>
        <v>0.66292754823363842</v>
      </c>
      <c r="C48" s="237">
        <f t="shared" si="11"/>
        <v>0.67710577062742439</v>
      </c>
      <c r="D48" s="237">
        <f t="shared" si="11"/>
        <v>0.66528153201806939</v>
      </c>
      <c r="E48" s="237">
        <f t="shared" si="11"/>
        <v>0.6574095455723129</v>
      </c>
      <c r="F48" s="237">
        <f t="shared" si="11"/>
        <v>0.68212186884088077</v>
      </c>
      <c r="G48" s="237">
        <f t="shared" si="11"/>
        <v>0.66717164246819294</v>
      </c>
      <c r="H48" s="237">
        <f t="shared" si="11"/>
        <v>0.65881265226274688</v>
      </c>
      <c r="I48" s="237">
        <f t="shared" si="11"/>
        <v>0.70097289979321387</v>
      </c>
      <c r="J48" s="237">
        <f t="shared" si="11"/>
        <v>0.66997117956401142</v>
      </c>
      <c r="K48" s="237">
        <f t="shared" si="11"/>
        <v>0.65918853490490525</v>
      </c>
      <c r="L48" s="237">
        <f t="shared" si="11"/>
        <v>0.68344008031602077</v>
      </c>
      <c r="M48" s="237">
        <f t="shared" si="11"/>
        <v>0.67359368593691027</v>
      </c>
      <c r="N48" s="237">
        <f t="shared" si="11"/>
        <v>0.66716522865854944</v>
      </c>
      <c r="O48" s="237">
        <f t="shared" si="11"/>
        <v>0.69923414174666854</v>
      </c>
      <c r="P48" s="237">
        <f t="shared" si="11"/>
        <v>0.69385646577500137</v>
      </c>
      <c r="Q48" s="237">
        <f t="shared" si="11"/>
        <v>0.67624628989905022</v>
      </c>
      <c r="R48" s="237">
        <f t="shared" si="11"/>
        <v>0.70345993129606055</v>
      </c>
      <c r="S48" s="237">
        <f t="shared" si="11"/>
        <v>0.71405222113572298</v>
      </c>
      <c r="T48" s="237">
        <f t="shared" si="11"/>
        <v>0.69299053784688702</v>
      </c>
      <c r="U48" s="237">
        <f t="shared" si="11"/>
        <v>0.69930713570267344</v>
      </c>
      <c r="V48" s="237">
        <f t="shared" si="11"/>
        <v>0.67815216339814022</v>
      </c>
      <c r="W48" s="237">
        <f t="shared" si="11"/>
        <v>0.69845875665484825</v>
      </c>
    </row>
  </sheetData>
  <conditionalFormatting sqref="B28:V37 B6:V15">
    <cfRule type="cellIs" dxfId="672" priority="45" operator="lessThan">
      <formula>0</formula>
    </cfRule>
  </conditionalFormatting>
  <conditionalFormatting sqref="B37:V37">
    <cfRule type="cellIs" dxfId="671" priority="22" operator="lessThan">
      <formula>0</formula>
    </cfRule>
    <cfRule type="cellIs" dxfId="670" priority="28" operator="lessThan">
      <formula>0</formula>
    </cfRule>
    <cfRule type="cellIs" dxfId="669" priority="31" operator="lessThan">
      <formula>0</formula>
    </cfRule>
    <cfRule type="cellIs" dxfId="668" priority="34" operator="lessThan">
      <formula>0</formula>
    </cfRule>
    <cfRule type="cellIs" dxfId="667" priority="40" operator="lessThan">
      <formula>0</formula>
    </cfRule>
    <cfRule type="cellIs" dxfId="666" priority="43" operator="lessThan">
      <formula>0</formula>
    </cfRule>
  </conditionalFormatting>
  <conditionalFormatting sqref="B17:V26">
    <cfRule type="cellIs" dxfId="665" priority="29" operator="lessThan">
      <formula>0</formula>
    </cfRule>
    <cfRule type="cellIs" dxfId="664" priority="32" operator="lessThan">
      <formula>0</formula>
    </cfRule>
    <cfRule type="cellIs" dxfId="663" priority="44" operator="lessThan">
      <formula>0</formula>
    </cfRule>
  </conditionalFormatting>
  <conditionalFormatting sqref="B31:V31">
    <cfRule type="cellIs" dxfId="662" priority="30" operator="lessThan">
      <formula>0</formula>
    </cfRule>
    <cfRule type="cellIs" dxfId="661" priority="42" operator="lessThan">
      <formula>0</formula>
    </cfRule>
  </conditionalFormatting>
  <conditionalFormatting sqref="C17:L26">
    <cfRule type="cellIs" dxfId="660" priority="41" operator="lessThan">
      <formula>0</formula>
    </cfRule>
  </conditionalFormatting>
  <conditionalFormatting sqref="C42:L42">
    <cfRule type="cellIs" dxfId="659" priority="38" operator="lessThan">
      <formula>0</formula>
    </cfRule>
  </conditionalFormatting>
  <conditionalFormatting sqref="C42:L46">
    <cfRule type="cellIs" dxfId="658" priority="39" operator="lessThan">
      <formula>0</formula>
    </cfRule>
  </conditionalFormatting>
  <conditionalFormatting sqref="B42:V46">
    <cfRule type="cellIs" dxfId="657" priority="25" operator="lessThan">
      <formula>0</formula>
    </cfRule>
    <cfRule type="cellIs" dxfId="656" priority="27" operator="lessThan">
      <formula>0</formula>
    </cfRule>
    <cfRule type="cellIs" dxfId="655" priority="37" operator="lessThan">
      <formula>0</formula>
    </cfRule>
  </conditionalFormatting>
  <conditionalFormatting sqref="B42:V42">
    <cfRule type="cellIs" dxfId="654" priority="24" operator="lessThan">
      <formula>0</formula>
    </cfRule>
    <cfRule type="cellIs" dxfId="653" priority="26" operator="lessThan">
      <formula>0</formula>
    </cfRule>
    <cfRule type="cellIs" dxfId="652" priority="36" operator="lessThan">
      <formula>0</formula>
    </cfRule>
  </conditionalFormatting>
  <conditionalFormatting sqref="B28:V37">
    <cfRule type="cellIs" dxfId="651" priority="23" operator="lessThan">
      <formula>0</formula>
    </cfRule>
    <cfRule type="cellIs" dxfId="650" priority="33" operator="lessThan">
      <formula>0</formula>
    </cfRule>
    <cfRule type="cellIs" dxfId="649" priority="35" operator="lessThan">
      <formula>0</formula>
    </cfRule>
  </conditionalFormatting>
  <conditionalFormatting sqref="W28:W37 W6:W15">
    <cfRule type="cellIs" dxfId="648" priority="21" operator="lessThan">
      <formula>0</formula>
    </cfRule>
  </conditionalFormatting>
  <conditionalFormatting sqref="W37">
    <cfRule type="cellIs" dxfId="647" priority="1" operator="lessThan">
      <formula>0</formula>
    </cfRule>
    <cfRule type="cellIs" dxfId="646" priority="7" operator="lessThan">
      <formula>0</formula>
    </cfRule>
    <cfRule type="cellIs" dxfId="645" priority="10" operator="lessThan">
      <formula>0</formula>
    </cfRule>
    <cfRule type="cellIs" dxfId="644" priority="13" operator="lessThan">
      <formula>0</formula>
    </cfRule>
    <cfRule type="cellIs" dxfId="643" priority="17" operator="lessThan">
      <formula>0</formula>
    </cfRule>
    <cfRule type="cellIs" dxfId="642" priority="19" operator="lessThan">
      <formula>0</formula>
    </cfRule>
  </conditionalFormatting>
  <conditionalFormatting sqref="W17:W26">
    <cfRule type="cellIs" dxfId="641" priority="8" operator="lessThan">
      <formula>0</formula>
    </cfRule>
    <cfRule type="cellIs" dxfId="640" priority="11" operator="lessThan">
      <formula>0</formula>
    </cfRule>
    <cfRule type="cellIs" dxfId="639" priority="20" operator="lessThan">
      <formula>0</formula>
    </cfRule>
  </conditionalFormatting>
  <conditionalFormatting sqref="W31">
    <cfRule type="cellIs" dxfId="638" priority="9" operator="lessThan">
      <formula>0</formula>
    </cfRule>
    <cfRule type="cellIs" dxfId="637" priority="18" operator="lessThan">
      <formula>0</formula>
    </cfRule>
  </conditionalFormatting>
  <conditionalFormatting sqref="W42:W46">
    <cfRule type="cellIs" dxfId="636" priority="4" operator="lessThan">
      <formula>0</formula>
    </cfRule>
    <cfRule type="cellIs" dxfId="635" priority="6" operator="lessThan">
      <formula>0</formula>
    </cfRule>
    <cfRule type="cellIs" dxfId="634" priority="16" operator="lessThan">
      <formula>0</formula>
    </cfRule>
  </conditionalFormatting>
  <conditionalFormatting sqref="W42">
    <cfRule type="cellIs" dxfId="633" priority="3" operator="lessThan">
      <formula>0</formula>
    </cfRule>
    <cfRule type="cellIs" dxfId="632" priority="5" operator="lessThan">
      <formula>0</formula>
    </cfRule>
    <cfRule type="cellIs" dxfId="631" priority="15" operator="lessThan">
      <formula>0</formula>
    </cfRule>
  </conditionalFormatting>
  <conditionalFormatting sqref="W28:W37">
    <cfRule type="cellIs" dxfId="630" priority="2" operator="lessThan">
      <formula>0</formula>
    </cfRule>
    <cfRule type="cellIs" dxfId="629" priority="12" operator="lessThan">
      <formula>0</formula>
    </cfRule>
    <cfRule type="cellIs" dxfId="628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DA10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Other industrial sectors / CO2 emissions"</f>
        <v>EL: Other industrial sectors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DA2" s="173"/>
    </row>
    <row r="3" spans="1:105" ht="15" customHeight="1" x14ac:dyDescent="0.25">
      <c r="A3" s="32" t="s">
        <v>344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4" spans="1:105" ht="12" customHeight="1" x14ac:dyDescent="0.25">
      <c r="J4" s="131"/>
    </row>
    <row r="5" spans="1:105" ht="15" customHeight="1" x14ac:dyDescent="0.25">
      <c r="A5" s="34" t="s">
        <v>29</v>
      </c>
      <c r="B5" s="225">
        <v>1660.3593681590719</v>
      </c>
      <c r="C5" s="225">
        <v>1690.9627143591031</v>
      </c>
      <c r="D5" s="225">
        <v>1740.0538331988339</v>
      </c>
      <c r="E5" s="225">
        <v>1686.5306711937039</v>
      </c>
      <c r="F5" s="225">
        <v>1035.686919597945</v>
      </c>
      <c r="G5" s="225">
        <v>1687.58314235885</v>
      </c>
      <c r="H5" s="225">
        <v>1960.3707112775051</v>
      </c>
      <c r="I5" s="225">
        <v>1815.2595381847959</v>
      </c>
      <c r="J5" s="225">
        <v>1710.3319078701279</v>
      </c>
      <c r="K5" s="225">
        <v>1401.6339309922321</v>
      </c>
      <c r="L5" s="225">
        <v>1109.6841606425139</v>
      </c>
      <c r="M5" s="225">
        <v>880.14834886108304</v>
      </c>
      <c r="N5" s="225">
        <v>1259.381811592845</v>
      </c>
      <c r="O5" s="225">
        <v>732.45520956297219</v>
      </c>
      <c r="P5" s="225">
        <v>1015.767979739904</v>
      </c>
      <c r="Q5" s="225">
        <v>1102.9502572843139</v>
      </c>
      <c r="R5" s="225">
        <v>1106.2194525240161</v>
      </c>
      <c r="S5" s="225">
        <v>1477.36282046317</v>
      </c>
      <c r="T5" s="225">
        <v>1520.0133255728081</v>
      </c>
      <c r="U5" s="225">
        <v>1106.598420005017</v>
      </c>
      <c r="V5" s="225">
        <v>849.36021244169797</v>
      </c>
      <c r="W5" s="225">
        <v>519.48091213388307</v>
      </c>
      <c r="DA5" s="89" t="s">
        <v>3187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3188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3189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3190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3191</v>
      </c>
    </row>
    <row r="10" spans="1:105" ht="12" customHeight="1" x14ac:dyDescent="0.25">
      <c r="A10" s="56" t="s">
        <v>96</v>
      </c>
      <c r="B10" s="262">
        <v>28.935428442183859</v>
      </c>
      <c r="C10" s="262">
        <v>29.178116436358991</v>
      </c>
      <c r="D10" s="262">
        <v>30.097630669088211</v>
      </c>
      <c r="E10" s="262">
        <v>35.16422896187381</v>
      </c>
      <c r="F10" s="262">
        <v>9.7445696105358657</v>
      </c>
      <c r="G10" s="262">
        <v>37.605075037797313</v>
      </c>
      <c r="H10" s="262">
        <v>45.54179822155848</v>
      </c>
      <c r="I10" s="262">
        <v>40.640961944237638</v>
      </c>
      <c r="J10" s="262">
        <v>34.159183829682632</v>
      </c>
      <c r="K10" s="262">
        <v>21.60125442824884</v>
      </c>
      <c r="L10" s="262">
        <v>18.58246835297447</v>
      </c>
      <c r="M10" s="262">
        <v>11.1804949487413</v>
      </c>
      <c r="N10" s="262">
        <v>27.709561581885101</v>
      </c>
      <c r="O10" s="262">
        <v>8.0814853990712052</v>
      </c>
      <c r="P10" s="262">
        <v>8.9345450930052266</v>
      </c>
      <c r="Q10" s="262">
        <v>9.3116323016560933</v>
      </c>
      <c r="R10" s="262">
        <v>12.753123681413699</v>
      </c>
      <c r="S10" s="262">
        <v>6.1317774255521407</v>
      </c>
      <c r="T10" s="262">
        <v>10.988898455510199</v>
      </c>
      <c r="U10" s="262">
        <v>1.6124184328140589</v>
      </c>
      <c r="V10" s="262">
        <v>3.9269379050533719</v>
      </c>
      <c r="W10" s="262">
        <v>0.55972003884801913</v>
      </c>
      <c r="DA10" s="68" t="s">
        <v>3192</v>
      </c>
    </row>
    <row r="11" spans="1:105" ht="12" customHeight="1" x14ac:dyDescent="0.25">
      <c r="A11" s="37" t="s">
        <v>160</v>
      </c>
      <c r="B11" s="228">
        <v>28.769117958989721</v>
      </c>
      <c r="C11" s="228">
        <v>28.050182621171519</v>
      </c>
      <c r="D11" s="228">
        <v>29.593910606023581</v>
      </c>
      <c r="E11" s="228">
        <v>34.75745638679048</v>
      </c>
      <c r="F11" s="228">
        <v>7.6954535025176609</v>
      </c>
      <c r="G11" s="228">
        <v>36.76635632236254</v>
      </c>
      <c r="H11" s="228">
        <v>44.996384730592233</v>
      </c>
      <c r="I11" s="228">
        <v>39.421940471905302</v>
      </c>
      <c r="J11" s="228">
        <v>33.407838166426792</v>
      </c>
      <c r="K11" s="228">
        <v>21.020604292919259</v>
      </c>
      <c r="L11" s="228">
        <v>17.932738537132611</v>
      </c>
      <c r="M11" s="228">
        <v>8.4498736307328173</v>
      </c>
      <c r="N11" s="228">
        <v>23.78232171253428</v>
      </c>
      <c r="O11" s="228">
        <v>7.6968065445275577</v>
      </c>
      <c r="P11" s="228">
        <v>8.8963711915734613</v>
      </c>
      <c r="Q11" s="228">
        <v>8.9982751649356842</v>
      </c>
      <c r="R11" s="228">
        <v>9.223002732447446</v>
      </c>
      <c r="S11" s="228">
        <v>5.680910060597065</v>
      </c>
      <c r="T11" s="228">
        <v>9.1013846346951688</v>
      </c>
      <c r="U11" s="228">
        <v>1.2213055516213711</v>
      </c>
      <c r="V11" s="228">
        <v>0.57840206030477992</v>
      </c>
      <c r="W11" s="228">
        <v>0.43482256055531049</v>
      </c>
      <c r="DA11" s="69" t="s">
        <v>3193</v>
      </c>
    </row>
    <row r="12" spans="1:105" ht="12" customHeight="1" x14ac:dyDescent="0.25">
      <c r="A12" s="37" t="s">
        <v>162</v>
      </c>
      <c r="B12" s="228">
        <v>0.1663104831941386</v>
      </c>
      <c r="C12" s="228">
        <v>1.127933815187474</v>
      </c>
      <c r="D12" s="228">
        <v>0.50372006306462325</v>
      </c>
      <c r="E12" s="228">
        <v>0.40677257508332931</v>
      </c>
      <c r="F12" s="228">
        <v>2.0491161080182039</v>
      </c>
      <c r="G12" s="228">
        <v>0.8387187154347624</v>
      </c>
      <c r="H12" s="228">
        <v>0.54541349096624925</v>
      </c>
      <c r="I12" s="228">
        <v>1.219021472332336</v>
      </c>
      <c r="J12" s="228">
        <v>0.75134566325583596</v>
      </c>
      <c r="K12" s="228">
        <v>0.58065013532958132</v>
      </c>
      <c r="L12" s="228">
        <v>0.6497298158418503</v>
      </c>
      <c r="M12" s="228">
        <v>2.730621318008482</v>
      </c>
      <c r="N12" s="228">
        <v>3.927239869350819</v>
      </c>
      <c r="O12" s="228">
        <v>0.38467885454364631</v>
      </c>
      <c r="P12" s="228">
        <v>3.8173901431765939E-2</v>
      </c>
      <c r="Q12" s="228">
        <v>0.31335713672040771</v>
      </c>
      <c r="R12" s="228">
        <v>3.5301209489662551</v>
      </c>
      <c r="S12" s="228">
        <v>0.4508673649550759</v>
      </c>
      <c r="T12" s="228">
        <v>1.8875138208150279</v>
      </c>
      <c r="U12" s="228">
        <v>0.391112881192688</v>
      </c>
      <c r="V12" s="228">
        <v>3.348535844748592</v>
      </c>
      <c r="W12" s="228">
        <v>0.1248974782927086</v>
      </c>
      <c r="DA12" s="69" t="s">
        <v>3194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3195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3196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3197</v>
      </c>
    </row>
    <row r="16" spans="1:105" ht="12" customHeight="1" x14ac:dyDescent="0.25">
      <c r="A16" s="57" t="s">
        <v>3059</v>
      </c>
      <c r="B16" s="263">
        <v>450.32066318425228</v>
      </c>
      <c r="C16" s="263">
        <v>463.76040557408169</v>
      </c>
      <c r="D16" s="263">
        <v>472.86545541824461</v>
      </c>
      <c r="E16" s="263">
        <v>477.97512466985393</v>
      </c>
      <c r="F16" s="263">
        <v>229.26549006294829</v>
      </c>
      <c r="G16" s="263">
        <v>490.43557348794258</v>
      </c>
      <c r="H16" s="263">
        <v>600.42216066169283</v>
      </c>
      <c r="I16" s="263">
        <v>555.22767817896636</v>
      </c>
      <c r="J16" s="263">
        <v>526.12659045059729</v>
      </c>
      <c r="K16" s="263">
        <v>404.38009035701037</v>
      </c>
      <c r="L16" s="263">
        <v>306.76067400906919</v>
      </c>
      <c r="M16" s="263">
        <v>263.89347635631128</v>
      </c>
      <c r="N16" s="263">
        <v>437.05970815264038</v>
      </c>
      <c r="O16" s="263">
        <v>150.33010932174551</v>
      </c>
      <c r="P16" s="263">
        <v>181.96060397925669</v>
      </c>
      <c r="Q16" s="263">
        <v>223.40697471489571</v>
      </c>
      <c r="R16" s="263">
        <v>284.0704895185105</v>
      </c>
      <c r="S16" s="263">
        <v>286.00258839762512</v>
      </c>
      <c r="T16" s="263">
        <v>303.63492198131928</v>
      </c>
      <c r="U16" s="263">
        <v>215.1619530682583</v>
      </c>
      <c r="V16" s="263">
        <v>200.7111871805543</v>
      </c>
      <c r="W16" s="263">
        <v>86.776368350407722</v>
      </c>
      <c r="DA16" s="70" t="s">
        <v>3198</v>
      </c>
    </row>
    <row r="17" spans="1:105" ht="12" customHeight="1" x14ac:dyDescent="0.25">
      <c r="A17" s="46" t="s">
        <v>30</v>
      </c>
      <c r="B17" s="231">
        <v>0</v>
      </c>
      <c r="C17" s="231">
        <v>0</v>
      </c>
      <c r="D17" s="231">
        <v>0</v>
      </c>
      <c r="E17" s="231">
        <v>0</v>
      </c>
      <c r="F17" s="231">
        <v>0</v>
      </c>
      <c r="G17" s="231">
        <v>0</v>
      </c>
      <c r="H17" s="231">
        <v>0</v>
      </c>
      <c r="I17" s="231">
        <v>2.2011167463947738</v>
      </c>
      <c r="J17" s="231">
        <v>2.2309420049742692</v>
      </c>
      <c r="K17" s="231">
        <v>24.44620667646014</v>
      </c>
      <c r="L17" s="231">
        <v>9.3256908407840573</v>
      </c>
      <c r="M17" s="231">
        <v>6.9576034599929404</v>
      </c>
      <c r="N17" s="231">
        <v>0</v>
      </c>
      <c r="O17" s="231">
        <v>15.87450351806066</v>
      </c>
      <c r="P17" s="231">
        <v>39.699506488193293</v>
      </c>
      <c r="Q17" s="231">
        <v>41.787928529535421</v>
      </c>
      <c r="R17" s="231">
        <v>2.051288087275307</v>
      </c>
      <c r="S17" s="231">
        <v>114.1227375070379</v>
      </c>
      <c r="T17" s="231">
        <v>130.59875124025129</v>
      </c>
      <c r="U17" s="231">
        <v>94.94415873815224</v>
      </c>
      <c r="V17" s="231">
        <v>47.43850702919768</v>
      </c>
      <c r="W17" s="231">
        <v>33.800595123165863</v>
      </c>
      <c r="DA17" s="73" t="s">
        <v>3199</v>
      </c>
    </row>
    <row r="18" spans="1:105" ht="12" customHeight="1" x14ac:dyDescent="0.25">
      <c r="A18" s="46" t="s">
        <v>32</v>
      </c>
      <c r="B18" s="231">
        <v>0</v>
      </c>
      <c r="C18" s="231">
        <v>0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 t="s">
        <v>3200</v>
      </c>
    </row>
    <row r="19" spans="1:105" ht="12" customHeight="1" x14ac:dyDescent="0.25">
      <c r="A19" s="46" t="s">
        <v>33</v>
      </c>
      <c r="B19" s="231">
        <v>154.88381323836271</v>
      </c>
      <c r="C19" s="231">
        <v>158.29903228236989</v>
      </c>
      <c r="D19" s="231">
        <v>159.051825182573</v>
      </c>
      <c r="E19" s="231">
        <v>152.97310901038091</v>
      </c>
      <c r="F19" s="231">
        <v>141.89010550696719</v>
      </c>
      <c r="G19" s="231">
        <v>140.72788287407289</v>
      </c>
      <c r="H19" s="231">
        <v>134.9242242664981</v>
      </c>
      <c r="I19" s="231">
        <v>128.43873605809461</v>
      </c>
      <c r="J19" s="231">
        <v>126.021300140799</v>
      </c>
      <c r="K19" s="231">
        <v>103.3136837375004</v>
      </c>
      <c r="L19" s="231">
        <v>66.463076332248235</v>
      </c>
      <c r="M19" s="231">
        <v>5.9464759638338567</v>
      </c>
      <c r="N19" s="231">
        <v>59.295818131574642</v>
      </c>
      <c r="O19" s="231">
        <v>22.177727815093419</v>
      </c>
      <c r="P19" s="231">
        <v>12.93199837533137</v>
      </c>
      <c r="Q19" s="231">
        <v>16.57415792670184</v>
      </c>
      <c r="R19" s="231">
        <v>22.679091667227361</v>
      </c>
      <c r="S19" s="231">
        <v>30.212757952683869</v>
      </c>
      <c r="T19" s="231">
        <v>35.00620593200739</v>
      </c>
      <c r="U19" s="231">
        <v>39.855490879144938</v>
      </c>
      <c r="V19" s="231">
        <v>32.163193807807673</v>
      </c>
      <c r="W19" s="231">
        <v>13.6745079492296</v>
      </c>
      <c r="DA19" s="73" t="s">
        <v>3201</v>
      </c>
    </row>
    <row r="20" spans="1:105" ht="12" customHeight="1" x14ac:dyDescent="0.25">
      <c r="A20" s="46" t="s">
        <v>160</v>
      </c>
      <c r="B20" s="231">
        <v>248.64938211252601</v>
      </c>
      <c r="C20" s="231">
        <v>248.77189003320521</v>
      </c>
      <c r="D20" s="231">
        <v>256.92864490885518</v>
      </c>
      <c r="E20" s="231">
        <v>291.34892286875339</v>
      </c>
      <c r="F20" s="231">
        <v>51.048354707178802</v>
      </c>
      <c r="G20" s="231">
        <v>313.50546603918252</v>
      </c>
      <c r="H20" s="231">
        <v>371.81630829735622</v>
      </c>
      <c r="I20" s="231">
        <v>329.29352017626383</v>
      </c>
      <c r="J20" s="231">
        <v>320.28623953839673</v>
      </c>
      <c r="K20" s="231">
        <v>224.3078359639749</v>
      </c>
      <c r="L20" s="231">
        <v>183.29355498264141</v>
      </c>
      <c r="M20" s="231">
        <v>133.9464889393559</v>
      </c>
      <c r="N20" s="231">
        <v>188.9538026894574</v>
      </c>
      <c r="O20" s="231">
        <v>62.966222075880772</v>
      </c>
      <c r="P20" s="231">
        <v>66.727980283122591</v>
      </c>
      <c r="Q20" s="231">
        <v>73.965716182871304</v>
      </c>
      <c r="R20" s="231">
        <v>80.080578771920742</v>
      </c>
      <c r="S20" s="231">
        <v>68.132001946133769</v>
      </c>
      <c r="T20" s="231">
        <v>62.85356806360268</v>
      </c>
      <c r="U20" s="231">
        <v>10.05295321112386</v>
      </c>
      <c r="V20" s="231">
        <v>7.511505168328676</v>
      </c>
      <c r="W20" s="231">
        <v>8.6505850965771032</v>
      </c>
      <c r="DA20" s="73" t="s">
        <v>3202</v>
      </c>
    </row>
    <row r="21" spans="1:105" ht="12" customHeight="1" x14ac:dyDescent="0.25">
      <c r="A21" s="46" t="s">
        <v>70</v>
      </c>
      <c r="B21" s="231">
        <v>42.513221614857777</v>
      </c>
      <c r="C21" s="231">
        <v>42.513221614859631</v>
      </c>
      <c r="D21" s="231">
        <v>46.589799205977407</v>
      </c>
      <c r="E21" s="231">
        <v>19.21832201170653</v>
      </c>
      <c r="F21" s="231">
        <v>16.306466048184198</v>
      </c>
      <c r="G21" s="231">
        <v>18.053548489576539</v>
      </c>
      <c r="H21" s="231">
        <v>75.825801510668796</v>
      </c>
      <c r="I21" s="231">
        <v>78.28745802356265</v>
      </c>
      <c r="J21" s="231">
        <v>67.195484577982143</v>
      </c>
      <c r="K21" s="231">
        <v>44.997195855834512</v>
      </c>
      <c r="L21" s="231">
        <v>39.732857588325601</v>
      </c>
      <c r="M21" s="231">
        <v>36.632718070131283</v>
      </c>
      <c r="N21" s="231">
        <v>107.28207876902189</v>
      </c>
      <c r="O21" s="231">
        <v>40.010301221414693</v>
      </c>
      <c r="P21" s="231">
        <v>43.000304778609753</v>
      </c>
      <c r="Q21" s="231">
        <v>55.923240186333352</v>
      </c>
      <c r="R21" s="231">
        <v>66.417350184981828</v>
      </c>
      <c r="S21" s="231">
        <v>64.198206172692693</v>
      </c>
      <c r="T21" s="231">
        <v>54.424631757870962</v>
      </c>
      <c r="U21" s="231">
        <v>53.189786858102018</v>
      </c>
      <c r="V21" s="231">
        <v>48.257151006275883</v>
      </c>
      <c r="W21" s="231">
        <v>20.786159059698779</v>
      </c>
      <c r="DA21" s="73" t="s">
        <v>3203</v>
      </c>
    </row>
    <row r="22" spans="1:105" ht="12" customHeight="1" x14ac:dyDescent="0.25">
      <c r="A22" s="46" t="s">
        <v>34</v>
      </c>
      <c r="B22" s="231">
        <v>2.6275114841701441</v>
      </c>
      <c r="C22" s="231">
        <v>2.6275114841704399</v>
      </c>
      <c r="D22" s="231">
        <v>5.2548070144089287</v>
      </c>
      <c r="E22" s="231">
        <v>10.50982998274473</v>
      </c>
      <c r="F22" s="231">
        <v>10.509829982728579</v>
      </c>
      <c r="G22" s="231">
        <v>10.509829982758189</v>
      </c>
      <c r="H22" s="231">
        <v>13.13712551299955</v>
      </c>
      <c r="I22" s="231">
        <v>5.2548070144133696</v>
      </c>
      <c r="J22" s="231">
        <v>2.6275114841696068</v>
      </c>
      <c r="K22" s="231">
        <v>0</v>
      </c>
      <c r="L22" s="231">
        <v>0</v>
      </c>
      <c r="M22" s="231">
        <v>0</v>
      </c>
      <c r="N22" s="231">
        <v>47.206912487991637</v>
      </c>
      <c r="O22" s="231">
        <v>0</v>
      </c>
      <c r="P22" s="231">
        <v>11.727882719937201</v>
      </c>
      <c r="Q22" s="231">
        <v>7.8092801158139924</v>
      </c>
      <c r="R22" s="231">
        <v>4.8923705400937694</v>
      </c>
      <c r="S22" s="231">
        <v>0.2035828202025719</v>
      </c>
      <c r="T22" s="231">
        <v>0.18855296204398961</v>
      </c>
      <c r="U22" s="231">
        <v>6.0368827176443158</v>
      </c>
      <c r="V22" s="231">
        <v>7.930851227319172</v>
      </c>
      <c r="W22" s="231">
        <v>3.289447423237545</v>
      </c>
      <c r="DA22" s="73" t="s">
        <v>3204</v>
      </c>
    </row>
    <row r="23" spans="1:105" ht="12" customHeight="1" x14ac:dyDescent="0.25">
      <c r="A23" s="46" t="s">
        <v>162</v>
      </c>
      <c r="B23" s="231">
        <v>1.6467347343357359</v>
      </c>
      <c r="C23" s="231">
        <v>11.54875015947642</v>
      </c>
      <c r="D23" s="231">
        <v>5.0403791064300041</v>
      </c>
      <c r="E23" s="231">
        <v>3.9249407962684222</v>
      </c>
      <c r="F23" s="231">
        <v>9.5107338178894718</v>
      </c>
      <c r="G23" s="231">
        <v>7.6388461023525629</v>
      </c>
      <c r="H23" s="231">
        <v>4.7187010741703022</v>
      </c>
      <c r="I23" s="231">
        <v>11.752040160237179</v>
      </c>
      <c r="J23" s="231">
        <v>7.7651127042755226</v>
      </c>
      <c r="K23" s="231">
        <v>7.315168123240535</v>
      </c>
      <c r="L23" s="231">
        <v>7.9454942650699518</v>
      </c>
      <c r="M23" s="231">
        <v>80.410189922997361</v>
      </c>
      <c r="N23" s="231">
        <v>34.321096074594962</v>
      </c>
      <c r="O23" s="231">
        <v>9.3013546912959981</v>
      </c>
      <c r="P23" s="231">
        <v>7.8729313340625051</v>
      </c>
      <c r="Q23" s="231">
        <v>27.346651773639781</v>
      </c>
      <c r="R23" s="231">
        <v>107.9498102670115</v>
      </c>
      <c r="S23" s="231">
        <v>9.133301998874316</v>
      </c>
      <c r="T23" s="231">
        <v>20.56321202554301</v>
      </c>
      <c r="U23" s="231">
        <v>11.082680664090899</v>
      </c>
      <c r="V23" s="231">
        <v>57.409978941625212</v>
      </c>
      <c r="W23" s="231">
        <v>6.5750736984988238</v>
      </c>
      <c r="DA23" s="73" t="s">
        <v>3205</v>
      </c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 t="s">
        <v>3206</v>
      </c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0</v>
      </c>
      <c r="R25" s="231">
        <v>0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 t="s">
        <v>3207</v>
      </c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 t="s">
        <v>3208</v>
      </c>
    </row>
    <row r="27" spans="1:105" ht="12" customHeight="1" x14ac:dyDescent="0.25">
      <c r="A27" s="57" t="s">
        <v>3071</v>
      </c>
      <c r="B27" s="263">
        <f t="shared" ref="B27:W27" si="0">B28+B34</f>
        <v>771.34184810131183</v>
      </c>
      <c r="C27" s="263">
        <f t="shared" si="0"/>
        <v>781.22138710779473</v>
      </c>
      <c r="D27" s="263">
        <f t="shared" si="0"/>
        <v>809.48636742448264</v>
      </c>
      <c r="E27" s="263">
        <f t="shared" si="0"/>
        <v>748.58685608339954</v>
      </c>
      <c r="F27" s="263">
        <f t="shared" si="0"/>
        <v>484.92342214846423</v>
      </c>
      <c r="G27" s="263">
        <f t="shared" si="0"/>
        <v>740.83577978006872</v>
      </c>
      <c r="H27" s="263">
        <f t="shared" si="0"/>
        <v>851.84872804763484</v>
      </c>
      <c r="I27" s="263">
        <f t="shared" si="0"/>
        <v>791.08856969760973</v>
      </c>
      <c r="J27" s="263">
        <f t="shared" si="0"/>
        <v>745.3715807551016</v>
      </c>
      <c r="K27" s="263">
        <f t="shared" si="0"/>
        <v>621.66135979095543</v>
      </c>
      <c r="L27" s="263">
        <f t="shared" si="0"/>
        <v>495.28452862799332</v>
      </c>
      <c r="M27" s="263">
        <f t="shared" si="0"/>
        <v>388.20851542772459</v>
      </c>
      <c r="N27" s="263">
        <f t="shared" si="0"/>
        <v>537.51121664768175</v>
      </c>
      <c r="O27" s="263">
        <f t="shared" si="0"/>
        <v>376.47130723071808</v>
      </c>
      <c r="P27" s="263">
        <f t="shared" si="0"/>
        <v>567.8811361947553</v>
      </c>
      <c r="Q27" s="263">
        <f t="shared" si="0"/>
        <v>601.77665677619814</v>
      </c>
      <c r="R27" s="263">
        <f t="shared" si="0"/>
        <v>530.17374112892742</v>
      </c>
      <c r="S27" s="263">
        <f t="shared" si="0"/>
        <v>908.76619645883488</v>
      </c>
      <c r="T27" s="263">
        <f t="shared" si="0"/>
        <v>912.32030580876074</v>
      </c>
      <c r="U27" s="263">
        <f t="shared" si="0"/>
        <v>728.06470886464695</v>
      </c>
      <c r="V27" s="263">
        <f t="shared" si="0"/>
        <v>493.46641985392398</v>
      </c>
      <c r="W27" s="263">
        <f t="shared" si="0"/>
        <v>319.75651745688901</v>
      </c>
      <c r="DA27" s="70"/>
    </row>
    <row r="28" spans="1:105" ht="12" customHeight="1" x14ac:dyDescent="0.25">
      <c r="A28" s="60" t="s">
        <v>3072</v>
      </c>
      <c r="B28" s="264">
        <v>771.34184810131183</v>
      </c>
      <c r="C28" s="264">
        <v>781.22138710779473</v>
      </c>
      <c r="D28" s="264">
        <v>809.48636742448264</v>
      </c>
      <c r="E28" s="264">
        <v>748.58685608339954</v>
      </c>
      <c r="F28" s="264">
        <v>484.92342214846423</v>
      </c>
      <c r="G28" s="264">
        <v>740.83577978006872</v>
      </c>
      <c r="H28" s="264">
        <v>851.84872804763484</v>
      </c>
      <c r="I28" s="264">
        <v>791.08856969760973</v>
      </c>
      <c r="J28" s="264">
        <v>745.3715807551016</v>
      </c>
      <c r="K28" s="264">
        <v>621.66135979095543</v>
      </c>
      <c r="L28" s="264">
        <v>495.28452862799332</v>
      </c>
      <c r="M28" s="264">
        <v>388.20851542772459</v>
      </c>
      <c r="N28" s="264">
        <v>537.51121664768175</v>
      </c>
      <c r="O28" s="264">
        <v>376.47130723071808</v>
      </c>
      <c r="P28" s="264">
        <v>567.8811361947553</v>
      </c>
      <c r="Q28" s="264">
        <v>601.77665677619814</v>
      </c>
      <c r="R28" s="264">
        <v>530.17374112892742</v>
      </c>
      <c r="S28" s="264">
        <v>908.76619645883488</v>
      </c>
      <c r="T28" s="264">
        <v>912.32030580876074</v>
      </c>
      <c r="U28" s="264">
        <v>728.06470886464695</v>
      </c>
      <c r="V28" s="264">
        <v>493.46641985392398</v>
      </c>
      <c r="W28" s="264">
        <v>319.75651745688901</v>
      </c>
      <c r="DA28" s="72" t="s">
        <v>3209</v>
      </c>
    </row>
    <row r="29" spans="1:105" ht="12" customHeight="1" x14ac:dyDescent="0.25">
      <c r="A29" s="59" t="s">
        <v>30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2.055973079442416</v>
      </c>
      <c r="J29" s="232">
        <v>2.075663542320759</v>
      </c>
      <c r="K29" s="232">
        <v>22.646050014627569</v>
      </c>
      <c r="L29" s="232">
        <v>8.6389706180759003</v>
      </c>
      <c r="M29" s="232">
        <v>6.445263186319476</v>
      </c>
      <c r="N29" s="232">
        <v>0</v>
      </c>
      <c r="O29" s="232">
        <v>61.798872659495032</v>
      </c>
      <c r="P29" s="232">
        <v>173.46097353417139</v>
      </c>
      <c r="Q29" s="232">
        <v>182.5860169537707</v>
      </c>
      <c r="R29" s="232">
        <v>8.9627922383278076</v>
      </c>
      <c r="S29" s="232">
        <v>498.64199587072488</v>
      </c>
      <c r="T29" s="232">
        <v>512.3820854642529</v>
      </c>
      <c r="U29" s="232">
        <v>415.01818250178621</v>
      </c>
      <c r="V29" s="232">
        <v>207.27536284964921</v>
      </c>
      <c r="W29" s="232">
        <v>148.1935794056422</v>
      </c>
      <c r="DA29" s="71" t="s">
        <v>3210</v>
      </c>
    </row>
    <row r="30" spans="1:105" ht="12" customHeight="1" x14ac:dyDescent="0.25">
      <c r="A30" s="59" t="s">
        <v>33</v>
      </c>
      <c r="B30" s="232">
        <v>192.04631906507791</v>
      </c>
      <c r="C30" s="232">
        <v>193.28087409392049</v>
      </c>
      <c r="D30" s="232">
        <v>198.5139621113174</v>
      </c>
      <c r="E30" s="232">
        <v>197.86509168092809</v>
      </c>
      <c r="F30" s="232">
        <v>181.3802210889119</v>
      </c>
      <c r="G30" s="232">
        <v>170.95836802051261</v>
      </c>
      <c r="H30" s="232">
        <v>163.59623834292111</v>
      </c>
      <c r="I30" s="232">
        <v>154.34136225350221</v>
      </c>
      <c r="J30" s="232">
        <v>151.6585688411725</v>
      </c>
      <c r="K30" s="232">
        <v>132.93065936938319</v>
      </c>
      <c r="L30" s="232">
        <v>91.348574049893173</v>
      </c>
      <c r="M30" s="232">
        <v>25.98222499544007</v>
      </c>
      <c r="N30" s="232">
        <v>66.250115119301526</v>
      </c>
      <c r="O30" s="232">
        <v>26.128413573878969</v>
      </c>
      <c r="P30" s="232">
        <v>37.176259165576298</v>
      </c>
      <c r="Q30" s="232">
        <v>38.064993201753467</v>
      </c>
      <c r="R30" s="232">
        <v>50.991108533264438</v>
      </c>
      <c r="S30" s="232">
        <v>59.420357920705953</v>
      </c>
      <c r="T30" s="232">
        <v>64.933624640908178</v>
      </c>
      <c r="U30" s="232">
        <v>71.374007124184487</v>
      </c>
      <c r="V30" s="232">
        <v>60.075673366827317</v>
      </c>
      <c r="W30" s="232">
        <v>45.413561665271118</v>
      </c>
      <c r="DA30" s="71" t="s">
        <v>3211</v>
      </c>
    </row>
    <row r="31" spans="1:105" ht="12" customHeight="1" x14ac:dyDescent="0.25">
      <c r="A31" s="59" t="s">
        <v>160</v>
      </c>
      <c r="B31" s="232">
        <v>392.00654814690893</v>
      </c>
      <c r="C31" s="232">
        <v>391.43082352786121</v>
      </c>
      <c r="D31" s="232">
        <v>402.68681281710138</v>
      </c>
      <c r="E31" s="232">
        <v>463.04091661192058</v>
      </c>
      <c r="F31" s="232">
        <v>223.04804487830111</v>
      </c>
      <c r="G31" s="232">
        <v>483.78229361895472</v>
      </c>
      <c r="H31" s="232">
        <v>540.38013940712392</v>
      </c>
      <c r="I31" s="232">
        <v>473.75536141542699</v>
      </c>
      <c r="J31" s="232">
        <v>461.81162271550448</v>
      </c>
      <c r="K31" s="232">
        <v>375.93430337813572</v>
      </c>
      <c r="L31" s="232">
        <v>313.40986696762718</v>
      </c>
      <c r="M31" s="232">
        <v>215.5928663303724</v>
      </c>
      <c r="N31" s="232">
        <v>248.44222464113349</v>
      </c>
      <c r="O31" s="232">
        <v>147.57156286041649</v>
      </c>
      <c r="P31" s="232">
        <v>165.21568551203589</v>
      </c>
      <c r="Q31" s="232">
        <v>179.1282125816675</v>
      </c>
      <c r="R31" s="232">
        <v>171.74610042759971</v>
      </c>
      <c r="S31" s="232">
        <v>125.2319637259331</v>
      </c>
      <c r="T31" s="232">
        <v>119.2773759636565</v>
      </c>
      <c r="U31" s="232">
        <v>32.778738025531517</v>
      </c>
      <c r="V31" s="232">
        <v>26.780518331445641</v>
      </c>
      <c r="W31" s="232">
        <v>28.159633472792351</v>
      </c>
      <c r="DA31" s="71" t="s">
        <v>3212</v>
      </c>
    </row>
    <row r="32" spans="1:105" ht="12" customHeight="1" x14ac:dyDescent="0.25">
      <c r="A32" s="59" t="s">
        <v>70</v>
      </c>
      <c r="B32" s="232">
        <v>185.75507510604359</v>
      </c>
      <c r="C32" s="232">
        <v>185.75507510605169</v>
      </c>
      <c r="D32" s="232">
        <v>203.56706271484421</v>
      </c>
      <c r="E32" s="232">
        <v>83.971543747911255</v>
      </c>
      <c r="F32" s="232">
        <v>71.248630671546479</v>
      </c>
      <c r="G32" s="232">
        <v>78.882242470184252</v>
      </c>
      <c r="H32" s="232">
        <v>143.41595400026469</v>
      </c>
      <c r="I32" s="232">
        <v>143.1467622115405</v>
      </c>
      <c r="J32" s="232">
        <v>122.60108184808951</v>
      </c>
      <c r="K32" s="232">
        <v>83.373849334226705</v>
      </c>
      <c r="L32" s="232">
        <v>74.526708774504698</v>
      </c>
      <c r="M32" s="232">
        <v>65.699173450909299</v>
      </c>
      <c r="N32" s="232">
        <v>188.73510312368859</v>
      </c>
      <c r="O32" s="232">
        <v>132.35603161601011</v>
      </c>
      <c r="P32" s="232">
        <v>184.73502934587361</v>
      </c>
      <c r="Q32" s="232">
        <v>175.6436449712499</v>
      </c>
      <c r="R32" s="232">
        <v>196.91591257823779</v>
      </c>
      <c r="S32" s="232">
        <v>199.02716423770309</v>
      </c>
      <c r="T32" s="232">
        <v>173.35426923611399</v>
      </c>
      <c r="U32" s="232">
        <v>171.0116902589341</v>
      </c>
      <c r="V32" s="232">
        <v>134.35861411888899</v>
      </c>
      <c r="W32" s="232">
        <v>78.910205910431785</v>
      </c>
      <c r="DA32" s="71" t="s">
        <v>3213</v>
      </c>
    </row>
    <row r="33" spans="1:105" ht="12" customHeight="1" x14ac:dyDescent="0.25">
      <c r="A33" s="59" t="s">
        <v>162</v>
      </c>
      <c r="B33" s="232">
        <v>1.5339057832815091</v>
      </c>
      <c r="C33" s="232">
        <v>10.754614379961421</v>
      </c>
      <c r="D33" s="232">
        <v>4.7185297812196056</v>
      </c>
      <c r="E33" s="232">
        <v>3.7093040426395811</v>
      </c>
      <c r="F33" s="232">
        <v>9.2465255097046875</v>
      </c>
      <c r="G33" s="232">
        <v>7.2128756704171249</v>
      </c>
      <c r="H33" s="232">
        <v>4.4563962973250391</v>
      </c>
      <c r="I33" s="232">
        <v>17.78911073769757</v>
      </c>
      <c r="J33" s="232">
        <v>7.2246438080143447</v>
      </c>
      <c r="K33" s="232">
        <v>6.7764976945822939</v>
      </c>
      <c r="L33" s="232">
        <v>7.3604082178922976</v>
      </c>
      <c r="M33" s="232">
        <v>74.488987464683433</v>
      </c>
      <c r="N33" s="232">
        <v>34.083773763558092</v>
      </c>
      <c r="O33" s="232">
        <v>8.6164265209174342</v>
      </c>
      <c r="P33" s="232">
        <v>7.2931886370979884</v>
      </c>
      <c r="Q33" s="232">
        <v>26.35378906775669</v>
      </c>
      <c r="R33" s="232">
        <v>101.55782735149771</v>
      </c>
      <c r="S33" s="232">
        <v>26.444714703767811</v>
      </c>
      <c r="T33" s="232">
        <v>42.372950503829358</v>
      </c>
      <c r="U33" s="232">
        <v>37.882090954210739</v>
      </c>
      <c r="V33" s="232">
        <v>64.976251187112879</v>
      </c>
      <c r="W33" s="232">
        <v>19.07953700275155</v>
      </c>
      <c r="DA33" s="71" t="s">
        <v>3214</v>
      </c>
    </row>
    <row r="34" spans="1:105" ht="12" customHeight="1" x14ac:dyDescent="0.25">
      <c r="A34" s="60" t="s">
        <v>3079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3215</v>
      </c>
    </row>
    <row r="35" spans="1:105" ht="12" customHeight="1" x14ac:dyDescent="0.25">
      <c r="A35" s="57" t="s">
        <v>3081</v>
      </c>
      <c r="B35" s="263">
        <f t="shared" ref="B35:W35" si="1">B36+B42+B53</f>
        <v>110.68313478748068</v>
      </c>
      <c r="C35" s="263">
        <f t="shared" si="1"/>
        <v>115.20500158532764</v>
      </c>
      <c r="D35" s="263">
        <f t="shared" si="1"/>
        <v>116.11369940734626</v>
      </c>
      <c r="E35" s="263">
        <f t="shared" si="1"/>
        <v>123.5117806544549</v>
      </c>
      <c r="F35" s="263">
        <f t="shared" si="1"/>
        <v>47.083528613010444</v>
      </c>
      <c r="G35" s="263">
        <f t="shared" si="1"/>
        <v>129.27736995651586</v>
      </c>
      <c r="H35" s="263">
        <f t="shared" si="1"/>
        <v>163.40596253426611</v>
      </c>
      <c r="I35" s="263">
        <f t="shared" si="1"/>
        <v>151.18552594371675</v>
      </c>
      <c r="J35" s="263">
        <f t="shared" si="1"/>
        <v>143.79008434247203</v>
      </c>
      <c r="K35" s="263">
        <f t="shared" si="1"/>
        <v>106.11207788685905</v>
      </c>
      <c r="L35" s="263">
        <f t="shared" si="1"/>
        <v>78.30054153543125</v>
      </c>
      <c r="M35" s="263">
        <f t="shared" si="1"/>
        <v>70.867083136298959</v>
      </c>
      <c r="N35" s="263">
        <f t="shared" si="1"/>
        <v>122.43326053878022</v>
      </c>
      <c r="O35" s="263">
        <f t="shared" si="1"/>
        <v>25.97849767761609</v>
      </c>
      <c r="P35" s="263">
        <f t="shared" si="1"/>
        <v>18.770842167415097</v>
      </c>
      <c r="Q35" s="263">
        <f t="shared" si="1"/>
        <v>33.854679623376612</v>
      </c>
      <c r="R35" s="263">
        <f t="shared" si="1"/>
        <v>65.494188981088101</v>
      </c>
      <c r="S35" s="263">
        <f t="shared" si="1"/>
        <v>31.569978057405223</v>
      </c>
      <c r="T35" s="263">
        <f t="shared" si="1"/>
        <v>38.379239922000338</v>
      </c>
      <c r="U35" s="263">
        <f t="shared" si="1"/>
        <v>18.431712216696802</v>
      </c>
      <c r="V35" s="263">
        <f t="shared" si="1"/>
        <v>34.840246660319373</v>
      </c>
      <c r="W35" s="263">
        <f t="shared" si="1"/>
        <v>5.2209822839456059</v>
      </c>
      <c r="DA35" s="70"/>
    </row>
    <row r="36" spans="1:105" ht="12" customHeight="1" x14ac:dyDescent="0.25">
      <c r="A36" s="60" t="s">
        <v>3082</v>
      </c>
      <c r="B36" s="264">
        <v>46.547239736227738</v>
      </c>
      <c r="C36" s="264">
        <v>48.44983963035795</v>
      </c>
      <c r="D36" s="264">
        <v>48.77644908035532</v>
      </c>
      <c r="E36" s="264">
        <v>51.780755926547208</v>
      </c>
      <c r="F36" s="264">
        <v>19.540957139416939</v>
      </c>
      <c r="G36" s="264">
        <v>54.209357209951833</v>
      </c>
      <c r="H36" s="264">
        <v>68.539248812694396</v>
      </c>
      <c r="I36" s="264">
        <v>63.551590239445233</v>
      </c>
      <c r="J36" s="264">
        <v>60.490754054199847</v>
      </c>
      <c r="K36" s="264">
        <v>44.678769636572227</v>
      </c>
      <c r="L36" s="264">
        <v>32.968649067549997</v>
      </c>
      <c r="M36" s="264">
        <v>29.838771846862709</v>
      </c>
      <c r="N36" s="264">
        <v>50.064282430314456</v>
      </c>
      <c r="O36" s="264">
        <v>10.93831481162783</v>
      </c>
      <c r="P36" s="264">
        <v>7.9035124915431982</v>
      </c>
      <c r="Q36" s="264">
        <v>13.96039587718327</v>
      </c>
      <c r="R36" s="264">
        <v>27.439620585326271</v>
      </c>
      <c r="S36" s="264">
        <v>13.28949914554982</v>
      </c>
      <c r="T36" s="264">
        <v>16.15757680515981</v>
      </c>
      <c r="U36" s="264">
        <v>7.7566804626826924</v>
      </c>
      <c r="V36" s="264">
        <v>14.43416204483127</v>
      </c>
      <c r="W36" s="264">
        <v>2.1231248470965292</v>
      </c>
      <c r="DA36" s="72" t="s">
        <v>3216</v>
      </c>
    </row>
    <row r="37" spans="1:105" ht="12" customHeight="1" x14ac:dyDescent="0.25">
      <c r="A37" s="59" t="s">
        <v>30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0.29811609651915022</v>
      </c>
      <c r="J37" s="232">
        <v>0.30097121363651003</v>
      </c>
      <c r="K37" s="232">
        <v>3.283677252120996</v>
      </c>
      <c r="L37" s="232">
        <v>1.252650739621006</v>
      </c>
      <c r="M37" s="232">
        <v>0.93456316201632383</v>
      </c>
      <c r="N37" s="232">
        <v>0</v>
      </c>
      <c r="O37" s="232">
        <v>0.2950334682461675</v>
      </c>
      <c r="P37" s="232">
        <v>0</v>
      </c>
      <c r="Q37" s="232">
        <v>0</v>
      </c>
      <c r="R37" s="232">
        <v>0</v>
      </c>
      <c r="S37" s="232">
        <v>0</v>
      </c>
      <c r="T37" s="232">
        <v>2.281626811834542</v>
      </c>
      <c r="U37" s="232">
        <v>0</v>
      </c>
      <c r="V37" s="232">
        <v>0</v>
      </c>
      <c r="W37" s="232">
        <v>0</v>
      </c>
      <c r="DA37" s="71" t="s">
        <v>3217</v>
      </c>
    </row>
    <row r="38" spans="1:105" ht="12" customHeight="1" x14ac:dyDescent="0.25">
      <c r="A38" s="59" t="s">
        <v>33</v>
      </c>
      <c r="B38" s="232">
        <v>19.042447188052542</v>
      </c>
      <c r="C38" s="232">
        <v>19.573604843023649</v>
      </c>
      <c r="D38" s="232">
        <v>19.628081450257859</v>
      </c>
      <c r="E38" s="232">
        <v>18.82964727901355</v>
      </c>
      <c r="F38" s="232">
        <v>18.200210940509759</v>
      </c>
      <c r="G38" s="232">
        <v>17.745537380345951</v>
      </c>
      <c r="H38" s="232">
        <v>17.030202556622111</v>
      </c>
      <c r="I38" s="232">
        <v>16.040419503142299</v>
      </c>
      <c r="J38" s="232">
        <v>15.651414458333489</v>
      </c>
      <c r="K38" s="232">
        <v>12.42509603814808</v>
      </c>
      <c r="L38" s="232">
        <v>7.7656850238334618</v>
      </c>
      <c r="M38" s="232">
        <v>0</v>
      </c>
      <c r="N38" s="232">
        <v>8.2316697951617517</v>
      </c>
      <c r="O38" s="232">
        <v>2.7611264504434279</v>
      </c>
      <c r="P38" s="232">
        <v>0.8628553921654244</v>
      </c>
      <c r="Q38" s="232">
        <v>1.409530354306388</v>
      </c>
      <c r="R38" s="232">
        <v>1.9138525240596611</v>
      </c>
      <c r="S38" s="232">
        <v>2.837164252420143</v>
      </c>
      <c r="T38" s="232">
        <v>3.437384619858999</v>
      </c>
      <c r="U38" s="232">
        <v>4.1163419071359204</v>
      </c>
      <c r="V38" s="232">
        <v>3.3295986437620302</v>
      </c>
      <c r="W38" s="232">
        <v>0.66706366824231655</v>
      </c>
      <c r="DA38" s="71" t="s">
        <v>3218</v>
      </c>
    </row>
    <row r="39" spans="1:105" ht="12" customHeight="1" x14ac:dyDescent="0.25">
      <c r="A39" s="59" t="s">
        <v>160</v>
      </c>
      <c r="B39" s="232">
        <v>27.282376209599391</v>
      </c>
      <c r="C39" s="232">
        <v>27.316815702239889</v>
      </c>
      <c r="D39" s="232">
        <v>28.464180811820619</v>
      </c>
      <c r="E39" s="232">
        <v>32.41325956135092</v>
      </c>
      <c r="F39" s="232">
        <v>0</v>
      </c>
      <c r="G39" s="232">
        <v>35.417952857395392</v>
      </c>
      <c r="H39" s="232">
        <v>43.350303017172671</v>
      </c>
      <c r="I39" s="232">
        <v>38.047452363803828</v>
      </c>
      <c r="J39" s="232">
        <v>36.782605416660118</v>
      </c>
      <c r="K39" s="232">
        <v>23.569738935724551</v>
      </c>
      <c r="L39" s="232">
        <v>19.017607377139509</v>
      </c>
      <c r="M39" s="232">
        <v>14.421926081504241</v>
      </c>
      <c r="N39" s="232">
        <v>24.674617665896129</v>
      </c>
      <c r="O39" s="232">
        <v>4.9761506513690454</v>
      </c>
      <c r="P39" s="232">
        <v>5.4309428037169152</v>
      </c>
      <c r="Q39" s="232">
        <v>5.9105907552200572</v>
      </c>
      <c r="R39" s="232">
        <v>7.0883124325127254</v>
      </c>
      <c r="S39" s="232">
        <v>6.7407428300989221</v>
      </c>
      <c r="T39" s="232">
        <v>6.0665755374901007</v>
      </c>
      <c r="U39" s="232">
        <v>0.53799521513809423</v>
      </c>
      <c r="V39" s="232">
        <v>0.25268764739065402</v>
      </c>
      <c r="W39" s="232">
        <v>0.44800499014506762</v>
      </c>
      <c r="DA39" s="71" t="s">
        <v>3219</v>
      </c>
    </row>
    <row r="40" spans="1:105" ht="12" customHeight="1" x14ac:dyDescent="0.25">
      <c r="A40" s="59" t="s">
        <v>70</v>
      </c>
      <c r="B40" s="232">
        <v>0</v>
      </c>
      <c r="C40" s="232">
        <v>0</v>
      </c>
      <c r="D40" s="232">
        <v>0</v>
      </c>
      <c r="E40" s="232">
        <v>0</v>
      </c>
      <c r="F40" s="232">
        <v>0</v>
      </c>
      <c r="G40" s="232">
        <v>0</v>
      </c>
      <c r="H40" s="232">
        <v>7.5125657757874844</v>
      </c>
      <c r="I40" s="232">
        <v>7.8424908700269276</v>
      </c>
      <c r="J40" s="232">
        <v>6.7081896134076491</v>
      </c>
      <c r="K40" s="232">
        <v>4.4176652448641596</v>
      </c>
      <c r="L40" s="232">
        <v>3.86544673536164</v>
      </c>
      <c r="M40" s="232">
        <v>3.6813794209630482</v>
      </c>
      <c r="N40" s="232">
        <v>12.21584777354065</v>
      </c>
      <c r="O40" s="232">
        <v>1.656622396036157</v>
      </c>
      <c r="P40" s="232">
        <v>0.55220194328165029</v>
      </c>
      <c r="Q40" s="232">
        <v>2.8189753528321071</v>
      </c>
      <c r="R40" s="232">
        <v>3.71157066278671</v>
      </c>
      <c r="S40" s="232">
        <v>3.1851641131931689</v>
      </c>
      <c r="T40" s="232">
        <v>2.5181143725590611</v>
      </c>
      <c r="U40" s="232">
        <v>2.562209346488372</v>
      </c>
      <c r="V40" s="232">
        <v>3.1672965324104072</v>
      </c>
      <c r="W40" s="232">
        <v>0.5611891859236855</v>
      </c>
      <c r="DA40" s="71" t="s">
        <v>3220</v>
      </c>
    </row>
    <row r="41" spans="1:105" ht="12" customHeight="1" x14ac:dyDescent="0.25">
      <c r="A41" s="59" t="s">
        <v>162</v>
      </c>
      <c r="B41" s="232">
        <v>0.2224163385758188</v>
      </c>
      <c r="C41" s="232">
        <v>1.559419085094405</v>
      </c>
      <c r="D41" s="232">
        <v>0.68418681827684302</v>
      </c>
      <c r="E41" s="232">
        <v>0.5378490861827393</v>
      </c>
      <c r="F41" s="232">
        <v>1.3407461989071801</v>
      </c>
      <c r="G41" s="232">
        <v>1.045866972210483</v>
      </c>
      <c r="H41" s="232">
        <v>0.64617746311213065</v>
      </c>
      <c r="I41" s="232">
        <v>1.3231114059530129</v>
      </c>
      <c r="J41" s="232">
        <v>1.04757335216208</v>
      </c>
      <c r="K41" s="232">
        <v>0.98259216571443275</v>
      </c>
      <c r="L41" s="232">
        <v>1.067259191594383</v>
      </c>
      <c r="M41" s="232">
        <v>10.8009031823791</v>
      </c>
      <c r="N41" s="232">
        <v>4.9421471957159229</v>
      </c>
      <c r="O41" s="232">
        <v>1.249381845533029</v>
      </c>
      <c r="P41" s="232">
        <v>1.057512352379208</v>
      </c>
      <c r="Q41" s="232">
        <v>3.8212994148247188</v>
      </c>
      <c r="R41" s="232">
        <v>14.725884965967181</v>
      </c>
      <c r="S41" s="232">
        <v>0.52642794983758723</v>
      </c>
      <c r="T41" s="232">
        <v>1.8538754634171071</v>
      </c>
      <c r="U41" s="232">
        <v>0.54013399392030581</v>
      </c>
      <c r="V41" s="232">
        <v>7.6845792212681809</v>
      </c>
      <c r="W41" s="232">
        <v>0.44686700278545932</v>
      </c>
      <c r="DA41" s="71" t="s">
        <v>3221</v>
      </c>
    </row>
    <row r="42" spans="1:105" ht="12" customHeight="1" x14ac:dyDescent="0.25">
      <c r="A42" s="60" t="s">
        <v>3089</v>
      </c>
      <c r="B42" s="264">
        <v>64.135895051252945</v>
      </c>
      <c r="C42" s="264">
        <v>66.75516195496968</v>
      </c>
      <c r="D42" s="264">
        <v>67.33725032699094</v>
      </c>
      <c r="E42" s="264">
        <v>71.731024727907695</v>
      </c>
      <c r="F42" s="264">
        <v>27.542571473593501</v>
      </c>
      <c r="G42" s="264">
        <v>75.068012746564023</v>
      </c>
      <c r="H42" s="264">
        <v>94.866713721571713</v>
      </c>
      <c r="I42" s="264">
        <v>87.633935704271522</v>
      </c>
      <c r="J42" s="264">
        <v>83.299330288272174</v>
      </c>
      <c r="K42" s="264">
        <v>61.433308250286821</v>
      </c>
      <c r="L42" s="264">
        <v>45.331892467881246</v>
      </c>
      <c r="M42" s="264">
        <v>41.028311289436253</v>
      </c>
      <c r="N42" s="264">
        <v>72.368978108465768</v>
      </c>
      <c r="O42" s="264">
        <v>15.04018286598826</v>
      </c>
      <c r="P42" s="264">
        <v>10.8673296758719</v>
      </c>
      <c r="Q42" s="264">
        <v>19.894283746193341</v>
      </c>
      <c r="R42" s="264">
        <v>38.054568395761827</v>
      </c>
      <c r="S42" s="264">
        <v>18.280478911855401</v>
      </c>
      <c r="T42" s="264">
        <v>22.221663116840531</v>
      </c>
      <c r="U42" s="264">
        <v>10.67503175401411</v>
      </c>
      <c r="V42" s="264">
        <v>20.406084615488101</v>
      </c>
      <c r="W42" s="264">
        <v>3.0978574368490772</v>
      </c>
      <c r="DA42" s="72" t="s">
        <v>3222</v>
      </c>
    </row>
    <row r="43" spans="1:105" ht="12" customHeight="1" x14ac:dyDescent="0.25">
      <c r="A43" s="64" t="s">
        <v>30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0.40653202322769683</v>
      </c>
      <c r="J43" s="231">
        <v>0.41204055553679431</v>
      </c>
      <c r="K43" s="231">
        <v>4.5150562216663701</v>
      </c>
      <c r="L43" s="231">
        <v>1.7223947669788831</v>
      </c>
      <c r="M43" s="231">
        <v>1.2850243477724459</v>
      </c>
      <c r="N43" s="231">
        <v>0</v>
      </c>
      <c r="O43" s="231">
        <v>0.40567101883848011</v>
      </c>
      <c r="P43" s="231">
        <v>0</v>
      </c>
      <c r="Q43" s="231">
        <v>0</v>
      </c>
      <c r="R43" s="231">
        <v>0</v>
      </c>
      <c r="S43" s="231">
        <v>0</v>
      </c>
      <c r="T43" s="231">
        <v>3.1349447443001162</v>
      </c>
      <c r="U43" s="231">
        <v>0</v>
      </c>
      <c r="V43" s="231">
        <v>0</v>
      </c>
      <c r="W43" s="231">
        <v>0</v>
      </c>
      <c r="DA43" s="73" t="s">
        <v>3223</v>
      </c>
    </row>
    <row r="44" spans="1:105" ht="12" customHeight="1" x14ac:dyDescent="0.25">
      <c r="A44" s="64" t="s">
        <v>32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3224</v>
      </c>
    </row>
    <row r="45" spans="1:105" ht="12" customHeight="1" x14ac:dyDescent="0.25">
      <c r="A45" s="64" t="s">
        <v>33</v>
      </c>
      <c r="B45" s="231">
        <v>26.039425736099179</v>
      </c>
      <c r="C45" s="231">
        <v>26.772852225837902</v>
      </c>
      <c r="D45" s="231">
        <v>26.706565137388591</v>
      </c>
      <c r="E45" s="231">
        <v>25.37853470505879</v>
      </c>
      <c r="F45" s="231">
        <v>23.844902859988441</v>
      </c>
      <c r="G45" s="231">
        <v>23.938236365959401</v>
      </c>
      <c r="H45" s="231">
        <v>22.96900360755264</v>
      </c>
      <c r="I45" s="231">
        <v>21.873841332866629</v>
      </c>
      <c r="J45" s="231">
        <v>21.427356558215479</v>
      </c>
      <c r="K45" s="231">
        <v>17.08450705245362</v>
      </c>
      <c r="L45" s="231">
        <v>10.67781690777101</v>
      </c>
      <c r="M45" s="231">
        <v>0</v>
      </c>
      <c r="N45" s="231">
        <v>10.55808361427165</v>
      </c>
      <c r="O45" s="231">
        <v>3.7965488693597131</v>
      </c>
      <c r="P45" s="231">
        <v>1.1864261642274589</v>
      </c>
      <c r="Q45" s="231">
        <v>1.863027257200178</v>
      </c>
      <c r="R45" s="231">
        <v>2.591198194834798</v>
      </c>
      <c r="S45" s="231">
        <v>3.8959161183370452</v>
      </c>
      <c r="T45" s="231">
        <v>4.7229506562033086</v>
      </c>
      <c r="U45" s="231">
        <v>5.6478533448928241</v>
      </c>
      <c r="V45" s="231">
        <v>4.3755347079149427</v>
      </c>
      <c r="W45" s="231">
        <v>0.80786614065069662</v>
      </c>
      <c r="DA45" s="73" t="s">
        <v>3225</v>
      </c>
    </row>
    <row r="46" spans="1:105" ht="12" customHeight="1" x14ac:dyDescent="0.25">
      <c r="A46" s="64" t="s">
        <v>160</v>
      </c>
      <c r="B46" s="231">
        <v>37.307043690261942</v>
      </c>
      <c r="C46" s="231">
        <v>37.364045914985439</v>
      </c>
      <c r="D46" s="231">
        <v>38.729230916417819</v>
      </c>
      <c r="E46" s="231">
        <v>43.686481243790823</v>
      </c>
      <c r="F46" s="231">
        <v>0</v>
      </c>
      <c r="G46" s="231">
        <v>47.777833318125687</v>
      </c>
      <c r="H46" s="231">
        <v>58.467494034753003</v>
      </c>
      <c r="I46" s="231">
        <v>51.88417522139062</v>
      </c>
      <c r="J46" s="231">
        <v>50.356726767482499</v>
      </c>
      <c r="K46" s="231">
        <v>32.408391036621268</v>
      </c>
      <c r="L46" s="231">
        <v>26.14921014356683</v>
      </c>
      <c r="M46" s="231">
        <v>19.83014836206835</v>
      </c>
      <c r="N46" s="231">
        <v>31.648096066710171</v>
      </c>
      <c r="O46" s="231">
        <v>6.8422071456324334</v>
      </c>
      <c r="P46" s="231">
        <v>7.467546355110759</v>
      </c>
      <c r="Q46" s="231">
        <v>7.8122416090492894</v>
      </c>
      <c r="R46" s="231">
        <v>9.5969893963363067</v>
      </c>
      <c r="S46" s="231">
        <v>9.2562031327392944</v>
      </c>
      <c r="T46" s="231">
        <v>8.3354468831221826</v>
      </c>
      <c r="U46" s="231">
        <v>0.73815978942044924</v>
      </c>
      <c r="V46" s="231">
        <v>0.33206511946735418</v>
      </c>
      <c r="W46" s="231">
        <v>0.54256899245376911</v>
      </c>
      <c r="DA46" s="73" t="s">
        <v>3226</v>
      </c>
    </row>
    <row r="47" spans="1:105" ht="12" customHeight="1" x14ac:dyDescent="0.25">
      <c r="A47" s="64" t="s">
        <v>70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10.13236042450602</v>
      </c>
      <c r="I47" s="231">
        <v>10.69457073188258</v>
      </c>
      <c r="J47" s="231">
        <v>9.1837559531286104</v>
      </c>
      <c r="K47" s="231">
        <v>6.0742897116882197</v>
      </c>
      <c r="L47" s="231">
        <v>5.3149892611222542</v>
      </c>
      <c r="M47" s="231">
        <v>5.0618967038241944</v>
      </c>
      <c r="N47" s="231">
        <v>15.668259954749789</v>
      </c>
      <c r="O47" s="231">
        <v>2.2778557945497151</v>
      </c>
      <c r="P47" s="231">
        <v>0.75927767201226926</v>
      </c>
      <c r="Q47" s="231">
        <v>3.725941696577411</v>
      </c>
      <c r="R47" s="231">
        <v>5.0251600269671144</v>
      </c>
      <c r="S47" s="231">
        <v>4.3737799803281776</v>
      </c>
      <c r="T47" s="231">
        <v>3.4598775649262832</v>
      </c>
      <c r="U47" s="231">
        <v>3.5154957859048861</v>
      </c>
      <c r="V47" s="231">
        <v>4.1622481838116876</v>
      </c>
      <c r="W47" s="231">
        <v>0.67964388317186097</v>
      </c>
      <c r="DA47" s="73" t="s">
        <v>3227</v>
      </c>
    </row>
    <row r="48" spans="1:105" ht="12" customHeight="1" x14ac:dyDescent="0.25">
      <c r="A48" s="64" t="s">
        <v>34</v>
      </c>
      <c r="B48" s="231">
        <v>0.48528437279088299</v>
      </c>
      <c r="C48" s="231">
        <v>0.48528437279093761</v>
      </c>
      <c r="D48" s="231">
        <v>0.97052886028772889</v>
      </c>
      <c r="E48" s="231">
        <v>1.941097605868666</v>
      </c>
      <c r="F48" s="231">
        <v>1.941097605865683</v>
      </c>
      <c r="G48" s="231">
        <v>1.941097605871152</v>
      </c>
      <c r="H48" s="231">
        <v>2.4263420933684738</v>
      </c>
      <c r="I48" s="231">
        <v>0.97052886028854923</v>
      </c>
      <c r="J48" s="231">
        <v>0.4852843727907839</v>
      </c>
      <c r="K48" s="231">
        <v>0</v>
      </c>
      <c r="L48" s="231">
        <v>0</v>
      </c>
      <c r="M48" s="231">
        <v>0</v>
      </c>
      <c r="N48" s="231">
        <v>8.1556540635130901</v>
      </c>
      <c r="O48" s="231">
        <v>0</v>
      </c>
      <c r="P48" s="231">
        <v>0</v>
      </c>
      <c r="Q48" s="231">
        <v>1.442323516293984</v>
      </c>
      <c r="R48" s="231">
        <v>0.90358918821618284</v>
      </c>
      <c r="S48" s="231">
        <v>3.1703261446970679E-2</v>
      </c>
      <c r="T48" s="231">
        <v>2.1226909118394619E-2</v>
      </c>
      <c r="U48" s="231">
        <v>3.2428519214173099E-2</v>
      </c>
      <c r="V48" s="231">
        <v>1.4376791816523811</v>
      </c>
      <c r="W48" s="231">
        <v>0.5265876195871787</v>
      </c>
      <c r="DA48" s="73" t="s">
        <v>3228</v>
      </c>
    </row>
    <row r="49" spans="1:105" ht="12" customHeight="1" x14ac:dyDescent="0.25">
      <c r="A49" s="64" t="s">
        <v>162</v>
      </c>
      <c r="B49" s="231">
        <v>0.3041412521009294</v>
      </c>
      <c r="C49" s="231">
        <v>2.132979441355396</v>
      </c>
      <c r="D49" s="231">
        <v>0.93092541289679209</v>
      </c>
      <c r="E49" s="231">
        <v>0.72491117318942622</v>
      </c>
      <c r="F49" s="231">
        <v>1.7565710077393759</v>
      </c>
      <c r="G49" s="231">
        <v>1.410845456607791</v>
      </c>
      <c r="H49" s="231">
        <v>0.87151356139158098</v>
      </c>
      <c r="I49" s="231">
        <v>1.8042875346154561</v>
      </c>
      <c r="J49" s="231">
        <v>1.434166081118011</v>
      </c>
      <c r="K49" s="231">
        <v>1.351064227857345</v>
      </c>
      <c r="L49" s="231">
        <v>1.467481388442277</v>
      </c>
      <c r="M49" s="231">
        <v>14.851241875771271</v>
      </c>
      <c r="N49" s="231">
        <v>6.3388844092210732</v>
      </c>
      <c r="O49" s="231">
        <v>1.7179000376079141</v>
      </c>
      <c r="P49" s="231">
        <v>1.454079484521412</v>
      </c>
      <c r="Q49" s="231">
        <v>5.0507496670724787</v>
      </c>
      <c r="R49" s="231">
        <v>19.937631589407431</v>
      </c>
      <c r="S49" s="231">
        <v>0.72287641900391109</v>
      </c>
      <c r="T49" s="231">
        <v>2.547216359170247</v>
      </c>
      <c r="U49" s="231">
        <v>0.74109431458177277</v>
      </c>
      <c r="V49" s="231">
        <v>10.098557422641729</v>
      </c>
      <c r="W49" s="231">
        <v>0.54119080098557204</v>
      </c>
      <c r="DA49" s="73" t="s">
        <v>3229</v>
      </c>
    </row>
    <row r="50" spans="1:105" ht="12" customHeight="1" x14ac:dyDescent="0.25">
      <c r="A50" s="64" t="s">
        <v>36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3230</v>
      </c>
    </row>
    <row r="51" spans="1:105" ht="12" customHeight="1" x14ac:dyDescent="0.25">
      <c r="A51" s="64" t="s">
        <v>73</v>
      </c>
      <c r="B51" s="231">
        <v>0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0</v>
      </c>
      <c r="R51" s="231">
        <v>0</v>
      </c>
      <c r="S51" s="231">
        <v>0</v>
      </c>
      <c r="T51" s="231">
        <v>0</v>
      </c>
      <c r="U51" s="231">
        <v>0</v>
      </c>
      <c r="V51" s="231">
        <v>0</v>
      </c>
      <c r="W51" s="231">
        <v>0</v>
      </c>
      <c r="DA51" s="73" t="s">
        <v>3231</v>
      </c>
    </row>
    <row r="52" spans="1:105" ht="12" customHeight="1" x14ac:dyDescent="0.25">
      <c r="A52" s="64" t="s">
        <v>79</v>
      </c>
      <c r="B52" s="231">
        <v>0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0</v>
      </c>
      <c r="W52" s="231">
        <v>0</v>
      </c>
      <c r="DA52" s="73" t="s">
        <v>3232</v>
      </c>
    </row>
    <row r="53" spans="1:105" ht="12" customHeight="1" x14ac:dyDescent="0.25">
      <c r="A53" s="60" t="s">
        <v>3101</v>
      </c>
      <c r="B53" s="264">
        <v>0</v>
      </c>
      <c r="C53" s="264">
        <v>0</v>
      </c>
      <c r="D53" s="264">
        <v>0</v>
      </c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>
        <v>0</v>
      </c>
      <c r="K53" s="264">
        <v>0</v>
      </c>
      <c r="L53" s="264">
        <v>0</v>
      </c>
      <c r="M53" s="264">
        <v>0</v>
      </c>
      <c r="N53" s="264">
        <v>0</v>
      </c>
      <c r="O53" s="264">
        <v>0</v>
      </c>
      <c r="P53" s="264">
        <v>0</v>
      </c>
      <c r="Q53" s="264">
        <v>0</v>
      </c>
      <c r="R53" s="264">
        <v>0</v>
      </c>
      <c r="S53" s="264">
        <v>0</v>
      </c>
      <c r="T53" s="264">
        <v>0</v>
      </c>
      <c r="U53" s="264">
        <v>0</v>
      </c>
      <c r="V53" s="264">
        <v>0</v>
      </c>
      <c r="W53" s="264">
        <v>0</v>
      </c>
      <c r="DA53" s="72" t="s">
        <v>3233</v>
      </c>
    </row>
    <row r="54" spans="1:105" ht="12" customHeight="1" x14ac:dyDescent="0.25">
      <c r="A54" s="57" t="s">
        <v>3103</v>
      </c>
      <c r="B54" s="263">
        <f t="shared" ref="B54:W54" si="2">B55+B56+B67</f>
        <v>13.097172369045264</v>
      </c>
      <c r="C54" s="263">
        <f t="shared" si="2"/>
        <v>17.72644207045284</v>
      </c>
      <c r="D54" s="263">
        <f t="shared" si="2"/>
        <v>16.141987918929146</v>
      </c>
      <c r="E54" s="263">
        <f t="shared" si="2"/>
        <v>16.385845070507191</v>
      </c>
      <c r="F54" s="263">
        <f t="shared" si="2"/>
        <v>7.9770918918625124</v>
      </c>
      <c r="G54" s="263">
        <f t="shared" si="2"/>
        <v>18.597676065495435</v>
      </c>
      <c r="H54" s="263">
        <f t="shared" si="2"/>
        <v>21.129229269999826</v>
      </c>
      <c r="I54" s="263">
        <f t="shared" si="2"/>
        <v>21.746889726322109</v>
      </c>
      <c r="J54" s="263">
        <f t="shared" si="2"/>
        <v>20.250094962285868</v>
      </c>
      <c r="K54" s="263">
        <f t="shared" si="2"/>
        <v>15.283619914315516</v>
      </c>
      <c r="L54" s="263">
        <f t="shared" si="2"/>
        <v>11.771026981317855</v>
      </c>
      <c r="M54" s="263">
        <f t="shared" si="2"/>
        <v>12.569696806123295</v>
      </c>
      <c r="N54" s="263">
        <f t="shared" si="2"/>
        <v>20.061782191392268</v>
      </c>
      <c r="O54" s="263">
        <f t="shared" si="2"/>
        <v>4.4223734201685501</v>
      </c>
      <c r="P54" s="263">
        <f t="shared" si="2"/>
        <v>3.2388112016718802</v>
      </c>
      <c r="Q54" s="263">
        <f t="shared" si="2"/>
        <v>5.937593935784351</v>
      </c>
      <c r="R54" s="263">
        <f t="shared" si="2"/>
        <v>12.372514606624517</v>
      </c>
      <c r="S54" s="263">
        <f t="shared" si="2"/>
        <v>4.8467581138330171</v>
      </c>
      <c r="T54" s="263">
        <f t="shared" si="2"/>
        <v>6.2915534676812825</v>
      </c>
      <c r="U54" s="263">
        <f t="shared" si="2"/>
        <v>3.0692290657862804</v>
      </c>
      <c r="V54" s="263">
        <f t="shared" si="2"/>
        <v>6.57247016124367</v>
      </c>
      <c r="W54" s="263">
        <f t="shared" si="2"/>
        <v>0.90972347217402738</v>
      </c>
      <c r="DA54" s="70"/>
    </row>
    <row r="55" spans="1:105" ht="12" customHeight="1" x14ac:dyDescent="0.25">
      <c r="A55" s="60" t="s">
        <v>3104</v>
      </c>
      <c r="B55" s="264">
        <v>8.2719012680105628</v>
      </c>
      <c r="C55" s="264">
        <v>12.704110136536629</v>
      </c>
      <c r="D55" s="264">
        <v>11.075862502478421</v>
      </c>
      <c r="E55" s="264">
        <v>10.989153554927929</v>
      </c>
      <c r="F55" s="264">
        <v>5.9049235051344748</v>
      </c>
      <c r="G55" s="264">
        <v>12.94992589020535</v>
      </c>
      <c r="H55" s="264">
        <v>13.99192165458377</v>
      </c>
      <c r="I55" s="264">
        <v>15.15374095860262</v>
      </c>
      <c r="J55" s="264">
        <v>13.983060708622761</v>
      </c>
      <c r="K55" s="264">
        <v>10.66167822777356</v>
      </c>
      <c r="L55" s="264">
        <v>8.3604770777781994</v>
      </c>
      <c r="M55" s="264">
        <v>9.4829273047237042</v>
      </c>
      <c r="N55" s="264">
        <v>14.61709418323183</v>
      </c>
      <c r="O55" s="264">
        <v>3.2908236120691199</v>
      </c>
      <c r="P55" s="264">
        <v>2.4212064611674111</v>
      </c>
      <c r="Q55" s="264">
        <v>4.4408453153810896</v>
      </c>
      <c r="R55" s="264">
        <v>9.5094749781032508</v>
      </c>
      <c r="S55" s="264">
        <v>3.4714242772043979</v>
      </c>
      <c r="T55" s="264">
        <v>4.6197042049722761</v>
      </c>
      <c r="U55" s="264">
        <v>2.2660918805313011</v>
      </c>
      <c r="V55" s="264">
        <v>5.037216146285318</v>
      </c>
      <c r="W55" s="264">
        <v>0.67665582802237267</v>
      </c>
      <c r="DA55" s="72" t="s">
        <v>3234</v>
      </c>
    </row>
    <row r="56" spans="1:105" ht="12" customHeight="1" x14ac:dyDescent="0.25">
      <c r="A56" s="60" t="s">
        <v>3106</v>
      </c>
      <c r="B56" s="264">
        <v>4.8252711010347022</v>
      </c>
      <c r="C56" s="264">
        <v>5.0223319339162131</v>
      </c>
      <c r="D56" s="264">
        <v>5.0661254164507277</v>
      </c>
      <c r="E56" s="264">
        <v>5.3966915155792616</v>
      </c>
      <c r="F56" s="264">
        <v>2.0721683867280372</v>
      </c>
      <c r="G56" s="264">
        <v>5.6477501752900832</v>
      </c>
      <c r="H56" s="264">
        <v>7.1373076154160557</v>
      </c>
      <c r="I56" s="264">
        <v>6.5931487677194882</v>
      </c>
      <c r="J56" s="264">
        <v>6.2670342536631081</v>
      </c>
      <c r="K56" s="264">
        <v>4.6219416865419554</v>
      </c>
      <c r="L56" s="264">
        <v>3.4105499035396551</v>
      </c>
      <c r="M56" s="264">
        <v>3.0867695013995911</v>
      </c>
      <c r="N56" s="264">
        <v>5.444688008160437</v>
      </c>
      <c r="O56" s="264">
        <v>1.13154980809943</v>
      </c>
      <c r="P56" s="264">
        <v>0.81760474050446885</v>
      </c>
      <c r="Q56" s="264">
        <v>1.496748620403261</v>
      </c>
      <c r="R56" s="264">
        <v>2.8630396285212658</v>
      </c>
      <c r="S56" s="264">
        <v>1.375333836628619</v>
      </c>
      <c r="T56" s="264">
        <v>1.671849262709006</v>
      </c>
      <c r="U56" s="264">
        <v>0.80313718525497912</v>
      </c>
      <c r="V56" s="264">
        <v>1.535254014958352</v>
      </c>
      <c r="W56" s="264">
        <v>0.23306764415165471</v>
      </c>
      <c r="DA56" s="72" t="s">
        <v>3235</v>
      </c>
    </row>
    <row r="57" spans="1:105" ht="12" customHeight="1" x14ac:dyDescent="0.25">
      <c r="A57" s="64" t="s">
        <v>30</v>
      </c>
      <c r="B57" s="231">
        <v>0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231">
        <v>3.0585481371362761E-2</v>
      </c>
      <c r="J57" s="231">
        <v>3.0999916404022131E-2</v>
      </c>
      <c r="K57" s="231">
        <v>0.33969075021941342</v>
      </c>
      <c r="L57" s="231">
        <v>0.12958455927113849</v>
      </c>
      <c r="M57" s="231">
        <v>9.667894779479215E-2</v>
      </c>
      <c r="N57" s="231">
        <v>0</v>
      </c>
      <c r="O57" s="231">
        <v>3.052070361167249E-2</v>
      </c>
      <c r="P57" s="231">
        <v>0</v>
      </c>
      <c r="Q57" s="231">
        <v>0</v>
      </c>
      <c r="R57" s="231">
        <v>0</v>
      </c>
      <c r="S57" s="231">
        <v>0</v>
      </c>
      <c r="T57" s="231">
        <v>0.2358579117968739</v>
      </c>
      <c r="U57" s="231">
        <v>0</v>
      </c>
      <c r="V57" s="231">
        <v>0</v>
      </c>
      <c r="W57" s="231">
        <v>0</v>
      </c>
      <c r="DA57" s="73" t="s">
        <v>3236</v>
      </c>
    </row>
    <row r="58" spans="1:105" ht="12" customHeight="1" x14ac:dyDescent="0.25">
      <c r="A58" s="64" t="s">
        <v>32</v>
      </c>
      <c r="B58" s="231">
        <v>0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231">
        <v>0</v>
      </c>
      <c r="J58" s="231">
        <v>0</v>
      </c>
      <c r="K58" s="231">
        <v>0</v>
      </c>
      <c r="L58" s="231">
        <v>0</v>
      </c>
      <c r="M58" s="231">
        <v>0</v>
      </c>
      <c r="N58" s="231">
        <v>0</v>
      </c>
      <c r="O58" s="231">
        <v>0</v>
      </c>
      <c r="P58" s="231">
        <v>0</v>
      </c>
      <c r="Q58" s="231">
        <v>0</v>
      </c>
      <c r="R58" s="231">
        <v>0</v>
      </c>
      <c r="S58" s="231">
        <v>0</v>
      </c>
      <c r="T58" s="231">
        <v>0</v>
      </c>
      <c r="U58" s="231">
        <v>0</v>
      </c>
      <c r="V58" s="231">
        <v>0</v>
      </c>
      <c r="W58" s="231">
        <v>0</v>
      </c>
      <c r="DA58" s="73" t="s">
        <v>3237</v>
      </c>
    </row>
    <row r="59" spans="1:105" ht="12" customHeight="1" x14ac:dyDescent="0.25">
      <c r="A59" s="64" t="s">
        <v>33</v>
      </c>
      <c r="B59" s="231">
        <v>1.959079052245706</v>
      </c>
      <c r="C59" s="231">
        <v>2.0142584746711898</v>
      </c>
      <c r="D59" s="231">
        <v>2.009271358298828</v>
      </c>
      <c r="E59" s="231">
        <v>1.909356843013827</v>
      </c>
      <c r="F59" s="231">
        <v>1.793973882883142</v>
      </c>
      <c r="G59" s="231">
        <v>1.800995839445221</v>
      </c>
      <c r="H59" s="231">
        <v>1.7280755065243369</v>
      </c>
      <c r="I59" s="231">
        <v>1.645680852629464</v>
      </c>
      <c r="J59" s="231">
        <v>1.612089521621227</v>
      </c>
      <c r="K59" s="231">
        <v>1.285354762567043</v>
      </c>
      <c r="L59" s="231">
        <v>0.80334672660346151</v>
      </c>
      <c r="M59" s="231">
        <v>0</v>
      </c>
      <c r="N59" s="231">
        <v>0.79433857913015571</v>
      </c>
      <c r="O59" s="231">
        <v>0.28563377073552693</v>
      </c>
      <c r="P59" s="231">
        <v>8.9260902637802508E-2</v>
      </c>
      <c r="Q59" s="231">
        <v>0.14016506010283469</v>
      </c>
      <c r="R59" s="231">
        <v>0.19494908048913839</v>
      </c>
      <c r="S59" s="231">
        <v>0.29310967661469928</v>
      </c>
      <c r="T59" s="231">
        <v>0.3553317108115342</v>
      </c>
      <c r="U59" s="231">
        <v>0.42491686607344098</v>
      </c>
      <c r="V59" s="231">
        <v>0.32919383382432171</v>
      </c>
      <c r="W59" s="231">
        <v>6.0779897729206021E-2</v>
      </c>
      <c r="DA59" s="73" t="s">
        <v>3238</v>
      </c>
    </row>
    <row r="60" spans="1:105" ht="12" customHeight="1" x14ac:dyDescent="0.25">
      <c r="A60" s="64" t="s">
        <v>160</v>
      </c>
      <c r="B60" s="231">
        <v>2.8067995252861642</v>
      </c>
      <c r="C60" s="231">
        <v>2.811088093917399</v>
      </c>
      <c r="D60" s="231">
        <v>2.9137979372853531</v>
      </c>
      <c r="E60" s="231">
        <v>3.286757209564199</v>
      </c>
      <c r="F60" s="231">
        <v>0</v>
      </c>
      <c r="G60" s="231">
        <v>3.594570531771212</v>
      </c>
      <c r="H60" s="231">
        <v>4.3988083286334563</v>
      </c>
      <c r="I60" s="231">
        <v>3.903511615402429</v>
      </c>
      <c r="J60" s="231">
        <v>3.788593863384262</v>
      </c>
      <c r="K60" s="231">
        <v>2.4382488554197819</v>
      </c>
      <c r="L60" s="231">
        <v>1.9673386941868449</v>
      </c>
      <c r="M60" s="231">
        <v>1.491923387741819</v>
      </c>
      <c r="N60" s="231">
        <v>2.3810479799405782</v>
      </c>
      <c r="O60" s="231">
        <v>0.51477420531403884</v>
      </c>
      <c r="P60" s="231">
        <v>0.56182166935002575</v>
      </c>
      <c r="Q60" s="231">
        <v>0.58775485459931942</v>
      </c>
      <c r="R60" s="231">
        <v>0.72203055019458129</v>
      </c>
      <c r="S60" s="231">
        <v>0.69639145826251714</v>
      </c>
      <c r="T60" s="231">
        <v>0.62711826079916111</v>
      </c>
      <c r="U60" s="231">
        <v>5.5535532746366051E-2</v>
      </c>
      <c r="V60" s="231">
        <v>2.498295569660345E-2</v>
      </c>
      <c r="W60" s="231">
        <v>4.0820237676772599E-2</v>
      </c>
      <c r="DA60" s="73" t="s">
        <v>3239</v>
      </c>
    </row>
    <row r="61" spans="1:105" ht="12" customHeight="1" x14ac:dyDescent="0.25">
      <c r="A61" s="64" t="s">
        <v>70</v>
      </c>
      <c r="B61" s="231">
        <v>0</v>
      </c>
      <c r="C61" s="231">
        <v>0</v>
      </c>
      <c r="D61" s="231">
        <v>0</v>
      </c>
      <c r="E61" s="231">
        <v>0</v>
      </c>
      <c r="F61" s="231">
        <v>0</v>
      </c>
      <c r="G61" s="231">
        <v>0</v>
      </c>
      <c r="H61" s="231">
        <v>0.76230924823869772</v>
      </c>
      <c r="I61" s="231">
        <v>0.80460720239868933</v>
      </c>
      <c r="J61" s="231">
        <v>0.69094088675575716</v>
      </c>
      <c r="K61" s="231">
        <v>0.45699985291698209</v>
      </c>
      <c r="L61" s="231">
        <v>0.39987380020982483</v>
      </c>
      <c r="M61" s="231">
        <v>0.38083235389272913</v>
      </c>
      <c r="N61" s="231">
        <v>1.178803256783683</v>
      </c>
      <c r="O61" s="231">
        <v>0.1713747306244299</v>
      </c>
      <c r="P61" s="231">
        <v>5.7124338960170717E-2</v>
      </c>
      <c r="Q61" s="231">
        <v>0.28032163234438212</v>
      </c>
      <c r="R61" s="231">
        <v>0.37806846597871691</v>
      </c>
      <c r="S61" s="231">
        <v>0.32906181670180651</v>
      </c>
      <c r="T61" s="231">
        <v>0.26030426820761998</v>
      </c>
      <c r="U61" s="231">
        <v>0.26448871116525768</v>
      </c>
      <c r="V61" s="231">
        <v>0.31314719878207059</v>
      </c>
      <c r="W61" s="231">
        <v>5.1133082119513049E-2</v>
      </c>
      <c r="DA61" s="73" t="s">
        <v>3240</v>
      </c>
    </row>
    <row r="62" spans="1:105" ht="12" customHeight="1" x14ac:dyDescent="0.25">
      <c r="A62" s="64" t="s">
        <v>34</v>
      </c>
      <c r="B62" s="231">
        <v>3.6510423031288992E-2</v>
      </c>
      <c r="C62" s="231">
        <v>3.6510423031293093E-2</v>
      </c>
      <c r="D62" s="231">
        <v>7.3017845288104982E-2</v>
      </c>
      <c r="E62" s="231">
        <v>0.14603869135062059</v>
      </c>
      <c r="F62" s="231">
        <v>0.14603869135039621</v>
      </c>
      <c r="G62" s="231">
        <v>0.1460386913508076</v>
      </c>
      <c r="H62" s="231">
        <v>0.18254611360765949</v>
      </c>
      <c r="I62" s="231">
        <v>7.3017845288166724E-2</v>
      </c>
      <c r="J62" s="231">
        <v>3.6510423031281533E-2</v>
      </c>
      <c r="K62" s="231">
        <v>0</v>
      </c>
      <c r="L62" s="231">
        <v>0</v>
      </c>
      <c r="M62" s="231">
        <v>0</v>
      </c>
      <c r="N62" s="231">
        <v>0.61359152828938646</v>
      </c>
      <c r="O62" s="231">
        <v>0</v>
      </c>
      <c r="P62" s="231">
        <v>0</v>
      </c>
      <c r="Q62" s="231">
        <v>0.10851336799703951</v>
      </c>
      <c r="R62" s="231">
        <v>6.7981631715324078E-2</v>
      </c>
      <c r="S62" s="231">
        <v>2.385198353377103E-3</v>
      </c>
      <c r="T62" s="231">
        <v>1.5970088364936389E-3</v>
      </c>
      <c r="U62" s="231">
        <v>2.4397632010663139E-3</v>
      </c>
      <c r="V62" s="231">
        <v>0.10816395097071201</v>
      </c>
      <c r="W62" s="231">
        <v>3.9617877335712509E-2</v>
      </c>
      <c r="DA62" s="73" t="s">
        <v>3241</v>
      </c>
    </row>
    <row r="63" spans="1:105" ht="12" customHeight="1" x14ac:dyDescent="0.25">
      <c r="A63" s="64" t="s">
        <v>162</v>
      </c>
      <c r="B63" s="231">
        <v>2.2882100471543279E-2</v>
      </c>
      <c r="C63" s="231">
        <v>0.16047494229633069</v>
      </c>
      <c r="D63" s="231">
        <v>7.0038275578442041E-2</v>
      </c>
      <c r="E63" s="231">
        <v>5.4538771650615117E-2</v>
      </c>
      <c r="F63" s="231">
        <v>0.13215581249449851</v>
      </c>
      <c r="G63" s="231">
        <v>0.1061451127228432</v>
      </c>
      <c r="H63" s="231">
        <v>6.5568418411905791E-2</v>
      </c>
      <c r="I63" s="231">
        <v>0.13574577062937601</v>
      </c>
      <c r="J63" s="231">
        <v>0.1078996424665588</v>
      </c>
      <c r="K63" s="231">
        <v>0.1016474654187344</v>
      </c>
      <c r="L63" s="231">
        <v>0.1104061232683845</v>
      </c>
      <c r="M63" s="231">
        <v>1.117334811970252</v>
      </c>
      <c r="N63" s="231">
        <v>0.47690666401663268</v>
      </c>
      <c r="O63" s="231">
        <v>0.12924639781376149</v>
      </c>
      <c r="P63" s="231">
        <v>0.1093978295564698</v>
      </c>
      <c r="Q63" s="231">
        <v>0.37999370535968491</v>
      </c>
      <c r="R63" s="231">
        <v>1.5000099001435061</v>
      </c>
      <c r="S63" s="231">
        <v>5.4385686696219009E-2</v>
      </c>
      <c r="T63" s="231">
        <v>0.19164010225732259</v>
      </c>
      <c r="U63" s="231">
        <v>5.5756312068848082E-2</v>
      </c>
      <c r="V63" s="231">
        <v>0.75976607568464438</v>
      </c>
      <c r="W63" s="231">
        <v>4.0716549290450543E-2</v>
      </c>
      <c r="DA63" s="73" t="s">
        <v>3242</v>
      </c>
    </row>
    <row r="64" spans="1:105" ht="12" customHeight="1" x14ac:dyDescent="0.25">
      <c r="A64" s="64" t="s">
        <v>36</v>
      </c>
      <c r="B64" s="231">
        <v>0</v>
      </c>
      <c r="C64" s="231">
        <v>0</v>
      </c>
      <c r="D64" s="231">
        <v>0</v>
      </c>
      <c r="E64" s="231">
        <v>0</v>
      </c>
      <c r="F64" s="231">
        <v>0</v>
      </c>
      <c r="G64" s="231">
        <v>0</v>
      </c>
      <c r="H64" s="231">
        <v>0</v>
      </c>
      <c r="I64" s="231">
        <v>0</v>
      </c>
      <c r="J64" s="231">
        <v>0</v>
      </c>
      <c r="K64" s="231">
        <v>0</v>
      </c>
      <c r="L64" s="231">
        <v>0</v>
      </c>
      <c r="M64" s="231">
        <v>0</v>
      </c>
      <c r="N64" s="231">
        <v>0</v>
      </c>
      <c r="O64" s="231">
        <v>0</v>
      </c>
      <c r="P64" s="231">
        <v>0</v>
      </c>
      <c r="Q64" s="231">
        <v>0</v>
      </c>
      <c r="R64" s="231">
        <v>0</v>
      </c>
      <c r="S64" s="231">
        <v>0</v>
      </c>
      <c r="T64" s="231">
        <v>0</v>
      </c>
      <c r="U64" s="231">
        <v>0</v>
      </c>
      <c r="V64" s="231">
        <v>0</v>
      </c>
      <c r="W64" s="231">
        <v>0</v>
      </c>
      <c r="DA64" s="73" t="s">
        <v>3243</v>
      </c>
    </row>
    <row r="65" spans="1:105" ht="12" customHeight="1" x14ac:dyDescent="0.25">
      <c r="A65" s="64" t="s">
        <v>73</v>
      </c>
      <c r="B65" s="231">
        <v>0</v>
      </c>
      <c r="C65" s="231">
        <v>0</v>
      </c>
      <c r="D65" s="231">
        <v>0</v>
      </c>
      <c r="E65" s="231">
        <v>0</v>
      </c>
      <c r="F65" s="231">
        <v>0</v>
      </c>
      <c r="G65" s="231">
        <v>0</v>
      </c>
      <c r="H65" s="231">
        <v>0</v>
      </c>
      <c r="I65" s="231">
        <v>0</v>
      </c>
      <c r="J65" s="231">
        <v>0</v>
      </c>
      <c r="K65" s="231">
        <v>0</v>
      </c>
      <c r="L65" s="231">
        <v>0</v>
      </c>
      <c r="M65" s="231">
        <v>0</v>
      </c>
      <c r="N65" s="231">
        <v>0</v>
      </c>
      <c r="O65" s="231">
        <v>0</v>
      </c>
      <c r="P65" s="231">
        <v>0</v>
      </c>
      <c r="Q65" s="231">
        <v>0</v>
      </c>
      <c r="R65" s="231">
        <v>0</v>
      </c>
      <c r="S65" s="231">
        <v>0</v>
      </c>
      <c r="T65" s="231">
        <v>0</v>
      </c>
      <c r="U65" s="231">
        <v>0</v>
      </c>
      <c r="V65" s="231">
        <v>0</v>
      </c>
      <c r="W65" s="231">
        <v>0</v>
      </c>
      <c r="DA65" s="73" t="s">
        <v>3244</v>
      </c>
    </row>
    <row r="66" spans="1:105" ht="12" customHeight="1" x14ac:dyDescent="0.25">
      <c r="A66" s="64" t="s">
        <v>79</v>
      </c>
      <c r="B66" s="231">
        <v>0</v>
      </c>
      <c r="C66" s="231">
        <v>0</v>
      </c>
      <c r="D66" s="231">
        <v>0</v>
      </c>
      <c r="E66" s="231">
        <v>0</v>
      </c>
      <c r="F66" s="231">
        <v>0</v>
      </c>
      <c r="G66" s="231">
        <v>0</v>
      </c>
      <c r="H66" s="231">
        <v>0</v>
      </c>
      <c r="I66" s="231">
        <v>0</v>
      </c>
      <c r="J66" s="231">
        <v>0</v>
      </c>
      <c r="K66" s="231">
        <v>0</v>
      </c>
      <c r="L66" s="231">
        <v>0</v>
      </c>
      <c r="M66" s="231">
        <v>0</v>
      </c>
      <c r="N66" s="231">
        <v>0</v>
      </c>
      <c r="O66" s="231">
        <v>0</v>
      </c>
      <c r="P66" s="231">
        <v>0</v>
      </c>
      <c r="Q66" s="231">
        <v>0</v>
      </c>
      <c r="R66" s="231">
        <v>0</v>
      </c>
      <c r="S66" s="231">
        <v>0</v>
      </c>
      <c r="T66" s="231">
        <v>0</v>
      </c>
      <c r="U66" s="231">
        <v>0</v>
      </c>
      <c r="V66" s="231">
        <v>0</v>
      </c>
      <c r="W66" s="231">
        <v>0</v>
      </c>
      <c r="DA66" s="73" t="s">
        <v>3245</v>
      </c>
    </row>
    <row r="67" spans="1:105" ht="12" customHeight="1" x14ac:dyDescent="0.25">
      <c r="A67" s="60" t="s">
        <v>3118</v>
      </c>
      <c r="B67" s="264">
        <v>0</v>
      </c>
      <c r="C67" s="264">
        <v>0</v>
      </c>
      <c r="D67" s="264">
        <v>0</v>
      </c>
      <c r="E67" s="264">
        <v>0</v>
      </c>
      <c r="F67" s="264">
        <v>0</v>
      </c>
      <c r="G67" s="264">
        <v>0</v>
      </c>
      <c r="H67" s="264">
        <v>0</v>
      </c>
      <c r="I67" s="264">
        <v>0</v>
      </c>
      <c r="J67" s="264">
        <v>0</v>
      </c>
      <c r="K67" s="264">
        <v>0</v>
      </c>
      <c r="L67" s="264">
        <v>0</v>
      </c>
      <c r="M67" s="264">
        <v>0</v>
      </c>
      <c r="N67" s="264">
        <v>0</v>
      </c>
      <c r="O67" s="264">
        <v>0</v>
      </c>
      <c r="P67" s="264">
        <v>0</v>
      </c>
      <c r="Q67" s="264">
        <v>0</v>
      </c>
      <c r="R67" s="264">
        <v>0</v>
      </c>
      <c r="S67" s="264">
        <v>0</v>
      </c>
      <c r="T67" s="264">
        <v>0</v>
      </c>
      <c r="U67" s="264">
        <v>0</v>
      </c>
      <c r="V67" s="264">
        <v>0</v>
      </c>
      <c r="W67" s="264">
        <v>0</v>
      </c>
      <c r="DA67" s="72" t="s">
        <v>3246</v>
      </c>
    </row>
    <row r="68" spans="1:105" ht="12" customHeight="1" x14ac:dyDescent="0.25">
      <c r="A68" s="57" t="s">
        <v>3120</v>
      </c>
      <c r="B68" s="263">
        <v>285.98112127479811</v>
      </c>
      <c r="C68" s="263">
        <v>283.87136158508679</v>
      </c>
      <c r="D68" s="263">
        <v>295.3486923607432</v>
      </c>
      <c r="E68" s="263">
        <v>284.90683575361442</v>
      </c>
      <c r="F68" s="263">
        <v>256.692817271124</v>
      </c>
      <c r="G68" s="263">
        <v>270.83166803103001</v>
      </c>
      <c r="H68" s="263">
        <v>278.02283254235238</v>
      </c>
      <c r="I68" s="263">
        <v>255.3699126939436</v>
      </c>
      <c r="J68" s="263">
        <v>240.63437352998889</v>
      </c>
      <c r="K68" s="263">
        <v>232.59552861484249</v>
      </c>
      <c r="L68" s="263">
        <v>198.984921135728</v>
      </c>
      <c r="M68" s="263">
        <v>133.4290821858834</v>
      </c>
      <c r="N68" s="263">
        <v>114.606282480465</v>
      </c>
      <c r="O68" s="263">
        <v>167.17143651365271</v>
      </c>
      <c r="P68" s="263">
        <v>234.98204110379979</v>
      </c>
      <c r="Q68" s="263">
        <v>228.66271993240281</v>
      </c>
      <c r="R68" s="263">
        <v>201.35539460745181</v>
      </c>
      <c r="S68" s="263">
        <v>240.04552200991921</v>
      </c>
      <c r="T68" s="263">
        <v>248.3984059375359</v>
      </c>
      <c r="U68" s="263">
        <v>140.25839835681489</v>
      </c>
      <c r="V68" s="263">
        <v>109.84295068060329</v>
      </c>
      <c r="W68" s="263">
        <v>106.25760053161871</v>
      </c>
      <c r="DA68" s="70" t="s">
        <v>3247</v>
      </c>
    </row>
    <row r="69" spans="1:105" ht="12" customHeight="1" x14ac:dyDescent="0.25">
      <c r="A69" s="41" t="s">
        <v>3122</v>
      </c>
      <c r="B69" s="352">
        <v>0</v>
      </c>
      <c r="C69" s="352">
        <v>0</v>
      </c>
      <c r="D69" s="352">
        <v>0</v>
      </c>
      <c r="E69" s="352">
        <v>0</v>
      </c>
      <c r="F69" s="352">
        <v>0</v>
      </c>
      <c r="G69" s="352">
        <v>0</v>
      </c>
      <c r="H69" s="352">
        <v>0</v>
      </c>
      <c r="I69" s="352">
        <v>0</v>
      </c>
      <c r="J69" s="352">
        <v>0</v>
      </c>
      <c r="K69" s="352">
        <v>0</v>
      </c>
      <c r="L69" s="352">
        <v>0</v>
      </c>
      <c r="M69" s="352">
        <v>0</v>
      </c>
      <c r="N69" s="352">
        <v>0</v>
      </c>
      <c r="O69" s="352">
        <v>0</v>
      </c>
      <c r="P69" s="352">
        <v>0</v>
      </c>
      <c r="Q69" s="352">
        <v>0</v>
      </c>
      <c r="R69" s="352">
        <v>0</v>
      </c>
      <c r="S69" s="352">
        <v>0</v>
      </c>
      <c r="T69" s="352">
        <v>0</v>
      </c>
      <c r="U69" s="352">
        <v>0</v>
      </c>
      <c r="V69" s="352">
        <v>0</v>
      </c>
      <c r="W69" s="352">
        <v>0</v>
      </c>
      <c r="DA69" s="97" t="s">
        <v>3248</v>
      </c>
    </row>
    <row r="70" spans="1:105" ht="12" customHeight="1" x14ac:dyDescent="0.25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DA70" s="173"/>
    </row>
    <row r="71" spans="1:105" ht="15" customHeight="1" x14ac:dyDescent="0.25">
      <c r="A71" s="32" t="s">
        <v>431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DA71" s="88"/>
    </row>
    <row r="72" spans="1:105" ht="12" customHeight="1" x14ac:dyDescent="0.25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DA72" s="173"/>
    </row>
    <row r="73" spans="1:105" ht="12" customHeight="1" x14ac:dyDescent="0.25">
      <c r="A73" s="35" t="s">
        <v>29</v>
      </c>
      <c r="B73" s="234">
        <f t="shared" ref="B73:W73" si="3">SUM(B$74:B$78,B$79,B$81:B$82,B$84:B$86,B$88:B$90,B$91:B$92)</f>
        <v>1</v>
      </c>
      <c r="C73" s="234">
        <f t="shared" si="3"/>
        <v>0.99999999999999967</v>
      </c>
      <c r="D73" s="234">
        <f t="shared" si="3"/>
        <v>1</v>
      </c>
      <c r="E73" s="234">
        <f t="shared" si="3"/>
        <v>0.99999999999999989</v>
      </c>
      <c r="F73" s="234">
        <f t="shared" si="3"/>
        <v>1.0000000000000002</v>
      </c>
      <c r="G73" s="234">
        <f t="shared" si="3"/>
        <v>1</v>
      </c>
      <c r="H73" s="234">
        <f t="shared" si="3"/>
        <v>0.99999999999999978</v>
      </c>
      <c r="I73" s="234">
        <f t="shared" si="3"/>
        <v>1.0000000000000002</v>
      </c>
      <c r="J73" s="234">
        <f t="shared" si="3"/>
        <v>1.0000000000000002</v>
      </c>
      <c r="K73" s="234">
        <f t="shared" si="3"/>
        <v>0.99999999999999978</v>
      </c>
      <c r="L73" s="234">
        <f t="shared" si="3"/>
        <v>1.0000000000000002</v>
      </c>
      <c r="M73" s="234">
        <f t="shared" si="3"/>
        <v>0.99999999999999989</v>
      </c>
      <c r="N73" s="234">
        <f t="shared" si="3"/>
        <v>0.99999999999999989</v>
      </c>
      <c r="O73" s="234">
        <f t="shared" si="3"/>
        <v>1</v>
      </c>
      <c r="P73" s="234">
        <f t="shared" si="3"/>
        <v>0.99999999999999989</v>
      </c>
      <c r="Q73" s="234">
        <f t="shared" si="3"/>
        <v>0.99999999999999978</v>
      </c>
      <c r="R73" s="234">
        <f t="shared" si="3"/>
        <v>0.99999999999999989</v>
      </c>
      <c r="S73" s="234">
        <f t="shared" si="3"/>
        <v>0.99999999999999989</v>
      </c>
      <c r="T73" s="234">
        <f t="shared" si="3"/>
        <v>0.99999999999999978</v>
      </c>
      <c r="U73" s="234">
        <f t="shared" si="3"/>
        <v>1</v>
      </c>
      <c r="V73" s="234">
        <f t="shared" si="3"/>
        <v>1</v>
      </c>
      <c r="W73" s="234">
        <f t="shared" si="3"/>
        <v>1</v>
      </c>
      <c r="DA73" s="95"/>
    </row>
    <row r="74" spans="1:105" ht="12" customHeight="1" x14ac:dyDescent="0.25">
      <c r="A74" s="55" t="s">
        <v>92</v>
      </c>
      <c r="B74" s="301">
        <f t="shared" ref="B74:W74" si="4">IF(B$6=0,0,B$6/B$5)</f>
        <v>0</v>
      </c>
      <c r="C74" s="301">
        <f t="shared" si="4"/>
        <v>0</v>
      </c>
      <c r="D74" s="301">
        <f t="shared" si="4"/>
        <v>0</v>
      </c>
      <c r="E74" s="301">
        <f t="shared" si="4"/>
        <v>0</v>
      </c>
      <c r="F74" s="301">
        <f t="shared" si="4"/>
        <v>0</v>
      </c>
      <c r="G74" s="301">
        <f t="shared" si="4"/>
        <v>0</v>
      </c>
      <c r="H74" s="301">
        <f t="shared" si="4"/>
        <v>0</v>
      </c>
      <c r="I74" s="301">
        <f t="shared" si="4"/>
        <v>0</v>
      </c>
      <c r="J74" s="301">
        <f t="shared" si="4"/>
        <v>0</v>
      </c>
      <c r="K74" s="301">
        <f t="shared" si="4"/>
        <v>0</v>
      </c>
      <c r="L74" s="301">
        <f t="shared" si="4"/>
        <v>0</v>
      </c>
      <c r="M74" s="301">
        <f t="shared" si="4"/>
        <v>0</v>
      </c>
      <c r="N74" s="301">
        <f t="shared" si="4"/>
        <v>0</v>
      </c>
      <c r="O74" s="301">
        <f t="shared" si="4"/>
        <v>0</v>
      </c>
      <c r="P74" s="301">
        <f t="shared" si="4"/>
        <v>0</v>
      </c>
      <c r="Q74" s="301">
        <f t="shared" si="4"/>
        <v>0</v>
      </c>
      <c r="R74" s="301">
        <f t="shared" si="4"/>
        <v>0</v>
      </c>
      <c r="S74" s="301">
        <f t="shared" si="4"/>
        <v>0</v>
      </c>
      <c r="T74" s="301">
        <f t="shared" si="4"/>
        <v>0</v>
      </c>
      <c r="U74" s="301">
        <f t="shared" si="4"/>
        <v>0</v>
      </c>
      <c r="V74" s="301">
        <f t="shared" si="4"/>
        <v>0</v>
      </c>
      <c r="W74" s="301">
        <f t="shared" si="4"/>
        <v>0</v>
      </c>
      <c r="DA74" s="67"/>
    </row>
    <row r="75" spans="1:105" ht="12" customHeight="1" x14ac:dyDescent="0.25">
      <c r="A75" s="202" t="s">
        <v>93</v>
      </c>
      <c r="B75" s="235">
        <f t="shared" ref="B75:W75" si="5">IF(B$7=0,0,B$7/B$5)</f>
        <v>0</v>
      </c>
      <c r="C75" s="235">
        <f t="shared" si="5"/>
        <v>0</v>
      </c>
      <c r="D75" s="235">
        <f t="shared" si="5"/>
        <v>0</v>
      </c>
      <c r="E75" s="235">
        <f t="shared" si="5"/>
        <v>0</v>
      </c>
      <c r="F75" s="235">
        <f t="shared" si="5"/>
        <v>0</v>
      </c>
      <c r="G75" s="235">
        <f t="shared" si="5"/>
        <v>0</v>
      </c>
      <c r="H75" s="235">
        <f t="shared" si="5"/>
        <v>0</v>
      </c>
      <c r="I75" s="235">
        <f t="shared" si="5"/>
        <v>0</v>
      </c>
      <c r="J75" s="235">
        <f t="shared" si="5"/>
        <v>0</v>
      </c>
      <c r="K75" s="235">
        <f t="shared" si="5"/>
        <v>0</v>
      </c>
      <c r="L75" s="235">
        <f t="shared" si="5"/>
        <v>0</v>
      </c>
      <c r="M75" s="235">
        <f t="shared" si="5"/>
        <v>0</v>
      </c>
      <c r="N75" s="235">
        <f t="shared" si="5"/>
        <v>0</v>
      </c>
      <c r="O75" s="235">
        <f t="shared" si="5"/>
        <v>0</v>
      </c>
      <c r="P75" s="235">
        <f t="shared" si="5"/>
        <v>0</v>
      </c>
      <c r="Q75" s="235">
        <f t="shared" si="5"/>
        <v>0</v>
      </c>
      <c r="R75" s="235">
        <f t="shared" si="5"/>
        <v>0</v>
      </c>
      <c r="S75" s="235">
        <f t="shared" si="5"/>
        <v>0</v>
      </c>
      <c r="T75" s="235">
        <f t="shared" si="5"/>
        <v>0</v>
      </c>
      <c r="U75" s="235">
        <f t="shared" si="5"/>
        <v>0</v>
      </c>
      <c r="V75" s="235">
        <f t="shared" si="5"/>
        <v>0</v>
      </c>
      <c r="W75" s="235">
        <f t="shared" si="5"/>
        <v>0</v>
      </c>
      <c r="DA75" s="174"/>
    </row>
    <row r="76" spans="1:105" ht="12" customHeight="1" x14ac:dyDescent="0.25">
      <c r="A76" s="202" t="s">
        <v>94</v>
      </c>
      <c r="B76" s="235">
        <f t="shared" ref="B76:W76" si="6">IF(B$8=0,0,B$8/B$5)</f>
        <v>0</v>
      </c>
      <c r="C76" s="235">
        <f t="shared" si="6"/>
        <v>0</v>
      </c>
      <c r="D76" s="235">
        <f t="shared" si="6"/>
        <v>0</v>
      </c>
      <c r="E76" s="235">
        <f t="shared" si="6"/>
        <v>0</v>
      </c>
      <c r="F76" s="235">
        <f t="shared" si="6"/>
        <v>0</v>
      </c>
      <c r="G76" s="235">
        <f t="shared" si="6"/>
        <v>0</v>
      </c>
      <c r="H76" s="235">
        <f t="shared" si="6"/>
        <v>0</v>
      </c>
      <c r="I76" s="235">
        <f t="shared" si="6"/>
        <v>0</v>
      </c>
      <c r="J76" s="235">
        <f t="shared" si="6"/>
        <v>0</v>
      </c>
      <c r="K76" s="235">
        <f t="shared" si="6"/>
        <v>0</v>
      </c>
      <c r="L76" s="235">
        <f t="shared" si="6"/>
        <v>0</v>
      </c>
      <c r="M76" s="235">
        <f t="shared" si="6"/>
        <v>0</v>
      </c>
      <c r="N76" s="235">
        <f t="shared" si="6"/>
        <v>0</v>
      </c>
      <c r="O76" s="235">
        <f t="shared" si="6"/>
        <v>0</v>
      </c>
      <c r="P76" s="235">
        <f t="shared" si="6"/>
        <v>0</v>
      </c>
      <c r="Q76" s="235">
        <f t="shared" si="6"/>
        <v>0</v>
      </c>
      <c r="R76" s="235">
        <f t="shared" si="6"/>
        <v>0</v>
      </c>
      <c r="S76" s="235">
        <f t="shared" si="6"/>
        <v>0</v>
      </c>
      <c r="T76" s="235">
        <f t="shared" si="6"/>
        <v>0</v>
      </c>
      <c r="U76" s="235">
        <f t="shared" si="6"/>
        <v>0</v>
      </c>
      <c r="V76" s="235">
        <f t="shared" si="6"/>
        <v>0</v>
      </c>
      <c r="W76" s="235">
        <f t="shared" si="6"/>
        <v>0</v>
      </c>
      <c r="DA76" s="174"/>
    </row>
    <row r="77" spans="1:105" ht="12" customHeight="1" x14ac:dyDescent="0.25">
      <c r="A77" s="202" t="s">
        <v>95</v>
      </c>
      <c r="B77" s="235">
        <f t="shared" ref="B77:W77" si="7">IF(B$9=0,0,B$9/B$5)</f>
        <v>0</v>
      </c>
      <c r="C77" s="235">
        <f t="shared" si="7"/>
        <v>0</v>
      </c>
      <c r="D77" s="235">
        <f t="shared" si="7"/>
        <v>0</v>
      </c>
      <c r="E77" s="235">
        <f t="shared" si="7"/>
        <v>0</v>
      </c>
      <c r="F77" s="235">
        <f t="shared" si="7"/>
        <v>0</v>
      </c>
      <c r="G77" s="235">
        <f t="shared" si="7"/>
        <v>0</v>
      </c>
      <c r="H77" s="235">
        <f t="shared" si="7"/>
        <v>0</v>
      </c>
      <c r="I77" s="235">
        <f t="shared" si="7"/>
        <v>0</v>
      </c>
      <c r="J77" s="235">
        <f t="shared" si="7"/>
        <v>0</v>
      </c>
      <c r="K77" s="235">
        <f t="shared" si="7"/>
        <v>0</v>
      </c>
      <c r="L77" s="235">
        <f t="shared" si="7"/>
        <v>0</v>
      </c>
      <c r="M77" s="235">
        <f t="shared" si="7"/>
        <v>0</v>
      </c>
      <c r="N77" s="235">
        <f t="shared" si="7"/>
        <v>0</v>
      </c>
      <c r="O77" s="235">
        <f t="shared" si="7"/>
        <v>0</v>
      </c>
      <c r="P77" s="235">
        <f t="shared" si="7"/>
        <v>0</v>
      </c>
      <c r="Q77" s="235">
        <f t="shared" si="7"/>
        <v>0</v>
      </c>
      <c r="R77" s="235">
        <f t="shared" si="7"/>
        <v>0</v>
      </c>
      <c r="S77" s="235">
        <f t="shared" si="7"/>
        <v>0</v>
      </c>
      <c r="T77" s="235">
        <f t="shared" si="7"/>
        <v>0</v>
      </c>
      <c r="U77" s="235">
        <f t="shared" si="7"/>
        <v>0</v>
      </c>
      <c r="V77" s="235">
        <f t="shared" si="7"/>
        <v>0</v>
      </c>
      <c r="W77" s="235">
        <f t="shared" si="7"/>
        <v>0</v>
      </c>
      <c r="DA77" s="174"/>
    </row>
    <row r="78" spans="1:105" ht="12" customHeight="1" x14ac:dyDescent="0.25">
      <c r="A78" s="56" t="s">
        <v>96</v>
      </c>
      <c r="B78" s="302">
        <f t="shared" ref="B78:W78" si="8">IF(B$10=0,0,B$10/B$5)</f>
        <v>1.7427208227979041E-2</v>
      </c>
      <c r="C78" s="302">
        <f t="shared" si="8"/>
        <v>1.7255328097176809E-2</v>
      </c>
      <c r="D78" s="302">
        <f t="shared" si="8"/>
        <v>1.7296953746401125E-2</v>
      </c>
      <c r="E78" s="302">
        <f t="shared" si="8"/>
        <v>2.0850038224911164E-2</v>
      </c>
      <c r="F78" s="302">
        <f t="shared" si="8"/>
        <v>9.4087985723704231E-3</v>
      </c>
      <c r="G78" s="302">
        <f t="shared" si="8"/>
        <v>2.2283391018728792E-2</v>
      </c>
      <c r="H78" s="302">
        <f t="shared" si="8"/>
        <v>2.3231217422076501E-2</v>
      </c>
      <c r="I78" s="302">
        <f t="shared" si="8"/>
        <v>2.2388513096522473E-2</v>
      </c>
      <c r="J78" s="302">
        <f t="shared" si="8"/>
        <v>1.9972254316544313E-2</v>
      </c>
      <c r="K78" s="302">
        <f t="shared" si="8"/>
        <v>1.5411480808656704E-2</v>
      </c>
      <c r="L78" s="302">
        <f t="shared" si="8"/>
        <v>1.6745727308764242E-2</v>
      </c>
      <c r="M78" s="302">
        <f t="shared" si="8"/>
        <v>1.2702966452426939E-2</v>
      </c>
      <c r="N78" s="302">
        <f t="shared" si="8"/>
        <v>2.200251053875275E-2</v>
      </c>
      <c r="O78" s="302">
        <f t="shared" si="8"/>
        <v>1.1033419236506102E-2</v>
      </c>
      <c r="P78" s="302">
        <f t="shared" si="8"/>
        <v>8.7958522725760588E-3</v>
      </c>
      <c r="Q78" s="302">
        <f t="shared" si="8"/>
        <v>8.4424771109652859E-3</v>
      </c>
      <c r="R78" s="302">
        <f t="shared" si="8"/>
        <v>1.1528565740111886E-2</v>
      </c>
      <c r="S78" s="302">
        <f t="shared" si="8"/>
        <v>4.1504885195565965E-3</v>
      </c>
      <c r="T78" s="302">
        <f t="shared" si="8"/>
        <v>7.2294750780353178E-3</v>
      </c>
      <c r="U78" s="302">
        <f t="shared" si="8"/>
        <v>1.4570944650424756E-3</v>
      </c>
      <c r="V78" s="302">
        <f t="shared" si="8"/>
        <v>4.6234069450515093E-3</v>
      </c>
      <c r="W78" s="302">
        <f t="shared" si="8"/>
        <v>1.0774602603757758E-3</v>
      </c>
      <c r="DA78" s="68"/>
    </row>
    <row r="79" spans="1:105" ht="12" customHeight="1" x14ac:dyDescent="0.25">
      <c r="A79" s="203" t="s">
        <v>3059</v>
      </c>
      <c r="B79" s="303">
        <f t="shared" ref="B79:W79" si="9">IF(B$16=0,0,B$16/B$5)</f>
        <v>0.27121879264218962</v>
      </c>
      <c r="C79" s="303">
        <f t="shared" si="9"/>
        <v>0.27425820902848996</v>
      </c>
      <c r="D79" s="303">
        <f t="shared" si="9"/>
        <v>0.2717533483139144</v>
      </c>
      <c r="E79" s="303">
        <f t="shared" si="9"/>
        <v>0.28340731232094907</v>
      </c>
      <c r="F79" s="303">
        <f t="shared" si="9"/>
        <v>0.22136563253299504</v>
      </c>
      <c r="G79" s="303">
        <f t="shared" si="9"/>
        <v>0.29061416956466357</v>
      </c>
      <c r="H79" s="303">
        <f t="shared" si="9"/>
        <v>0.30627990777847253</v>
      </c>
      <c r="I79" s="303">
        <f t="shared" si="9"/>
        <v>0.30586682868179671</v>
      </c>
      <c r="J79" s="303">
        <f t="shared" si="9"/>
        <v>0.30761666085372952</v>
      </c>
      <c r="K79" s="303">
        <f t="shared" si="9"/>
        <v>0.28850620794457027</v>
      </c>
      <c r="L79" s="303">
        <f t="shared" si="9"/>
        <v>0.27643962569624575</v>
      </c>
      <c r="M79" s="303">
        <f t="shared" si="9"/>
        <v>0.29982840585657061</v>
      </c>
      <c r="N79" s="303">
        <f t="shared" si="9"/>
        <v>0.34704305249561657</v>
      </c>
      <c r="O79" s="303">
        <f t="shared" si="9"/>
        <v>0.20524136815333963</v>
      </c>
      <c r="P79" s="303">
        <f t="shared" si="9"/>
        <v>0.17913599129778557</v>
      </c>
      <c r="Q79" s="303">
        <f t="shared" si="9"/>
        <v>0.20255398939292943</v>
      </c>
      <c r="R79" s="303">
        <f t="shared" si="9"/>
        <v>0.25679397417063893</v>
      </c>
      <c r="S79" s="303">
        <f t="shared" si="9"/>
        <v>0.19358994583873448</v>
      </c>
      <c r="T79" s="303">
        <f t="shared" si="9"/>
        <v>0.19975806584912423</v>
      </c>
      <c r="U79" s="303">
        <f t="shared" si="9"/>
        <v>0.19443544214285324</v>
      </c>
      <c r="V79" s="303">
        <f t="shared" si="9"/>
        <v>0.23630867591920734</v>
      </c>
      <c r="W79" s="303">
        <f t="shared" si="9"/>
        <v>0.16704438281274772</v>
      </c>
      <c r="DA79" s="175"/>
    </row>
    <row r="80" spans="1:105" ht="12" customHeight="1" x14ac:dyDescent="0.25">
      <c r="A80" s="203" t="s">
        <v>3071</v>
      </c>
      <c r="B80" s="303">
        <f t="shared" ref="B80:W80" si="10">IF(B$27=0,0,B$27/B$5)</f>
        <v>0.46456319209770791</v>
      </c>
      <c r="C80" s="303">
        <f t="shared" si="10"/>
        <v>0.46199799704270111</v>
      </c>
      <c r="D80" s="303">
        <f t="shared" si="10"/>
        <v>0.46520765736101427</v>
      </c>
      <c r="E80" s="303">
        <f t="shared" si="10"/>
        <v>0.44386198772985241</v>
      </c>
      <c r="F80" s="303">
        <f t="shared" si="10"/>
        <v>0.46821429620518151</v>
      </c>
      <c r="G80" s="303">
        <f t="shared" si="10"/>
        <v>0.43899216648049239</v>
      </c>
      <c r="H80" s="303">
        <f t="shared" si="10"/>
        <v>0.43453451081837208</v>
      </c>
      <c r="I80" s="303">
        <f t="shared" si="10"/>
        <v>0.43579915326525381</v>
      </c>
      <c r="J80" s="303">
        <f t="shared" si="10"/>
        <v>0.43580522431070762</v>
      </c>
      <c r="K80" s="303">
        <f t="shared" si="10"/>
        <v>0.44352619185729508</v>
      </c>
      <c r="L80" s="303">
        <f t="shared" si="10"/>
        <v>0.44632927655849441</v>
      </c>
      <c r="M80" s="303">
        <f t="shared" si="10"/>
        <v>0.44107168516542539</v>
      </c>
      <c r="N80" s="303">
        <f t="shared" si="10"/>
        <v>0.42680560549611762</v>
      </c>
      <c r="O80" s="303">
        <f t="shared" si="10"/>
        <v>0.51398543189466017</v>
      </c>
      <c r="P80" s="303">
        <f t="shared" si="10"/>
        <v>0.55906579801832901</v>
      </c>
      <c r="Q80" s="303">
        <f t="shared" si="10"/>
        <v>0.54560634335214142</v>
      </c>
      <c r="R80" s="303">
        <f t="shared" si="10"/>
        <v>0.47926633356451243</v>
      </c>
      <c r="S80" s="303">
        <f t="shared" si="10"/>
        <v>0.61512729565911672</v>
      </c>
      <c r="T80" s="303">
        <f t="shared" si="10"/>
        <v>0.60020546560995325</v>
      </c>
      <c r="U80" s="303">
        <f t="shared" si="10"/>
        <v>0.65793037085788186</v>
      </c>
      <c r="V80" s="303">
        <f t="shared" si="10"/>
        <v>0.58098603233995572</v>
      </c>
      <c r="W80" s="303">
        <f t="shared" si="10"/>
        <v>0.61553083085077798</v>
      </c>
      <c r="DA80" s="175"/>
    </row>
    <row r="81" spans="1:105" ht="12" customHeight="1" x14ac:dyDescent="0.25">
      <c r="A81" s="62" t="s">
        <v>3072</v>
      </c>
      <c r="B81" s="304">
        <f t="shared" ref="B81:W81" si="11">IF(B$28=0,0,B$28/B$5)</f>
        <v>0.46456319209770791</v>
      </c>
      <c r="C81" s="304">
        <f t="shared" si="11"/>
        <v>0.46199799704270111</v>
      </c>
      <c r="D81" s="304">
        <f t="shared" si="11"/>
        <v>0.46520765736101427</v>
      </c>
      <c r="E81" s="304">
        <f t="shared" si="11"/>
        <v>0.44386198772985241</v>
      </c>
      <c r="F81" s="304">
        <f t="shared" si="11"/>
        <v>0.46821429620518151</v>
      </c>
      <c r="G81" s="304">
        <f t="shared" si="11"/>
        <v>0.43899216648049239</v>
      </c>
      <c r="H81" s="304">
        <f t="shared" si="11"/>
        <v>0.43453451081837208</v>
      </c>
      <c r="I81" s="304">
        <f t="shared" si="11"/>
        <v>0.43579915326525381</v>
      </c>
      <c r="J81" s="304">
        <f t="shared" si="11"/>
        <v>0.43580522431070762</v>
      </c>
      <c r="K81" s="304">
        <f t="shared" si="11"/>
        <v>0.44352619185729508</v>
      </c>
      <c r="L81" s="304">
        <f t="shared" si="11"/>
        <v>0.44632927655849441</v>
      </c>
      <c r="M81" s="304">
        <f t="shared" si="11"/>
        <v>0.44107168516542539</v>
      </c>
      <c r="N81" s="304">
        <f t="shared" si="11"/>
        <v>0.42680560549611762</v>
      </c>
      <c r="O81" s="304">
        <f t="shared" si="11"/>
        <v>0.51398543189466017</v>
      </c>
      <c r="P81" s="304">
        <f t="shared" si="11"/>
        <v>0.55906579801832901</v>
      </c>
      <c r="Q81" s="304">
        <f t="shared" si="11"/>
        <v>0.54560634335214142</v>
      </c>
      <c r="R81" s="304">
        <f t="shared" si="11"/>
        <v>0.47926633356451243</v>
      </c>
      <c r="S81" s="304">
        <f t="shared" si="11"/>
        <v>0.61512729565911672</v>
      </c>
      <c r="T81" s="304">
        <f t="shared" si="11"/>
        <v>0.60020546560995325</v>
      </c>
      <c r="U81" s="304">
        <f t="shared" si="11"/>
        <v>0.65793037085788186</v>
      </c>
      <c r="V81" s="304">
        <f t="shared" si="11"/>
        <v>0.58098603233995572</v>
      </c>
      <c r="W81" s="304">
        <f t="shared" si="11"/>
        <v>0.61553083085077798</v>
      </c>
      <c r="DA81" s="72"/>
    </row>
    <row r="82" spans="1:105" ht="12" customHeight="1" x14ac:dyDescent="0.25">
      <c r="A82" s="62" t="s">
        <v>3079</v>
      </c>
      <c r="B82" s="304">
        <f t="shared" ref="B82:W82" si="12">IF(B$34=0,0,B$34/B$5)</f>
        <v>0</v>
      </c>
      <c r="C82" s="304">
        <f t="shared" si="12"/>
        <v>0</v>
      </c>
      <c r="D82" s="304">
        <f t="shared" si="12"/>
        <v>0</v>
      </c>
      <c r="E82" s="304">
        <f t="shared" si="12"/>
        <v>0</v>
      </c>
      <c r="F82" s="304">
        <f t="shared" si="12"/>
        <v>0</v>
      </c>
      <c r="G82" s="304">
        <f t="shared" si="12"/>
        <v>0</v>
      </c>
      <c r="H82" s="304">
        <f t="shared" si="12"/>
        <v>0</v>
      </c>
      <c r="I82" s="304">
        <f t="shared" si="12"/>
        <v>0</v>
      </c>
      <c r="J82" s="304">
        <f t="shared" si="12"/>
        <v>0</v>
      </c>
      <c r="K82" s="304">
        <f t="shared" si="12"/>
        <v>0</v>
      </c>
      <c r="L82" s="304">
        <f t="shared" si="12"/>
        <v>0</v>
      </c>
      <c r="M82" s="304">
        <f t="shared" si="12"/>
        <v>0</v>
      </c>
      <c r="N82" s="304">
        <f t="shared" si="12"/>
        <v>0</v>
      </c>
      <c r="O82" s="304">
        <f t="shared" si="12"/>
        <v>0</v>
      </c>
      <c r="P82" s="304">
        <f t="shared" si="12"/>
        <v>0</v>
      </c>
      <c r="Q82" s="304">
        <f t="shared" si="12"/>
        <v>0</v>
      </c>
      <c r="R82" s="304">
        <f t="shared" si="12"/>
        <v>0</v>
      </c>
      <c r="S82" s="304">
        <f t="shared" si="12"/>
        <v>0</v>
      </c>
      <c r="T82" s="304">
        <f t="shared" si="12"/>
        <v>0</v>
      </c>
      <c r="U82" s="304">
        <f t="shared" si="12"/>
        <v>0</v>
      </c>
      <c r="V82" s="304">
        <f t="shared" si="12"/>
        <v>0</v>
      </c>
      <c r="W82" s="304">
        <f t="shared" si="12"/>
        <v>0</v>
      </c>
      <c r="DA82" s="72"/>
    </row>
    <row r="83" spans="1:105" ht="12" customHeight="1" x14ac:dyDescent="0.25">
      <c r="A83" s="203" t="s">
        <v>3081</v>
      </c>
      <c r="B83" s="303">
        <f t="shared" ref="B83:W83" si="13">IF(B$35=0,0,B$35/B$5)</f>
        <v>6.6662155741742168E-2</v>
      </c>
      <c r="C83" s="303">
        <f t="shared" si="13"/>
        <v>6.8129829597686806E-2</v>
      </c>
      <c r="D83" s="303">
        <f t="shared" si="13"/>
        <v>6.6729946621184838E-2</v>
      </c>
      <c r="E83" s="303">
        <f t="shared" si="13"/>
        <v>7.3234233307500368E-2</v>
      </c>
      <c r="F83" s="303">
        <f t="shared" si="13"/>
        <v>4.5461159856386262E-2</v>
      </c>
      <c r="G83" s="303">
        <f t="shared" si="13"/>
        <v>7.6605037530664152E-2</v>
      </c>
      <c r="H83" s="303">
        <f t="shared" si="13"/>
        <v>8.3354623487401608E-2</v>
      </c>
      <c r="I83" s="303">
        <f t="shared" si="13"/>
        <v>8.3285900866218648E-2</v>
      </c>
      <c r="J83" s="303">
        <f t="shared" si="13"/>
        <v>8.4071450506664203E-2</v>
      </c>
      <c r="K83" s="303">
        <f t="shared" si="13"/>
        <v>7.5705985379321647E-2</v>
      </c>
      <c r="L83" s="303">
        <f t="shared" si="13"/>
        <v>7.0561105864658608E-2</v>
      </c>
      <c r="M83" s="303">
        <f t="shared" si="13"/>
        <v>8.051720284199973E-2</v>
      </c>
      <c r="N83" s="303">
        <f t="shared" si="13"/>
        <v>9.7216951532695772E-2</v>
      </c>
      <c r="O83" s="303">
        <f t="shared" si="13"/>
        <v>3.5467694595436708E-2</v>
      </c>
      <c r="P83" s="303">
        <f t="shared" si="13"/>
        <v>1.8479458441111256E-2</v>
      </c>
      <c r="Q83" s="303">
        <f t="shared" si="13"/>
        <v>3.0694656807763628E-2</v>
      </c>
      <c r="R83" s="303">
        <f t="shared" si="13"/>
        <v>5.9205421520705195E-2</v>
      </c>
      <c r="S83" s="303">
        <f t="shared" si="13"/>
        <v>2.1369143463017215E-2</v>
      </c>
      <c r="T83" s="303">
        <f t="shared" si="13"/>
        <v>2.5249278592697433E-2</v>
      </c>
      <c r="U83" s="303">
        <f t="shared" si="13"/>
        <v>1.6656188806607221E-2</v>
      </c>
      <c r="V83" s="303">
        <f t="shared" si="13"/>
        <v>4.1019400426307216E-2</v>
      </c>
      <c r="W83" s="303">
        <f t="shared" si="13"/>
        <v>1.0050383299935435E-2</v>
      </c>
      <c r="DA83" s="175"/>
    </row>
    <row r="84" spans="1:105" ht="12" customHeight="1" x14ac:dyDescent="0.25">
      <c r="A84" s="62" t="s">
        <v>3082</v>
      </c>
      <c r="B84" s="304">
        <f t="shared" ref="B84:W84" si="14">IF(B$36=0,0,B$36/B$5)</f>
        <v>2.8034436778489179E-2</v>
      </c>
      <c r="C84" s="304">
        <f t="shared" si="14"/>
        <v>2.8652222322194179E-2</v>
      </c>
      <c r="D84" s="304">
        <f t="shared" si="14"/>
        <v>2.8031574741964719E-2</v>
      </c>
      <c r="E84" s="304">
        <f t="shared" si="14"/>
        <v>3.0702528457367147E-2</v>
      </c>
      <c r="F84" s="304">
        <f t="shared" si="14"/>
        <v>1.8867629560294884E-2</v>
      </c>
      <c r="G84" s="304">
        <f t="shared" si="14"/>
        <v>3.2122480871774842E-2</v>
      </c>
      <c r="H84" s="304">
        <f t="shared" si="14"/>
        <v>3.4962391765193106E-2</v>
      </c>
      <c r="I84" s="304">
        <f t="shared" si="14"/>
        <v>3.5009644022030523E-2</v>
      </c>
      <c r="J84" s="304">
        <f t="shared" si="14"/>
        <v>3.5367845139209757E-2</v>
      </c>
      <c r="K84" s="304">
        <f t="shared" si="14"/>
        <v>3.1876204370240691E-2</v>
      </c>
      <c r="L84" s="304">
        <f t="shared" si="14"/>
        <v>2.9709939311435198E-2</v>
      </c>
      <c r="M84" s="304">
        <f t="shared" si="14"/>
        <v>3.3901980143999873E-2</v>
      </c>
      <c r="N84" s="304">
        <f t="shared" si="14"/>
        <v>3.9753061358726464E-2</v>
      </c>
      <c r="O84" s="304">
        <f t="shared" si="14"/>
        <v>1.4933766145447039E-2</v>
      </c>
      <c r="P84" s="304">
        <f t="shared" si="14"/>
        <v>7.7808246067836862E-3</v>
      </c>
      <c r="Q84" s="304">
        <f t="shared" si="14"/>
        <v>1.2657321384154332E-2</v>
      </c>
      <c r="R84" s="304">
        <f t="shared" si="14"/>
        <v>2.4804861750277851E-2</v>
      </c>
      <c r="S84" s="304">
        <f t="shared" si="14"/>
        <v>8.995420056248208E-3</v>
      </c>
      <c r="T84" s="304">
        <f t="shared" si="14"/>
        <v>1.0629891549846065E-2</v>
      </c>
      <c r="U84" s="304">
        <f t="shared" si="14"/>
        <v>7.0094808762220405E-3</v>
      </c>
      <c r="V84" s="304">
        <f t="shared" si="14"/>
        <v>1.6994158465860637E-2</v>
      </c>
      <c r="W84" s="304">
        <f t="shared" si="14"/>
        <v>4.087012241461044E-3</v>
      </c>
      <c r="DA84" s="72"/>
    </row>
    <row r="85" spans="1:105" ht="12" customHeight="1" x14ac:dyDescent="0.25">
      <c r="A85" s="62" t="s">
        <v>3089</v>
      </c>
      <c r="B85" s="304">
        <f t="shared" ref="B85:W85" si="15">IF(B$42=0,0,B$42/B$5)</f>
        <v>3.8627718963252997E-2</v>
      </c>
      <c r="C85" s="304">
        <f t="shared" si="15"/>
        <v>3.947760727549262E-2</v>
      </c>
      <c r="D85" s="304">
        <f t="shared" si="15"/>
        <v>3.8698371879220123E-2</v>
      </c>
      <c r="E85" s="304">
        <f t="shared" si="15"/>
        <v>4.2531704850133224E-2</v>
      </c>
      <c r="F85" s="304">
        <f t="shared" si="15"/>
        <v>2.6593530296091374E-2</v>
      </c>
      <c r="G85" s="304">
        <f t="shared" si="15"/>
        <v>4.4482556658889318E-2</v>
      </c>
      <c r="H85" s="304">
        <f t="shared" si="15"/>
        <v>4.8392231722208495E-2</v>
      </c>
      <c r="I85" s="304">
        <f t="shared" si="15"/>
        <v>4.8276256844188119E-2</v>
      </c>
      <c r="J85" s="304">
        <f t="shared" si="15"/>
        <v>4.8703605367454453E-2</v>
      </c>
      <c r="K85" s="304">
        <f t="shared" si="15"/>
        <v>4.3829781009080956E-2</v>
      </c>
      <c r="L85" s="304">
        <f t="shared" si="15"/>
        <v>4.0851166553223399E-2</v>
      </c>
      <c r="M85" s="304">
        <f t="shared" si="15"/>
        <v>4.6615222697999857E-2</v>
      </c>
      <c r="N85" s="304">
        <f t="shared" si="15"/>
        <v>5.7463890173969322E-2</v>
      </c>
      <c r="O85" s="304">
        <f t="shared" si="15"/>
        <v>2.053392844998967E-2</v>
      </c>
      <c r="P85" s="304">
        <f t="shared" si="15"/>
        <v>1.0698633834327571E-2</v>
      </c>
      <c r="Q85" s="304">
        <f t="shared" si="15"/>
        <v>1.8037335423609295E-2</v>
      </c>
      <c r="R85" s="304">
        <f t="shared" si="15"/>
        <v>3.4400559770427344E-2</v>
      </c>
      <c r="S85" s="304">
        <f t="shared" si="15"/>
        <v>1.2373723406769004E-2</v>
      </c>
      <c r="T85" s="304">
        <f t="shared" si="15"/>
        <v>1.4619387042851369E-2</v>
      </c>
      <c r="U85" s="304">
        <f t="shared" si="15"/>
        <v>9.646707930385183E-3</v>
      </c>
      <c r="V85" s="304">
        <f t="shared" si="15"/>
        <v>2.4025241960446579E-2</v>
      </c>
      <c r="W85" s="304">
        <f t="shared" si="15"/>
        <v>5.9633710584743923E-3</v>
      </c>
      <c r="DA85" s="72"/>
    </row>
    <row r="86" spans="1:105" ht="12" customHeight="1" x14ac:dyDescent="0.25">
      <c r="A86" s="62" t="s">
        <v>3101</v>
      </c>
      <c r="B86" s="304">
        <f t="shared" ref="B86:W86" si="16">IF(B$53=0,0,B$53/B$5)</f>
        <v>0</v>
      </c>
      <c r="C86" s="304">
        <f t="shared" si="16"/>
        <v>0</v>
      </c>
      <c r="D86" s="304">
        <f t="shared" si="16"/>
        <v>0</v>
      </c>
      <c r="E86" s="304">
        <f t="shared" si="16"/>
        <v>0</v>
      </c>
      <c r="F86" s="304">
        <f t="shared" si="16"/>
        <v>0</v>
      </c>
      <c r="G86" s="304">
        <f t="shared" si="16"/>
        <v>0</v>
      </c>
      <c r="H86" s="304">
        <f t="shared" si="16"/>
        <v>0</v>
      </c>
      <c r="I86" s="304">
        <f t="shared" si="16"/>
        <v>0</v>
      </c>
      <c r="J86" s="304">
        <f t="shared" si="16"/>
        <v>0</v>
      </c>
      <c r="K86" s="304">
        <f t="shared" si="16"/>
        <v>0</v>
      </c>
      <c r="L86" s="304">
        <f t="shared" si="16"/>
        <v>0</v>
      </c>
      <c r="M86" s="304">
        <f t="shared" si="16"/>
        <v>0</v>
      </c>
      <c r="N86" s="304">
        <f t="shared" si="16"/>
        <v>0</v>
      </c>
      <c r="O86" s="304">
        <f t="shared" si="16"/>
        <v>0</v>
      </c>
      <c r="P86" s="304">
        <f t="shared" si="16"/>
        <v>0</v>
      </c>
      <c r="Q86" s="304">
        <f t="shared" si="16"/>
        <v>0</v>
      </c>
      <c r="R86" s="304">
        <f t="shared" si="16"/>
        <v>0</v>
      </c>
      <c r="S86" s="304">
        <f t="shared" si="16"/>
        <v>0</v>
      </c>
      <c r="T86" s="304">
        <f t="shared" si="16"/>
        <v>0</v>
      </c>
      <c r="U86" s="304">
        <f t="shared" si="16"/>
        <v>0</v>
      </c>
      <c r="V86" s="304">
        <f t="shared" si="16"/>
        <v>0</v>
      </c>
      <c r="W86" s="304">
        <f t="shared" si="16"/>
        <v>0</v>
      </c>
      <c r="DA86" s="72"/>
    </row>
    <row r="87" spans="1:105" ht="12" customHeight="1" x14ac:dyDescent="0.25">
      <c r="A87" s="203" t="s">
        <v>3103</v>
      </c>
      <c r="B87" s="303">
        <f t="shared" ref="B87:W87" si="17">IF(B$54=0,0,B$54/B$5)</f>
        <v>7.888155191105882E-3</v>
      </c>
      <c r="C87" s="303">
        <f t="shared" si="17"/>
        <v>1.0483047272376667E-2</v>
      </c>
      <c r="D87" s="303">
        <f t="shared" si="17"/>
        <v>9.2767175422696357E-3</v>
      </c>
      <c r="E87" s="303">
        <f t="shared" si="17"/>
        <v>9.7157112825641701E-3</v>
      </c>
      <c r="F87" s="303">
        <f t="shared" si="17"/>
        <v>7.7022232693247008E-3</v>
      </c>
      <c r="G87" s="303">
        <f t="shared" si="17"/>
        <v>1.102030211056754E-2</v>
      </c>
      <c r="H87" s="303">
        <f t="shared" si="17"/>
        <v>1.0778180447427031E-2</v>
      </c>
      <c r="I87" s="303">
        <f t="shared" si="17"/>
        <v>1.1980044323616851E-2</v>
      </c>
      <c r="J87" s="303">
        <f t="shared" si="17"/>
        <v>1.1839862700979052E-2</v>
      </c>
      <c r="K87" s="303">
        <f t="shared" si="17"/>
        <v>1.0904145209652619E-2</v>
      </c>
      <c r="L87" s="303">
        <f t="shared" si="17"/>
        <v>1.0607547083038796E-2</v>
      </c>
      <c r="M87" s="303">
        <f t="shared" si="17"/>
        <v>1.4281338847466515E-2</v>
      </c>
      <c r="N87" s="303">
        <f t="shared" si="17"/>
        <v>1.5929864959712624E-2</v>
      </c>
      <c r="O87" s="303">
        <f t="shared" si="17"/>
        <v>6.0377390486541964E-3</v>
      </c>
      <c r="P87" s="303">
        <f t="shared" si="17"/>
        <v>3.18853445498568E-3</v>
      </c>
      <c r="Q87" s="303">
        <f t="shared" si="17"/>
        <v>5.3833741789987028E-3</v>
      </c>
      <c r="R87" s="303">
        <f t="shared" si="17"/>
        <v>1.1184502838378635E-2</v>
      </c>
      <c r="S87" s="303">
        <f t="shared" si="17"/>
        <v>3.2806823393007165E-3</v>
      </c>
      <c r="T87" s="303">
        <f t="shared" si="17"/>
        <v>4.1391436258036403E-3</v>
      </c>
      <c r="U87" s="303">
        <f t="shared" si="17"/>
        <v>2.7735708006635012E-3</v>
      </c>
      <c r="V87" s="303">
        <f t="shared" si="17"/>
        <v>7.7381422686959448E-3</v>
      </c>
      <c r="W87" s="303">
        <f t="shared" si="17"/>
        <v>1.7512163602645889E-3</v>
      </c>
      <c r="DA87" s="175"/>
    </row>
    <row r="88" spans="1:105" ht="12" customHeight="1" x14ac:dyDescent="0.25">
      <c r="A88" s="62" t="s">
        <v>3104</v>
      </c>
      <c r="B88" s="304">
        <f t="shared" ref="B88:W88" si="18">IF(B$55=0,0,B$55/B$5)</f>
        <v>4.9819945167545602E-3</v>
      </c>
      <c r="C88" s="304">
        <f t="shared" si="18"/>
        <v>7.5129451576060637E-3</v>
      </c>
      <c r="D88" s="304">
        <f t="shared" si="18"/>
        <v>6.365241288033641E-3</v>
      </c>
      <c r="E88" s="304">
        <f t="shared" si="18"/>
        <v>6.5158338016764045E-3</v>
      </c>
      <c r="F88" s="304">
        <f t="shared" si="18"/>
        <v>5.7014560997128106E-3</v>
      </c>
      <c r="G88" s="304">
        <f t="shared" si="18"/>
        <v>7.6736520798047058E-3</v>
      </c>
      <c r="H88" s="304">
        <f t="shared" si="18"/>
        <v>7.1373855843141643E-3</v>
      </c>
      <c r="I88" s="304">
        <f t="shared" si="18"/>
        <v>8.3479748431763631E-3</v>
      </c>
      <c r="J88" s="304">
        <f t="shared" si="18"/>
        <v>8.1756416075028562E-3</v>
      </c>
      <c r="K88" s="304">
        <f t="shared" si="18"/>
        <v>7.6066068265242702E-3</v>
      </c>
      <c r="L88" s="304">
        <f t="shared" si="18"/>
        <v>7.5341050853041215E-3</v>
      </c>
      <c r="M88" s="304">
        <f t="shared" si="18"/>
        <v>1.077423745325963E-2</v>
      </c>
      <c r="N88" s="304">
        <f t="shared" si="18"/>
        <v>1.1606562877658502E-2</v>
      </c>
      <c r="O88" s="304">
        <f t="shared" si="18"/>
        <v>4.4928666887803659E-3</v>
      </c>
      <c r="P88" s="304">
        <f t="shared" si="18"/>
        <v>2.3836215646287468E-3</v>
      </c>
      <c r="Q88" s="304">
        <f t="shared" si="18"/>
        <v>4.0263332693854636E-3</v>
      </c>
      <c r="R88" s="304">
        <f t="shared" si="18"/>
        <v>8.596372949694446E-3</v>
      </c>
      <c r="S88" s="304">
        <f t="shared" si="18"/>
        <v>2.3497439011738951E-3</v>
      </c>
      <c r="T88" s="304">
        <f t="shared" si="18"/>
        <v>3.0392524376267344E-3</v>
      </c>
      <c r="U88" s="304">
        <f t="shared" si="18"/>
        <v>2.047799671104742E-3</v>
      </c>
      <c r="V88" s="304">
        <f t="shared" si="18"/>
        <v>5.9306005538034123E-3</v>
      </c>
      <c r="W88" s="304">
        <f t="shared" si="18"/>
        <v>1.3025614843919073E-3</v>
      </c>
      <c r="DA88" s="72"/>
    </row>
    <row r="89" spans="1:105" ht="12" customHeight="1" x14ac:dyDescent="0.25">
      <c r="A89" s="62" t="s">
        <v>3106</v>
      </c>
      <c r="B89" s="304">
        <f t="shared" ref="B89:W89" si="19">IF(B$56=0,0,B$56/B$5)</f>
        <v>2.9061606743513214E-3</v>
      </c>
      <c r="C89" s="304">
        <f t="shared" si="19"/>
        <v>2.9701021147706041E-3</v>
      </c>
      <c r="D89" s="304">
        <f t="shared" si="19"/>
        <v>2.9114762542359961E-3</v>
      </c>
      <c r="E89" s="304">
        <f t="shared" si="19"/>
        <v>3.1998774808877656E-3</v>
      </c>
      <c r="F89" s="304">
        <f t="shared" si="19"/>
        <v>2.0007671696118897E-3</v>
      </c>
      <c r="G89" s="304">
        <f t="shared" si="19"/>
        <v>3.3466500307628329E-3</v>
      </c>
      <c r="H89" s="304">
        <f t="shared" si="19"/>
        <v>3.640794863112866E-3</v>
      </c>
      <c r="I89" s="304">
        <f t="shared" si="19"/>
        <v>3.6320694804404859E-3</v>
      </c>
      <c r="J89" s="304">
        <f t="shared" si="19"/>
        <v>3.6642210934761956E-3</v>
      </c>
      <c r="K89" s="304">
        <f t="shared" si="19"/>
        <v>3.2975383831283481E-3</v>
      </c>
      <c r="L89" s="304">
        <f t="shared" si="19"/>
        <v>3.0734419977346762E-3</v>
      </c>
      <c r="M89" s="304">
        <f t="shared" si="19"/>
        <v>3.5071013942068836E-3</v>
      </c>
      <c r="N89" s="304">
        <f t="shared" si="19"/>
        <v>4.3233020820541207E-3</v>
      </c>
      <c r="O89" s="304">
        <f t="shared" si="19"/>
        <v>1.5448723598738305E-3</v>
      </c>
      <c r="P89" s="304">
        <f t="shared" si="19"/>
        <v>8.0491289035693311E-4</v>
      </c>
      <c r="Q89" s="304">
        <f t="shared" si="19"/>
        <v>1.3570409096132386E-3</v>
      </c>
      <c r="R89" s="304">
        <f t="shared" si="19"/>
        <v>2.5881298886841885E-3</v>
      </c>
      <c r="S89" s="304">
        <f t="shared" si="19"/>
        <v>9.3093843812682125E-4</v>
      </c>
      <c r="T89" s="304">
        <f t="shared" si="19"/>
        <v>1.0998911881769059E-3</v>
      </c>
      <c r="U89" s="304">
        <f t="shared" si="19"/>
        <v>7.2577112955875896E-4</v>
      </c>
      <c r="V89" s="304">
        <f t="shared" si="19"/>
        <v>1.8075417148925321E-3</v>
      </c>
      <c r="W89" s="304">
        <f t="shared" si="19"/>
        <v>4.4865487587268156E-4</v>
      </c>
      <c r="DA89" s="72"/>
    </row>
    <row r="90" spans="1:105" ht="12" customHeight="1" x14ac:dyDescent="0.25">
      <c r="A90" s="62" t="s">
        <v>3118</v>
      </c>
      <c r="B90" s="304">
        <f t="shared" ref="B90:W90" si="20">IF(B$67=0,0,B$67/B$5)</f>
        <v>0</v>
      </c>
      <c r="C90" s="304">
        <f t="shared" si="20"/>
        <v>0</v>
      </c>
      <c r="D90" s="304">
        <f t="shared" si="20"/>
        <v>0</v>
      </c>
      <c r="E90" s="304">
        <f t="shared" si="20"/>
        <v>0</v>
      </c>
      <c r="F90" s="304">
        <f t="shared" si="20"/>
        <v>0</v>
      </c>
      <c r="G90" s="304">
        <f t="shared" si="20"/>
        <v>0</v>
      </c>
      <c r="H90" s="304">
        <f t="shared" si="20"/>
        <v>0</v>
      </c>
      <c r="I90" s="304">
        <f t="shared" si="20"/>
        <v>0</v>
      </c>
      <c r="J90" s="304">
        <f t="shared" si="20"/>
        <v>0</v>
      </c>
      <c r="K90" s="304">
        <f t="shared" si="20"/>
        <v>0</v>
      </c>
      <c r="L90" s="304">
        <f t="shared" si="20"/>
        <v>0</v>
      </c>
      <c r="M90" s="304">
        <f t="shared" si="20"/>
        <v>0</v>
      </c>
      <c r="N90" s="304">
        <f t="shared" si="20"/>
        <v>0</v>
      </c>
      <c r="O90" s="304">
        <f t="shared" si="20"/>
        <v>0</v>
      </c>
      <c r="P90" s="304">
        <f t="shared" si="20"/>
        <v>0</v>
      </c>
      <c r="Q90" s="304">
        <f t="shared" si="20"/>
        <v>0</v>
      </c>
      <c r="R90" s="304">
        <f t="shared" si="20"/>
        <v>0</v>
      </c>
      <c r="S90" s="304">
        <f t="shared" si="20"/>
        <v>0</v>
      </c>
      <c r="T90" s="304">
        <f t="shared" si="20"/>
        <v>0</v>
      </c>
      <c r="U90" s="304">
        <f t="shared" si="20"/>
        <v>0</v>
      </c>
      <c r="V90" s="304">
        <f t="shared" si="20"/>
        <v>0</v>
      </c>
      <c r="W90" s="304">
        <f t="shared" si="20"/>
        <v>0</v>
      </c>
      <c r="DA90" s="72"/>
    </row>
    <row r="91" spans="1:105" ht="12" customHeight="1" x14ac:dyDescent="0.25">
      <c r="A91" s="203" t="s">
        <v>3124</v>
      </c>
      <c r="B91" s="303">
        <f t="shared" ref="B91:W91" si="21">IF(B$68=0,0,B$68/B$5)</f>
        <v>0.17224049609927547</v>
      </c>
      <c r="C91" s="303">
        <f t="shared" si="21"/>
        <v>0.1678755889615684</v>
      </c>
      <c r="D91" s="303">
        <f t="shared" si="21"/>
        <v>0.1697353764152158</v>
      </c>
      <c r="E91" s="303">
        <f t="shared" si="21"/>
        <v>0.16893071713422272</v>
      </c>
      <c r="F91" s="303">
        <f t="shared" si="21"/>
        <v>0.24784788956374237</v>
      </c>
      <c r="G91" s="303">
        <f t="shared" si="21"/>
        <v>0.16048493329488356</v>
      </c>
      <c r="H91" s="303">
        <f t="shared" si="21"/>
        <v>0.14182156004624993</v>
      </c>
      <c r="I91" s="303">
        <f t="shared" si="21"/>
        <v>0.14067955976659169</v>
      </c>
      <c r="J91" s="303">
        <f t="shared" si="21"/>
        <v>0.14069454731137554</v>
      </c>
      <c r="K91" s="303">
        <f t="shared" si="21"/>
        <v>0.1659459888005034</v>
      </c>
      <c r="L91" s="303">
        <f t="shared" si="21"/>
        <v>0.17931671748879835</v>
      </c>
      <c r="M91" s="303">
        <f t="shared" si="21"/>
        <v>0.15159840083611062</v>
      </c>
      <c r="N91" s="303">
        <f t="shared" si="21"/>
        <v>9.1002014977104431E-2</v>
      </c>
      <c r="O91" s="303">
        <f t="shared" si="21"/>
        <v>0.22823434707140314</v>
      </c>
      <c r="P91" s="303">
        <f t="shared" si="21"/>
        <v>0.23133436551521236</v>
      </c>
      <c r="Q91" s="303">
        <f t="shared" si="21"/>
        <v>0.20731915915720131</v>
      </c>
      <c r="R91" s="303">
        <f t="shared" si="21"/>
        <v>0.1820212021656529</v>
      </c>
      <c r="S91" s="303">
        <f t="shared" si="21"/>
        <v>0.16248244418027402</v>
      </c>
      <c r="T91" s="303">
        <f t="shared" si="21"/>
        <v>0.16341857124438591</v>
      </c>
      <c r="U91" s="303">
        <f t="shared" si="21"/>
        <v>0.12674733292695195</v>
      </c>
      <c r="V91" s="303">
        <f t="shared" si="21"/>
        <v>0.12932434210078231</v>
      </c>
      <c r="W91" s="303">
        <f t="shared" si="21"/>
        <v>0.2045457264158986</v>
      </c>
      <c r="DA91" s="175"/>
    </row>
    <row r="92" spans="1:105" ht="12" customHeight="1" x14ac:dyDescent="0.25">
      <c r="A92" s="41" t="s">
        <v>3122</v>
      </c>
      <c r="B92" s="237">
        <f t="shared" ref="B92:W92" si="22">IF(B$69=0,0,B$69/B$5)</f>
        <v>0</v>
      </c>
      <c r="C92" s="237">
        <f t="shared" si="22"/>
        <v>0</v>
      </c>
      <c r="D92" s="237">
        <f t="shared" si="22"/>
        <v>0</v>
      </c>
      <c r="E92" s="237">
        <f t="shared" si="22"/>
        <v>0</v>
      </c>
      <c r="F92" s="237">
        <f t="shared" si="22"/>
        <v>0</v>
      </c>
      <c r="G92" s="237">
        <f t="shared" si="22"/>
        <v>0</v>
      </c>
      <c r="H92" s="237">
        <f t="shared" si="22"/>
        <v>0</v>
      </c>
      <c r="I92" s="237">
        <f t="shared" si="22"/>
        <v>0</v>
      </c>
      <c r="J92" s="237">
        <f t="shared" si="22"/>
        <v>0</v>
      </c>
      <c r="K92" s="237">
        <f t="shared" si="22"/>
        <v>0</v>
      </c>
      <c r="L92" s="237">
        <f t="shared" si="22"/>
        <v>0</v>
      </c>
      <c r="M92" s="237">
        <f t="shared" si="22"/>
        <v>0</v>
      </c>
      <c r="N92" s="237">
        <f t="shared" si="22"/>
        <v>0</v>
      </c>
      <c r="O92" s="237">
        <f t="shared" si="22"/>
        <v>0</v>
      </c>
      <c r="P92" s="237">
        <f t="shared" si="22"/>
        <v>0</v>
      </c>
      <c r="Q92" s="237">
        <f t="shared" si="22"/>
        <v>0</v>
      </c>
      <c r="R92" s="237">
        <f t="shared" si="22"/>
        <v>0</v>
      </c>
      <c r="S92" s="237">
        <f t="shared" si="22"/>
        <v>0</v>
      </c>
      <c r="T92" s="237">
        <f t="shared" si="22"/>
        <v>0</v>
      </c>
      <c r="U92" s="237">
        <f t="shared" si="22"/>
        <v>0</v>
      </c>
      <c r="V92" s="237">
        <f t="shared" si="22"/>
        <v>0</v>
      </c>
      <c r="W92" s="237">
        <f t="shared" si="22"/>
        <v>0</v>
      </c>
      <c r="DA92" s="97"/>
    </row>
    <row r="93" spans="1:105" ht="12" customHeight="1" x14ac:dyDescent="0.25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DA93" s="173"/>
    </row>
    <row r="94" spans="1:105" ht="15" customHeight="1" x14ac:dyDescent="0.25">
      <c r="A94" s="32" t="s">
        <v>432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DA94" s="88"/>
    </row>
    <row r="95" spans="1:105" ht="12" customHeight="1" x14ac:dyDescent="0.25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DA95" s="173"/>
    </row>
    <row r="96" spans="1:105" ht="12" customHeight="1" x14ac:dyDescent="0.25">
      <c r="A96" s="35" t="s">
        <v>29</v>
      </c>
      <c r="B96" s="322">
        <f>IF(B$5=0,0,B$5/OIS_fec!B$5)</f>
        <v>2.3391459275728885</v>
      </c>
      <c r="C96" s="322">
        <f>IF(C$5=0,0,C$5/OIS_fec!C$5)</f>
        <v>2.292462225114817</v>
      </c>
      <c r="D96" s="322">
        <f>IF(D$5=0,0,D$5/OIS_fec!D$5)</f>
        <v>2.329314261587387</v>
      </c>
      <c r="E96" s="322">
        <f>IF(E$5=0,0,E$5/OIS_fec!E$5)</f>
        <v>2.4540430937432607</v>
      </c>
      <c r="F96" s="322">
        <f>IF(F$5=0,0,F$5/OIS_fec!F$5)</f>
        <v>2.3075025823876527</v>
      </c>
      <c r="G96" s="322">
        <f>IF(G$5=0,0,G$5/OIS_fec!G$5)</f>
        <v>2.5732752909346273</v>
      </c>
      <c r="H96" s="322">
        <f>IF(H$5=0,0,H$5/OIS_fec!H$5)</f>
        <v>2.6147185228555214</v>
      </c>
      <c r="I96" s="322">
        <f>IF(I$5=0,0,I$5/OIS_fec!I$5)</f>
        <v>2.5366165869835755</v>
      </c>
      <c r="J96" s="322">
        <f>IF(J$5=0,0,J$5/OIS_fec!J$5)</f>
        <v>2.2939358042808609</v>
      </c>
      <c r="K96" s="322">
        <f>IF(K$5=0,0,K$5/OIS_fec!K$5)</f>
        <v>2.1214062910064624</v>
      </c>
      <c r="L96" s="322">
        <f>IF(L$5=0,0,L$5/OIS_fec!L$5)</f>
        <v>2.2908491170181726</v>
      </c>
      <c r="M96" s="322">
        <f>IF(M$5=0,0,M$5/OIS_fec!M$5)</f>
        <v>1.6407699241472815</v>
      </c>
      <c r="N96" s="322">
        <f>IF(N$5=0,0,N$5/OIS_fec!N$5)</f>
        <v>2.509737631254064</v>
      </c>
      <c r="O96" s="322">
        <f>IF(O$5=0,0,O$5/OIS_fec!O$5)</f>
        <v>2.3683022744602518</v>
      </c>
      <c r="P96" s="322">
        <f>IF(P$5=0,0,P$5/OIS_fec!P$5)</f>
        <v>1.994571726179136</v>
      </c>
      <c r="Q96" s="322">
        <f>IF(Q$5=0,0,Q$5/OIS_fec!Q$5)</f>
        <v>1.9414755510059822</v>
      </c>
      <c r="R96" s="322">
        <f>IF(R$5=0,0,R$5/OIS_fec!R$5)</f>
        <v>1.7401913677989613</v>
      </c>
      <c r="S96" s="322">
        <f>IF(S$5=0,0,S$5/OIS_fec!S$5)</f>
        <v>2.1150010988757839</v>
      </c>
      <c r="T96" s="322">
        <f>IF(T$5=0,0,T$5/OIS_fec!T$5)</f>
        <v>2.8351744489491129</v>
      </c>
      <c r="U96" s="322">
        <f>IF(U$5=0,0,U$5/OIS_fec!U$5)</f>
        <v>2.3674495089619718</v>
      </c>
      <c r="V96" s="322">
        <f>IF(V$5=0,0,V$5/OIS_fec!V$5)</f>
        <v>2.0297864484923602</v>
      </c>
      <c r="W96" s="322">
        <f>IF(W$5=0,0,W$5/OIS_fec!W$5)</f>
        <v>1.4448263388071187</v>
      </c>
      <c r="DA96" s="95"/>
    </row>
    <row r="97" spans="1:105" ht="12" customHeight="1" x14ac:dyDescent="0.25">
      <c r="A97" s="55" t="s">
        <v>92</v>
      </c>
      <c r="B97" s="332">
        <f>IF(B$6=0,0,B$6/OIS_fec!B$6)</f>
        <v>0</v>
      </c>
      <c r="C97" s="332">
        <f>IF(C$6=0,0,C$6/OIS_fec!C$6)</f>
        <v>0</v>
      </c>
      <c r="D97" s="332">
        <f>IF(D$6=0,0,D$6/OIS_fec!D$6)</f>
        <v>0</v>
      </c>
      <c r="E97" s="332">
        <f>IF(E$6=0,0,E$6/OIS_fec!E$6)</f>
        <v>0</v>
      </c>
      <c r="F97" s="332">
        <f>IF(F$6=0,0,F$6/OIS_fec!F$6)</f>
        <v>0</v>
      </c>
      <c r="G97" s="332">
        <f>IF(G$6=0,0,G$6/OIS_fec!G$6)</f>
        <v>0</v>
      </c>
      <c r="H97" s="332">
        <f>IF(H$6=0,0,H$6/OIS_fec!H$6)</f>
        <v>0</v>
      </c>
      <c r="I97" s="332">
        <f>IF(I$6=0,0,I$6/OIS_fec!I$6)</f>
        <v>0</v>
      </c>
      <c r="J97" s="332">
        <f>IF(J$6=0,0,J$6/OIS_fec!J$6)</f>
        <v>0</v>
      </c>
      <c r="K97" s="332">
        <f>IF(K$6=0,0,K$6/OIS_fec!K$6)</f>
        <v>0</v>
      </c>
      <c r="L97" s="332">
        <f>IF(L$6=0,0,L$6/OIS_fec!L$6)</f>
        <v>0</v>
      </c>
      <c r="M97" s="332">
        <f>IF(M$6=0,0,M$6/OIS_fec!M$6)</f>
        <v>0</v>
      </c>
      <c r="N97" s="332">
        <f>IF(N$6=0,0,N$6/OIS_fec!N$6)</f>
        <v>0</v>
      </c>
      <c r="O97" s="332">
        <f>IF(O$6=0,0,O$6/OIS_fec!O$6)</f>
        <v>0</v>
      </c>
      <c r="P97" s="332">
        <f>IF(P$6=0,0,P$6/OIS_fec!P$6)</f>
        <v>0</v>
      </c>
      <c r="Q97" s="332">
        <f>IF(Q$6=0,0,Q$6/OIS_fec!Q$6)</f>
        <v>0</v>
      </c>
      <c r="R97" s="332">
        <f>IF(R$6=0,0,R$6/OIS_fec!R$6)</f>
        <v>0</v>
      </c>
      <c r="S97" s="332">
        <f>IF(S$6=0,0,S$6/OIS_fec!S$6)</f>
        <v>0</v>
      </c>
      <c r="T97" s="332">
        <f>IF(T$6=0,0,T$6/OIS_fec!T$6)</f>
        <v>0</v>
      </c>
      <c r="U97" s="332">
        <f>IF(U$6=0,0,U$6/OIS_fec!U$6)</f>
        <v>0</v>
      </c>
      <c r="V97" s="332">
        <f>IF(V$6=0,0,V$6/OIS_fec!V$6)</f>
        <v>0</v>
      </c>
      <c r="W97" s="332">
        <f>IF(W$6=0,0,W$6/OIS_fec!W$6)</f>
        <v>0</v>
      </c>
      <c r="DA97" s="67"/>
    </row>
    <row r="98" spans="1:105" ht="12" customHeight="1" x14ac:dyDescent="0.25">
      <c r="A98" s="202" t="s">
        <v>93</v>
      </c>
      <c r="B98" s="333">
        <f>IF(B$7=0,0,B$7/OIS_fec!B$7)</f>
        <v>0</v>
      </c>
      <c r="C98" s="333">
        <f>IF(C$7=0,0,C$7/OIS_fec!C$7)</f>
        <v>0</v>
      </c>
      <c r="D98" s="333">
        <f>IF(D$7=0,0,D$7/OIS_fec!D$7)</f>
        <v>0</v>
      </c>
      <c r="E98" s="333">
        <f>IF(E$7=0,0,E$7/OIS_fec!E$7)</f>
        <v>0</v>
      </c>
      <c r="F98" s="333">
        <f>IF(F$7=0,0,F$7/OIS_fec!F$7)</f>
        <v>0</v>
      </c>
      <c r="G98" s="333">
        <f>IF(G$7=0,0,G$7/OIS_fec!G$7)</f>
        <v>0</v>
      </c>
      <c r="H98" s="333">
        <f>IF(H$7=0,0,H$7/OIS_fec!H$7)</f>
        <v>0</v>
      </c>
      <c r="I98" s="333">
        <f>IF(I$7=0,0,I$7/OIS_fec!I$7)</f>
        <v>0</v>
      </c>
      <c r="J98" s="333">
        <f>IF(J$7=0,0,J$7/OIS_fec!J$7)</f>
        <v>0</v>
      </c>
      <c r="K98" s="333">
        <f>IF(K$7=0,0,K$7/OIS_fec!K$7)</f>
        <v>0</v>
      </c>
      <c r="L98" s="333">
        <f>IF(L$7=0,0,L$7/OIS_fec!L$7)</f>
        <v>0</v>
      </c>
      <c r="M98" s="333">
        <f>IF(M$7=0,0,M$7/OIS_fec!M$7)</f>
        <v>0</v>
      </c>
      <c r="N98" s="333">
        <f>IF(N$7=0,0,N$7/OIS_fec!N$7)</f>
        <v>0</v>
      </c>
      <c r="O98" s="333">
        <f>IF(O$7=0,0,O$7/OIS_fec!O$7)</f>
        <v>0</v>
      </c>
      <c r="P98" s="333">
        <f>IF(P$7=0,0,P$7/OIS_fec!P$7)</f>
        <v>0</v>
      </c>
      <c r="Q98" s="333">
        <f>IF(Q$7=0,0,Q$7/OIS_fec!Q$7)</f>
        <v>0</v>
      </c>
      <c r="R98" s="333">
        <f>IF(R$7=0,0,R$7/OIS_fec!R$7)</f>
        <v>0</v>
      </c>
      <c r="S98" s="333">
        <f>IF(S$7=0,0,S$7/OIS_fec!S$7)</f>
        <v>0</v>
      </c>
      <c r="T98" s="333">
        <f>IF(T$7=0,0,T$7/OIS_fec!T$7)</f>
        <v>0</v>
      </c>
      <c r="U98" s="333">
        <f>IF(U$7=0,0,U$7/OIS_fec!U$7)</f>
        <v>0</v>
      </c>
      <c r="V98" s="333">
        <f>IF(V$7=0,0,V$7/OIS_fec!V$7)</f>
        <v>0</v>
      </c>
      <c r="W98" s="333">
        <f>IF(W$7=0,0,W$7/OIS_fec!W$7)</f>
        <v>0</v>
      </c>
      <c r="DA98" s="174"/>
    </row>
    <row r="99" spans="1:105" ht="12" customHeight="1" x14ac:dyDescent="0.25">
      <c r="A99" s="202" t="s">
        <v>94</v>
      </c>
      <c r="B99" s="333">
        <f>IF(B$8=0,0,B$8/OIS_fec!B$8)</f>
        <v>0</v>
      </c>
      <c r="C99" s="333">
        <f>IF(C$8=0,0,C$8/OIS_fec!C$8)</f>
        <v>0</v>
      </c>
      <c r="D99" s="333">
        <f>IF(D$8=0,0,D$8/OIS_fec!D$8)</f>
        <v>0</v>
      </c>
      <c r="E99" s="333">
        <f>IF(E$8=0,0,E$8/OIS_fec!E$8)</f>
        <v>0</v>
      </c>
      <c r="F99" s="333">
        <f>IF(F$8=0,0,F$8/OIS_fec!F$8)</f>
        <v>0</v>
      </c>
      <c r="G99" s="333">
        <f>IF(G$8=0,0,G$8/OIS_fec!G$8)</f>
        <v>0</v>
      </c>
      <c r="H99" s="333">
        <f>IF(H$8=0,0,H$8/OIS_fec!H$8)</f>
        <v>0</v>
      </c>
      <c r="I99" s="333">
        <f>IF(I$8=0,0,I$8/OIS_fec!I$8)</f>
        <v>0</v>
      </c>
      <c r="J99" s="333">
        <f>IF(J$8=0,0,J$8/OIS_fec!J$8)</f>
        <v>0</v>
      </c>
      <c r="K99" s="333">
        <f>IF(K$8=0,0,K$8/OIS_fec!K$8)</f>
        <v>0</v>
      </c>
      <c r="L99" s="333">
        <f>IF(L$8=0,0,L$8/OIS_fec!L$8)</f>
        <v>0</v>
      </c>
      <c r="M99" s="333">
        <f>IF(M$8=0,0,M$8/OIS_fec!M$8)</f>
        <v>0</v>
      </c>
      <c r="N99" s="333">
        <f>IF(N$8=0,0,N$8/OIS_fec!N$8)</f>
        <v>0</v>
      </c>
      <c r="O99" s="333">
        <f>IF(O$8=0,0,O$8/OIS_fec!O$8)</f>
        <v>0</v>
      </c>
      <c r="P99" s="333">
        <f>IF(P$8=0,0,P$8/OIS_fec!P$8)</f>
        <v>0</v>
      </c>
      <c r="Q99" s="333">
        <f>IF(Q$8=0,0,Q$8/OIS_fec!Q$8)</f>
        <v>0</v>
      </c>
      <c r="R99" s="333">
        <f>IF(R$8=0,0,R$8/OIS_fec!R$8)</f>
        <v>0</v>
      </c>
      <c r="S99" s="333">
        <f>IF(S$8=0,0,S$8/OIS_fec!S$8)</f>
        <v>0</v>
      </c>
      <c r="T99" s="333">
        <f>IF(T$8=0,0,T$8/OIS_fec!T$8)</f>
        <v>0</v>
      </c>
      <c r="U99" s="333">
        <f>IF(U$8=0,0,U$8/OIS_fec!U$8)</f>
        <v>0</v>
      </c>
      <c r="V99" s="333">
        <f>IF(V$8=0,0,V$8/OIS_fec!V$8)</f>
        <v>0</v>
      </c>
      <c r="W99" s="333">
        <f>IF(W$8=0,0,W$8/OIS_fec!W$8)</f>
        <v>0</v>
      </c>
      <c r="DA99" s="174"/>
    </row>
    <row r="100" spans="1:105" ht="12" customHeight="1" x14ac:dyDescent="0.25">
      <c r="A100" s="202" t="s">
        <v>95</v>
      </c>
      <c r="B100" s="333">
        <f>IF(B$9=0,0,B$9/OIS_fec!B$9)</f>
        <v>0</v>
      </c>
      <c r="C100" s="333">
        <f>IF(C$9=0,0,C$9/OIS_fec!C$9)</f>
        <v>0</v>
      </c>
      <c r="D100" s="333">
        <f>IF(D$9=0,0,D$9/OIS_fec!D$9)</f>
        <v>0</v>
      </c>
      <c r="E100" s="333">
        <f>IF(E$9=0,0,E$9/OIS_fec!E$9)</f>
        <v>0</v>
      </c>
      <c r="F100" s="333">
        <f>IF(F$9=0,0,F$9/OIS_fec!F$9)</f>
        <v>0</v>
      </c>
      <c r="G100" s="333">
        <f>IF(G$9=0,0,G$9/OIS_fec!G$9)</f>
        <v>0</v>
      </c>
      <c r="H100" s="333">
        <f>IF(H$9=0,0,H$9/OIS_fec!H$9)</f>
        <v>0</v>
      </c>
      <c r="I100" s="333">
        <f>IF(I$9=0,0,I$9/OIS_fec!I$9)</f>
        <v>0</v>
      </c>
      <c r="J100" s="333">
        <f>IF(J$9=0,0,J$9/OIS_fec!J$9)</f>
        <v>0</v>
      </c>
      <c r="K100" s="333">
        <f>IF(K$9=0,0,K$9/OIS_fec!K$9)</f>
        <v>0</v>
      </c>
      <c r="L100" s="333">
        <f>IF(L$9=0,0,L$9/OIS_fec!L$9)</f>
        <v>0</v>
      </c>
      <c r="M100" s="333">
        <f>IF(M$9=0,0,M$9/OIS_fec!M$9)</f>
        <v>0</v>
      </c>
      <c r="N100" s="333">
        <f>IF(N$9=0,0,N$9/OIS_fec!N$9)</f>
        <v>0</v>
      </c>
      <c r="O100" s="333">
        <f>IF(O$9=0,0,O$9/OIS_fec!O$9)</f>
        <v>0</v>
      </c>
      <c r="P100" s="333">
        <f>IF(P$9=0,0,P$9/OIS_fec!P$9)</f>
        <v>0</v>
      </c>
      <c r="Q100" s="333">
        <f>IF(Q$9=0,0,Q$9/OIS_fec!Q$9)</f>
        <v>0</v>
      </c>
      <c r="R100" s="333">
        <f>IF(R$9=0,0,R$9/OIS_fec!R$9)</f>
        <v>0</v>
      </c>
      <c r="S100" s="333">
        <f>IF(S$9=0,0,S$9/OIS_fec!S$9)</f>
        <v>0</v>
      </c>
      <c r="T100" s="333">
        <f>IF(T$9=0,0,T$9/OIS_fec!T$9)</f>
        <v>0</v>
      </c>
      <c r="U100" s="333">
        <f>IF(U$9=0,0,U$9/OIS_fec!U$9)</f>
        <v>0</v>
      </c>
      <c r="V100" s="333">
        <f>IF(V$9=0,0,V$9/OIS_fec!V$9)</f>
        <v>0</v>
      </c>
      <c r="W100" s="333">
        <f>IF(W$9=0,0,W$9/OIS_fec!W$9)</f>
        <v>0</v>
      </c>
      <c r="DA100" s="174"/>
    </row>
    <row r="101" spans="1:105" ht="12" customHeight="1" x14ac:dyDescent="0.25">
      <c r="A101" s="56" t="s">
        <v>96</v>
      </c>
      <c r="B101" s="334">
        <f>IF(B$10=0,0,B$10/OIS_fec!B$10)</f>
        <v>2.3139850013727949</v>
      </c>
      <c r="C101" s="334">
        <f>IF(C$10=0,0,C$10/OIS_fec!C$10)</f>
        <v>2.2705628046403552</v>
      </c>
      <c r="D101" s="334">
        <f>IF(D$10=0,0,D$10/OIS_fec!D$10)</f>
        <v>2.3095772852568373</v>
      </c>
      <c r="E101" s="334">
        <f>IF(E$10=0,0,E$10/OIS_fec!E$10)</f>
        <v>2.7307909730682471</v>
      </c>
      <c r="F101" s="334">
        <f>IF(F$10=0,0,F$10/OIS_fec!F$10)</f>
        <v>1.3444342577209516</v>
      </c>
      <c r="G101" s="334">
        <f>IF(G$10=0,0,G$10/OIS_fec!G$10)</f>
        <v>2.5640067433004194</v>
      </c>
      <c r="H101" s="334">
        <f>IF(H$10=0,0,H$10/OIS_fec!H$10)</f>
        <v>2.5727281502115207</v>
      </c>
      <c r="I101" s="334">
        <f>IF(I$10=0,0,I$10/OIS_fec!I$10)</f>
        <v>2.4406279491631886</v>
      </c>
      <c r="J101" s="334">
        <f>IF(J$10=0,0,J$10/OIS_fec!J$10)</f>
        <v>2.2104237796669115</v>
      </c>
      <c r="K101" s="334">
        <f>IF(K$10=0,0,K$10/OIS_fec!K$10)</f>
        <v>1.7856371476636035</v>
      </c>
      <c r="L101" s="334">
        <f>IF(L$10=0,0,L$10/OIS_fec!L$10)</f>
        <v>2.0605476357111328</v>
      </c>
      <c r="M101" s="334">
        <f>IF(M$10=0,0,M$10/OIS_fec!M$10)</f>
        <v>1.206283701988639</v>
      </c>
      <c r="N101" s="334">
        <f>IF(N$10=0,0,N$10/OIS_fec!N$10)</f>
        <v>2.4376645277506666</v>
      </c>
      <c r="O101" s="334">
        <f>IF(O$10=0,0,O$10/OIS_fec!O$10)</f>
        <v>1.5581431477423102</v>
      </c>
      <c r="P101" s="334">
        <f>IF(P$10=0,0,P$10/OIS_fec!P$10)</f>
        <v>0.96271352831153068</v>
      </c>
      <c r="Q101" s="334">
        <f>IF(Q$10=0,0,Q$10/OIS_fec!Q$10)</f>
        <v>0.93165731592225498</v>
      </c>
      <c r="R101" s="334">
        <f>IF(R$10=0,0,R$10/OIS_fec!R$10)</f>
        <v>1.2063864967885816</v>
      </c>
      <c r="S101" s="334">
        <f>IF(S$10=0,0,S$10/OIS_fec!S$10)</f>
        <v>0.53353385524663088</v>
      </c>
      <c r="T101" s="334">
        <f>IF(T$10=0,0,T$10/OIS_fec!T$10)</f>
        <v>1.2744329414780373</v>
      </c>
      <c r="U101" s="334">
        <f>IF(U$10=0,0,U$10/OIS_fec!U$10)</f>
        <v>0.1858888422417341</v>
      </c>
      <c r="V101" s="334">
        <f>IF(V$10=0,0,V$10/OIS_fec!V$10)</f>
        <v>0.38949209265771811</v>
      </c>
      <c r="W101" s="334">
        <f>IF(W$10=0,0,W$10/OIS_fec!W$10)</f>
        <v>5.067976456163982E-2</v>
      </c>
      <c r="DA101" s="68"/>
    </row>
    <row r="102" spans="1:105" ht="12" customHeight="1" x14ac:dyDescent="0.25">
      <c r="A102" s="203" t="s">
        <v>3059</v>
      </c>
      <c r="B102" s="350">
        <f>IF(B$16=0,0,B$16/OIS_fec!B$16)</f>
        <v>2.934326492012425</v>
      </c>
      <c r="C102" s="350">
        <f>IF(C$16=0,0,C$16/OIS_fec!C$16)</f>
        <v>2.9164670833923467</v>
      </c>
      <c r="D102" s="350">
        <f>IF(D$16=0,0,D$16/OIS_fec!D$16)</f>
        <v>2.9318015462132125</v>
      </c>
      <c r="E102" s="350">
        <f>IF(E$16=0,0,E$16/OIS_fec!E$16)</f>
        <v>2.934047311814024</v>
      </c>
      <c r="F102" s="350">
        <f>IF(F$16=0,0,F$16/OIS_fec!F$16)</f>
        <v>2.7710823911840432</v>
      </c>
      <c r="G102" s="350">
        <f>IF(G$16=0,0,G$16/OIS_fec!G$16)</f>
        <v>2.9431758700705113</v>
      </c>
      <c r="H102" s="350">
        <f>IF(H$16=0,0,H$16/OIS_fec!H$16)</f>
        <v>2.9917809426073485</v>
      </c>
      <c r="I102" s="350">
        <f>IF(I$16=0,0,I$16/OIS_fec!I$16)</f>
        <v>2.9817739526160922</v>
      </c>
      <c r="J102" s="350">
        <f>IF(J$16=0,0,J$16/OIS_fec!J$16)</f>
        <v>2.9825242383842712</v>
      </c>
      <c r="K102" s="350">
        <f>IF(K$16=0,0,K$16/OIS_fec!K$16)</f>
        <v>3.007566585386162</v>
      </c>
      <c r="L102" s="350">
        <f>IF(L$16=0,0,L$16/OIS_fec!L$16)</f>
        <v>3.0028241860092084</v>
      </c>
      <c r="M102" s="350">
        <f>IF(M$16=0,0,M$16/OIS_fec!M$16)</f>
        <v>2.8587961369114017</v>
      </c>
      <c r="N102" s="350">
        <f>IF(N$16=0,0,N$16/OIS_fec!N$16)</f>
        <v>2.9716368760475009</v>
      </c>
      <c r="O102" s="350">
        <f>IF(O$16=0,0,O$16/OIS_fec!O$16)</f>
        <v>3.0386283808529173</v>
      </c>
      <c r="P102" s="350">
        <f>IF(P$16=0,0,P$16/OIS_fec!P$16)</f>
        <v>3.2559872176034914</v>
      </c>
      <c r="Q102" s="350">
        <f>IF(Q$16=0,0,Q$16/OIS_fec!Q$16)</f>
        <v>3.1816319197825931</v>
      </c>
      <c r="R102" s="350">
        <f>IF(R$16=0,0,R$16/OIS_fec!R$16)</f>
        <v>2.7237096345735923</v>
      </c>
      <c r="S102" s="350">
        <f>IF(S$16=0,0,S$16/OIS_fec!S$16)</f>
        <v>3.3343577657846875</v>
      </c>
      <c r="T102" s="350">
        <f>IF(T$16=0,0,T$16/OIS_fec!T$16)</f>
        <v>3.2922029233631513</v>
      </c>
      <c r="U102" s="350">
        <f>IF(U$16=0,0,U$16/OIS_fec!U$16)</f>
        <v>3.2860008869134756</v>
      </c>
      <c r="V102" s="350">
        <f>IF(V$16=0,0,V$16/OIS_fec!V$16)</f>
        <v>2.914850565909576</v>
      </c>
      <c r="W102" s="350">
        <f>IF(W$16=0,0,W$16/OIS_fec!W$16)</f>
        <v>3.2104770860904024</v>
      </c>
      <c r="DA102" s="175"/>
    </row>
    <row r="103" spans="1:105" ht="12" customHeight="1" x14ac:dyDescent="0.25">
      <c r="A103" s="203" t="s">
        <v>3071</v>
      </c>
      <c r="B103" s="350">
        <f>IF(B$27=0,0,B$27/OIS_fec!B$27)</f>
        <v>2.9154941787524851</v>
      </c>
      <c r="C103" s="350">
        <f>IF(C$27=0,0,C$27/OIS_fec!C$27)</f>
        <v>2.8974056798098031</v>
      </c>
      <c r="D103" s="350">
        <f>IF(D$27=0,0,D$27/OIS_fec!D$27)</f>
        <v>2.9138218724979947</v>
      </c>
      <c r="E103" s="350">
        <f>IF(E$27=0,0,E$27/OIS_fec!E$27)</f>
        <v>2.8976920999624651</v>
      </c>
      <c r="F103" s="350">
        <f>IF(F$27=0,0,F$27/OIS_fec!F$27)</f>
        <v>2.8446584569517515</v>
      </c>
      <c r="G103" s="350">
        <f>IF(G$27=0,0,G$27/OIS_fec!G$27)</f>
        <v>2.9384670549846978</v>
      </c>
      <c r="H103" s="350">
        <f>IF(H$27=0,0,H$27/OIS_fec!H$27)</f>
        <v>2.9723582175857235</v>
      </c>
      <c r="I103" s="350">
        <f>IF(I$27=0,0,I$27/OIS_fec!I$27)</f>
        <v>2.9494273422285153</v>
      </c>
      <c r="J103" s="350">
        <f>IF(J$27=0,0,J$27/OIS_fec!J$27)</f>
        <v>2.9061128961539691</v>
      </c>
      <c r="K103" s="350">
        <f>IF(K$27=0,0,K$27/OIS_fec!K$27)</f>
        <v>2.8753492800157701</v>
      </c>
      <c r="L103" s="350">
        <f>IF(L$27=0,0,L$27/OIS_fec!L$27)</f>
        <v>2.9116627973510343</v>
      </c>
      <c r="M103" s="350">
        <f>IF(M$27=0,0,M$27/OIS_fec!M$27)</f>
        <v>2.6504886592656698</v>
      </c>
      <c r="N103" s="350">
        <f>IF(N$27=0,0,N$27/OIS_fec!N$27)</f>
        <v>2.8807519004988813</v>
      </c>
      <c r="O103" s="350">
        <f>IF(O$27=0,0,O$27/OIS_fec!O$27)</f>
        <v>3.1006022234478614</v>
      </c>
      <c r="P103" s="350">
        <f>IF(P$27=0,0,P$27/OIS_fec!P$27)</f>
        <v>3.2254405263151145</v>
      </c>
      <c r="Q103" s="350">
        <f>IF(Q$27=0,0,Q$27/OIS_fec!Q$27)</f>
        <v>3.1646937474600225</v>
      </c>
      <c r="R103" s="350">
        <f>IF(R$27=0,0,R$27/OIS_fec!R$27)</f>
        <v>2.6694531068969818</v>
      </c>
      <c r="S103" s="350">
        <f>IF(S$27=0,0,S$27/OIS_fec!S$27)</f>
        <v>3.3262975502161338</v>
      </c>
      <c r="T103" s="350">
        <f>IF(T$27=0,0,T$27/OIS_fec!T$27)</f>
        <v>3.4406521576334264</v>
      </c>
      <c r="U103" s="350">
        <f>IF(U$27=0,0,U$27/OIS_fec!U$27)</f>
        <v>3.3810712282103839</v>
      </c>
      <c r="V103" s="350">
        <f>IF(V$27=0,0,V$27/OIS_fec!V$27)</f>
        <v>3.110026584555543</v>
      </c>
      <c r="W103" s="350">
        <f>IF(W$27=0,0,W$27/OIS_fec!W$27)</f>
        <v>3.0579453942352326</v>
      </c>
      <c r="DA103" s="175"/>
    </row>
    <row r="104" spans="1:105" ht="12" customHeight="1" x14ac:dyDescent="0.25">
      <c r="A104" s="203" t="s">
        <v>3081</v>
      </c>
      <c r="B104" s="350">
        <f>IF(B$35=0,0,B$35/OIS_fec!B$35)</f>
        <v>2.8343880408082094</v>
      </c>
      <c r="C104" s="350">
        <f>IF(C$35=0,0,C$35/OIS_fec!C$35)</f>
        <v>2.8102513711630364</v>
      </c>
      <c r="D104" s="350">
        <f>IF(D$35=0,0,D$35/OIS_fec!D$35)</f>
        <v>2.8292786147503253</v>
      </c>
      <c r="E104" s="350">
        <f>IF(E$35=0,0,E$35/OIS_fec!E$35)</f>
        <v>2.8630997400736495</v>
      </c>
      <c r="F104" s="350">
        <f>IF(F$35=0,0,F$35/OIS_fec!F$35)</f>
        <v>2.5739844411731934</v>
      </c>
      <c r="G104" s="350">
        <f>IF(G$35=0,0,G$35/OIS_fec!G$35)</f>
        <v>2.891766334461586</v>
      </c>
      <c r="H104" s="350">
        <f>IF(H$35=0,0,H$35/OIS_fec!H$35)</f>
        <v>2.9546244747502941</v>
      </c>
      <c r="I104" s="350">
        <f>IF(I$35=0,0,I$35/OIS_fec!I$35)</f>
        <v>2.9420563236140396</v>
      </c>
      <c r="J104" s="350">
        <f>IF(J$35=0,0,J$35/OIS_fec!J$35)</f>
        <v>2.9147554451500173</v>
      </c>
      <c r="K104" s="350">
        <f>IF(K$35=0,0,K$35/OIS_fec!K$35)</f>
        <v>2.9102960604010977</v>
      </c>
      <c r="L104" s="350">
        <f>IF(L$35=0,0,L$35/OIS_fec!L$35)</f>
        <v>2.9187513549596487</v>
      </c>
      <c r="M104" s="350">
        <f>IF(M$35=0,0,M$35/OIS_fec!M$35)</f>
        <v>2.671284984804406</v>
      </c>
      <c r="N104" s="350">
        <f>IF(N$35=0,0,N$35/OIS_fec!N$35)</f>
        <v>2.8995589002891236</v>
      </c>
      <c r="O104" s="350">
        <f>IF(O$35=0,0,O$35/OIS_fec!O$35)</f>
        <v>2.7153329481623572</v>
      </c>
      <c r="P104" s="350">
        <f>IF(P$35=0,0,P$35/OIS_fec!P$35)</f>
        <v>2.3912885474292684</v>
      </c>
      <c r="Q104" s="350">
        <f>IF(Q$35=0,0,Q$35/OIS_fec!Q$35)</f>
        <v>2.5431914195357677</v>
      </c>
      <c r="R104" s="350">
        <f>IF(R$35=0,0,R$35/OIS_fec!R$35)</f>
        <v>2.4644560718745501</v>
      </c>
      <c r="S104" s="350">
        <f>IF(S$35=0,0,S$35/OIS_fec!S$35)</f>
        <v>2.6547172963789318</v>
      </c>
      <c r="T104" s="350">
        <f>IF(T$35=0,0,T$35/OIS_fec!T$35)</f>
        <v>2.9542824777915557</v>
      </c>
      <c r="U104" s="350">
        <f>IF(U$35=0,0,U$35/OIS_fec!U$35)</f>
        <v>2.6417688192263205</v>
      </c>
      <c r="V104" s="350">
        <f>IF(V$35=0,0,V$35/OIS_fec!V$35)</f>
        <v>2.5168202247603317</v>
      </c>
      <c r="W104" s="350">
        <f>IF(W$35=0,0,W$35/OIS_fec!W$35)</f>
        <v>1.9735858019440802</v>
      </c>
      <c r="DA104" s="175"/>
    </row>
    <row r="105" spans="1:105" ht="12" customHeight="1" x14ac:dyDescent="0.25">
      <c r="A105" s="203" t="s">
        <v>3103</v>
      </c>
      <c r="B105" s="350">
        <f>IF(B$54=0,0,B$54/OIS_fec!B$54)</f>
        <v>1.2839252103970515</v>
      </c>
      <c r="C105" s="350">
        <f>IF(C$54=0,0,C$54/OIS_fec!C$54)</f>
        <v>1.3918304147933418</v>
      </c>
      <c r="D105" s="350">
        <f>IF(D$54=0,0,D$54/OIS_fec!D$54)</f>
        <v>1.366543934534924</v>
      </c>
      <c r="E105" s="350">
        <f>IF(E$54=0,0,E$54/OIS_fec!E$54)</f>
        <v>1.4919087720762723</v>
      </c>
      <c r="F105" s="350">
        <f>IF(F$54=0,0,F$54/OIS_fec!F$54)</f>
        <v>1.3404400423701364</v>
      </c>
      <c r="G105" s="350">
        <f>IF(G$54=0,0,G$54/OIS_fec!G$54)</f>
        <v>1.8338428245861218</v>
      </c>
      <c r="H105" s="350">
        <f>IF(H$54=0,0,H$54/OIS_fec!H$54)</f>
        <v>1.8814105784998656</v>
      </c>
      <c r="I105" s="350">
        <f>IF(I$54=0,0,I$54/OIS_fec!I$54)</f>
        <v>1.8298502425853305</v>
      </c>
      <c r="J105" s="350">
        <f>IF(J$54=0,0,J$54/OIS_fec!J$54)</f>
        <v>1.4556769539601837</v>
      </c>
      <c r="K105" s="350">
        <f>IF(K$54=0,0,K$54/OIS_fec!K$54)</f>
        <v>1.1708654278780006</v>
      </c>
      <c r="L105" s="350">
        <f>IF(L$54=0,0,L$54/OIS_fec!L$54)</f>
        <v>1.3282330148158243</v>
      </c>
      <c r="M105" s="350">
        <f>IF(M$54=0,0,M$54/OIS_fec!M$54)</f>
        <v>0.87481711328644374</v>
      </c>
      <c r="N105" s="350">
        <f>IF(N$54=0,0,N$54/OIS_fec!N$54)</f>
        <v>1.845622119970453</v>
      </c>
      <c r="O105" s="350">
        <f>IF(O$54=0,0,O$54/OIS_fec!O$54)</f>
        <v>0.98960294344806266</v>
      </c>
      <c r="P105" s="350">
        <f>IF(P$54=0,0,P$54/OIS_fec!P$54)</f>
        <v>0.36053230724920721</v>
      </c>
      <c r="Q105" s="350">
        <f>IF(Q$54=0,0,Q$54/OIS_fec!Q$54)</f>
        <v>0.52820741812409799</v>
      </c>
      <c r="R105" s="350">
        <f>IF(R$54=0,0,R$54/OIS_fec!R$54)</f>
        <v>0.83834536869675802</v>
      </c>
      <c r="S105" s="350">
        <f>IF(S$54=0,0,S$54/OIS_fec!S$54)</f>
        <v>0.46813040641641335</v>
      </c>
      <c r="T105" s="350">
        <f>IF(T$54=0,0,T$54/OIS_fec!T$54)</f>
        <v>1.9080936636400869</v>
      </c>
      <c r="U105" s="350">
        <f>IF(U$54=0,0,U$54/OIS_fec!U$54)</f>
        <v>0.79059669944581512</v>
      </c>
      <c r="V105" s="350">
        <f>IF(V$54=0,0,V$54/OIS_fec!V$54)</f>
        <v>1.1984241968894793</v>
      </c>
      <c r="W105" s="350">
        <f>IF(W$54=0,0,W$54/OIS_fec!W$54)</f>
        <v>0.17017440861564759</v>
      </c>
      <c r="DA105" s="175"/>
    </row>
    <row r="106" spans="1:105" ht="12" customHeight="1" x14ac:dyDescent="0.25">
      <c r="A106" s="203" t="s">
        <v>3124</v>
      </c>
      <c r="B106" s="350">
        <f>IF(B$68=0,0,B$68/OIS_fec!B$68)</f>
        <v>3.102418800000001</v>
      </c>
      <c r="C106" s="350">
        <f>IF(C$68=0,0,C$68/OIS_fec!C$68)</f>
        <v>3.1024187999999993</v>
      </c>
      <c r="D106" s="350">
        <f>IF(D$68=0,0,D$68/OIS_fec!D$68)</f>
        <v>3.1024188000000001</v>
      </c>
      <c r="E106" s="350">
        <f>IF(E$68=0,0,E$68/OIS_fec!E$68)</f>
        <v>3.1024188000000001</v>
      </c>
      <c r="F106" s="350">
        <f>IF(F$68=0,0,F$68/OIS_fec!F$68)</f>
        <v>3.1024188000000006</v>
      </c>
      <c r="G106" s="350">
        <f>IF(G$68=0,0,G$68/OIS_fec!G$68)</f>
        <v>3.1024188000000001</v>
      </c>
      <c r="H106" s="350">
        <f>IF(H$68=0,0,H$68/OIS_fec!H$68)</f>
        <v>3.1024187999999997</v>
      </c>
      <c r="I106" s="350">
        <f>IF(I$68=0,0,I$68/OIS_fec!I$68)</f>
        <v>3.1024188000000001</v>
      </c>
      <c r="J106" s="350">
        <f>IF(J$68=0,0,J$68/OIS_fec!J$68)</f>
        <v>3.1024188000000001</v>
      </c>
      <c r="K106" s="350">
        <f>IF(K$68=0,0,K$68/OIS_fec!K$68)</f>
        <v>3.1024188000000001</v>
      </c>
      <c r="L106" s="350">
        <f>IF(L$68=0,0,L$68/OIS_fec!L$68)</f>
        <v>3.1024188000000006</v>
      </c>
      <c r="M106" s="350">
        <f>IF(M$68=0,0,M$68/OIS_fec!M$68)</f>
        <v>3.1024188000000006</v>
      </c>
      <c r="N106" s="350">
        <f>IF(N$68=0,0,N$68/OIS_fec!N$68)</f>
        <v>2.9137116400555549</v>
      </c>
      <c r="O106" s="350">
        <f>IF(O$68=0,0,O$68/OIS_fec!O$68)</f>
        <v>2.8983808505788731</v>
      </c>
      <c r="P106" s="350">
        <f>IF(P$68=0,0,P$68/OIS_fec!P$68)</f>
        <v>2.9003095353944501</v>
      </c>
      <c r="Q106" s="350">
        <f>IF(Q$68=0,0,Q$68/OIS_fec!Q$68)</f>
        <v>2.9063628381023472</v>
      </c>
      <c r="R106" s="350">
        <f>IF(R$68=0,0,R$68/OIS_fec!R$68)</f>
        <v>2.8827015009316859</v>
      </c>
      <c r="S106" s="350">
        <f>IF(S$68=0,0,S$68/OIS_fec!S$68)</f>
        <v>3.1024188000000001</v>
      </c>
      <c r="T106" s="350">
        <f>IF(T$68=0,0,T$68/OIS_fec!T$68)</f>
        <v>3.015768965452398</v>
      </c>
      <c r="U106" s="350">
        <f>IF(U$68=0,0,U$68/OIS_fec!U$68)</f>
        <v>2.9545539037817408</v>
      </c>
      <c r="V106" s="350">
        <f>IF(V$68=0,0,V$68/OIS_fec!V$68)</f>
        <v>2.9610886863861192</v>
      </c>
      <c r="W106" s="350">
        <f>IF(W$68=0,0,W$68/OIS_fec!W$68)</f>
        <v>2.9535112515867112</v>
      </c>
      <c r="DA106" s="175"/>
    </row>
    <row r="107" spans="1:105" ht="12" customHeight="1" x14ac:dyDescent="0.25">
      <c r="A107" s="41" t="s">
        <v>3122</v>
      </c>
      <c r="B107" s="335">
        <f>IF(B$69=0,0,B$69/OIS_fec!B$69)</f>
        <v>0</v>
      </c>
      <c r="C107" s="335">
        <f>IF(C$69=0,0,C$69/OIS_fec!C$69)</f>
        <v>0</v>
      </c>
      <c r="D107" s="335">
        <f>IF(D$69=0,0,D$69/OIS_fec!D$69)</f>
        <v>0</v>
      </c>
      <c r="E107" s="335">
        <f>IF(E$69=0,0,E$69/OIS_fec!E$69)</f>
        <v>0</v>
      </c>
      <c r="F107" s="335">
        <f>IF(F$69=0,0,F$69/OIS_fec!F$69)</f>
        <v>0</v>
      </c>
      <c r="G107" s="335">
        <f>IF(G$69=0,0,G$69/OIS_fec!G$69)</f>
        <v>0</v>
      </c>
      <c r="H107" s="335">
        <f>IF(H$69=0,0,H$69/OIS_fec!H$69)</f>
        <v>0</v>
      </c>
      <c r="I107" s="335">
        <f>IF(I$69=0,0,I$69/OIS_fec!I$69)</f>
        <v>0</v>
      </c>
      <c r="J107" s="335">
        <f>IF(J$69=0,0,J$69/OIS_fec!J$69)</f>
        <v>0</v>
      </c>
      <c r="K107" s="335">
        <f>IF(K$69=0,0,K$69/OIS_fec!K$69)</f>
        <v>0</v>
      </c>
      <c r="L107" s="335">
        <f>IF(L$69=0,0,L$69/OIS_fec!L$69)</f>
        <v>0</v>
      </c>
      <c r="M107" s="335">
        <f>IF(M$69=0,0,M$69/OIS_fec!M$69)</f>
        <v>0</v>
      </c>
      <c r="N107" s="335">
        <f>IF(N$69=0,0,N$69/OIS_fec!N$69)</f>
        <v>0</v>
      </c>
      <c r="O107" s="335">
        <f>IF(O$69=0,0,O$69/OIS_fec!O$69)</f>
        <v>0</v>
      </c>
      <c r="P107" s="335">
        <f>IF(P$69=0,0,P$69/OIS_fec!P$69)</f>
        <v>0</v>
      </c>
      <c r="Q107" s="335">
        <f>IF(Q$69=0,0,Q$69/OIS_fec!Q$69)</f>
        <v>0</v>
      </c>
      <c r="R107" s="335">
        <f>IF(R$69=0,0,R$69/OIS_fec!R$69)</f>
        <v>0</v>
      </c>
      <c r="S107" s="335">
        <f>IF(S$69=0,0,S$69/OIS_fec!S$69)</f>
        <v>0</v>
      </c>
      <c r="T107" s="335">
        <f>IF(T$69=0,0,T$69/OIS_fec!T$69)</f>
        <v>0</v>
      </c>
      <c r="U107" s="335">
        <f>IF(U$69=0,0,U$69/OIS_fec!U$69)</f>
        <v>0</v>
      </c>
      <c r="V107" s="335">
        <f>IF(V$69=0,0,V$69/OIS_fec!V$69)</f>
        <v>0</v>
      </c>
      <c r="W107" s="335">
        <f>IF(W$69=0,0,W$69/OIS_fec!W$69)</f>
        <v>0</v>
      </c>
      <c r="DA107" s="97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DA55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9.140625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index!$A$1&amp;": Industry Summary / CO2 emissions"</f>
        <v>EL: Industry Summary / CO2 emissions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5" customHeight="1" x14ac:dyDescent="0.25">
      <c r="A3" s="32" t="s">
        <v>104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DA3" s="88"/>
    </row>
    <row r="5" spans="1:105" ht="15" customHeight="1" x14ac:dyDescent="0.25">
      <c r="A5" s="34" t="s">
        <v>91</v>
      </c>
      <c r="B5" s="225">
        <f t="shared" ref="B5:W5" si="0">SUM(B6:B10,B16,B27,B38)</f>
        <v>19276.582105320402</v>
      </c>
      <c r="C5" s="225">
        <f t="shared" si="0"/>
        <v>19400.888990278636</v>
      </c>
      <c r="D5" s="225">
        <f t="shared" si="0"/>
        <v>18855.119681107899</v>
      </c>
      <c r="E5" s="225">
        <f t="shared" si="0"/>
        <v>18669.051737728743</v>
      </c>
      <c r="F5" s="225">
        <f t="shared" si="0"/>
        <v>17909.131684625721</v>
      </c>
      <c r="G5" s="225">
        <f t="shared" si="0"/>
        <v>18412.881198023035</v>
      </c>
      <c r="H5" s="225">
        <f t="shared" si="0"/>
        <v>18537.22444298779</v>
      </c>
      <c r="I5" s="225">
        <f t="shared" si="0"/>
        <v>19658.706415109507</v>
      </c>
      <c r="J5" s="225">
        <f t="shared" si="0"/>
        <v>17304.079224825975</v>
      </c>
      <c r="K5" s="225">
        <f t="shared" si="0"/>
        <v>13105.748769957612</v>
      </c>
      <c r="L5" s="225">
        <f t="shared" si="0"/>
        <v>13311.607431761047</v>
      </c>
      <c r="M5" s="225">
        <f t="shared" si="0"/>
        <v>10711.987139281744</v>
      </c>
      <c r="N5" s="225">
        <f t="shared" si="0"/>
        <v>11324.385368824225</v>
      </c>
      <c r="O5" s="225">
        <f t="shared" si="0"/>
        <v>11497.590786301884</v>
      </c>
      <c r="P5" s="225">
        <f t="shared" si="0"/>
        <v>12176.660581683444</v>
      </c>
      <c r="Q5" s="225">
        <f t="shared" si="0"/>
        <v>12012.212945677111</v>
      </c>
      <c r="R5" s="225">
        <f t="shared" si="0"/>
        <v>12447.984048827737</v>
      </c>
      <c r="S5" s="225">
        <f t="shared" si="0"/>
        <v>11584.771569543165</v>
      </c>
      <c r="T5" s="225">
        <f t="shared" si="0"/>
        <v>11247.139114702015</v>
      </c>
      <c r="U5" s="225">
        <f t="shared" si="0"/>
        <v>10535.258664321129</v>
      </c>
      <c r="V5" s="225">
        <f t="shared" si="0"/>
        <v>9240.4930073720516</v>
      </c>
      <c r="W5" s="225">
        <f t="shared" si="0"/>
        <v>9398.7424656890544</v>
      </c>
      <c r="DA5" s="89"/>
    </row>
    <row r="6" spans="1:105" ht="12" customHeight="1" x14ac:dyDescent="0.25">
      <c r="A6" s="202" t="s">
        <v>92</v>
      </c>
      <c r="B6" s="226">
        <v>0</v>
      </c>
      <c r="C6" s="226">
        <v>0</v>
      </c>
      <c r="D6" s="226">
        <v>0</v>
      </c>
      <c r="E6" s="226">
        <v>0</v>
      </c>
      <c r="F6" s="226">
        <v>0</v>
      </c>
      <c r="G6" s="226">
        <v>0</v>
      </c>
      <c r="H6" s="226">
        <v>0</v>
      </c>
      <c r="I6" s="226">
        <v>0</v>
      </c>
      <c r="J6" s="226">
        <v>0</v>
      </c>
      <c r="K6" s="226">
        <v>0</v>
      </c>
      <c r="L6" s="226">
        <v>0</v>
      </c>
      <c r="M6" s="226">
        <v>0</v>
      </c>
      <c r="N6" s="226">
        <v>0</v>
      </c>
      <c r="O6" s="226">
        <v>0</v>
      </c>
      <c r="P6" s="226">
        <v>0</v>
      </c>
      <c r="Q6" s="226">
        <v>0</v>
      </c>
      <c r="R6" s="226">
        <v>0</v>
      </c>
      <c r="S6" s="226">
        <v>0</v>
      </c>
      <c r="T6" s="226">
        <v>0</v>
      </c>
      <c r="U6" s="226">
        <v>0</v>
      </c>
      <c r="V6" s="226">
        <v>0</v>
      </c>
      <c r="W6" s="226">
        <v>0</v>
      </c>
      <c r="DA6" s="174"/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/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/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/>
    </row>
    <row r="10" spans="1:105" ht="12" customHeight="1" x14ac:dyDescent="0.25">
      <c r="A10" s="36" t="s">
        <v>96</v>
      </c>
      <c r="B10" s="227">
        <f t="shared" ref="B10:W10" si="1">SUM(B11:B15)</f>
        <v>104.35105299236147</v>
      </c>
      <c r="C10" s="227">
        <f t="shared" si="1"/>
        <v>105.95271520666738</v>
      </c>
      <c r="D10" s="227">
        <f t="shared" si="1"/>
        <v>105.50470172540068</v>
      </c>
      <c r="E10" s="227">
        <f t="shared" si="1"/>
        <v>107.10112516312931</v>
      </c>
      <c r="F10" s="227">
        <f t="shared" si="1"/>
        <v>64.72764335950248</v>
      </c>
      <c r="G10" s="227">
        <f t="shared" si="1"/>
        <v>93.350315214954605</v>
      </c>
      <c r="H10" s="227">
        <f t="shared" si="1"/>
        <v>102.1754971297164</v>
      </c>
      <c r="I10" s="227">
        <f t="shared" si="1"/>
        <v>92.087635660537018</v>
      </c>
      <c r="J10" s="227">
        <f t="shared" si="1"/>
        <v>93.272120909316342</v>
      </c>
      <c r="K10" s="227">
        <f t="shared" si="1"/>
        <v>58.073451631712004</v>
      </c>
      <c r="L10" s="227">
        <f t="shared" si="1"/>
        <v>51.478336685101809</v>
      </c>
      <c r="M10" s="227">
        <f t="shared" si="1"/>
        <v>38.523371563840243</v>
      </c>
      <c r="N10" s="227">
        <f t="shared" si="1"/>
        <v>45.979729070476544</v>
      </c>
      <c r="O10" s="227">
        <f t="shared" si="1"/>
        <v>25.300457501057011</v>
      </c>
      <c r="P10" s="227">
        <f t="shared" si="1"/>
        <v>32.405009055931458</v>
      </c>
      <c r="Q10" s="227">
        <f t="shared" si="1"/>
        <v>33.365916325906454</v>
      </c>
      <c r="R10" s="227">
        <f t="shared" si="1"/>
        <v>43.244798375076002</v>
      </c>
      <c r="S10" s="227">
        <f t="shared" si="1"/>
        <v>29.556628358615875</v>
      </c>
      <c r="T10" s="227">
        <f t="shared" si="1"/>
        <v>27.286275157080979</v>
      </c>
      <c r="U10" s="227">
        <f t="shared" si="1"/>
        <v>14.395617017720785</v>
      </c>
      <c r="V10" s="227">
        <f t="shared" si="1"/>
        <v>17.108726656422803</v>
      </c>
      <c r="W10" s="227">
        <f t="shared" si="1"/>
        <v>20.782692577248664</v>
      </c>
      <c r="DA10" s="90"/>
    </row>
    <row r="11" spans="1:105" ht="12" customHeight="1" x14ac:dyDescent="0.25">
      <c r="A11" s="37" t="s">
        <v>83</v>
      </c>
      <c r="B11" s="228">
        <v>68.484904723635211</v>
      </c>
      <c r="C11" s="228">
        <v>64.698542737449614</v>
      </c>
      <c r="D11" s="228">
        <v>62.443600498486418</v>
      </c>
      <c r="E11" s="228">
        <v>65.653547847783159</v>
      </c>
      <c r="F11" s="228">
        <v>22.517665451571489</v>
      </c>
      <c r="G11" s="228">
        <v>51.333301352765453</v>
      </c>
      <c r="H11" s="228">
        <v>59.564961162367361</v>
      </c>
      <c r="I11" s="228">
        <v>53.466111390189681</v>
      </c>
      <c r="J11" s="228">
        <v>44.455377861702814</v>
      </c>
      <c r="K11" s="228">
        <v>29.845022052373146</v>
      </c>
      <c r="L11" s="228">
        <v>26.116455794989196</v>
      </c>
      <c r="M11" s="228">
        <v>11.387512591424727</v>
      </c>
      <c r="N11" s="228">
        <v>26.848270451351851</v>
      </c>
      <c r="O11" s="228">
        <v>11.015749440495142</v>
      </c>
      <c r="P11" s="228">
        <v>16.24067285293928</v>
      </c>
      <c r="Q11" s="228">
        <v>14.95510625725006</v>
      </c>
      <c r="R11" s="228">
        <v>15.752950510522002</v>
      </c>
      <c r="S11" s="228">
        <v>12.269736670783857</v>
      </c>
      <c r="T11" s="228">
        <v>14.915477698707141</v>
      </c>
      <c r="U11" s="228">
        <v>3.2664139603102669</v>
      </c>
      <c r="V11" s="228">
        <v>2.4178971318719471</v>
      </c>
      <c r="W11" s="228">
        <v>2.7635966017154909</v>
      </c>
      <c r="DA11" s="69"/>
    </row>
    <row r="12" spans="1:105" ht="12" customHeight="1" x14ac:dyDescent="0.25">
      <c r="A12" s="37" t="s">
        <v>72</v>
      </c>
      <c r="B12" s="228">
        <v>35.86614826872627</v>
      </c>
      <c r="C12" s="228">
        <v>41.254172469217764</v>
      </c>
      <c r="D12" s="228">
        <v>43.061101226914261</v>
      </c>
      <c r="E12" s="228">
        <v>41.447577315346152</v>
      </c>
      <c r="F12" s="228">
        <v>42.209977907930991</v>
      </c>
      <c r="G12" s="228">
        <v>42.01701386218916</v>
      </c>
      <c r="H12" s="228">
        <v>42.610535967349044</v>
      </c>
      <c r="I12" s="228">
        <v>38.621524270347329</v>
      </c>
      <c r="J12" s="228">
        <v>48.816743047613528</v>
      </c>
      <c r="K12" s="228">
        <v>28.228429579338862</v>
      </c>
      <c r="L12" s="228">
        <v>25.361880890112609</v>
      </c>
      <c r="M12" s="228">
        <v>27.135858972415519</v>
      </c>
      <c r="N12" s="228">
        <v>19.131458619124693</v>
      </c>
      <c r="O12" s="228">
        <v>14.284708060561867</v>
      </c>
      <c r="P12" s="228">
        <v>16.164336202992182</v>
      </c>
      <c r="Q12" s="228">
        <v>18.410810068656392</v>
      </c>
      <c r="R12" s="228">
        <v>27.491847864554003</v>
      </c>
      <c r="S12" s="228">
        <v>17.286891687832018</v>
      </c>
      <c r="T12" s="228">
        <v>12.370797458373836</v>
      </c>
      <c r="U12" s="228">
        <v>11.129203057410518</v>
      </c>
      <c r="V12" s="228">
        <v>14.690829524550857</v>
      </c>
      <c r="W12" s="228">
        <v>18.019095975533173</v>
      </c>
      <c r="DA12" s="69"/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/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/>
    </row>
    <row r="15" spans="1:105" ht="12" customHeight="1" x14ac:dyDescent="0.25">
      <c r="A15" s="38" t="s">
        <v>38</v>
      </c>
      <c r="B15" s="229">
        <v>0</v>
      </c>
      <c r="C15" s="229">
        <v>0</v>
      </c>
      <c r="D15" s="229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>
        <v>0</v>
      </c>
      <c r="K15" s="229">
        <v>0</v>
      </c>
      <c r="L15" s="229">
        <v>0</v>
      </c>
      <c r="M15" s="229">
        <v>0</v>
      </c>
      <c r="N15" s="229">
        <v>0</v>
      </c>
      <c r="O15" s="229">
        <v>0</v>
      </c>
      <c r="P15" s="229">
        <v>0</v>
      </c>
      <c r="Q15" s="229">
        <v>0</v>
      </c>
      <c r="R15" s="229">
        <v>0</v>
      </c>
      <c r="S15" s="229">
        <v>0</v>
      </c>
      <c r="T15" s="229">
        <v>0</v>
      </c>
      <c r="U15" s="229">
        <v>0</v>
      </c>
      <c r="V15" s="229">
        <v>0</v>
      </c>
      <c r="W15" s="229">
        <v>0</v>
      </c>
      <c r="DA15" s="91"/>
    </row>
    <row r="16" spans="1:105" ht="12" customHeight="1" x14ac:dyDescent="0.25">
      <c r="A16" s="39" t="s">
        <v>98</v>
      </c>
      <c r="B16" s="230">
        <f t="shared" ref="B16:W16" si="2">SUM(B17:B26)</f>
        <v>3135.5239908302729</v>
      </c>
      <c r="C16" s="230">
        <f t="shared" si="2"/>
        <v>2989.1013188545394</v>
      </c>
      <c r="D16" s="230">
        <f t="shared" si="2"/>
        <v>3008.4141792079454</v>
      </c>
      <c r="E16" s="230">
        <f t="shared" si="2"/>
        <v>3133.6068200448708</v>
      </c>
      <c r="F16" s="230">
        <f t="shared" si="2"/>
        <v>2612.0539870993352</v>
      </c>
      <c r="G16" s="230">
        <f t="shared" si="2"/>
        <v>2752.5520101294151</v>
      </c>
      <c r="H16" s="230">
        <f t="shared" si="2"/>
        <v>2999.0458938726761</v>
      </c>
      <c r="I16" s="230">
        <f t="shared" si="2"/>
        <v>2860.4562214319467</v>
      </c>
      <c r="J16" s="230">
        <f t="shared" si="2"/>
        <v>2581.4065205766919</v>
      </c>
      <c r="K16" s="230">
        <f t="shared" si="2"/>
        <v>2036.8765158296219</v>
      </c>
      <c r="L16" s="230">
        <f t="shared" si="2"/>
        <v>1899.708804752765</v>
      </c>
      <c r="M16" s="230">
        <f t="shared" si="2"/>
        <v>1774.5247440756602</v>
      </c>
      <c r="N16" s="230">
        <f t="shared" si="2"/>
        <v>1882.5903816452094</v>
      </c>
      <c r="O16" s="230">
        <f t="shared" si="2"/>
        <v>1619.7683569012238</v>
      </c>
      <c r="P16" s="230">
        <f t="shared" si="2"/>
        <v>1763.1193701937011</v>
      </c>
      <c r="Q16" s="230">
        <f t="shared" si="2"/>
        <v>2070.0832643006443</v>
      </c>
      <c r="R16" s="230">
        <f t="shared" si="2"/>
        <v>1928.5338933227135</v>
      </c>
      <c r="S16" s="230">
        <f t="shared" si="2"/>
        <v>1314.9467399550394</v>
      </c>
      <c r="T16" s="230">
        <f t="shared" si="2"/>
        <v>1337.113493802907</v>
      </c>
      <c r="U16" s="230">
        <f t="shared" si="2"/>
        <v>1235.1212000215951</v>
      </c>
      <c r="V16" s="230">
        <f t="shared" si="2"/>
        <v>1254.0774720424042</v>
      </c>
      <c r="W16" s="230">
        <f t="shared" si="2"/>
        <v>1245.2176395381193</v>
      </c>
      <c r="DA16" s="92"/>
    </row>
    <row r="17" spans="1:105" ht="12" customHeight="1" x14ac:dyDescent="0.25">
      <c r="A17" s="46" t="s">
        <v>30</v>
      </c>
      <c r="B17" s="231">
        <v>526.76778833154719</v>
      </c>
      <c r="C17" s="231">
        <v>471.37896251253215</v>
      </c>
      <c r="D17" s="231">
        <v>491.21687650078059</v>
      </c>
      <c r="E17" s="231">
        <v>521.2244108460543</v>
      </c>
      <c r="F17" s="231">
        <v>493.24105990033638</v>
      </c>
      <c r="G17" s="231">
        <v>508.600981768363</v>
      </c>
      <c r="H17" s="231">
        <v>505.02928794579014</v>
      </c>
      <c r="I17" s="231">
        <v>540.76525419949496</v>
      </c>
      <c r="J17" s="231">
        <v>415.9211120663424</v>
      </c>
      <c r="K17" s="231">
        <v>281.921871172235</v>
      </c>
      <c r="L17" s="231">
        <v>395.22261811119398</v>
      </c>
      <c r="M17" s="231">
        <v>396.81949571831063</v>
      </c>
      <c r="N17" s="231">
        <v>476.31952487717928</v>
      </c>
      <c r="O17" s="231">
        <v>357.05025638341641</v>
      </c>
      <c r="P17" s="231">
        <v>368.97137368266476</v>
      </c>
      <c r="Q17" s="231">
        <v>396.24661233027956</v>
      </c>
      <c r="R17" s="231">
        <v>416.40045939741333</v>
      </c>
      <c r="S17" s="231">
        <v>114.73238944835568</v>
      </c>
      <c r="T17" s="231">
        <v>136.75888364929003</v>
      </c>
      <c r="U17" s="231">
        <v>96.693456572884315</v>
      </c>
      <c r="V17" s="231">
        <v>50.260304510183872</v>
      </c>
      <c r="W17" s="231">
        <v>37.393223476708471</v>
      </c>
      <c r="DA17" s="73"/>
    </row>
    <row r="18" spans="1:105" ht="12" customHeight="1" x14ac:dyDescent="0.25">
      <c r="A18" s="46" t="s">
        <v>32</v>
      </c>
      <c r="B18" s="231">
        <v>31.363199999851201</v>
      </c>
      <c r="C18" s="231">
        <v>14.25599999994639</v>
      </c>
      <c r="D18" s="231">
        <v>0</v>
      </c>
      <c r="E18" s="231">
        <v>0</v>
      </c>
      <c r="F18" s="231">
        <v>0</v>
      </c>
      <c r="G18" s="231">
        <v>0</v>
      </c>
      <c r="H18" s="231">
        <v>0</v>
      </c>
      <c r="I18" s="231">
        <v>0</v>
      </c>
      <c r="J18" s="231">
        <v>0</v>
      </c>
      <c r="K18" s="231">
        <v>0</v>
      </c>
      <c r="L18" s="231">
        <v>0</v>
      </c>
      <c r="M18" s="231">
        <v>0</v>
      </c>
      <c r="N18" s="231">
        <v>0</v>
      </c>
      <c r="O18" s="231">
        <v>0</v>
      </c>
      <c r="P18" s="231">
        <v>0</v>
      </c>
      <c r="Q18" s="231">
        <v>0</v>
      </c>
      <c r="R18" s="231">
        <v>0</v>
      </c>
      <c r="S18" s="231">
        <v>0</v>
      </c>
      <c r="T18" s="231">
        <v>0</v>
      </c>
      <c r="U18" s="231">
        <v>0</v>
      </c>
      <c r="V18" s="231">
        <v>0</v>
      </c>
      <c r="W18" s="231">
        <v>0</v>
      </c>
      <c r="DA18" s="73"/>
    </row>
    <row r="19" spans="1:105" ht="12" customHeight="1" x14ac:dyDescent="0.25">
      <c r="A19" s="46" t="s">
        <v>33</v>
      </c>
      <c r="B19" s="231">
        <v>447.26577048599438</v>
      </c>
      <c r="C19" s="231">
        <v>462.63864705904223</v>
      </c>
      <c r="D19" s="231">
        <v>447.29383060634967</v>
      </c>
      <c r="E19" s="231">
        <v>452.19534891770616</v>
      </c>
      <c r="F19" s="231">
        <v>398.88293778165979</v>
      </c>
      <c r="G19" s="231">
        <v>389.28095795433308</v>
      </c>
      <c r="H19" s="231">
        <v>382.1312262496678</v>
      </c>
      <c r="I19" s="231">
        <v>361.4731827221662</v>
      </c>
      <c r="J19" s="231">
        <v>350.26908610001152</v>
      </c>
      <c r="K19" s="231">
        <v>337.12233826585981</v>
      </c>
      <c r="L19" s="231">
        <v>261.74229290711639</v>
      </c>
      <c r="M19" s="231">
        <v>133.62944994004863</v>
      </c>
      <c r="N19" s="231">
        <v>189.85883412005248</v>
      </c>
      <c r="O19" s="231">
        <v>179.535461803305</v>
      </c>
      <c r="P19" s="231">
        <v>185.77669869051471</v>
      </c>
      <c r="Q19" s="231">
        <v>180.3472682126488</v>
      </c>
      <c r="R19" s="231">
        <v>199.45089341571659</v>
      </c>
      <c r="S19" s="231">
        <v>225.32022493100175</v>
      </c>
      <c r="T19" s="231">
        <v>257.04568070096519</v>
      </c>
      <c r="U19" s="231">
        <v>268.77418623057622</v>
      </c>
      <c r="V19" s="231">
        <v>248.43623669197211</v>
      </c>
      <c r="W19" s="231">
        <v>237.99836362355353</v>
      </c>
      <c r="DA19" s="73"/>
    </row>
    <row r="20" spans="1:105" ht="12" customHeight="1" x14ac:dyDescent="0.25">
      <c r="A20" s="46" t="s">
        <v>83</v>
      </c>
      <c r="B20" s="231">
        <v>498.71146790033828</v>
      </c>
      <c r="C20" s="231">
        <v>500.72837132970426</v>
      </c>
      <c r="D20" s="231">
        <v>499.24414721451342</v>
      </c>
      <c r="E20" s="231">
        <v>570.06537552843997</v>
      </c>
      <c r="F20" s="231">
        <v>147.21023156305876</v>
      </c>
      <c r="G20" s="231">
        <v>469.53699883882479</v>
      </c>
      <c r="H20" s="231">
        <v>538.79505948982398</v>
      </c>
      <c r="I20" s="231">
        <v>480.45542240112741</v>
      </c>
      <c r="J20" s="231">
        <v>467.6543816699288</v>
      </c>
      <c r="K20" s="231">
        <v>348.60148057727747</v>
      </c>
      <c r="L20" s="231">
        <v>290.58135081909552</v>
      </c>
      <c r="M20" s="231">
        <v>201.23024580033723</v>
      </c>
      <c r="N20" s="231">
        <v>275.88909951161918</v>
      </c>
      <c r="O20" s="231">
        <v>136.805786460707</v>
      </c>
      <c r="P20" s="231">
        <v>158.53284837722674</v>
      </c>
      <c r="Q20" s="231">
        <v>136.32502601447712</v>
      </c>
      <c r="R20" s="231">
        <v>145.65768640745708</v>
      </c>
      <c r="S20" s="231">
        <v>146.3285268818301</v>
      </c>
      <c r="T20" s="231">
        <v>145.63692712609708</v>
      </c>
      <c r="U20" s="231">
        <v>50.524167656104275</v>
      </c>
      <c r="V20" s="231">
        <v>43.675035790421383</v>
      </c>
      <c r="W20" s="231">
        <v>38.257401758224766</v>
      </c>
      <c r="DA20" s="73"/>
    </row>
    <row r="21" spans="1:105" ht="12" customHeight="1" x14ac:dyDescent="0.25">
      <c r="A21" s="46" t="s">
        <v>70</v>
      </c>
      <c r="B21" s="231">
        <v>1446.695516103917</v>
      </c>
      <c r="C21" s="231">
        <v>1324.4041328527419</v>
      </c>
      <c r="D21" s="231">
        <v>1336.5227824993917</v>
      </c>
      <c r="E21" s="231">
        <v>1300.6260610350489</v>
      </c>
      <c r="F21" s="231">
        <v>1223.390245053007</v>
      </c>
      <c r="G21" s="231">
        <v>981.08133007715492</v>
      </c>
      <c r="H21" s="231">
        <v>1154.0721043667604</v>
      </c>
      <c r="I21" s="231">
        <v>1127.5317226175482</v>
      </c>
      <c r="J21" s="231">
        <v>920.26633278735255</v>
      </c>
      <c r="K21" s="231">
        <v>649.99352809548714</v>
      </c>
      <c r="L21" s="231">
        <v>560.99658367520942</v>
      </c>
      <c r="M21" s="231">
        <v>476.3058352460593</v>
      </c>
      <c r="N21" s="231">
        <v>330.93116516070535</v>
      </c>
      <c r="O21" s="231">
        <v>293.84757188299585</v>
      </c>
      <c r="P21" s="231">
        <v>309.95722114812742</v>
      </c>
      <c r="Q21" s="231">
        <v>296.23774950348525</v>
      </c>
      <c r="R21" s="231">
        <v>314.19642817828372</v>
      </c>
      <c r="S21" s="231">
        <v>308.24283162210367</v>
      </c>
      <c r="T21" s="231">
        <v>281.33801756149472</v>
      </c>
      <c r="U21" s="231">
        <v>287.38837479767778</v>
      </c>
      <c r="V21" s="231">
        <v>260.84154567731019</v>
      </c>
      <c r="W21" s="231">
        <v>269.55914243647811</v>
      </c>
      <c r="DA21" s="73"/>
    </row>
    <row r="22" spans="1:105" ht="12" customHeight="1" x14ac:dyDescent="0.25">
      <c r="A22" s="46" t="s">
        <v>34</v>
      </c>
      <c r="B22" s="231">
        <v>5.5645167305257379</v>
      </c>
      <c r="C22" s="231">
        <v>8.5286764583798096</v>
      </c>
      <c r="D22" s="231">
        <v>11.740408724361808</v>
      </c>
      <c r="E22" s="231">
        <v>15.915081770244582</v>
      </c>
      <c r="F22" s="231">
        <v>18.866780212570156</v>
      </c>
      <c r="G22" s="231">
        <v>17.580801527067592</v>
      </c>
      <c r="H22" s="231">
        <v>19.947417693773762</v>
      </c>
      <c r="I22" s="231">
        <v>21.615312167198546</v>
      </c>
      <c r="J22" s="231">
        <v>13.154457301783079</v>
      </c>
      <c r="K22" s="231">
        <v>13.051857846338665</v>
      </c>
      <c r="L22" s="231">
        <v>22.394050809744819</v>
      </c>
      <c r="M22" s="231">
        <v>25.939672415328381</v>
      </c>
      <c r="N22" s="231">
        <v>90.844137430067093</v>
      </c>
      <c r="O22" s="231">
        <v>123.36095446717496</v>
      </c>
      <c r="P22" s="231">
        <v>239.56278099290844</v>
      </c>
      <c r="Q22" s="231">
        <v>202.71515139611594</v>
      </c>
      <c r="R22" s="231">
        <v>159.82011989764214</v>
      </c>
      <c r="S22" s="231">
        <v>53.194745760712571</v>
      </c>
      <c r="T22" s="231">
        <v>37.504931511331947</v>
      </c>
      <c r="U22" s="231">
        <v>41.001719454623412</v>
      </c>
      <c r="V22" s="231">
        <v>43.750828880294733</v>
      </c>
      <c r="W22" s="231">
        <v>51.233477050449231</v>
      </c>
      <c r="DA22" s="73"/>
    </row>
    <row r="23" spans="1:105" ht="12" customHeight="1" x14ac:dyDescent="0.25">
      <c r="A23" s="46" t="s">
        <v>72</v>
      </c>
      <c r="B23" s="231">
        <v>179.15573127809924</v>
      </c>
      <c r="C23" s="231">
        <v>207.16652864219242</v>
      </c>
      <c r="D23" s="231">
        <v>222.39613366254841</v>
      </c>
      <c r="E23" s="231">
        <v>273.58054194737622</v>
      </c>
      <c r="F23" s="231">
        <v>330.46273258870298</v>
      </c>
      <c r="G23" s="231">
        <v>386.47093996367107</v>
      </c>
      <c r="H23" s="231">
        <v>399.07079812685976</v>
      </c>
      <c r="I23" s="231">
        <v>328.61532732441117</v>
      </c>
      <c r="J23" s="231">
        <v>414.14115065127373</v>
      </c>
      <c r="K23" s="231">
        <v>406.1854398724239</v>
      </c>
      <c r="L23" s="231">
        <v>368.77190843040489</v>
      </c>
      <c r="M23" s="231">
        <v>540.60004495557598</v>
      </c>
      <c r="N23" s="231">
        <v>518.74762054558596</v>
      </c>
      <c r="O23" s="231">
        <v>529.16832590362458</v>
      </c>
      <c r="P23" s="231">
        <v>500.31844730225902</v>
      </c>
      <c r="Q23" s="231">
        <v>471.82522804522495</v>
      </c>
      <c r="R23" s="231">
        <v>528.12919162697153</v>
      </c>
      <c r="S23" s="231">
        <v>467.12802131103587</v>
      </c>
      <c r="T23" s="231">
        <v>478.82905325372798</v>
      </c>
      <c r="U23" s="231">
        <v>490.73929530972913</v>
      </c>
      <c r="V23" s="231">
        <v>607.11352049222205</v>
      </c>
      <c r="W23" s="231">
        <v>610.7760311927052</v>
      </c>
      <c r="DA23" s="73"/>
    </row>
    <row r="24" spans="1:105" ht="12" customHeight="1" x14ac:dyDescent="0.25">
      <c r="A24" s="46" t="s">
        <v>36</v>
      </c>
      <c r="B24" s="231">
        <v>0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231">
        <v>0</v>
      </c>
      <c r="J24" s="231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>
        <v>0</v>
      </c>
      <c r="Q24" s="231">
        <v>0</v>
      </c>
      <c r="R24" s="231">
        <v>0</v>
      </c>
      <c r="S24" s="231">
        <v>0</v>
      </c>
      <c r="T24" s="231">
        <v>0</v>
      </c>
      <c r="U24" s="231">
        <v>0</v>
      </c>
      <c r="V24" s="231">
        <v>0</v>
      </c>
      <c r="W24" s="231">
        <v>0</v>
      </c>
      <c r="DA24" s="73"/>
    </row>
    <row r="25" spans="1:105" ht="12" customHeight="1" x14ac:dyDescent="0.25">
      <c r="A25" s="46" t="s">
        <v>73</v>
      </c>
      <c r="B25" s="231">
        <v>0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>
        <v>0</v>
      </c>
      <c r="K25" s="231">
        <v>0</v>
      </c>
      <c r="L25" s="231">
        <v>0</v>
      </c>
      <c r="M25" s="231">
        <v>0</v>
      </c>
      <c r="N25" s="231">
        <v>0</v>
      </c>
      <c r="O25" s="231">
        <v>0</v>
      </c>
      <c r="P25" s="231">
        <v>0</v>
      </c>
      <c r="Q25" s="231">
        <v>386.38622879841296</v>
      </c>
      <c r="R25" s="231">
        <v>164.87911439922905</v>
      </c>
      <c r="S25" s="231">
        <v>0</v>
      </c>
      <c r="T25" s="231">
        <v>0</v>
      </c>
      <c r="U25" s="231">
        <v>0</v>
      </c>
      <c r="V25" s="231">
        <v>0</v>
      </c>
      <c r="W25" s="231">
        <v>0</v>
      </c>
      <c r="DA25" s="73"/>
    </row>
    <row r="26" spans="1:105" ht="12" customHeight="1" x14ac:dyDescent="0.25">
      <c r="A26" s="46" t="s">
        <v>79</v>
      </c>
      <c r="B26" s="231">
        <v>0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231">
        <v>0</v>
      </c>
      <c r="J26" s="231">
        <v>0</v>
      </c>
      <c r="K26" s="231">
        <v>0</v>
      </c>
      <c r="L26" s="231">
        <v>0</v>
      </c>
      <c r="M26" s="231">
        <v>0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DA26" s="73"/>
    </row>
    <row r="27" spans="1:105" ht="12" customHeight="1" x14ac:dyDescent="0.25">
      <c r="A27" s="39" t="s">
        <v>105</v>
      </c>
      <c r="B27" s="230">
        <f t="shared" ref="B27:W27" si="3">SUM(B28:B37)</f>
        <v>7116.7877615730549</v>
      </c>
      <c r="C27" s="230">
        <f t="shared" si="3"/>
        <v>7350.1011815672082</v>
      </c>
      <c r="D27" s="230">
        <f t="shared" si="3"/>
        <v>6889.8583535656198</v>
      </c>
      <c r="E27" s="230">
        <f t="shared" si="3"/>
        <v>6413.15461627271</v>
      </c>
      <c r="F27" s="230">
        <f t="shared" si="3"/>
        <v>6232.5611033212581</v>
      </c>
      <c r="G27" s="230">
        <f t="shared" si="3"/>
        <v>5979.7469733636071</v>
      </c>
      <c r="H27" s="230">
        <f t="shared" si="3"/>
        <v>6077.1535987689276</v>
      </c>
      <c r="I27" s="230">
        <f t="shared" si="3"/>
        <v>7448.2971576422515</v>
      </c>
      <c r="J27" s="230">
        <f t="shared" si="3"/>
        <v>6017.621178691611</v>
      </c>
      <c r="K27" s="230">
        <f t="shared" si="3"/>
        <v>4371.0509507871484</v>
      </c>
      <c r="L27" s="230">
        <f t="shared" si="3"/>
        <v>4761.4856022188433</v>
      </c>
      <c r="M27" s="230">
        <f t="shared" si="3"/>
        <v>3976.0144458820014</v>
      </c>
      <c r="N27" s="230">
        <f t="shared" si="3"/>
        <v>3934.8463986438992</v>
      </c>
      <c r="O27" s="230">
        <f t="shared" si="3"/>
        <v>3992.4017061761688</v>
      </c>
      <c r="P27" s="230">
        <f t="shared" si="3"/>
        <v>4225.1809656123723</v>
      </c>
      <c r="Q27" s="230">
        <f t="shared" si="3"/>
        <v>4227.2885881676866</v>
      </c>
      <c r="R27" s="230">
        <f t="shared" si="3"/>
        <v>4498.0815116772283</v>
      </c>
      <c r="S27" s="230">
        <f t="shared" si="3"/>
        <v>3924.2110825304994</v>
      </c>
      <c r="T27" s="230">
        <f t="shared" si="3"/>
        <v>3719.3381737590312</v>
      </c>
      <c r="U27" s="230">
        <f t="shared" si="3"/>
        <v>3347.8033760069575</v>
      </c>
      <c r="V27" s="230">
        <f t="shared" si="3"/>
        <v>2906.3848335337561</v>
      </c>
      <c r="W27" s="230">
        <f t="shared" si="3"/>
        <v>3061.6839846464313</v>
      </c>
      <c r="DA27" s="92"/>
    </row>
    <row r="28" spans="1:105" ht="12" customHeight="1" x14ac:dyDescent="0.25">
      <c r="A28" s="18" t="s">
        <v>30</v>
      </c>
      <c r="B28" s="232">
        <v>2959.9325691532722</v>
      </c>
      <c r="C28" s="232">
        <v>3021.0634837632392</v>
      </c>
      <c r="D28" s="232">
        <v>2286.7462646060703</v>
      </c>
      <c r="E28" s="232">
        <v>1893.3738884460868</v>
      </c>
      <c r="F28" s="232">
        <v>1752.1107437633812</v>
      </c>
      <c r="G28" s="232">
        <v>1274.948726945795</v>
      </c>
      <c r="H28" s="232">
        <v>1148.9946917576392</v>
      </c>
      <c r="I28" s="232">
        <v>1679.6074834205879</v>
      </c>
      <c r="J28" s="232">
        <v>1224.0077907188574</v>
      </c>
      <c r="K28" s="232">
        <v>402.52202280453884</v>
      </c>
      <c r="L28" s="232">
        <v>831.81071483312132</v>
      </c>
      <c r="M28" s="232">
        <v>464.27099168832467</v>
      </c>
      <c r="N28" s="232">
        <v>457.16718717299921</v>
      </c>
      <c r="O28" s="232">
        <v>488.55104396594015</v>
      </c>
      <c r="P28" s="232">
        <v>570.80602191083631</v>
      </c>
      <c r="Q28" s="232">
        <v>511.3221022375181</v>
      </c>
      <c r="R28" s="232">
        <v>345.89944206624682</v>
      </c>
      <c r="S28" s="232">
        <v>644.22531763156326</v>
      </c>
      <c r="T28" s="232">
        <v>969.02380346128757</v>
      </c>
      <c r="U28" s="232">
        <v>676.41629457712077</v>
      </c>
      <c r="V28" s="232">
        <v>581.06045427292429</v>
      </c>
      <c r="W28" s="232">
        <v>655.3559426778196</v>
      </c>
      <c r="DA28" s="71"/>
    </row>
    <row r="29" spans="1:105" ht="12" customHeight="1" x14ac:dyDescent="0.25">
      <c r="A29" s="18" t="s">
        <v>40</v>
      </c>
      <c r="B29" s="232">
        <v>0</v>
      </c>
      <c r="C29" s="232">
        <v>0</v>
      </c>
      <c r="D29" s="232">
        <v>0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0</v>
      </c>
      <c r="DA29" s="71"/>
    </row>
    <row r="30" spans="1:105" ht="12" customHeight="1" x14ac:dyDescent="0.25">
      <c r="A30" s="18" t="s">
        <v>33</v>
      </c>
      <c r="B30" s="232">
        <v>463.04658143200601</v>
      </c>
      <c r="C30" s="232">
        <v>462.59675389919744</v>
      </c>
      <c r="D30" s="232">
        <v>442.12616179196465</v>
      </c>
      <c r="E30" s="232">
        <v>455.13212059886405</v>
      </c>
      <c r="F30" s="232">
        <v>415.9209007770134</v>
      </c>
      <c r="G30" s="232">
        <v>368.81488536562051</v>
      </c>
      <c r="H30" s="232">
        <v>355.07248470920257</v>
      </c>
      <c r="I30" s="232">
        <v>333.94580919758164</v>
      </c>
      <c r="J30" s="232">
        <v>333.21128485951391</v>
      </c>
      <c r="K30" s="232">
        <v>286.93683841369574</v>
      </c>
      <c r="L30" s="232">
        <v>217.18663137270411</v>
      </c>
      <c r="M30" s="232">
        <v>118.89682577904301</v>
      </c>
      <c r="N30" s="232">
        <v>135.23256779969918</v>
      </c>
      <c r="O30" s="232">
        <v>99.113986756451595</v>
      </c>
      <c r="P30" s="232">
        <v>130.60675178929355</v>
      </c>
      <c r="Q30" s="232">
        <v>138.93860558667555</v>
      </c>
      <c r="R30" s="232">
        <v>151.76368134437723</v>
      </c>
      <c r="S30" s="232">
        <v>156.87079606977537</v>
      </c>
      <c r="T30" s="232">
        <v>162.62106129928335</v>
      </c>
      <c r="U30" s="232">
        <v>167.95090881174119</v>
      </c>
      <c r="V30" s="232">
        <v>160.67960478941905</v>
      </c>
      <c r="W30" s="232">
        <v>148.94461741972282</v>
      </c>
      <c r="DA30" s="71"/>
    </row>
    <row r="31" spans="1:105" ht="12" customHeight="1" x14ac:dyDescent="0.25">
      <c r="A31" s="18" t="s">
        <v>83</v>
      </c>
      <c r="B31" s="232">
        <v>1038.6988273727022</v>
      </c>
      <c r="C31" s="232">
        <v>1027.7230266501517</v>
      </c>
      <c r="D31" s="232">
        <v>1031.4621930040832</v>
      </c>
      <c r="E31" s="232">
        <v>1116.7459580579714</v>
      </c>
      <c r="F31" s="232">
        <v>553.56196586398869</v>
      </c>
      <c r="G31" s="232">
        <v>877.9151034050933</v>
      </c>
      <c r="H31" s="232">
        <v>950.18151258439491</v>
      </c>
      <c r="I31" s="232">
        <v>852.11834376563365</v>
      </c>
      <c r="J31" s="232">
        <v>822.94988118373783</v>
      </c>
      <c r="K31" s="232">
        <v>710.60119736668048</v>
      </c>
      <c r="L31" s="232">
        <v>601.89052014213394</v>
      </c>
      <c r="M31" s="232">
        <v>390.3041237670825</v>
      </c>
      <c r="N31" s="232">
        <v>461.173905431435</v>
      </c>
      <c r="O31" s="232">
        <v>404.59387517720404</v>
      </c>
      <c r="P31" s="232">
        <v>535.47497876692307</v>
      </c>
      <c r="Q31" s="232">
        <v>502.14822096739573</v>
      </c>
      <c r="R31" s="232">
        <v>463.6083098377652</v>
      </c>
      <c r="S31" s="232">
        <v>457.73977928962552</v>
      </c>
      <c r="T31" s="232">
        <v>458.74000501439116</v>
      </c>
      <c r="U31" s="232">
        <v>212.41669166654049</v>
      </c>
      <c r="V31" s="232">
        <v>174.67764308127718</v>
      </c>
      <c r="W31" s="232">
        <v>178.68573876216732</v>
      </c>
      <c r="DA31" s="71"/>
    </row>
    <row r="32" spans="1:105" ht="12" customHeight="1" x14ac:dyDescent="0.25">
      <c r="A32" s="18" t="s">
        <v>70</v>
      </c>
      <c r="B32" s="232">
        <v>1311.2832038916322</v>
      </c>
      <c r="C32" s="232">
        <v>1270.9728219416509</v>
      </c>
      <c r="D32" s="232">
        <v>1312.0119969349398</v>
      </c>
      <c r="E32" s="232">
        <v>1132.1488499206966</v>
      </c>
      <c r="F32" s="232">
        <v>1281.3044363041884</v>
      </c>
      <c r="G32" s="232">
        <v>1104.6009280000235</v>
      </c>
      <c r="H32" s="232">
        <v>1319.3533175471487</v>
      </c>
      <c r="I32" s="232">
        <v>1286.4815212201638</v>
      </c>
      <c r="J32" s="232">
        <v>1121.6387948908903</v>
      </c>
      <c r="K32" s="232">
        <v>671.99806942112912</v>
      </c>
      <c r="L32" s="232">
        <v>609.29085904168426</v>
      </c>
      <c r="M32" s="232">
        <v>579.43019571295326</v>
      </c>
      <c r="N32" s="232">
        <v>309.94083483767264</v>
      </c>
      <c r="O32" s="232">
        <v>254.14452099656572</v>
      </c>
      <c r="P32" s="232">
        <v>315.43465501117521</v>
      </c>
      <c r="Q32" s="232">
        <v>301.29040529496285</v>
      </c>
      <c r="R32" s="232">
        <v>298.8115718219882</v>
      </c>
      <c r="S32" s="232">
        <v>293.67836141912414</v>
      </c>
      <c r="T32" s="232">
        <v>255.13342587874729</v>
      </c>
      <c r="U32" s="232">
        <v>250.43029304358063</v>
      </c>
      <c r="V32" s="232">
        <v>208.45954616340413</v>
      </c>
      <c r="W32" s="232">
        <v>189.5713107662537</v>
      </c>
      <c r="DA32" s="71"/>
    </row>
    <row r="33" spans="1:105" ht="12" customHeight="1" x14ac:dyDescent="0.25">
      <c r="A33" s="18" t="s">
        <v>34</v>
      </c>
      <c r="B33" s="232">
        <v>986.23490655030059</v>
      </c>
      <c r="C33" s="232">
        <v>1125.8644968222902</v>
      </c>
      <c r="D33" s="232">
        <v>1357.1202889969388</v>
      </c>
      <c r="E33" s="232">
        <v>1359.2442285112365</v>
      </c>
      <c r="F33" s="232">
        <v>1727.0362800684748</v>
      </c>
      <c r="G33" s="232">
        <v>1782.1912817542229</v>
      </c>
      <c r="H33" s="232">
        <v>1700.5859400272921</v>
      </c>
      <c r="I33" s="232">
        <v>2703.4704245543239</v>
      </c>
      <c r="J33" s="232">
        <v>1913.4260599797051</v>
      </c>
      <c r="K33" s="232">
        <v>1774.7080251554985</v>
      </c>
      <c r="L33" s="232">
        <v>2018.0858321927335</v>
      </c>
      <c r="M33" s="232">
        <v>1686.9403275827933</v>
      </c>
      <c r="N33" s="232">
        <v>1915.1321766464825</v>
      </c>
      <c r="O33" s="232">
        <v>2028.0521707248529</v>
      </c>
      <c r="P33" s="232">
        <v>2100.0672542005404</v>
      </c>
      <c r="Q33" s="232">
        <v>2250.597627076445</v>
      </c>
      <c r="R33" s="232">
        <v>2499.0054560973654</v>
      </c>
      <c r="S33" s="232">
        <v>2099.6115887964265</v>
      </c>
      <c r="T33" s="232">
        <v>1612.1296114914171</v>
      </c>
      <c r="U33" s="232">
        <v>1756.9502211084964</v>
      </c>
      <c r="V33" s="232">
        <v>1238.3099164019825</v>
      </c>
      <c r="W33" s="232">
        <v>1326.1066678716302</v>
      </c>
      <c r="DA33" s="71"/>
    </row>
    <row r="34" spans="1:105" ht="12" customHeight="1" x14ac:dyDescent="0.25">
      <c r="A34" s="18" t="s">
        <v>72</v>
      </c>
      <c r="B34" s="232">
        <v>357.59167317314211</v>
      </c>
      <c r="C34" s="232">
        <v>441.8805984906777</v>
      </c>
      <c r="D34" s="232">
        <v>460.39144823162309</v>
      </c>
      <c r="E34" s="232">
        <v>456.50957073785412</v>
      </c>
      <c r="F34" s="232">
        <v>502.62677654421287</v>
      </c>
      <c r="G34" s="232">
        <v>571.27604789285124</v>
      </c>
      <c r="H34" s="232">
        <v>602.96565214324949</v>
      </c>
      <c r="I34" s="232">
        <v>592.67357548396126</v>
      </c>
      <c r="J34" s="232">
        <v>602.38736705890631</v>
      </c>
      <c r="K34" s="232">
        <v>524.28479762560562</v>
      </c>
      <c r="L34" s="232">
        <v>483.22104463646588</v>
      </c>
      <c r="M34" s="232">
        <v>736.17198135180467</v>
      </c>
      <c r="N34" s="232">
        <v>656.19972675561064</v>
      </c>
      <c r="O34" s="232">
        <v>717.94610855515407</v>
      </c>
      <c r="P34" s="232">
        <v>572.79130393360344</v>
      </c>
      <c r="Q34" s="232">
        <v>522.99162700468889</v>
      </c>
      <c r="R34" s="232">
        <v>738.99305050948499</v>
      </c>
      <c r="S34" s="232">
        <v>272.08523932398492</v>
      </c>
      <c r="T34" s="232">
        <v>261.69026661390427</v>
      </c>
      <c r="U34" s="232">
        <v>283.638966799478</v>
      </c>
      <c r="V34" s="232">
        <v>543.19766882474892</v>
      </c>
      <c r="W34" s="232">
        <v>563.01970714883782</v>
      </c>
      <c r="DA34" s="71"/>
    </row>
    <row r="35" spans="1:105" ht="12" customHeight="1" x14ac:dyDescent="0.25">
      <c r="A35" s="18" t="s">
        <v>36</v>
      </c>
      <c r="B35" s="232">
        <v>0</v>
      </c>
      <c r="C35" s="232">
        <v>0</v>
      </c>
      <c r="D35" s="232">
        <v>0</v>
      </c>
      <c r="E35" s="232">
        <v>0</v>
      </c>
      <c r="F35" s="232">
        <v>0</v>
      </c>
      <c r="G35" s="232">
        <v>0</v>
      </c>
      <c r="H35" s="232">
        <v>0</v>
      </c>
      <c r="I35" s="232">
        <v>0</v>
      </c>
      <c r="J35" s="232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  <c r="DA35" s="71"/>
    </row>
    <row r="36" spans="1:105" ht="12" customHeight="1" x14ac:dyDescent="0.25">
      <c r="A36" s="18" t="s">
        <v>73</v>
      </c>
      <c r="B36" s="232">
        <v>0</v>
      </c>
      <c r="C36" s="232">
        <v>0</v>
      </c>
      <c r="D36" s="232">
        <v>0</v>
      </c>
      <c r="E36" s="232">
        <v>0</v>
      </c>
      <c r="F36" s="232">
        <v>0</v>
      </c>
      <c r="G36" s="232">
        <v>0</v>
      </c>
      <c r="H36" s="232">
        <v>0</v>
      </c>
      <c r="I36" s="232">
        <v>0</v>
      </c>
      <c r="J36" s="232">
        <v>0</v>
      </c>
      <c r="K36" s="232">
        <v>0</v>
      </c>
      <c r="L36" s="232">
        <v>0</v>
      </c>
      <c r="M36" s="232">
        <v>0</v>
      </c>
      <c r="N36" s="232">
        <v>0</v>
      </c>
      <c r="O36" s="232">
        <v>0</v>
      </c>
      <c r="P36" s="232">
        <v>0</v>
      </c>
      <c r="Q36" s="232">
        <v>0</v>
      </c>
      <c r="R36" s="232">
        <v>0</v>
      </c>
      <c r="S36" s="232">
        <v>0</v>
      </c>
      <c r="T36" s="232">
        <v>0</v>
      </c>
      <c r="U36" s="232">
        <v>0</v>
      </c>
      <c r="V36" s="232">
        <v>0</v>
      </c>
      <c r="W36" s="232">
        <v>0</v>
      </c>
      <c r="DA36" s="71"/>
    </row>
    <row r="37" spans="1:105" ht="12" customHeight="1" x14ac:dyDescent="0.25">
      <c r="A37" s="47" t="s">
        <v>38</v>
      </c>
      <c r="B37" s="233">
        <v>0</v>
      </c>
      <c r="C37" s="233">
        <v>0</v>
      </c>
      <c r="D37" s="233">
        <v>0</v>
      </c>
      <c r="E37" s="233">
        <v>0</v>
      </c>
      <c r="F37" s="233">
        <v>0</v>
      </c>
      <c r="G37" s="233">
        <v>0</v>
      </c>
      <c r="H37" s="233">
        <v>0</v>
      </c>
      <c r="I37" s="233">
        <v>0</v>
      </c>
      <c r="J37" s="233">
        <v>0</v>
      </c>
      <c r="K37" s="233">
        <v>0</v>
      </c>
      <c r="L37" s="233">
        <v>0</v>
      </c>
      <c r="M37" s="233">
        <v>0</v>
      </c>
      <c r="N37" s="233">
        <v>0</v>
      </c>
      <c r="O37" s="233">
        <v>0</v>
      </c>
      <c r="P37" s="233">
        <v>0</v>
      </c>
      <c r="Q37" s="233">
        <v>0</v>
      </c>
      <c r="R37" s="233">
        <v>0</v>
      </c>
      <c r="S37" s="233">
        <v>0</v>
      </c>
      <c r="T37" s="233">
        <v>0</v>
      </c>
      <c r="U37" s="233">
        <v>0</v>
      </c>
      <c r="V37" s="233">
        <v>0</v>
      </c>
      <c r="W37" s="233">
        <v>0</v>
      </c>
      <c r="DA37" s="86"/>
    </row>
    <row r="38" spans="1:105" ht="12" customHeight="1" x14ac:dyDescent="0.25">
      <c r="A38" s="42" t="s">
        <v>106</v>
      </c>
      <c r="B38" s="238">
        <f t="shared" ref="B38:W38" si="4">SUM(B39:B43)</f>
        <v>8919.9192999247134</v>
      </c>
      <c r="C38" s="238">
        <f t="shared" si="4"/>
        <v>8955.7337746502199</v>
      </c>
      <c r="D38" s="238">
        <f t="shared" si="4"/>
        <v>8851.3424466089327</v>
      </c>
      <c r="E38" s="238">
        <f t="shared" si="4"/>
        <v>9015.1891762480336</v>
      </c>
      <c r="F38" s="238">
        <f t="shared" si="4"/>
        <v>8999.7889508456246</v>
      </c>
      <c r="G38" s="238">
        <f t="shared" si="4"/>
        <v>9587.2318993150584</v>
      </c>
      <c r="H38" s="238">
        <f t="shared" si="4"/>
        <v>9358.8494532164714</v>
      </c>
      <c r="I38" s="238">
        <f t="shared" si="4"/>
        <v>9257.8654003747724</v>
      </c>
      <c r="J38" s="238">
        <f t="shared" si="4"/>
        <v>8611.7794046483559</v>
      </c>
      <c r="K38" s="238">
        <f t="shared" si="4"/>
        <v>6639.7478517091286</v>
      </c>
      <c r="L38" s="238">
        <f t="shared" si="4"/>
        <v>6598.9346881043384</v>
      </c>
      <c r="M38" s="238">
        <f t="shared" si="4"/>
        <v>4922.9245777602418</v>
      </c>
      <c r="N38" s="238">
        <f t="shared" si="4"/>
        <v>5460.9688594646395</v>
      </c>
      <c r="O38" s="238">
        <f t="shared" si="4"/>
        <v>5860.1202657234344</v>
      </c>
      <c r="P38" s="238">
        <f t="shared" si="4"/>
        <v>6155.955236821439</v>
      </c>
      <c r="Q38" s="238">
        <f t="shared" si="4"/>
        <v>5681.4751768828737</v>
      </c>
      <c r="R38" s="238">
        <f t="shared" si="4"/>
        <v>5978.1238454527193</v>
      </c>
      <c r="S38" s="238">
        <f t="shared" si="4"/>
        <v>6316.0571186990119</v>
      </c>
      <c r="T38" s="238">
        <f t="shared" si="4"/>
        <v>6163.4011719829959</v>
      </c>
      <c r="U38" s="238">
        <f t="shared" si="4"/>
        <v>5937.938471274857</v>
      </c>
      <c r="V38" s="238">
        <f t="shared" si="4"/>
        <v>5062.9219751394685</v>
      </c>
      <c r="W38" s="238">
        <f t="shared" si="4"/>
        <v>5071.0581489272563</v>
      </c>
      <c r="DA38" s="93"/>
    </row>
    <row r="39" spans="1:105" ht="12" customHeight="1" x14ac:dyDescent="0.25">
      <c r="A39" s="43" t="s">
        <v>107</v>
      </c>
      <c r="B39" s="239">
        <f>ISI!B$53</f>
        <v>711.6553573453624</v>
      </c>
      <c r="C39" s="239">
        <f>ISI!C$53</f>
        <v>817.42807666625083</v>
      </c>
      <c r="D39" s="239">
        <f>ISI!D$53</f>
        <v>926.2738732308801</v>
      </c>
      <c r="E39" s="239">
        <f>ISI!E$53</f>
        <v>935.01396561347087</v>
      </c>
      <c r="F39" s="239">
        <f>ISI!F$53</f>
        <v>930.47834476352409</v>
      </c>
      <c r="G39" s="239">
        <f>ISI!G$53</f>
        <v>961.86388802597332</v>
      </c>
      <c r="H39" s="239">
        <f>ISI!H$53</f>
        <v>951.46038254619327</v>
      </c>
      <c r="I39" s="239">
        <f>ISI!I$53</f>
        <v>1012.747052610279</v>
      </c>
      <c r="J39" s="239">
        <f>ISI!J$53</f>
        <v>868.18186543325726</v>
      </c>
      <c r="K39" s="239">
        <f>ISI!K$53</f>
        <v>498.2165304282646</v>
      </c>
      <c r="L39" s="239">
        <f>ISI!L$53</f>
        <v>659.53936191665412</v>
      </c>
      <c r="M39" s="239">
        <f>ISI!M$53</f>
        <v>817.54428393620674</v>
      </c>
      <c r="N39" s="239">
        <f>ISI!N$53</f>
        <v>785.27141614468087</v>
      </c>
      <c r="O39" s="239">
        <f>ISI!O$53</f>
        <v>728.22828189649215</v>
      </c>
      <c r="P39" s="239">
        <f>ISI!P$53</f>
        <v>772.98213729236954</v>
      </c>
      <c r="Q39" s="239">
        <f>ISI!Q$53</f>
        <v>779.61252322101018</v>
      </c>
      <c r="R39" s="239">
        <f>ISI!R$53</f>
        <v>781.01490128865021</v>
      </c>
      <c r="S39" s="239">
        <f>ISI!S$53</f>
        <v>802.49131142628494</v>
      </c>
      <c r="T39" s="239">
        <f>ISI!T$53</f>
        <v>731.28185757366566</v>
      </c>
      <c r="U39" s="239">
        <f>ISI!U$53</f>
        <v>634.53603262125591</v>
      </c>
      <c r="V39" s="239">
        <f>ISI!V$53</f>
        <v>360.98599338160142</v>
      </c>
      <c r="W39" s="239">
        <f>ISI!W$53</f>
        <v>283.28032739766991</v>
      </c>
      <c r="DA39" s="83"/>
    </row>
    <row r="40" spans="1:105" ht="12" customHeight="1" x14ac:dyDescent="0.25">
      <c r="A40" s="44" t="s">
        <v>108</v>
      </c>
      <c r="B40" s="240">
        <f>NFM!B$72</f>
        <v>289.31878073803233</v>
      </c>
      <c r="C40" s="240">
        <f>NFM!C$72</f>
        <v>294.12016195162005</v>
      </c>
      <c r="D40" s="240">
        <f>NFM!D$72</f>
        <v>313.68890852114555</v>
      </c>
      <c r="E40" s="240">
        <f>NFM!E$72</f>
        <v>304.97920094664141</v>
      </c>
      <c r="F40" s="240">
        <f>NFM!F$72</f>
        <v>251.7722382582549</v>
      </c>
      <c r="G40" s="240">
        <f>NFM!G$72</f>
        <v>253.68075666763229</v>
      </c>
      <c r="H40" s="240">
        <f>NFM!H$72</f>
        <v>282.14730231376933</v>
      </c>
      <c r="I40" s="240">
        <f>NFM!I$72</f>
        <v>288.72089514985487</v>
      </c>
      <c r="J40" s="240">
        <f>NFM!J$72</f>
        <v>299.56254554362931</v>
      </c>
      <c r="K40" s="240">
        <f>NFM!K$72</f>
        <v>234.42006253426138</v>
      </c>
      <c r="L40" s="240">
        <f>NFM!L$72</f>
        <v>249.90828613013707</v>
      </c>
      <c r="M40" s="240">
        <f>NFM!M$72</f>
        <v>283.92407009440478</v>
      </c>
      <c r="N40" s="240">
        <f>NFM!N$72</f>
        <v>315.33716839514972</v>
      </c>
      <c r="O40" s="240">
        <f>NFM!O$72</f>
        <v>321.5097660013779</v>
      </c>
      <c r="P40" s="240">
        <f>NFM!P$72</f>
        <v>324.04638854220809</v>
      </c>
      <c r="Q40" s="240">
        <f>NFM!Q$72</f>
        <v>319.1249067824711</v>
      </c>
      <c r="R40" s="240">
        <f>NFM!R$72</f>
        <v>331.66517931493405</v>
      </c>
      <c r="S40" s="240">
        <f>NFM!S$72</f>
        <v>326.11599999999999</v>
      </c>
      <c r="T40" s="240">
        <f>NFM!T$72</f>
        <v>331.53648239019913</v>
      </c>
      <c r="U40" s="240">
        <f>NFM!U$72</f>
        <v>336.31391554005376</v>
      </c>
      <c r="V40" s="240">
        <f>NFM!V$72</f>
        <v>335.86026671954937</v>
      </c>
      <c r="W40" s="240">
        <f>NFM!W$72</f>
        <v>341.47187158963106</v>
      </c>
      <c r="DA40" s="94"/>
    </row>
    <row r="41" spans="1:105" ht="12" customHeight="1" x14ac:dyDescent="0.25">
      <c r="A41" s="44" t="s">
        <v>109</v>
      </c>
      <c r="B41" s="240">
        <f>CHI!B$78</f>
        <v>281.96159502835758</v>
      </c>
      <c r="C41" s="240">
        <f>CHI!C$78</f>
        <v>135.7650633770796</v>
      </c>
      <c r="D41" s="240">
        <f>CHI!D$78</f>
        <v>165.6840783767353</v>
      </c>
      <c r="E41" s="240">
        <f>CHI!E$78</f>
        <v>286.60706327126508</v>
      </c>
      <c r="F41" s="240">
        <f>CHI!F$78</f>
        <v>304.51669899708571</v>
      </c>
      <c r="G41" s="240">
        <f>CHI!G$78</f>
        <v>296.92208495873081</v>
      </c>
      <c r="H41" s="240">
        <f>CHI!H$78</f>
        <v>313.92621172255588</v>
      </c>
      <c r="I41" s="240">
        <f>CHI!I$78</f>
        <v>317.94270364024959</v>
      </c>
      <c r="J41" s="240">
        <f>CHI!J$78</f>
        <v>338.05531219896102</v>
      </c>
      <c r="K41" s="240">
        <f>CHI!K$78</f>
        <v>453.25200237674892</v>
      </c>
      <c r="L41" s="240">
        <f>CHI!L$78</f>
        <v>632.88255129442098</v>
      </c>
      <c r="M41" s="240">
        <f>CHI!M$78</f>
        <v>584.38475026717595</v>
      </c>
      <c r="N41" s="240">
        <f>CHI!N$78</f>
        <v>502.02096072935979</v>
      </c>
      <c r="O41" s="240">
        <f>CHI!O$78</f>
        <v>516.91312487730625</v>
      </c>
      <c r="P41" s="240">
        <f>CHI!P$78</f>
        <v>569.38467841800002</v>
      </c>
      <c r="Q41" s="240">
        <f>CHI!Q$78</f>
        <v>495.04560604876542</v>
      </c>
      <c r="R41" s="240">
        <f>CHI!R$78</f>
        <v>461.93127755499989</v>
      </c>
      <c r="S41" s="240">
        <f>CHI!S$78</f>
        <v>804.61675885646605</v>
      </c>
      <c r="T41" s="240">
        <f>CHI!T$78</f>
        <v>951.18894429891805</v>
      </c>
      <c r="U41" s="240">
        <f>CHI!U$78</f>
        <v>877.73942935828791</v>
      </c>
      <c r="V41" s="240">
        <f>CHI!V$78</f>
        <v>845.5342290916941</v>
      </c>
      <c r="W41" s="240">
        <f>CHI!W$78</f>
        <v>679.42182000000003</v>
      </c>
      <c r="DA41" s="94"/>
    </row>
    <row r="42" spans="1:105" ht="12" customHeight="1" x14ac:dyDescent="0.25">
      <c r="A42" s="44" t="s">
        <v>110</v>
      </c>
      <c r="B42" s="240">
        <f>NMM!B$58</f>
        <v>7492.7161812981312</v>
      </c>
      <c r="C42" s="240">
        <f>NMM!C$58</f>
        <v>7549.5907367172285</v>
      </c>
      <c r="D42" s="240">
        <f>NMM!D$58</f>
        <v>7312.4681644006805</v>
      </c>
      <c r="E42" s="240">
        <f>NMM!E$58</f>
        <v>7348.9567743973021</v>
      </c>
      <c r="F42" s="240">
        <f>NMM!F$58</f>
        <v>7357.023391464194</v>
      </c>
      <c r="G42" s="240">
        <f>NMM!G$58</f>
        <v>7926.7629318914833</v>
      </c>
      <c r="H42" s="240">
        <f>NMM!H$58</f>
        <v>7635.8071176702824</v>
      </c>
      <c r="I42" s="240">
        <f>NMM!I$58</f>
        <v>7471.5699559966051</v>
      </c>
      <c r="J42" s="240">
        <f>NMM!J$58</f>
        <v>6957.9164088264433</v>
      </c>
      <c r="K42" s="240">
        <f>NMM!K$58</f>
        <v>5321.3215774768005</v>
      </c>
      <c r="L42" s="240">
        <f>NMM!L$58</f>
        <v>4920.6423896939787</v>
      </c>
      <c r="M42" s="240">
        <f>NMM!M$58</f>
        <v>3108.5659209546379</v>
      </c>
      <c r="N42" s="240">
        <f>NMM!N$58</f>
        <v>3738.176141710213</v>
      </c>
      <c r="O42" s="240">
        <f>NMM!O$58</f>
        <v>4170.1978602418731</v>
      </c>
      <c r="P42" s="240">
        <f>NMM!P$58</f>
        <v>4359.3787769482342</v>
      </c>
      <c r="Q42" s="240">
        <f>NMM!Q$58</f>
        <v>3956.7323941671589</v>
      </c>
      <c r="R42" s="240">
        <f>NMM!R$58</f>
        <v>4271.6607836824833</v>
      </c>
      <c r="S42" s="240">
        <f>NMM!S$58</f>
        <v>4246.7194099698299</v>
      </c>
      <c r="T42" s="240">
        <f>NMM!T$58</f>
        <v>4007.6436170441457</v>
      </c>
      <c r="U42" s="240">
        <f>NMM!U$58</f>
        <v>3931.4798787074892</v>
      </c>
      <c r="V42" s="240">
        <f>NMM!V$58</f>
        <v>3370.3347440755906</v>
      </c>
      <c r="W42" s="240">
        <f>NMM!W$58</f>
        <v>3620.6470879730259</v>
      </c>
      <c r="DA42" s="94"/>
    </row>
    <row r="43" spans="1:105" ht="12" customHeight="1" x14ac:dyDescent="0.25">
      <c r="A43" s="45" t="s">
        <v>111</v>
      </c>
      <c r="B43" s="241">
        <v>144.26738551482899</v>
      </c>
      <c r="C43" s="241">
        <v>158.8297359380413</v>
      </c>
      <c r="D43" s="241">
        <v>133.22742207949079</v>
      </c>
      <c r="E43" s="241">
        <v>139.63217201935339</v>
      </c>
      <c r="F43" s="241">
        <v>155.9982773625654</v>
      </c>
      <c r="G43" s="241">
        <v>148.00223777123679</v>
      </c>
      <c r="H43" s="241">
        <v>175.50843896367039</v>
      </c>
      <c r="I43" s="241">
        <v>166.8847929777838</v>
      </c>
      <c r="J43" s="241">
        <v>148.06327264606361</v>
      </c>
      <c r="K43" s="241">
        <v>132.5376788930528</v>
      </c>
      <c r="L43" s="241">
        <v>135.96209906914751</v>
      </c>
      <c r="M43" s="241">
        <v>128.5055525078163</v>
      </c>
      <c r="N43" s="241">
        <v>120.16317248523561</v>
      </c>
      <c r="O43" s="241">
        <v>123.27123270638479</v>
      </c>
      <c r="P43" s="241">
        <v>130.1632556206275</v>
      </c>
      <c r="Q43" s="241">
        <v>130.9597466634676</v>
      </c>
      <c r="R43" s="241">
        <v>131.8517036116516</v>
      </c>
      <c r="S43" s="241">
        <v>136.1136384464304</v>
      </c>
      <c r="T43" s="241">
        <v>141.7502706760678</v>
      </c>
      <c r="U43" s="241">
        <v>157.86921504776959</v>
      </c>
      <c r="V43" s="241">
        <v>150.2067418710335</v>
      </c>
      <c r="W43" s="241">
        <v>146.23704196692981</v>
      </c>
      <c r="DA43" s="84" t="s">
        <v>112</v>
      </c>
    </row>
    <row r="45" spans="1:105" ht="15" customHeight="1" x14ac:dyDescent="0.25">
      <c r="A45" s="32" t="s">
        <v>113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DA45" s="88"/>
    </row>
    <row r="47" spans="1:105" ht="12" customHeight="1" x14ac:dyDescent="0.25">
      <c r="A47" s="35" t="str">
        <f>$A$5</f>
        <v>All industrial sectors</v>
      </c>
      <c r="B47" s="234">
        <f t="shared" ref="B47:W47" si="5">SUM(B48:B55)</f>
        <v>1</v>
      </c>
      <c r="C47" s="234">
        <f t="shared" si="5"/>
        <v>1</v>
      </c>
      <c r="D47" s="234">
        <f t="shared" si="5"/>
        <v>1</v>
      </c>
      <c r="E47" s="234">
        <f t="shared" si="5"/>
        <v>1</v>
      </c>
      <c r="F47" s="234">
        <f t="shared" si="5"/>
        <v>1</v>
      </c>
      <c r="G47" s="234">
        <f t="shared" si="5"/>
        <v>1</v>
      </c>
      <c r="H47" s="234">
        <f t="shared" si="5"/>
        <v>1</v>
      </c>
      <c r="I47" s="234">
        <f t="shared" si="5"/>
        <v>1</v>
      </c>
      <c r="J47" s="234">
        <f t="shared" si="5"/>
        <v>1</v>
      </c>
      <c r="K47" s="234">
        <f t="shared" si="5"/>
        <v>0.99999999999999989</v>
      </c>
      <c r="L47" s="234">
        <f t="shared" si="5"/>
        <v>1</v>
      </c>
      <c r="M47" s="234">
        <f t="shared" si="5"/>
        <v>1</v>
      </c>
      <c r="N47" s="234">
        <f t="shared" si="5"/>
        <v>1</v>
      </c>
      <c r="O47" s="234">
        <f t="shared" si="5"/>
        <v>0.99999999999999989</v>
      </c>
      <c r="P47" s="234">
        <f t="shared" si="5"/>
        <v>1</v>
      </c>
      <c r="Q47" s="234">
        <f t="shared" si="5"/>
        <v>1</v>
      </c>
      <c r="R47" s="234">
        <f t="shared" si="5"/>
        <v>1</v>
      </c>
      <c r="S47" s="234">
        <f t="shared" si="5"/>
        <v>1.0000000000000002</v>
      </c>
      <c r="T47" s="234">
        <f t="shared" si="5"/>
        <v>1</v>
      </c>
      <c r="U47" s="234">
        <f t="shared" si="5"/>
        <v>1</v>
      </c>
      <c r="V47" s="234">
        <f t="shared" si="5"/>
        <v>1</v>
      </c>
      <c r="W47" s="234">
        <f t="shared" si="5"/>
        <v>1</v>
      </c>
      <c r="DA47" s="95"/>
    </row>
    <row r="48" spans="1:105" ht="12" customHeight="1" x14ac:dyDescent="0.25">
      <c r="A48" s="202" t="s">
        <v>92</v>
      </c>
      <c r="B48" s="235">
        <f t="shared" ref="B48:W48" si="6">IF(B6=0,0,B6/B$5)</f>
        <v>0</v>
      </c>
      <c r="C48" s="235">
        <f t="shared" si="6"/>
        <v>0</v>
      </c>
      <c r="D48" s="235">
        <f t="shared" si="6"/>
        <v>0</v>
      </c>
      <c r="E48" s="235">
        <f t="shared" si="6"/>
        <v>0</v>
      </c>
      <c r="F48" s="235">
        <f t="shared" si="6"/>
        <v>0</v>
      </c>
      <c r="G48" s="235">
        <f t="shared" si="6"/>
        <v>0</v>
      </c>
      <c r="H48" s="235">
        <f t="shared" si="6"/>
        <v>0</v>
      </c>
      <c r="I48" s="235">
        <f t="shared" si="6"/>
        <v>0</v>
      </c>
      <c r="J48" s="235">
        <f t="shared" si="6"/>
        <v>0</v>
      </c>
      <c r="K48" s="235">
        <f t="shared" si="6"/>
        <v>0</v>
      </c>
      <c r="L48" s="235">
        <f t="shared" si="6"/>
        <v>0</v>
      </c>
      <c r="M48" s="235">
        <f t="shared" si="6"/>
        <v>0</v>
      </c>
      <c r="N48" s="235">
        <f t="shared" si="6"/>
        <v>0</v>
      </c>
      <c r="O48" s="235">
        <f t="shared" si="6"/>
        <v>0</v>
      </c>
      <c r="P48" s="235">
        <f t="shared" si="6"/>
        <v>0</v>
      </c>
      <c r="Q48" s="235">
        <f t="shared" si="6"/>
        <v>0</v>
      </c>
      <c r="R48" s="235">
        <f t="shared" si="6"/>
        <v>0</v>
      </c>
      <c r="S48" s="235">
        <f t="shared" si="6"/>
        <v>0</v>
      </c>
      <c r="T48" s="235">
        <f t="shared" si="6"/>
        <v>0</v>
      </c>
      <c r="U48" s="235">
        <f t="shared" si="6"/>
        <v>0</v>
      </c>
      <c r="V48" s="235">
        <f t="shared" si="6"/>
        <v>0</v>
      </c>
      <c r="W48" s="235">
        <f t="shared" si="6"/>
        <v>0</v>
      </c>
      <c r="DA48" s="174"/>
    </row>
    <row r="49" spans="1:105" ht="12" customHeight="1" x14ac:dyDescent="0.25">
      <c r="A49" s="202" t="s">
        <v>93</v>
      </c>
      <c r="B49" s="235">
        <f t="shared" ref="B49:W49" si="7">IF(B7=0,0,B7/B$5)</f>
        <v>0</v>
      </c>
      <c r="C49" s="235">
        <f t="shared" si="7"/>
        <v>0</v>
      </c>
      <c r="D49" s="235">
        <f t="shared" si="7"/>
        <v>0</v>
      </c>
      <c r="E49" s="235">
        <f t="shared" si="7"/>
        <v>0</v>
      </c>
      <c r="F49" s="235">
        <f t="shared" si="7"/>
        <v>0</v>
      </c>
      <c r="G49" s="235">
        <f t="shared" si="7"/>
        <v>0</v>
      </c>
      <c r="H49" s="235">
        <f t="shared" si="7"/>
        <v>0</v>
      </c>
      <c r="I49" s="235">
        <f t="shared" si="7"/>
        <v>0</v>
      </c>
      <c r="J49" s="235">
        <f t="shared" si="7"/>
        <v>0</v>
      </c>
      <c r="K49" s="235">
        <f t="shared" si="7"/>
        <v>0</v>
      </c>
      <c r="L49" s="235">
        <f t="shared" si="7"/>
        <v>0</v>
      </c>
      <c r="M49" s="235">
        <f t="shared" si="7"/>
        <v>0</v>
      </c>
      <c r="N49" s="235">
        <f t="shared" si="7"/>
        <v>0</v>
      </c>
      <c r="O49" s="235">
        <f t="shared" si="7"/>
        <v>0</v>
      </c>
      <c r="P49" s="235">
        <f t="shared" si="7"/>
        <v>0</v>
      </c>
      <c r="Q49" s="235">
        <f t="shared" si="7"/>
        <v>0</v>
      </c>
      <c r="R49" s="235">
        <f t="shared" si="7"/>
        <v>0</v>
      </c>
      <c r="S49" s="235">
        <f t="shared" si="7"/>
        <v>0</v>
      </c>
      <c r="T49" s="235">
        <f t="shared" si="7"/>
        <v>0</v>
      </c>
      <c r="U49" s="235">
        <f t="shared" si="7"/>
        <v>0</v>
      </c>
      <c r="V49" s="235">
        <f t="shared" si="7"/>
        <v>0</v>
      </c>
      <c r="W49" s="235">
        <f t="shared" si="7"/>
        <v>0</v>
      </c>
      <c r="DA49" s="174"/>
    </row>
    <row r="50" spans="1:105" ht="12" customHeight="1" x14ac:dyDescent="0.25">
      <c r="A50" s="202" t="s">
        <v>94</v>
      </c>
      <c r="B50" s="235">
        <f t="shared" ref="B50:W50" si="8">IF(B8=0,0,B8/B$5)</f>
        <v>0</v>
      </c>
      <c r="C50" s="235">
        <f t="shared" si="8"/>
        <v>0</v>
      </c>
      <c r="D50" s="235">
        <f t="shared" si="8"/>
        <v>0</v>
      </c>
      <c r="E50" s="235">
        <f t="shared" si="8"/>
        <v>0</v>
      </c>
      <c r="F50" s="235">
        <f t="shared" si="8"/>
        <v>0</v>
      </c>
      <c r="G50" s="235">
        <f t="shared" si="8"/>
        <v>0</v>
      </c>
      <c r="H50" s="235">
        <f t="shared" si="8"/>
        <v>0</v>
      </c>
      <c r="I50" s="235">
        <f t="shared" si="8"/>
        <v>0</v>
      </c>
      <c r="J50" s="235">
        <f t="shared" si="8"/>
        <v>0</v>
      </c>
      <c r="K50" s="235">
        <f t="shared" si="8"/>
        <v>0</v>
      </c>
      <c r="L50" s="235">
        <f t="shared" si="8"/>
        <v>0</v>
      </c>
      <c r="M50" s="235">
        <f t="shared" si="8"/>
        <v>0</v>
      </c>
      <c r="N50" s="235">
        <f t="shared" si="8"/>
        <v>0</v>
      </c>
      <c r="O50" s="235">
        <f t="shared" si="8"/>
        <v>0</v>
      </c>
      <c r="P50" s="235">
        <f t="shared" si="8"/>
        <v>0</v>
      </c>
      <c r="Q50" s="235">
        <f t="shared" si="8"/>
        <v>0</v>
      </c>
      <c r="R50" s="235">
        <f t="shared" si="8"/>
        <v>0</v>
      </c>
      <c r="S50" s="235">
        <f t="shared" si="8"/>
        <v>0</v>
      </c>
      <c r="T50" s="235">
        <f t="shared" si="8"/>
        <v>0</v>
      </c>
      <c r="U50" s="235">
        <f t="shared" si="8"/>
        <v>0</v>
      </c>
      <c r="V50" s="235">
        <f t="shared" si="8"/>
        <v>0</v>
      </c>
      <c r="W50" s="235">
        <f t="shared" si="8"/>
        <v>0</v>
      </c>
      <c r="DA50" s="174"/>
    </row>
    <row r="51" spans="1:105" ht="12" customHeight="1" x14ac:dyDescent="0.25">
      <c r="A51" s="202" t="s">
        <v>95</v>
      </c>
      <c r="B51" s="235">
        <f t="shared" ref="B51:W51" si="9">IF(B9=0,0,B9/B$5)</f>
        <v>0</v>
      </c>
      <c r="C51" s="235">
        <f t="shared" si="9"/>
        <v>0</v>
      </c>
      <c r="D51" s="235">
        <f t="shared" si="9"/>
        <v>0</v>
      </c>
      <c r="E51" s="235">
        <f t="shared" si="9"/>
        <v>0</v>
      </c>
      <c r="F51" s="235">
        <f t="shared" si="9"/>
        <v>0</v>
      </c>
      <c r="G51" s="235">
        <f t="shared" si="9"/>
        <v>0</v>
      </c>
      <c r="H51" s="235">
        <f t="shared" si="9"/>
        <v>0</v>
      </c>
      <c r="I51" s="235">
        <f t="shared" si="9"/>
        <v>0</v>
      </c>
      <c r="J51" s="235">
        <f t="shared" si="9"/>
        <v>0</v>
      </c>
      <c r="K51" s="235">
        <f t="shared" si="9"/>
        <v>0</v>
      </c>
      <c r="L51" s="235">
        <f t="shared" si="9"/>
        <v>0</v>
      </c>
      <c r="M51" s="235">
        <f t="shared" si="9"/>
        <v>0</v>
      </c>
      <c r="N51" s="235">
        <f t="shared" si="9"/>
        <v>0</v>
      </c>
      <c r="O51" s="235">
        <f t="shared" si="9"/>
        <v>0</v>
      </c>
      <c r="P51" s="235">
        <f t="shared" si="9"/>
        <v>0</v>
      </c>
      <c r="Q51" s="235">
        <f t="shared" si="9"/>
        <v>0</v>
      </c>
      <c r="R51" s="235">
        <f t="shared" si="9"/>
        <v>0</v>
      </c>
      <c r="S51" s="235">
        <f t="shared" si="9"/>
        <v>0</v>
      </c>
      <c r="T51" s="235">
        <f t="shared" si="9"/>
        <v>0</v>
      </c>
      <c r="U51" s="235">
        <f t="shared" si="9"/>
        <v>0</v>
      </c>
      <c r="V51" s="235">
        <f t="shared" si="9"/>
        <v>0</v>
      </c>
      <c r="W51" s="235">
        <f t="shared" si="9"/>
        <v>0</v>
      </c>
      <c r="DA51" s="174"/>
    </row>
    <row r="52" spans="1:105" ht="12" customHeight="1" x14ac:dyDescent="0.25">
      <c r="A52" s="202" t="s">
        <v>96</v>
      </c>
      <c r="B52" s="235">
        <f t="shared" ref="B52:W52" si="10">IF(B10=0,0,B10/B$5)</f>
        <v>5.4133586764616446E-3</v>
      </c>
      <c r="C52" s="235">
        <f t="shared" si="10"/>
        <v>5.4612299085757352E-3</v>
      </c>
      <c r="D52" s="235">
        <f t="shared" si="10"/>
        <v>5.5955466477952036E-3</v>
      </c>
      <c r="E52" s="235">
        <f t="shared" si="10"/>
        <v>5.7368272726292802E-3</v>
      </c>
      <c r="F52" s="235">
        <f t="shared" si="10"/>
        <v>3.6142256642776598E-3</v>
      </c>
      <c r="G52" s="235">
        <f t="shared" si="10"/>
        <v>5.0698374801319791E-3</v>
      </c>
      <c r="H52" s="235">
        <f t="shared" si="10"/>
        <v>5.5119091557618311E-3</v>
      </c>
      <c r="I52" s="235">
        <f t="shared" si="10"/>
        <v>4.6843181700785396E-3</v>
      </c>
      <c r="J52" s="235">
        <f t="shared" si="10"/>
        <v>5.3901811068629325E-3</v>
      </c>
      <c r="K52" s="235">
        <f t="shared" si="10"/>
        <v>4.4311433593808951E-3</v>
      </c>
      <c r="L52" s="235">
        <f t="shared" si="10"/>
        <v>3.8671765937354965E-3</v>
      </c>
      <c r="M52" s="235">
        <f t="shared" si="10"/>
        <v>3.596286203758764E-3</v>
      </c>
      <c r="N52" s="235">
        <f t="shared" si="10"/>
        <v>4.060240584628786E-3</v>
      </c>
      <c r="O52" s="235">
        <f t="shared" si="10"/>
        <v>2.2005007806678704E-3</v>
      </c>
      <c r="P52" s="235">
        <f t="shared" si="10"/>
        <v>2.6612394127726777E-3</v>
      </c>
      <c r="Q52" s="235">
        <f t="shared" si="10"/>
        <v>2.7776660700902741E-3</v>
      </c>
      <c r="R52" s="235">
        <f t="shared" si="10"/>
        <v>3.4740403109006627E-3</v>
      </c>
      <c r="S52" s="235">
        <f t="shared" si="10"/>
        <v>2.551334584474799E-3</v>
      </c>
      <c r="T52" s="235">
        <f t="shared" si="10"/>
        <v>2.4260636308315025E-3</v>
      </c>
      <c r="U52" s="235">
        <f t="shared" si="10"/>
        <v>1.3664227406654196E-3</v>
      </c>
      <c r="V52" s="235">
        <f t="shared" si="10"/>
        <v>1.8514950060319819E-3</v>
      </c>
      <c r="W52" s="235">
        <f t="shared" si="10"/>
        <v>2.2112205598906164E-3</v>
      </c>
      <c r="DA52" s="174"/>
    </row>
    <row r="53" spans="1:105" ht="12" customHeight="1" x14ac:dyDescent="0.25">
      <c r="A53" s="40" t="str">
        <f>$A$16</f>
        <v>Steam processes</v>
      </c>
      <c r="B53" s="236">
        <f t="shared" ref="B53:W53" si="11">IF(B16=0,0,B16/B$5)</f>
        <v>0.16265974817002737</v>
      </c>
      <c r="C53" s="236">
        <f t="shared" si="11"/>
        <v>0.15407032741398155</v>
      </c>
      <c r="D53" s="236">
        <f t="shared" si="11"/>
        <v>0.15955423408010824</v>
      </c>
      <c r="E53" s="236">
        <f t="shared" si="11"/>
        <v>0.16785034741277663</v>
      </c>
      <c r="F53" s="236">
        <f t="shared" si="11"/>
        <v>0.14585039817098894</v>
      </c>
      <c r="G53" s="236">
        <f t="shared" si="11"/>
        <v>0.14949056481312401</v>
      </c>
      <c r="H53" s="236">
        <f t="shared" si="11"/>
        <v>0.16178505596112297</v>
      </c>
      <c r="I53" s="236">
        <f t="shared" si="11"/>
        <v>0.14550582123925637</v>
      </c>
      <c r="J53" s="236">
        <f t="shared" si="11"/>
        <v>0.14917907431174818</v>
      </c>
      <c r="K53" s="236">
        <f t="shared" si="11"/>
        <v>0.15541855345943806</v>
      </c>
      <c r="L53" s="236">
        <f t="shared" si="11"/>
        <v>0.1427106992518517</v>
      </c>
      <c r="M53" s="236">
        <f t="shared" si="11"/>
        <v>0.16565784863280231</v>
      </c>
      <c r="N53" s="236">
        <f t="shared" si="11"/>
        <v>0.16624216858849911</v>
      </c>
      <c r="O53" s="236">
        <f t="shared" si="11"/>
        <v>0.14087893603162496</v>
      </c>
      <c r="P53" s="236">
        <f t="shared" si="11"/>
        <v>0.14479498367933871</v>
      </c>
      <c r="Q53" s="236">
        <f t="shared" si="11"/>
        <v>0.17233154903781608</v>
      </c>
      <c r="R53" s="236">
        <f t="shared" si="11"/>
        <v>0.15492740718159334</v>
      </c>
      <c r="S53" s="236">
        <f t="shared" si="11"/>
        <v>0.11350648841554095</v>
      </c>
      <c r="T53" s="236">
        <f t="shared" si="11"/>
        <v>0.11888476528711744</v>
      </c>
      <c r="U53" s="236">
        <f t="shared" si="11"/>
        <v>0.11723691267348525</v>
      </c>
      <c r="V53" s="236">
        <f t="shared" si="11"/>
        <v>0.13571542893240687</v>
      </c>
      <c r="W53" s="236">
        <f t="shared" si="11"/>
        <v>0.13248768588818102</v>
      </c>
      <c r="DA53" s="96"/>
    </row>
    <row r="54" spans="1:105" ht="12" customHeight="1" x14ac:dyDescent="0.25">
      <c r="A54" s="41" t="str">
        <f>$A$27</f>
        <v>Other energy use related</v>
      </c>
      <c r="B54" s="237">
        <f t="shared" ref="B54:W54" si="12">IF(B27=0,0,B27/B$5)</f>
        <v>0.36919344532601539</v>
      </c>
      <c r="C54" s="237">
        <f t="shared" si="12"/>
        <v>0.37885383423667773</v>
      </c>
      <c r="D54" s="237">
        <f t="shared" si="12"/>
        <v>0.36541048108376589</v>
      </c>
      <c r="E54" s="237">
        <f t="shared" si="12"/>
        <v>0.34351796258147427</v>
      </c>
      <c r="F54" s="237">
        <f t="shared" si="12"/>
        <v>0.34801023372180934</v>
      </c>
      <c r="G54" s="237">
        <f t="shared" si="12"/>
        <v>0.32475889618000925</v>
      </c>
      <c r="H54" s="237">
        <f t="shared" si="12"/>
        <v>0.32783514152615101</v>
      </c>
      <c r="I54" s="237">
        <f t="shared" si="12"/>
        <v>0.37888032917148384</v>
      </c>
      <c r="J54" s="237">
        <f t="shared" si="12"/>
        <v>0.34775737561685427</v>
      </c>
      <c r="K54" s="237">
        <f t="shared" si="12"/>
        <v>0.33352164973640691</v>
      </c>
      <c r="L54" s="237">
        <f t="shared" si="12"/>
        <v>0.35769426244182195</v>
      </c>
      <c r="M54" s="237">
        <f t="shared" si="12"/>
        <v>0.37117431100170267</v>
      </c>
      <c r="N54" s="237">
        <f t="shared" si="12"/>
        <v>0.34746666335432574</v>
      </c>
      <c r="O54" s="237">
        <f t="shared" si="12"/>
        <v>0.34723811104259134</v>
      </c>
      <c r="P54" s="237">
        <f t="shared" si="12"/>
        <v>0.3469901240384442</v>
      </c>
      <c r="Q54" s="237">
        <f t="shared" si="12"/>
        <v>0.35191588821183695</v>
      </c>
      <c r="R54" s="237">
        <f t="shared" si="12"/>
        <v>0.36135019887825337</v>
      </c>
      <c r="S54" s="237">
        <f t="shared" si="12"/>
        <v>0.33873875362785827</v>
      </c>
      <c r="T54" s="237">
        <f t="shared" si="12"/>
        <v>0.33069193292872084</v>
      </c>
      <c r="U54" s="237">
        <f t="shared" si="12"/>
        <v>0.31777135072579477</v>
      </c>
      <c r="V54" s="237">
        <f t="shared" si="12"/>
        <v>0.31452703131911325</v>
      </c>
      <c r="W54" s="237">
        <f t="shared" si="12"/>
        <v>0.32575464173248508</v>
      </c>
      <c r="DA54" s="97"/>
    </row>
    <row r="55" spans="1:105" ht="12" customHeight="1" x14ac:dyDescent="0.25">
      <c r="A55" s="42" t="s">
        <v>106</v>
      </c>
      <c r="B55" s="242">
        <f t="shared" ref="B55:W55" si="13">IF(B38=0,0,B38/B$5)</f>
        <v>0.46273344782749559</v>
      </c>
      <c r="C55" s="242">
        <f t="shared" si="13"/>
        <v>0.46161460844076491</v>
      </c>
      <c r="D55" s="242">
        <f t="shared" si="13"/>
        <v>0.46943973818833068</v>
      </c>
      <c r="E55" s="242">
        <f t="shared" si="13"/>
        <v>0.48289486273311982</v>
      </c>
      <c r="F55" s="242">
        <f t="shared" si="13"/>
        <v>0.50252514244292401</v>
      </c>
      <c r="G55" s="242">
        <f t="shared" si="13"/>
        <v>0.52068070152673473</v>
      </c>
      <c r="H55" s="242">
        <f t="shared" si="13"/>
        <v>0.50486789335696425</v>
      </c>
      <c r="I55" s="242">
        <f t="shared" si="13"/>
        <v>0.47092953141918126</v>
      </c>
      <c r="J55" s="242">
        <f t="shared" si="13"/>
        <v>0.49767336896453462</v>
      </c>
      <c r="K55" s="242">
        <f t="shared" si="13"/>
        <v>0.50662865344477404</v>
      </c>
      <c r="L55" s="242">
        <f t="shared" si="13"/>
        <v>0.49572786171259092</v>
      </c>
      <c r="M55" s="242">
        <f t="shared" si="13"/>
        <v>0.45957155416173623</v>
      </c>
      <c r="N55" s="242">
        <f t="shared" si="13"/>
        <v>0.48223092747254631</v>
      </c>
      <c r="O55" s="242">
        <f t="shared" si="13"/>
        <v>0.50968245214511576</v>
      </c>
      <c r="P55" s="242">
        <f t="shared" si="13"/>
        <v>0.50555365286944443</v>
      </c>
      <c r="Q55" s="242">
        <f t="shared" si="13"/>
        <v>0.47297489668025672</v>
      </c>
      <c r="R55" s="242">
        <f t="shared" si="13"/>
        <v>0.48024835362925267</v>
      </c>
      <c r="S55" s="242">
        <f t="shared" si="13"/>
        <v>0.54520342337212613</v>
      </c>
      <c r="T55" s="242">
        <f t="shared" si="13"/>
        <v>0.54799723815333024</v>
      </c>
      <c r="U55" s="242">
        <f t="shared" si="13"/>
        <v>0.56362531386005466</v>
      </c>
      <c r="V55" s="242">
        <f t="shared" si="13"/>
        <v>0.54790604474244797</v>
      </c>
      <c r="W55" s="242">
        <f t="shared" si="13"/>
        <v>0.53954645181944338</v>
      </c>
      <c r="DA55" s="93"/>
    </row>
  </sheetData>
  <conditionalFormatting sqref="B28:V37 B6:V15">
    <cfRule type="cellIs" dxfId="627" priority="108" operator="lessThan">
      <formula>0</formula>
    </cfRule>
  </conditionalFormatting>
  <conditionalFormatting sqref="B37:V37">
    <cfRule type="cellIs" dxfId="626" priority="85" operator="lessThan">
      <formula>0</formula>
    </cfRule>
    <cfRule type="cellIs" dxfId="625" priority="91" operator="lessThan">
      <formula>0</formula>
    </cfRule>
    <cfRule type="cellIs" dxfId="624" priority="94" operator="lessThan">
      <formula>0</formula>
    </cfRule>
    <cfRule type="cellIs" dxfId="623" priority="97" operator="lessThan">
      <formula>0</formula>
    </cfRule>
    <cfRule type="cellIs" dxfId="622" priority="103" operator="lessThan">
      <formula>0</formula>
    </cfRule>
    <cfRule type="cellIs" dxfId="621" priority="106" operator="lessThan">
      <formula>0</formula>
    </cfRule>
  </conditionalFormatting>
  <conditionalFormatting sqref="B17:V26">
    <cfRule type="cellIs" dxfId="620" priority="92" operator="lessThan">
      <formula>0</formula>
    </cfRule>
    <cfRule type="cellIs" dxfId="619" priority="95" operator="lessThan">
      <formula>0</formula>
    </cfRule>
    <cfRule type="cellIs" dxfId="618" priority="107" operator="lessThan">
      <formula>0</formula>
    </cfRule>
  </conditionalFormatting>
  <conditionalFormatting sqref="B31:V31">
    <cfRule type="cellIs" dxfId="617" priority="93" operator="lessThan">
      <formula>0</formula>
    </cfRule>
    <cfRule type="cellIs" dxfId="616" priority="105" operator="lessThan">
      <formula>0</formula>
    </cfRule>
  </conditionalFormatting>
  <conditionalFormatting sqref="C17:L26">
    <cfRule type="cellIs" dxfId="615" priority="104" operator="lessThan">
      <formula>0</formula>
    </cfRule>
  </conditionalFormatting>
  <conditionalFormatting sqref="C48:L48">
    <cfRule type="cellIs" dxfId="614" priority="101" operator="lessThan">
      <formula>0</formula>
    </cfRule>
  </conditionalFormatting>
  <conditionalFormatting sqref="C48:L52">
    <cfRule type="cellIs" dxfId="613" priority="102" operator="lessThan">
      <formula>0</formula>
    </cfRule>
  </conditionalFormatting>
  <conditionalFormatting sqref="B48:V52">
    <cfRule type="cellIs" dxfId="612" priority="88" operator="lessThan">
      <formula>0</formula>
    </cfRule>
    <cfRule type="cellIs" dxfId="611" priority="90" operator="lessThan">
      <formula>0</formula>
    </cfRule>
    <cfRule type="cellIs" dxfId="610" priority="100" operator="lessThan">
      <formula>0</formula>
    </cfRule>
  </conditionalFormatting>
  <conditionalFormatting sqref="B48:V48">
    <cfRule type="cellIs" dxfId="609" priority="87" operator="lessThan">
      <formula>0</formula>
    </cfRule>
    <cfRule type="cellIs" dxfId="608" priority="89" operator="lessThan">
      <formula>0</formula>
    </cfRule>
    <cfRule type="cellIs" dxfId="607" priority="99" operator="lessThan">
      <formula>0</formula>
    </cfRule>
  </conditionalFormatting>
  <conditionalFormatting sqref="B28:V37">
    <cfRule type="cellIs" dxfId="606" priority="86" operator="lessThan">
      <formula>0</formula>
    </cfRule>
    <cfRule type="cellIs" dxfId="605" priority="96" operator="lessThan">
      <formula>0</formula>
    </cfRule>
    <cfRule type="cellIs" dxfId="604" priority="98" operator="lessThan">
      <formula>0</formula>
    </cfRule>
  </conditionalFormatting>
  <conditionalFormatting sqref="W28:W37 W6:W15">
    <cfRule type="cellIs" dxfId="603" priority="84" operator="lessThan">
      <formula>0</formula>
    </cfRule>
  </conditionalFormatting>
  <conditionalFormatting sqref="W37">
    <cfRule type="cellIs" dxfId="602" priority="64" operator="lessThan">
      <formula>0</formula>
    </cfRule>
    <cfRule type="cellIs" dxfId="601" priority="70" operator="lessThan">
      <formula>0</formula>
    </cfRule>
    <cfRule type="cellIs" dxfId="600" priority="73" operator="lessThan">
      <formula>0</formula>
    </cfRule>
    <cfRule type="cellIs" dxfId="599" priority="76" operator="lessThan">
      <formula>0</formula>
    </cfRule>
    <cfRule type="cellIs" dxfId="598" priority="80" operator="lessThan">
      <formula>0</formula>
    </cfRule>
    <cfRule type="cellIs" dxfId="597" priority="82" operator="lessThan">
      <formula>0</formula>
    </cfRule>
  </conditionalFormatting>
  <conditionalFormatting sqref="W17:W26">
    <cfRule type="cellIs" dxfId="596" priority="71" operator="lessThan">
      <formula>0</formula>
    </cfRule>
    <cfRule type="cellIs" dxfId="595" priority="74" operator="lessThan">
      <formula>0</formula>
    </cfRule>
    <cfRule type="cellIs" dxfId="594" priority="83" operator="lessThan">
      <formula>0</formula>
    </cfRule>
  </conditionalFormatting>
  <conditionalFormatting sqref="W31">
    <cfRule type="cellIs" dxfId="593" priority="72" operator="lessThan">
      <formula>0</formula>
    </cfRule>
    <cfRule type="cellIs" dxfId="592" priority="81" operator="lessThan">
      <formula>0</formula>
    </cfRule>
  </conditionalFormatting>
  <conditionalFormatting sqref="W48:W52">
    <cfRule type="cellIs" dxfId="591" priority="67" operator="lessThan">
      <formula>0</formula>
    </cfRule>
    <cfRule type="cellIs" dxfId="590" priority="69" operator="lessThan">
      <formula>0</formula>
    </cfRule>
    <cfRule type="cellIs" dxfId="589" priority="79" operator="lessThan">
      <formula>0</formula>
    </cfRule>
  </conditionalFormatting>
  <conditionalFormatting sqref="W48">
    <cfRule type="cellIs" dxfId="588" priority="66" operator="lessThan">
      <formula>0</formula>
    </cfRule>
    <cfRule type="cellIs" dxfId="587" priority="68" operator="lessThan">
      <formula>0</formula>
    </cfRule>
    <cfRule type="cellIs" dxfId="586" priority="78" operator="lessThan">
      <formula>0</formula>
    </cfRule>
  </conditionalFormatting>
  <conditionalFormatting sqref="W28:W37">
    <cfRule type="cellIs" dxfId="585" priority="65" operator="lessThan">
      <formula>0</formula>
    </cfRule>
    <cfRule type="cellIs" dxfId="584" priority="75" operator="lessThan">
      <formula>0</formula>
    </cfRule>
    <cfRule type="cellIs" dxfId="583" priority="77" operator="lessThan">
      <formula>0</formula>
    </cfRule>
  </conditionalFormatting>
  <conditionalFormatting sqref="DA28:DA37 DA6:DA15">
    <cfRule type="cellIs" dxfId="582" priority="21" operator="lessThan">
      <formula>0</formula>
    </cfRule>
  </conditionalFormatting>
  <conditionalFormatting sqref="DA37">
    <cfRule type="cellIs" dxfId="581" priority="1" operator="lessThan">
      <formula>0</formula>
    </cfRule>
    <cfRule type="cellIs" dxfId="580" priority="7" operator="lessThan">
      <formula>0</formula>
    </cfRule>
    <cfRule type="cellIs" dxfId="579" priority="10" operator="lessThan">
      <formula>0</formula>
    </cfRule>
    <cfRule type="cellIs" dxfId="578" priority="13" operator="lessThan">
      <formula>0</formula>
    </cfRule>
    <cfRule type="cellIs" dxfId="577" priority="17" operator="lessThan">
      <formula>0</formula>
    </cfRule>
    <cfRule type="cellIs" dxfId="576" priority="19" operator="lessThan">
      <formula>0</formula>
    </cfRule>
  </conditionalFormatting>
  <conditionalFormatting sqref="DA17:DA26">
    <cfRule type="cellIs" dxfId="575" priority="8" operator="lessThan">
      <formula>0</formula>
    </cfRule>
    <cfRule type="cellIs" dxfId="574" priority="11" operator="lessThan">
      <formula>0</formula>
    </cfRule>
    <cfRule type="cellIs" dxfId="573" priority="20" operator="lessThan">
      <formula>0</formula>
    </cfRule>
  </conditionalFormatting>
  <conditionalFormatting sqref="DA31">
    <cfRule type="cellIs" dxfId="572" priority="9" operator="lessThan">
      <formula>0</formula>
    </cfRule>
    <cfRule type="cellIs" dxfId="571" priority="18" operator="lessThan">
      <formula>0</formula>
    </cfRule>
  </conditionalFormatting>
  <conditionalFormatting sqref="DA48:DA52">
    <cfRule type="cellIs" dxfId="570" priority="4" operator="lessThan">
      <formula>0</formula>
    </cfRule>
    <cfRule type="cellIs" dxfId="569" priority="6" operator="lessThan">
      <formula>0</formula>
    </cfRule>
    <cfRule type="cellIs" dxfId="568" priority="16" operator="lessThan">
      <formula>0</formula>
    </cfRule>
  </conditionalFormatting>
  <conditionalFormatting sqref="DA48">
    <cfRule type="cellIs" dxfId="567" priority="3" operator="lessThan">
      <formula>0</formula>
    </cfRule>
    <cfRule type="cellIs" dxfId="566" priority="5" operator="lessThan">
      <formula>0</formula>
    </cfRule>
    <cfRule type="cellIs" dxfId="565" priority="15" operator="lessThan">
      <formula>0</formula>
    </cfRule>
  </conditionalFormatting>
  <conditionalFormatting sqref="DA28:DA37">
    <cfRule type="cellIs" dxfId="564" priority="2" operator="lessThan">
      <formula>0</formula>
    </cfRule>
    <cfRule type="cellIs" dxfId="563" priority="12" operator="lessThan">
      <formula>0</formula>
    </cfRule>
    <cfRule type="cellIs" dxfId="562" priority="14" operator="lessThan">
      <formula>0</formula>
    </cfRule>
  </conditionalFormatting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DA6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steel"</f>
        <v>EL: Iron and steel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3" spans="1:105" ht="12" customHeight="1" x14ac:dyDescent="0.25">
      <c r="A3" s="30" t="s">
        <v>55</v>
      </c>
      <c r="B3" s="205">
        <f t="shared" ref="B3:W3" si="0">SUM(B4:B5)</f>
        <v>272.02655158222012</v>
      </c>
      <c r="C3" s="205">
        <f t="shared" si="0"/>
        <v>285.40202295740261</v>
      </c>
      <c r="D3" s="205">
        <f t="shared" si="0"/>
        <v>355.66657567373539</v>
      </c>
      <c r="E3" s="205">
        <f t="shared" si="0"/>
        <v>353.12376685730419</v>
      </c>
      <c r="F3" s="205">
        <f t="shared" si="0"/>
        <v>394.20325961847288</v>
      </c>
      <c r="G3" s="205">
        <f t="shared" si="0"/>
        <v>480.66435705099508</v>
      </c>
      <c r="H3" s="205">
        <f t="shared" si="0"/>
        <v>604.00163294801359</v>
      </c>
      <c r="I3" s="205">
        <f t="shared" si="0"/>
        <v>672.95894346247474</v>
      </c>
      <c r="J3" s="205">
        <f t="shared" si="0"/>
        <v>672.70103132198471</v>
      </c>
      <c r="K3" s="205">
        <f t="shared" si="0"/>
        <v>434.1310128112159</v>
      </c>
      <c r="L3" s="205">
        <f t="shared" si="0"/>
        <v>522.69409360195152</v>
      </c>
      <c r="M3" s="205">
        <f t="shared" si="0"/>
        <v>577.0815532137093</v>
      </c>
      <c r="N3" s="205">
        <f t="shared" si="0"/>
        <v>276.66012789437201</v>
      </c>
      <c r="O3" s="205">
        <f t="shared" si="0"/>
        <v>127.8637377107913</v>
      </c>
      <c r="P3" s="205">
        <f t="shared" si="0"/>
        <v>275.0239006954825</v>
      </c>
      <c r="Q3" s="205">
        <f t="shared" si="0"/>
        <v>327.01337049481327</v>
      </c>
      <c r="R3" s="205">
        <f t="shared" si="0"/>
        <v>178.18760894206059</v>
      </c>
      <c r="S3" s="205">
        <f t="shared" si="0"/>
        <v>558.13987713612141</v>
      </c>
      <c r="T3" s="205">
        <f t="shared" si="0"/>
        <v>680.76423323174038</v>
      </c>
      <c r="U3" s="205">
        <f t="shared" si="0"/>
        <v>744.31481772065433</v>
      </c>
      <c r="V3" s="205">
        <f t="shared" si="0"/>
        <v>446.22089886089759</v>
      </c>
      <c r="W3" s="205">
        <f t="shared" si="0"/>
        <v>471.55091141084341</v>
      </c>
      <c r="DA3" s="112"/>
    </row>
    <row r="4" spans="1:105" ht="12" customHeight="1" x14ac:dyDescent="0.25">
      <c r="A4" s="50" t="s">
        <v>41</v>
      </c>
      <c r="B4" s="243">
        <v>0</v>
      </c>
      <c r="C4" s="243">
        <v>0</v>
      </c>
      <c r="D4" s="243">
        <v>0</v>
      </c>
      <c r="E4" s="243">
        <v>0</v>
      </c>
      <c r="F4" s="243">
        <v>0</v>
      </c>
      <c r="G4" s="243">
        <v>0</v>
      </c>
      <c r="H4" s="243">
        <v>0</v>
      </c>
      <c r="I4" s="243">
        <v>0</v>
      </c>
      <c r="J4" s="243">
        <v>0</v>
      </c>
      <c r="K4" s="243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43">
        <v>0</v>
      </c>
      <c r="R4" s="243">
        <v>0</v>
      </c>
      <c r="S4" s="243">
        <v>0</v>
      </c>
      <c r="T4" s="243">
        <v>0</v>
      </c>
      <c r="U4" s="243">
        <v>0</v>
      </c>
      <c r="V4" s="243">
        <v>0</v>
      </c>
      <c r="W4" s="243">
        <v>0</v>
      </c>
      <c r="DA4" s="83" t="s">
        <v>114</v>
      </c>
    </row>
    <row r="5" spans="1:105" ht="12" customHeight="1" x14ac:dyDescent="0.25">
      <c r="A5" s="49" t="s">
        <v>42</v>
      </c>
      <c r="B5" s="244">
        <v>272.02655158222012</v>
      </c>
      <c r="C5" s="244">
        <v>285.40202295740261</v>
      </c>
      <c r="D5" s="244">
        <v>355.66657567373539</v>
      </c>
      <c r="E5" s="244">
        <v>353.12376685730419</v>
      </c>
      <c r="F5" s="244">
        <v>394.20325961847288</v>
      </c>
      <c r="G5" s="244">
        <v>480.66435705099508</v>
      </c>
      <c r="H5" s="244">
        <v>604.00163294801359</v>
      </c>
      <c r="I5" s="244">
        <v>672.95894346247474</v>
      </c>
      <c r="J5" s="244">
        <v>672.70103132198471</v>
      </c>
      <c r="K5" s="244">
        <v>434.1310128112159</v>
      </c>
      <c r="L5" s="244">
        <v>522.69409360195152</v>
      </c>
      <c r="M5" s="244">
        <v>577.0815532137093</v>
      </c>
      <c r="N5" s="244">
        <v>276.66012789437201</v>
      </c>
      <c r="O5" s="244">
        <v>127.8637377107913</v>
      </c>
      <c r="P5" s="244">
        <v>275.0239006954825</v>
      </c>
      <c r="Q5" s="244">
        <v>327.01337049481327</v>
      </c>
      <c r="R5" s="244">
        <v>178.18760894206059</v>
      </c>
      <c r="S5" s="244">
        <v>558.13987713612141</v>
      </c>
      <c r="T5" s="244">
        <v>680.76423323174038</v>
      </c>
      <c r="U5" s="244">
        <v>744.31481772065433</v>
      </c>
      <c r="V5" s="244">
        <v>446.22089886089759</v>
      </c>
      <c r="W5" s="244">
        <v>471.55091141084341</v>
      </c>
      <c r="DA5" s="84" t="s">
        <v>115</v>
      </c>
    </row>
    <row r="6" spans="1:105" ht="12" customHeight="1" x14ac:dyDescent="0.25">
      <c r="A6" s="4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</row>
    <row r="7" spans="1:105" ht="12" customHeight="1" x14ac:dyDescent="0.25">
      <c r="A7" s="30" t="s">
        <v>116</v>
      </c>
      <c r="B7" s="205">
        <f t="shared" ref="B7:W7" si="1">SUM(B8:B9)</f>
        <v>1088</v>
      </c>
      <c r="C7" s="205">
        <f t="shared" si="1"/>
        <v>1281</v>
      </c>
      <c r="D7" s="205">
        <f t="shared" si="1"/>
        <v>1835</v>
      </c>
      <c r="E7" s="205">
        <f t="shared" si="1"/>
        <v>1701</v>
      </c>
      <c r="F7" s="205">
        <f t="shared" si="1"/>
        <v>1967</v>
      </c>
      <c r="G7" s="205">
        <f t="shared" si="1"/>
        <v>2266</v>
      </c>
      <c r="H7" s="205">
        <f t="shared" si="1"/>
        <v>2416</v>
      </c>
      <c r="I7" s="205">
        <f t="shared" si="1"/>
        <v>2554</v>
      </c>
      <c r="J7" s="205">
        <f t="shared" si="1"/>
        <v>2477</v>
      </c>
      <c r="K7" s="205">
        <f t="shared" si="1"/>
        <v>2000</v>
      </c>
      <c r="L7" s="205">
        <f t="shared" si="1"/>
        <v>1821</v>
      </c>
      <c r="M7" s="205">
        <f t="shared" si="1"/>
        <v>1934</v>
      </c>
      <c r="N7" s="205">
        <f t="shared" si="1"/>
        <v>1247</v>
      </c>
      <c r="O7" s="205">
        <f t="shared" si="1"/>
        <v>1030</v>
      </c>
      <c r="P7" s="205">
        <f t="shared" si="1"/>
        <v>1022</v>
      </c>
      <c r="Q7" s="205">
        <f t="shared" si="1"/>
        <v>910</v>
      </c>
      <c r="R7" s="205">
        <f t="shared" si="1"/>
        <v>1158</v>
      </c>
      <c r="S7" s="205">
        <f t="shared" si="1"/>
        <v>1359</v>
      </c>
      <c r="T7" s="205">
        <f t="shared" si="1"/>
        <v>1467</v>
      </c>
      <c r="U7" s="205">
        <f t="shared" si="1"/>
        <v>1350</v>
      </c>
      <c r="V7" s="205">
        <f t="shared" si="1"/>
        <v>1408</v>
      </c>
      <c r="W7" s="205">
        <f t="shared" si="1"/>
        <v>1498</v>
      </c>
      <c r="DA7" s="112"/>
    </row>
    <row r="8" spans="1:105" ht="12" customHeight="1" x14ac:dyDescent="0.25">
      <c r="A8" s="50" t="s">
        <v>41</v>
      </c>
      <c r="B8" s="243">
        <v>0</v>
      </c>
      <c r="C8" s="243">
        <v>0</v>
      </c>
      <c r="D8" s="243">
        <v>0</v>
      </c>
      <c r="E8" s="243">
        <v>0</v>
      </c>
      <c r="F8" s="243">
        <v>0</v>
      </c>
      <c r="G8" s="243">
        <v>0</v>
      </c>
      <c r="H8" s="243">
        <v>0</v>
      </c>
      <c r="I8" s="243">
        <v>0</v>
      </c>
      <c r="J8" s="243">
        <v>0</v>
      </c>
      <c r="K8" s="243">
        <v>0</v>
      </c>
      <c r="L8" s="243">
        <v>0</v>
      </c>
      <c r="M8" s="243">
        <v>0</v>
      </c>
      <c r="N8" s="243">
        <v>0</v>
      </c>
      <c r="O8" s="243">
        <v>0</v>
      </c>
      <c r="P8" s="243">
        <v>0</v>
      </c>
      <c r="Q8" s="243">
        <v>0</v>
      </c>
      <c r="R8" s="243">
        <v>0</v>
      </c>
      <c r="S8" s="243">
        <v>0</v>
      </c>
      <c r="T8" s="243">
        <v>0</v>
      </c>
      <c r="U8" s="243">
        <v>0</v>
      </c>
      <c r="V8" s="243">
        <v>0</v>
      </c>
      <c r="W8" s="243">
        <v>0</v>
      </c>
      <c r="DA8" s="83" t="s">
        <v>117</v>
      </c>
    </row>
    <row r="9" spans="1:105" ht="12" customHeight="1" x14ac:dyDescent="0.25">
      <c r="A9" s="49" t="s">
        <v>42</v>
      </c>
      <c r="B9" s="244">
        <v>1088</v>
      </c>
      <c r="C9" s="244">
        <v>1281</v>
      </c>
      <c r="D9" s="244">
        <v>1835</v>
      </c>
      <c r="E9" s="244">
        <v>1701</v>
      </c>
      <c r="F9" s="244">
        <v>1967</v>
      </c>
      <c r="G9" s="244">
        <v>2266</v>
      </c>
      <c r="H9" s="244">
        <v>2416</v>
      </c>
      <c r="I9" s="244">
        <v>2554</v>
      </c>
      <c r="J9" s="244">
        <v>2477</v>
      </c>
      <c r="K9" s="244">
        <v>2000</v>
      </c>
      <c r="L9" s="244">
        <v>1821</v>
      </c>
      <c r="M9" s="244">
        <v>1934</v>
      </c>
      <c r="N9" s="244">
        <v>1247</v>
      </c>
      <c r="O9" s="244">
        <v>1030</v>
      </c>
      <c r="P9" s="244">
        <v>1022</v>
      </c>
      <c r="Q9" s="244">
        <v>910</v>
      </c>
      <c r="R9" s="244">
        <v>1158</v>
      </c>
      <c r="S9" s="244">
        <v>1359</v>
      </c>
      <c r="T9" s="244">
        <v>1467</v>
      </c>
      <c r="U9" s="244">
        <v>1350</v>
      </c>
      <c r="V9" s="244">
        <v>1408</v>
      </c>
      <c r="W9" s="244">
        <v>1498</v>
      </c>
      <c r="DA9" s="84" t="s">
        <v>118</v>
      </c>
    </row>
    <row r="10" spans="1:105" ht="12" customHeight="1" x14ac:dyDescent="0.25">
      <c r="A10" s="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</row>
    <row r="11" spans="1:105" ht="12" customHeight="1" x14ac:dyDescent="0.25">
      <c r="A11" s="30" t="s">
        <v>119</v>
      </c>
      <c r="B11" s="205">
        <f t="shared" ref="B11:W11" si="2">SUM(B12:B13)</f>
        <v>1145.2631578947371</v>
      </c>
      <c r="C11" s="205">
        <f t="shared" si="2"/>
        <v>1354.7054723995559</v>
      </c>
      <c r="D11" s="205">
        <f t="shared" si="2"/>
        <v>1983.032415914015</v>
      </c>
      <c r="E11" s="205">
        <f t="shared" si="2"/>
        <v>1983.032415914015</v>
      </c>
      <c r="F11" s="205">
        <f t="shared" si="2"/>
        <v>2087.7535731664238</v>
      </c>
      <c r="G11" s="205">
        <f t="shared" si="2"/>
        <v>2401.917044923654</v>
      </c>
      <c r="H11" s="205">
        <f t="shared" si="2"/>
        <v>2611.359359428473</v>
      </c>
      <c r="I11" s="205">
        <f t="shared" si="2"/>
        <v>2716.0805166808832</v>
      </c>
      <c r="J11" s="205">
        <f t="shared" si="2"/>
        <v>2716.0805166808832</v>
      </c>
      <c r="K11" s="205">
        <f t="shared" si="2"/>
        <v>2716.0805166808832</v>
      </c>
      <c r="L11" s="205">
        <f t="shared" si="2"/>
        <v>2716.0805166808832</v>
      </c>
      <c r="M11" s="205">
        <f t="shared" si="2"/>
        <v>2611.359359428473</v>
      </c>
      <c r="N11" s="205">
        <f t="shared" si="2"/>
        <v>2611.359359428473</v>
      </c>
      <c r="O11" s="205">
        <f t="shared" si="2"/>
        <v>2611.359359428473</v>
      </c>
      <c r="P11" s="205">
        <f t="shared" si="2"/>
        <v>2506.6382021760628</v>
      </c>
      <c r="Q11" s="205">
        <f t="shared" si="2"/>
        <v>2506.6382021760628</v>
      </c>
      <c r="R11" s="205">
        <f t="shared" si="2"/>
        <v>2506.6382021760628</v>
      </c>
      <c r="S11" s="205">
        <f t="shared" si="2"/>
        <v>2401.917044923654</v>
      </c>
      <c r="T11" s="205">
        <f t="shared" si="2"/>
        <v>2401.917044923654</v>
      </c>
      <c r="U11" s="205">
        <f t="shared" si="2"/>
        <v>2401.917044923654</v>
      </c>
      <c r="V11" s="205">
        <f t="shared" si="2"/>
        <v>2297.1958876712438</v>
      </c>
      <c r="W11" s="205">
        <f t="shared" si="2"/>
        <v>2297.1958876712438</v>
      </c>
      <c r="DA11" s="112"/>
    </row>
    <row r="12" spans="1:105" ht="12" customHeight="1" x14ac:dyDescent="0.25">
      <c r="A12" s="50" t="s">
        <v>41</v>
      </c>
      <c r="B12" s="243">
        <v>0</v>
      </c>
      <c r="C12" s="243">
        <v>0</v>
      </c>
      <c r="D12" s="243">
        <v>0</v>
      </c>
      <c r="E12" s="243">
        <v>0</v>
      </c>
      <c r="F12" s="243">
        <v>0</v>
      </c>
      <c r="G12" s="243">
        <v>0</v>
      </c>
      <c r="H12" s="243">
        <v>0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243">
        <v>0</v>
      </c>
      <c r="P12" s="243">
        <v>0</v>
      </c>
      <c r="Q12" s="243">
        <v>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DA12" s="83" t="s">
        <v>120</v>
      </c>
    </row>
    <row r="13" spans="1:105" ht="12" customHeight="1" x14ac:dyDescent="0.25">
      <c r="A13" s="49" t="s">
        <v>42</v>
      </c>
      <c r="B13" s="244">
        <v>1145.2631578947371</v>
      </c>
      <c r="C13" s="244">
        <v>1354.7054723995559</v>
      </c>
      <c r="D13" s="244">
        <v>1983.032415914015</v>
      </c>
      <c r="E13" s="244">
        <v>1983.032415914015</v>
      </c>
      <c r="F13" s="244">
        <v>2087.7535731664238</v>
      </c>
      <c r="G13" s="244">
        <v>2401.917044923654</v>
      </c>
      <c r="H13" s="244">
        <v>2611.359359428473</v>
      </c>
      <c r="I13" s="244">
        <v>2716.0805166808832</v>
      </c>
      <c r="J13" s="244">
        <v>2716.0805166808832</v>
      </c>
      <c r="K13" s="244">
        <v>2716.0805166808832</v>
      </c>
      <c r="L13" s="244">
        <v>2716.0805166808832</v>
      </c>
      <c r="M13" s="244">
        <v>2611.359359428473</v>
      </c>
      <c r="N13" s="244">
        <v>2611.359359428473</v>
      </c>
      <c r="O13" s="244">
        <v>2611.359359428473</v>
      </c>
      <c r="P13" s="244">
        <v>2506.6382021760628</v>
      </c>
      <c r="Q13" s="244">
        <v>2506.6382021760628</v>
      </c>
      <c r="R13" s="244">
        <v>2506.6382021760628</v>
      </c>
      <c r="S13" s="244">
        <v>2401.917044923654</v>
      </c>
      <c r="T13" s="244">
        <v>2401.917044923654</v>
      </c>
      <c r="U13" s="244">
        <v>2401.917044923654</v>
      </c>
      <c r="V13" s="244">
        <v>2297.1958876712438</v>
      </c>
      <c r="W13" s="244">
        <v>2297.1958876712438</v>
      </c>
      <c r="DA13" s="84" t="s">
        <v>121</v>
      </c>
    </row>
    <row r="14" spans="1:105" ht="12" customHeight="1" x14ac:dyDescent="0.25">
      <c r="A14" s="108" t="s">
        <v>122</v>
      </c>
      <c r="B14" s="247"/>
      <c r="C14" s="212">
        <f t="shared" ref="C14:W14" si="3">SUM(C15:C16)</f>
        <v>314.16347175722922</v>
      </c>
      <c r="D14" s="212">
        <f t="shared" si="3"/>
        <v>628.32694351445832</v>
      </c>
      <c r="E14" s="212">
        <f t="shared" si="3"/>
        <v>0</v>
      </c>
      <c r="F14" s="212">
        <f t="shared" si="3"/>
        <v>209.44231450481939</v>
      </c>
      <c r="G14" s="212">
        <f t="shared" si="3"/>
        <v>314.16347175722922</v>
      </c>
      <c r="H14" s="212">
        <f t="shared" si="3"/>
        <v>209.44231450481939</v>
      </c>
      <c r="I14" s="212">
        <f t="shared" si="3"/>
        <v>209.44231450481939</v>
      </c>
      <c r="J14" s="212">
        <f t="shared" si="3"/>
        <v>0</v>
      </c>
      <c r="K14" s="212">
        <f t="shared" si="3"/>
        <v>0</v>
      </c>
      <c r="L14" s="212">
        <f t="shared" si="3"/>
        <v>0</v>
      </c>
      <c r="M14" s="212">
        <f t="shared" si="3"/>
        <v>0</v>
      </c>
      <c r="N14" s="212">
        <f t="shared" si="3"/>
        <v>0</v>
      </c>
      <c r="O14" s="212">
        <f t="shared" si="3"/>
        <v>0</v>
      </c>
      <c r="P14" s="212">
        <f t="shared" si="3"/>
        <v>0</v>
      </c>
      <c r="Q14" s="212">
        <f t="shared" si="3"/>
        <v>0</v>
      </c>
      <c r="R14" s="212">
        <f t="shared" si="3"/>
        <v>0</v>
      </c>
      <c r="S14" s="212">
        <f t="shared" si="3"/>
        <v>0</v>
      </c>
      <c r="T14" s="212">
        <f t="shared" si="3"/>
        <v>0</v>
      </c>
      <c r="U14" s="212">
        <f t="shared" si="3"/>
        <v>0</v>
      </c>
      <c r="V14" s="212">
        <f t="shared" si="3"/>
        <v>0</v>
      </c>
      <c r="W14" s="212">
        <f t="shared" si="3"/>
        <v>0</v>
      </c>
      <c r="DA14" s="109"/>
    </row>
    <row r="15" spans="1:105" ht="12" customHeight="1" x14ac:dyDescent="0.25">
      <c r="A15" s="51" t="s">
        <v>41</v>
      </c>
      <c r="B15" s="248">
        <v>0</v>
      </c>
      <c r="C15" s="243">
        <v>0</v>
      </c>
      <c r="D15" s="243">
        <v>0</v>
      </c>
      <c r="E15" s="243">
        <v>0</v>
      </c>
      <c r="F15" s="243">
        <v>0</v>
      </c>
      <c r="G15" s="243">
        <v>0</v>
      </c>
      <c r="H15" s="24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</v>
      </c>
      <c r="U15" s="243">
        <v>0</v>
      </c>
      <c r="V15" s="243">
        <v>0</v>
      </c>
      <c r="W15" s="243">
        <v>0</v>
      </c>
      <c r="DA15" s="83" t="s">
        <v>123</v>
      </c>
    </row>
    <row r="16" spans="1:105" ht="12" customHeight="1" x14ac:dyDescent="0.25">
      <c r="A16" s="52" t="s">
        <v>42</v>
      </c>
      <c r="B16" s="249">
        <v>0</v>
      </c>
      <c r="C16" s="244">
        <v>314.16347175722922</v>
      </c>
      <c r="D16" s="244">
        <v>628.32694351445832</v>
      </c>
      <c r="E16" s="244">
        <v>0</v>
      </c>
      <c r="F16" s="244">
        <v>209.44231450481939</v>
      </c>
      <c r="G16" s="244">
        <v>314.16347175722922</v>
      </c>
      <c r="H16" s="244">
        <v>209.44231450481939</v>
      </c>
      <c r="I16" s="244">
        <v>209.44231450481939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  <c r="R16" s="244">
        <v>0</v>
      </c>
      <c r="S16" s="244">
        <v>0</v>
      </c>
      <c r="T16" s="244">
        <v>0</v>
      </c>
      <c r="U16" s="244">
        <v>0</v>
      </c>
      <c r="V16" s="244">
        <v>0</v>
      </c>
      <c r="W16" s="244">
        <v>0</v>
      </c>
      <c r="DA16" s="84" t="s">
        <v>124</v>
      </c>
    </row>
    <row r="17" spans="1:105" ht="12" customHeight="1" x14ac:dyDescent="0.25">
      <c r="A17" s="108" t="s">
        <v>125</v>
      </c>
      <c r="B17" s="247"/>
      <c r="C17" s="212">
        <f t="shared" ref="C17:W17" si="4">SUM(C18:C19)</f>
        <v>104.72115725241042</v>
      </c>
      <c r="D17" s="212">
        <f t="shared" si="4"/>
        <v>0</v>
      </c>
      <c r="E17" s="212">
        <f t="shared" si="4"/>
        <v>0</v>
      </c>
      <c r="F17" s="212">
        <f t="shared" si="4"/>
        <v>104.72115725241065</v>
      </c>
      <c r="G17" s="212">
        <f t="shared" si="4"/>
        <v>0</v>
      </c>
      <c r="H17" s="212">
        <f t="shared" si="4"/>
        <v>0</v>
      </c>
      <c r="I17" s="212">
        <f t="shared" si="4"/>
        <v>104.72115725240928</v>
      </c>
      <c r="J17" s="212">
        <f t="shared" si="4"/>
        <v>0</v>
      </c>
      <c r="K17" s="212">
        <f t="shared" si="4"/>
        <v>0</v>
      </c>
      <c r="L17" s="212">
        <f t="shared" si="4"/>
        <v>0</v>
      </c>
      <c r="M17" s="212">
        <f t="shared" si="4"/>
        <v>104.72115725241019</v>
      </c>
      <c r="N17" s="212">
        <f t="shared" si="4"/>
        <v>0</v>
      </c>
      <c r="O17" s="212">
        <f t="shared" si="4"/>
        <v>0</v>
      </c>
      <c r="P17" s="212">
        <f t="shared" si="4"/>
        <v>104.72115725241019</v>
      </c>
      <c r="Q17" s="212">
        <f t="shared" si="4"/>
        <v>0</v>
      </c>
      <c r="R17" s="212">
        <f t="shared" si="4"/>
        <v>0</v>
      </c>
      <c r="S17" s="212">
        <f t="shared" si="4"/>
        <v>104.72115725240883</v>
      </c>
      <c r="T17" s="212">
        <f t="shared" si="4"/>
        <v>0</v>
      </c>
      <c r="U17" s="212">
        <f t="shared" si="4"/>
        <v>0</v>
      </c>
      <c r="V17" s="212">
        <f t="shared" si="4"/>
        <v>104.72115725241019</v>
      </c>
      <c r="W17" s="212">
        <f t="shared" si="4"/>
        <v>0</v>
      </c>
      <c r="DA17" s="109"/>
    </row>
    <row r="18" spans="1:105" ht="12" customHeight="1" x14ac:dyDescent="0.25">
      <c r="A18" s="51" t="s">
        <v>41</v>
      </c>
      <c r="B18" s="248"/>
      <c r="C18" s="243">
        <f t="shared" ref="C18:W18" si="5">B12+C15-C12</f>
        <v>0</v>
      </c>
      <c r="D18" s="243">
        <f t="shared" si="5"/>
        <v>0</v>
      </c>
      <c r="E18" s="243">
        <f t="shared" si="5"/>
        <v>0</v>
      </c>
      <c r="F18" s="243">
        <f t="shared" si="5"/>
        <v>0</v>
      </c>
      <c r="G18" s="243">
        <f t="shared" si="5"/>
        <v>0</v>
      </c>
      <c r="H18" s="243">
        <f t="shared" si="5"/>
        <v>0</v>
      </c>
      <c r="I18" s="243">
        <f t="shared" si="5"/>
        <v>0</v>
      </c>
      <c r="J18" s="243">
        <f t="shared" si="5"/>
        <v>0</v>
      </c>
      <c r="K18" s="243">
        <f t="shared" si="5"/>
        <v>0</v>
      </c>
      <c r="L18" s="243">
        <f t="shared" si="5"/>
        <v>0</v>
      </c>
      <c r="M18" s="243">
        <f t="shared" si="5"/>
        <v>0</v>
      </c>
      <c r="N18" s="243">
        <f t="shared" si="5"/>
        <v>0</v>
      </c>
      <c r="O18" s="243">
        <f t="shared" si="5"/>
        <v>0</v>
      </c>
      <c r="P18" s="243">
        <f t="shared" si="5"/>
        <v>0</v>
      </c>
      <c r="Q18" s="243">
        <f t="shared" si="5"/>
        <v>0</v>
      </c>
      <c r="R18" s="243">
        <f t="shared" si="5"/>
        <v>0</v>
      </c>
      <c r="S18" s="243">
        <f t="shared" si="5"/>
        <v>0</v>
      </c>
      <c r="T18" s="243">
        <f t="shared" si="5"/>
        <v>0</v>
      </c>
      <c r="U18" s="243">
        <f t="shared" si="5"/>
        <v>0</v>
      </c>
      <c r="V18" s="243">
        <f t="shared" si="5"/>
        <v>0</v>
      </c>
      <c r="W18" s="243">
        <f t="shared" si="5"/>
        <v>0</v>
      </c>
      <c r="DA18" s="83"/>
    </row>
    <row r="19" spans="1:105" ht="12" customHeight="1" x14ac:dyDescent="0.25">
      <c r="A19" s="52" t="s">
        <v>42</v>
      </c>
      <c r="B19" s="249"/>
      <c r="C19" s="244">
        <f t="shared" ref="C19:W19" si="6">B13+C16-C13</f>
        <v>104.72115725241042</v>
      </c>
      <c r="D19" s="244">
        <f t="shared" si="6"/>
        <v>0</v>
      </c>
      <c r="E19" s="244">
        <f t="shared" si="6"/>
        <v>0</v>
      </c>
      <c r="F19" s="244">
        <f t="shared" si="6"/>
        <v>104.72115725241065</v>
      </c>
      <c r="G19" s="244">
        <f t="shared" si="6"/>
        <v>0</v>
      </c>
      <c r="H19" s="244">
        <f t="shared" si="6"/>
        <v>0</v>
      </c>
      <c r="I19" s="244">
        <f t="shared" si="6"/>
        <v>104.72115725240928</v>
      </c>
      <c r="J19" s="244">
        <f t="shared" si="6"/>
        <v>0</v>
      </c>
      <c r="K19" s="244">
        <f t="shared" si="6"/>
        <v>0</v>
      </c>
      <c r="L19" s="244">
        <f t="shared" si="6"/>
        <v>0</v>
      </c>
      <c r="M19" s="244">
        <f t="shared" si="6"/>
        <v>104.72115725241019</v>
      </c>
      <c r="N19" s="244">
        <f t="shared" si="6"/>
        <v>0</v>
      </c>
      <c r="O19" s="244">
        <f t="shared" si="6"/>
        <v>0</v>
      </c>
      <c r="P19" s="244">
        <f t="shared" si="6"/>
        <v>104.72115725241019</v>
      </c>
      <c r="Q19" s="244">
        <f t="shared" si="6"/>
        <v>0</v>
      </c>
      <c r="R19" s="244">
        <f t="shared" si="6"/>
        <v>0</v>
      </c>
      <c r="S19" s="244">
        <f t="shared" si="6"/>
        <v>104.72115725240883</v>
      </c>
      <c r="T19" s="244">
        <f t="shared" si="6"/>
        <v>0</v>
      </c>
      <c r="U19" s="244">
        <f t="shared" si="6"/>
        <v>0</v>
      </c>
      <c r="V19" s="244">
        <f t="shared" si="6"/>
        <v>104.72115725241019</v>
      </c>
      <c r="W19" s="244">
        <f t="shared" si="6"/>
        <v>0</v>
      </c>
      <c r="DA19" s="84"/>
    </row>
    <row r="20" spans="1:105" ht="12" customHeight="1" x14ac:dyDescent="0.25">
      <c r="A20" s="30" t="s">
        <v>126</v>
      </c>
      <c r="B20" s="205">
        <f t="shared" ref="B20:W20" si="7">SUM(B21:B22)</f>
        <v>57.263157894737105</v>
      </c>
      <c r="C20" s="205">
        <f t="shared" si="7"/>
        <v>73.705472399555902</v>
      </c>
      <c r="D20" s="205">
        <f t="shared" si="7"/>
        <v>148.03241591401502</v>
      </c>
      <c r="E20" s="205">
        <f t="shared" si="7"/>
        <v>282.03241591401502</v>
      </c>
      <c r="F20" s="205">
        <f t="shared" si="7"/>
        <v>120.75357316642385</v>
      </c>
      <c r="G20" s="205">
        <f t="shared" si="7"/>
        <v>135.91704492365398</v>
      </c>
      <c r="H20" s="205">
        <f t="shared" si="7"/>
        <v>195.359359428473</v>
      </c>
      <c r="I20" s="205">
        <f t="shared" si="7"/>
        <v>162.08051668088319</v>
      </c>
      <c r="J20" s="205">
        <f t="shared" si="7"/>
        <v>239.08051668088319</v>
      </c>
      <c r="K20" s="205">
        <f t="shared" si="7"/>
        <v>716.08051668088319</v>
      </c>
      <c r="L20" s="205">
        <f t="shared" si="7"/>
        <v>895.08051668088319</v>
      </c>
      <c r="M20" s="205">
        <f t="shared" si="7"/>
        <v>677.359359428473</v>
      </c>
      <c r="N20" s="205">
        <f t="shared" si="7"/>
        <v>1364.359359428473</v>
      </c>
      <c r="O20" s="205">
        <f t="shared" si="7"/>
        <v>1581.359359428473</v>
      </c>
      <c r="P20" s="205">
        <f t="shared" si="7"/>
        <v>1484.6382021760628</v>
      </c>
      <c r="Q20" s="205">
        <f t="shared" si="7"/>
        <v>1596.6382021760628</v>
      </c>
      <c r="R20" s="205">
        <f t="shared" si="7"/>
        <v>1348.6382021760628</v>
      </c>
      <c r="S20" s="205">
        <f t="shared" si="7"/>
        <v>1042.917044923654</v>
      </c>
      <c r="T20" s="205">
        <f t="shared" si="7"/>
        <v>934.91704492365398</v>
      </c>
      <c r="U20" s="205">
        <f t="shared" si="7"/>
        <v>1051.917044923654</v>
      </c>
      <c r="V20" s="205">
        <f t="shared" si="7"/>
        <v>889.19588767124378</v>
      </c>
      <c r="W20" s="205">
        <f t="shared" si="7"/>
        <v>799.19588767124378</v>
      </c>
      <c r="DA20" s="112"/>
    </row>
    <row r="21" spans="1:105" ht="12" customHeight="1" x14ac:dyDescent="0.25">
      <c r="A21" s="50" t="s">
        <v>41</v>
      </c>
      <c r="B21" s="243">
        <f t="shared" ref="B21:W21" si="8">B12-B8</f>
        <v>0</v>
      </c>
      <c r="C21" s="243">
        <f t="shared" si="8"/>
        <v>0</v>
      </c>
      <c r="D21" s="243">
        <f t="shared" si="8"/>
        <v>0</v>
      </c>
      <c r="E21" s="243">
        <f t="shared" si="8"/>
        <v>0</v>
      </c>
      <c r="F21" s="243">
        <f t="shared" si="8"/>
        <v>0</v>
      </c>
      <c r="G21" s="243">
        <f t="shared" si="8"/>
        <v>0</v>
      </c>
      <c r="H21" s="243">
        <f t="shared" si="8"/>
        <v>0</v>
      </c>
      <c r="I21" s="243">
        <f t="shared" si="8"/>
        <v>0</v>
      </c>
      <c r="J21" s="243">
        <f t="shared" si="8"/>
        <v>0</v>
      </c>
      <c r="K21" s="243">
        <f t="shared" si="8"/>
        <v>0</v>
      </c>
      <c r="L21" s="243">
        <f t="shared" si="8"/>
        <v>0</v>
      </c>
      <c r="M21" s="243">
        <f t="shared" si="8"/>
        <v>0</v>
      </c>
      <c r="N21" s="243">
        <f t="shared" si="8"/>
        <v>0</v>
      </c>
      <c r="O21" s="243">
        <f t="shared" si="8"/>
        <v>0</v>
      </c>
      <c r="P21" s="243">
        <f t="shared" si="8"/>
        <v>0</v>
      </c>
      <c r="Q21" s="243">
        <f t="shared" si="8"/>
        <v>0</v>
      </c>
      <c r="R21" s="243">
        <f t="shared" si="8"/>
        <v>0</v>
      </c>
      <c r="S21" s="243">
        <f t="shared" si="8"/>
        <v>0</v>
      </c>
      <c r="T21" s="243">
        <f t="shared" si="8"/>
        <v>0</v>
      </c>
      <c r="U21" s="243">
        <f t="shared" si="8"/>
        <v>0</v>
      </c>
      <c r="V21" s="243">
        <f t="shared" si="8"/>
        <v>0</v>
      </c>
      <c r="W21" s="243">
        <f t="shared" si="8"/>
        <v>0</v>
      </c>
      <c r="DA21" s="83"/>
    </row>
    <row r="22" spans="1:105" ht="12" customHeight="1" x14ac:dyDescent="0.25">
      <c r="A22" s="49" t="s">
        <v>42</v>
      </c>
      <c r="B22" s="244">
        <f t="shared" ref="B22:W22" si="9">B13-B9</f>
        <v>57.263157894737105</v>
      </c>
      <c r="C22" s="244">
        <f t="shared" si="9"/>
        <v>73.705472399555902</v>
      </c>
      <c r="D22" s="244">
        <f t="shared" si="9"/>
        <v>148.03241591401502</v>
      </c>
      <c r="E22" s="244">
        <f t="shared" si="9"/>
        <v>282.03241591401502</v>
      </c>
      <c r="F22" s="244">
        <f t="shared" si="9"/>
        <v>120.75357316642385</v>
      </c>
      <c r="G22" s="244">
        <f t="shared" si="9"/>
        <v>135.91704492365398</v>
      </c>
      <c r="H22" s="244">
        <f t="shared" si="9"/>
        <v>195.359359428473</v>
      </c>
      <c r="I22" s="244">
        <f t="shared" si="9"/>
        <v>162.08051668088319</v>
      </c>
      <c r="J22" s="244">
        <f t="shared" si="9"/>
        <v>239.08051668088319</v>
      </c>
      <c r="K22" s="244">
        <f t="shared" si="9"/>
        <v>716.08051668088319</v>
      </c>
      <c r="L22" s="244">
        <f t="shared" si="9"/>
        <v>895.08051668088319</v>
      </c>
      <c r="M22" s="244">
        <f t="shared" si="9"/>
        <v>677.359359428473</v>
      </c>
      <c r="N22" s="244">
        <f t="shared" si="9"/>
        <v>1364.359359428473</v>
      </c>
      <c r="O22" s="244">
        <f t="shared" si="9"/>
        <v>1581.359359428473</v>
      </c>
      <c r="P22" s="244">
        <f t="shared" si="9"/>
        <v>1484.6382021760628</v>
      </c>
      <c r="Q22" s="244">
        <f t="shared" si="9"/>
        <v>1596.6382021760628</v>
      </c>
      <c r="R22" s="244">
        <f t="shared" si="9"/>
        <v>1348.6382021760628</v>
      </c>
      <c r="S22" s="244">
        <f t="shared" si="9"/>
        <v>1042.917044923654</v>
      </c>
      <c r="T22" s="244">
        <f t="shared" si="9"/>
        <v>934.91704492365398</v>
      </c>
      <c r="U22" s="244">
        <f t="shared" si="9"/>
        <v>1051.917044923654</v>
      </c>
      <c r="V22" s="244">
        <f t="shared" si="9"/>
        <v>889.19588767124378</v>
      </c>
      <c r="W22" s="244">
        <f t="shared" si="9"/>
        <v>799.19588767124378</v>
      </c>
      <c r="DA22" s="84"/>
    </row>
    <row r="23" spans="1:105" ht="12" customHeight="1" x14ac:dyDescent="0.25">
      <c r="A23" s="4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</row>
    <row r="24" spans="1:105" ht="12" customHeight="1" x14ac:dyDescent="0.25">
      <c r="A24" s="30" t="s">
        <v>67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DA24" s="112"/>
    </row>
    <row r="25" spans="1:105" ht="12" customHeight="1" x14ac:dyDescent="0.25">
      <c r="A25" s="31" t="s">
        <v>68</v>
      </c>
      <c r="B25" s="212">
        <v>192.4387790197764</v>
      </c>
      <c r="C25" s="212">
        <v>212.49183147033531</v>
      </c>
      <c r="D25" s="212">
        <v>242.76569217540839</v>
      </c>
      <c r="E25" s="212">
        <v>248.87033533963881</v>
      </c>
      <c r="F25" s="212">
        <v>221.20507308684441</v>
      </c>
      <c r="G25" s="212">
        <v>219.50490111779879</v>
      </c>
      <c r="H25" s="212">
        <v>226.61754084264831</v>
      </c>
      <c r="I25" s="212">
        <v>254.75494411006019</v>
      </c>
      <c r="J25" s="212">
        <v>225.15803955288041</v>
      </c>
      <c r="K25" s="212">
        <v>188.406018916595</v>
      </c>
      <c r="L25" s="212">
        <v>177.0987102321582</v>
      </c>
      <c r="M25" s="212">
        <v>182.70533104041269</v>
      </c>
      <c r="N25" s="212">
        <v>156.20240756663799</v>
      </c>
      <c r="O25" s="212">
        <v>140.76646603611351</v>
      </c>
      <c r="P25" s="212">
        <v>134.7211521926053</v>
      </c>
      <c r="Q25" s="212">
        <v>90.734995700773865</v>
      </c>
      <c r="R25" s="212">
        <v>130.67970765262251</v>
      </c>
      <c r="S25" s="212">
        <v>128.51504729148749</v>
      </c>
      <c r="T25" s="212">
        <v>129.39707652622531</v>
      </c>
      <c r="U25" s="212">
        <v>143.48297506448839</v>
      </c>
      <c r="V25" s="212">
        <v>148.96457437661221</v>
      </c>
      <c r="W25" s="212">
        <v>145.54944110060191</v>
      </c>
      <c r="DA25" s="109" t="s">
        <v>127</v>
      </c>
    </row>
    <row r="26" spans="1:105" ht="12" customHeight="1" x14ac:dyDescent="0.25">
      <c r="A26" s="24" t="s">
        <v>30</v>
      </c>
      <c r="B26" s="215">
        <f t="shared" ref="B26:W26" si="10">B27+B28</f>
        <v>0</v>
      </c>
      <c r="C26" s="215">
        <f t="shared" si="10"/>
        <v>0</v>
      </c>
      <c r="D26" s="215">
        <f t="shared" si="10"/>
        <v>0</v>
      </c>
      <c r="E26" s="215">
        <f t="shared" si="10"/>
        <v>0</v>
      </c>
      <c r="F26" s="215">
        <f t="shared" si="10"/>
        <v>0</v>
      </c>
      <c r="G26" s="215">
        <f t="shared" si="10"/>
        <v>0</v>
      </c>
      <c r="H26" s="215">
        <f t="shared" si="10"/>
        <v>0</v>
      </c>
      <c r="I26" s="215">
        <f t="shared" si="10"/>
        <v>0</v>
      </c>
      <c r="J26" s="215">
        <f t="shared" si="10"/>
        <v>0</v>
      </c>
      <c r="K26" s="215">
        <f t="shared" si="10"/>
        <v>0</v>
      </c>
      <c r="L26" s="215">
        <f t="shared" si="10"/>
        <v>0</v>
      </c>
      <c r="M26" s="215">
        <f t="shared" si="10"/>
        <v>0</v>
      </c>
      <c r="N26" s="215">
        <f t="shared" si="10"/>
        <v>0</v>
      </c>
      <c r="O26" s="215">
        <f t="shared" si="10"/>
        <v>0</v>
      </c>
      <c r="P26" s="215">
        <f t="shared" si="10"/>
        <v>0</v>
      </c>
      <c r="Q26" s="215">
        <f t="shared" si="10"/>
        <v>0</v>
      </c>
      <c r="R26" s="215">
        <f t="shared" si="10"/>
        <v>0</v>
      </c>
      <c r="S26" s="215">
        <f t="shared" si="10"/>
        <v>0</v>
      </c>
      <c r="T26" s="215">
        <f t="shared" si="10"/>
        <v>0</v>
      </c>
      <c r="U26" s="215">
        <f t="shared" si="10"/>
        <v>0</v>
      </c>
      <c r="V26" s="215">
        <f t="shared" si="10"/>
        <v>0</v>
      </c>
      <c r="W26" s="215">
        <f t="shared" si="10"/>
        <v>0</v>
      </c>
      <c r="DA26" s="85"/>
    </row>
    <row r="27" spans="1:105" ht="12" customHeight="1" x14ac:dyDescent="0.25">
      <c r="A27" s="18" t="s">
        <v>39</v>
      </c>
      <c r="B27" s="206">
        <v>0</v>
      </c>
      <c r="C27" s="206">
        <v>0</v>
      </c>
      <c r="D27" s="206">
        <v>0</v>
      </c>
      <c r="E27" s="206">
        <v>0</v>
      </c>
      <c r="F27" s="206">
        <v>0</v>
      </c>
      <c r="G27" s="206">
        <v>0</v>
      </c>
      <c r="H27" s="206">
        <v>0</v>
      </c>
      <c r="I27" s="206">
        <v>0</v>
      </c>
      <c r="J27" s="206">
        <v>0</v>
      </c>
      <c r="K27" s="206">
        <v>0</v>
      </c>
      <c r="L27" s="206">
        <v>0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06">
        <v>0</v>
      </c>
      <c r="S27" s="206">
        <v>0</v>
      </c>
      <c r="T27" s="206">
        <v>0</v>
      </c>
      <c r="U27" s="206">
        <v>0</v>
      </c>
      <c r="V27" s="206">
        <v>0</v>
      </c>
      <c r="W27" s="206">
        <v>0</v>
      </c>
      <c r="DA27" s="71" t="s">
        <v>128</v>
      </c>
    </row>
    <row r="28" spans="1:105" ht="12" customHeight="1" x14ac:dyDescent="0.25">
      <c r="A28" s="18" t="s">
        <v>40</v>
      </c>
      <c r="B28" s="206">
        <v>0</v>
      </c>
      <c r="C28" s="206">
        <v>0</v>
      </c>
      <c r="D28" s="206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6">
        <v>0</v>
      </c>
      <c r="L28" s="206">
        <v>0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0</v>
      </c>
      <c r="W28" s="206">
        <v>0</v>
      </c>
      <c r="DA28" s="71" t="s">
        <v>129</v>
      </c>
    </row>
    <row r="29" spans="1:105" ht="12" customHeight="1" x14ac:dyDescent="0.25">
      <c r="A29" s="14" t="s">
        <v>31</v>
      </c>
      <c r="B29" s="206">
        <f t="shared" ref="B29:W29" si="11">SUM(B30:B34)</f>
        <v>53.315219260533091</v>
      </c>
      <c r="C29" s="206">
        <f t="shared" si="11"/>
        <v>54.280137575236452</v>
      </c>
      <c r="D29" s="206">
        <f t="shared" si="11"/>
        <v>55.039638865004292</v>
      </c>
      <c r="E29" s="206">
        <f t="shared" si="11"/>
        <v>56.458469475494397</v>
      </c>
      <c r="F29" s="206">
        <f t="shared" si="11"/>
        <v>25.998366294067061</v>
      </c>
      <c r="G29" s="206">
        <f t="shared" si="11"/>
        <v>4.8867583834909718</v>
      </c>
      <c r="H29" s="206">
        <f t="shared" si="11"/>
        <v>5.8516766981943249</v>
      </c>
      <c r="I29" s="206">
        <f t="shared" si="11"/>
        <v>5.8516766981943249</v>
      </c>
      <c r="J29" s="206">
        <f t="shared" si="11"/>
        <v>4.8867583834909718</v>
      </c>
      <c r="K29" s="206">
        <f t="shared" si="11"/>
        <v>3.883576956147893</v>
      </c>
      <c r="L29" s="206">
        <f t="shared" si="11"/>
        <v>3.883576956147893</v>
      </c>
      <c r="M29" s="206">
        <f t="shared" si="11"/>
        <v>0.95537403267411869</v>
      </c>
      <c r="N29" s="206">
        <f t="shared" si="11"/>
        <v>23.894153052450555</v>
      </c>
      <c r="O29" s="206">
        <f t="shared" si="11"/>
        <v>33.414531384350816</v>
      </c>
      <c r="P29" s="206">
        <f t="shared" si="11"/>
        <v>40.847463456577813</v>
      </c>
      <c r="Q29" s="206">
        <f t="shared" si="11"/>
        <v>20.679191745485813</v>
      </c>
      <c r="R29" s="206">
        <f t="shared" si="11"/>
        <v>18.577386070507309</v>
      </c>
      <c r="S29" s="206">
        <f t="shared" si="11"/>
        <v>14.498022355975923</v>
      </c>
      <c r="T29" s="206">
        <f t="shared" si="11"/>
        <v>11.809458297506449</v>
      </c>
      <c r="U29" s="206">
        <f t="shared" si="11"/>
        <v>10.709114359415302</v>
      </c>
      <c r="V29" s="206">
        <f t="shared" si="11"/>
        <v>11.061908856405845</v>
      </c>
      <c r="W29" s="206">
        <f t="shared" si="11"/>
        <v>11.778933791917455</v>
      </c>
      <c r="DA29" s="71"/>
    </row>
    <row r="30" spans="1:105" ht="12" customHeight="1" x14ac:dyDescent="0.25">
      <c r="A30" s="18" t="s">
        <v>32</v>
      </c>
      <c r="B30" s="206">
        <v>0</v>
      </c>
      <c r="C30" s="206">
        <v>0</v>
      </c>
      <c r="D30" s="206">
        <v>0</v>
      </c>
      <c r="E30" s="206">
        <v>0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DA30" s="71" t="s">
        <v>130</v>
      </c>
    </row>
    <row r="31" spans="1:105" ht="12" customHeight="1" x14ac:dyDescent="0.25">
      <c r="A31" s="18" t="s">
        <v>33</v>
      </c>
      <c r="B31" s="206">
        <v>22.594840928632841</v>
      </c>
      <c r="C31" s="206">
        <v>22.594840928632841</v>
      </c>
      <c r="D31" s="206">
        <v>20.335339638865001</v>
      </c>
      <c r="E31" s="206">
        <v>22.594840928632841</v>
      </c>
      <c r="F31" s="206">
        <v>12.427171109200341</v>
      </c>
      <c r="G31" s="206">
        <v>0</v>
      </c>
      <c r="H31" s="206">
        <v>0</v>
      </c>
      <c r="I31" s="206">
        <v>0</v>
      </c>
      <c r="J31" s="206">
        <v>0</v>
      </c>
      <c r="K31" s="206">
        <v>0</v>
      </c>
      <c r="L31" s="206">
        <v>0</v>
      </c>
      <c r="M31" s="206">
        <v>0</v>
      </c>
      <c r="N31" s="206">
        <v>5.4934651762682716</v>
      </c>
      <c r="O31" s="206">
        <v>7.690799656061909</v>
      </c>
      <c r="P31" s="206">
        <v>6.592175408426483</v>
      </c>
      <c r="Q31" s="206">
        <v>7.690799656061909</v>
      </c>
      <c r="R31" s="206">
        <v>7.690799656061909</v>
      </c>
      <c r="S31" s="206">
        <v>9.1443680137575232</v>
      </c>
      <c r="T31" s="206">
        <v>8.3028374892519334</v>
      </c>
      <c r="U31" s="206">
        <v>8.7225279449699045</v>
      </c>
      <c r="V31" s="206">
        <v>8.5917454858125524</v>
      </c>
      <c r="W31" s="206">
        <v>9.0663800515907127</v>
      </c>
      <c r="DA31" s="71" t="s">
        <v>131</v>
      </c>
    </row>
    <row r="32" spans="1:105" ht="12" customHeight="1" x14ac:dyDescent="0.25">
      <c r="A32" s="18" t="s">
        <v>69</v>
      </c>
      <c r="B32" s="206">
        <v>13.351504729148751</v>
      </c>
      <c r="C32" s="206">
        <v>13.351504729148751</v>
      </c>
      <c r="D32" s="206">
        <v>15.40558899398108</v>
      </c>
      <c r="E32" s="206">
        <v>17.45967325881341</v>
      </c>
      <c r="F32" s="206">
        <v>1.026999140154772</v>
      </c>
      <c r="G32" s="206">
        <v>1.026999140154772</v>
      </c>
      <c r="H32" s="206">
        <v>1.026999140154772</v>
      </c>
      <c r="I32" s="206">
        <v>1.026999140154772</v>
      </c>
      <c r="J32" s="206">
        <v>1.026999140154772</v>
      </c>
      <c r="K32" s="206">
        <v>1.0174548581255369</v>
      </c>
      <c r="L32" s="206">
        <v>1.0174548581255369</v>
      </c>
      <c r="M32" s="206">
        <v>0</v>
      </c>
      <c r="N32" s="206">
        <v>4.0699054170249349</v>
      </c>
      <c r="O32" s="206">
        <v>5.0874462596732588</v>
      </c>
      <c r="P32" s="206">
        <v>7.1223559759243331</v>
      </c>
      <c r="Q32" s="206">
        <v>3.0524505588993982</v>
      </c>
      <c r="R32" s="206">
        <v>3.0524505588993982</v>
      </c>
      <c r="S32" s="206">
        <v>3.626311263972485</v>
      </c>
      <c r="T32" s="206">
        <v>1.9281169389509889</v>
      </c>
      <c r="U32" s="206">
        <v>1.580137575236457</v>
      </c>
      <c r="V32" s="206">
        <v>1.4794496990541699</v>
      </c>
      <c r="W32" s="206">
        <v>1.548581255374033</v>
      </c>
      <c r="DA32" s="71" t="s">
        <v>132</v>
      </c>
    </row>
    <row r="33" spans="1:105" ht="12" customHeight="1" x14ac:dyDescent="0.25">
      <c r="A33" s="18" t="s">
        <v>70</v>
      </c>
      <c r="B33" s="206">
        <v>17.368873602751499</v>
      </c>
      <c r="C33" s="206">
        <v>18.33379191745486</v>
      </c>
      <c r="D33" s="206">
        <v>19.298710232158211</v>
      </c>
      <c r="E33" s="206">
        <v>16.403955288048149</v>
      </c>
      <c r="F33" s="206">
        <v>12.544196044711949</v>
      </c>
      <c r="G33" s="206">
        <v>3.8597592433362</v>
      </c>
      <c r="H33" s="206">
        <v>4.8246775580395527</v>
      </c>
      <c r="I33" s="206">
        <v>4.8246775580395527</v>
      </c>
      <c r="J33" s="206">
        <v>3.8597592433362</v>
      </c>
      <c r="K33" s="206">
        <v>2.8661220980223558</v>
      </c>
      <c r="L33" s="206">
        <v>2.8661220980223558</v>
      </c>
      <c r="M33" s="206">
        <v>0.95537403267411869</v>
      </c>
      <c r="N33" s="206">
        <v>14.33078245915735</v>
      </c>
      <c r="O33" s="206">
        <v>11.464574376612211</v>
      </c>
      <c r="P33" s="206">
        <v>13.375408426483229</v>
      </c>
      <c r="Q33" s="206">
        <v>3.8214961306964752</v>
      </c>
      <c r="R33" s="206">
        <v>0.95537403267411869</v>
      </c>
      <c r="S33" s="206">
        <v>0.37454858125537399</v>
      </c>
      <c r="T33" s="206">
        <v>0.37162510748065353</v>
      </c>
      <c r="U33" s="206">
        <v>0.3907136715391229</v>
      </c>
      <c r="V33" s="206">
        <v>0.35924333619948412</v>
      </c>
      <c r="W33" s="206">
        <v>0.34875322441960438</v>
      </c>
      <c r="DA33" s="71" t="s">
        <v>133</v>
      </c>
    </row>
    <row r="34" spans="1:105" ht="12" customHeight="1" x14ac:dyDescent="0.25">
      <c r="A34" s="18" t="s">
        <v>34</v>
      </c>
      <c r="B34" s="206">
        <v>0</v>
      </c>
      <c r="C34" s="206">
        <v>0</v>
      </c>
      <c r="D34" s="206">
        <v>0</v>
      </c>
      <c r="E34" s="206">
        <v>0</v>
      </c>
      <c r="F34" s="206">
        <v>0</v>
      </c>
      <c r="G34" s="206">
        <v>0</v>
      </c>
      <c r="H34" s="206">
        <v>0</v>
      </c>
      <c r="I34" s="206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9.1717110920034397</v>
      </c>
      <c r="P34" s="206">
        <v>13.75752364574377</v>
      </c>
      <c r="Q34" s="206">
        <v>6.114445399828031</v>
      </c>
      <c r="R34" s="206">
        <v>6.8787618228718834</v>
      </c>
      <c r="S34" s="206">
        <v>1.3527944969905421</v>
      </c>
      <c r="T34" s="206">
        <v>1.206878761822872</v>
      </c>
      <c r="U34" s="206">
        <v>1.573516766981943E-2</v>
      </c>
      <c r="V34" s="206">
        <v>0.63147033533963881</v>
      </c>
      <c r="W34" s="206">
        <v>0.81521926053310401</v>
      </c>
      <c r="DA34" s="71" t="s">
        <v>134</v>
      </c>
    </row>
    <row r="35" spans="1:105" ht="12" customHeight="1" x14ac:dyDescent="0.25">
      <c r="A35" s="14" t="s">
        <v>35</v>
      </c>
      <c r="B35" s="206">
        <f t="shared" ref="B35:W35" si="12">B36+B37</f>
        <v>55.288650042992252</v>
      </c>
      <c r="C35" s="206">
        <f t="shared" si="12"/>
        <v>63.542734307824581</v>
      </c>
      <c r="D35" s="206">
        <f t="shared" si="12"/>
        <v>65.971969045571797</v>
      </c>
      <c r="E35" s="206">
        <f t="shared" si="12"/>
        <v>59.135855546001707</v>
      </c>
      <c r="F35" s="206">
        <f t="shared" si="12"/>
        <v>65.714015477214105</v>
      </c>
      <c r="G35" s="206">
        <f t="shared" si="12"/>
        <v>69.906190885640584</v>
      </c>
      <c r="H35" s="206">
        <f t="shared" si="12"/>
        <v>68.05735167669819</v>
      </c>
      <c r="I35" s="206">
        <f t="shared" si="12"/>
        <v>78.223989681857262</v>
      </c>
      <c r="J35" s="206">
        <f t="shared" si="12"/>
        <v>74.699484092863273</v>
      </c>
      <c r="K35" s="206">
        <f t="shared" si="12"/>
        <v>63.026311263972481</v>
      </c>
      <c r="L35" s="206">
        <f t="shared" si="12"/>
        <v>61.263284608770412</v>
      </c>
      <c r="M35" s="206">
        <f t="shared" si="12"/>
        <v>61.543594153052439</v>
      </c>
      <c r="N35" s="206">
        <f t="shared" si="12"/>
        <v>53.288478073946678</v>
      </c>
      <c r="O35" s="206">
        <f t="shared" si="12"/>
        <v>41.917712811693889</v>
      </c>
      <c r="P35" s="206">
        <f t="shared" si="12"/>
        <v>27.063714531384349</v>
      </c>
      <c r="Q35" s="206">
        <f t="shared" si="12"/>
        <v>9.3507308684436783</v>
      </c>
      <c r="R35" s="206">
        <f t="shared" si="12"/>
        <v>37.295786758383493</v>
      </c>
      <c r="S35" s="206">
        <f t="shared" si="12"/>
        <v>27.94651762682717</v>
      </c>
      <c r="T35" s="206">
        <f t="shared" si="12"/>
        <v>26.143852106620809</v>
      </c>
      <c r="U35" s="206">
        <f t="shared" si="12"/>
        <v>28.25821152192605</v>
      </c>
      <c r="V35" s="206">
        <f t="shared" si="12"/>
        <v>28.20988822012038</v>
      </c>
      <c r="W35" s="206">
        <f t="shared" si="12"/>
        <v>36.992949269131557</v>
      </c>
      <c r="DA35" s="71"/>
    </row>
    <row r="36" spans="1:105" ht="12" customHeight="1" x14ac:dyDescent="0.25">
      <c r="A36" s="18" t="s">
        <v>72</v>
      </c>
      <c r="B36" s="206">
        <v>55.288650042992252</v>
      </c>
      <c r="C36" s="206">
        <v>63.542734307824581</v>
      </c>
      <c r="D36" s="206">
        <v>65.971969045571797</v>
      </c>
      <c r="E36" s="206">
        <v>59.135855546001707</v>
      </c>
      <c r="F36" s="206">
        <v>65.714015477214105</v>
      </c>
      <c r="G36" s="206">
        <v>69.906190885640584</v>
      </c>
      <c r="H36" s="206">
        <v>68.05735167669819</v>
      </c>
      <c r="I36" s="206">
        <v>78.223989681857262</v>
      </c>
      <c r="J36" s="206">
        <v>74.699484092863273</v>
      </c>
      <c r="K36" s="206">
        <v>63.026311263972481</v>
      </c>
      <c r="L36" s="206">
        <v>61.263284608770412</v>
      </c>
      <c r="M36" s="206">
        <v>61.543594153052439</v>
      </c>
      <c r="N36" s="206">
        <v>53.288478073946678</v>
      </c>
      <c r="O36" s="206">
        <v>41.917712811693889</v>
      </c>
      <c r="P36" s="206">
        <v>27.063714531384349</v>
      </c>
      <c r="Q36" s="206">
        <v>9.3507308684436783</v>
      </c>
      <c r="R36" s="206">
        <v>37.295786758383493</v>
      </c>
      <c r="S36" s="206">
        <v>27.94651762682717</v>
      </c>
      <c r="T36" s="206">
        <v>26.143852106620809</v>
      </c>
      <c r="U36" s="206">
        <v>28.25821152192605</v>
      </c>
      <c r="V36" s="206">
        <v>28.20988822012038</v>
      </c>
      <c r="W36" s="206">
        <v>36.992949269131557</v>
      </c>
      <c r="DA36" s="71" t="s">
        <v>135</v>
      </c>
    </row>
    <row r="37" spans="1:105" ht="12" customHeight="1" x14ac:dyDescent="0.25">
      <c r="A37" s="18" t="s">
        <v>36</v>
      </c>
      <c r="B37" s="206">
        <v>0</v>
      </c>
      <c r="C37" s="206">
        <v>0</v>
      </c>
      <c r="D37" s="206">
        <v>0</v>
      </c>
      <c r="E37" s="206">
        <v>0</v>
      </c>
      <c r="F37" s="206">
        <v>0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  <c r="M37" s="206">
        <v>0</v>
      </c>
      <c r="N37" s="206">
        <v>0</v>
      </c>
      <c r="O37" s="206">
        <v>0</v>
      </c>
      <c r="P37" s="206">
        <v>0</v>
      </c>
      <c r="Q37" s="206">
        <v>0</v>
      </c>
      <c r="R37" s="206">
        <v>0</v>
      </c>
      <c r="S37" s="206">
        <v>0</v>
      </c>
      <c r="T37" s="206">
        <v>0</v>
      </c>
      <c r="U37" s="206">
        <v>0</v>
      </c>
      <c r="V37" s="206">
        <v>0</v>
      </c>
      <c r="W37" s="206">
        <v>0</v>
      </c>
      <c r="DA37" s="71" t="s">
        <v>136</v>
      </c>
    </row>
    <row r="38" spans="1:105" ht="12" customHeight="1" x14ac:dyDescent="0.25">
      <c r="A38" s="14" t="s">
        <v>37</v>
      </c>
      <c r="B38" s="206">
        <f t="shared" ref="B38:W38" si="13">B39+B40+B41+B42+B43+B44</f>
        <v>0</v>
      </c>
      <c r="C38" s="206">
        <f t="shared" si="13"/>
        <v>0</v>
      </c>
      <c r="D38" s="206">
        <f t="shared" si="13"/>
        <v>0</v>
      </c>
      <c r="E38" s="206">
        <f t="shared" si="13"/>
        <v>0</v>
      </c>
      <c r="F38" s="206">
        <f t="shared" si="13"/>
        <v>0</v>
      </c>
      <c r="G38" s="206">
        <f t="shared" si="13"/>
        <v>0</v>
      </c>
      <c r="H38" s="206">
        <f t="shared" si="13"/>
        <v>0</v>
      </c>
      <c r="I38" s="206">
        <f t="shared" si="13"/>
        <v>0</v>
      </c>
      <c r="J38" s="206">
        <f t="shared" si="13"/>
        <v>0</v>
      </c>
      <c r="K38" s="206">
        <f t="shared" si="13"/>
        <v>0</v>
      </c>
      <c r="L38" s="206">
        <f t="shared" si="13"/>
        <v>0</v>
      </c>
      <c r="M38" s="206">
        <f t="shared" si="13"/>
        <v>0</v>
      </c>
      <c r="N38" s="206">
        <f t="shared" si="13"/>
        <v>0</v>
      </c>
      <c r="O38" s="206">
        <f t="shared" si="13"/>
        <v>0</v>
      </c>
      <c r="P38" s="206">
        <f t="shared" si="13"/>
        <v>0</v>
      </c>
      <c r="Q38" s="206">
        <f t="shared" si="13"/>
        <v>0</v>
      </c>
      <c r="R38" s="206">
        <f t="shared" si="13"/>
        <v>0</v>
      </c>
      <c r="S38" s="206">
        <f t="shared" si="13"/>
        <v>0</v>
      </c>
      <c r="T38" s="206">
        <f t="shared" si="13"/>
        <v>4.2218400687876183E-2</v>
      </c>
      <c r="U38" s="206">
        <f t="shared" si="13"/>
        <v>0.10722269991401551</v>
      </c>
      <c r="V38" s="206">
        <f t="shared" si="13"/>
        <v>9.3895098882201211E-2</v>
      </c>
      <c r="W38" s="206">
        <f t="shared" si="13"/>
        <v>9.8280309544282018E-2</v>
      </c>
      <c r="DA38" s="71"/>
    </row>
    <row r="39" spans="1:105" ht="12" customHeight="1" x14ac:dyDescent="0.25">
      <c r="A39" s="18" t="s">
        <v>73</v>
      </c>
      <c r="B39" s="206">
        <v>0</v>
      </c>
      <c r="C39" s="206">
        <v>0</v>
      </c>
      <c r="D39" s="206">
        <v>0</v>
      </c>
      <c r="E39" s="206">
        <v>0</v>
      </c>
      <c r="F39" s="206">
        <v>0</v>
      </c>
      <c r="G39" s="206">
        <v>0</v>
      </c>
      <c r="H39" s="206">
        <v>0</v>
      </c>
      <c r="I39" s="206">
        <v>0</v>
      </c>
      <c r="J39" s="206">
        <v>0</v>
      </c>
      <c r="K39" s="206">
        <v>0</v>
      </c>
      <c r="L39" s="206">
        <v>0</v>
      </c>
      <c r="M39" s="206">
        <v>0</v>
      </c>
      <c r="N39" s="206">
        <v>0</v>
      </c>
      <c r="O39" s="206">
        <v>0</v>
      </c>
      <c r="P39" s="206">
        <v>0</v>
      </c>
      <c r="Q39" s="206">
        <v>0</v>
      </c>
      <c r="R39" s="206">
        <v>0</v>
      </c>
      <c r="S39" s="206">
        <v>0</v>
      </c>
      <c r="T39" s="206">
        <v>0</v>
      </c>
      <c r="U39" s="206">
        <v>0</v>
      </c>
      <c r="V39" s="206">
        <v>0</v>
      </c>
      <c r="W39" s="206">
        <v>0</v>
      </c>
      <c r="DA39" s="71" t="s">
        <v>137</v>
      </c>
    </row>
    <row r="40" spans="1:105" ht="12" customHeight="1" x14ac:dyDescent="0.25">
      <c r="A40" s="18" t="s">
        <v>74</v>
      </c>
      <c r="B40" s="206">
        <v>0</v>
      </c>
      <c r="C40" s="206">
        <v>0</v>
      </c>
      <c r="D40" s="206">
        <v>0</v>
      </c>
      <c r="E40" s="206">
        <v>0</v>
      </c>
      <c r="F40" s="206">
        <v>0</v>
      </c>
      <c r="G40" s="206">
        <v>0</v>
      </c>
      <c r="H40" s="206">
        <v>0</v>
      </c>
      <c r="I40" s="206">
        <v>0</v>
      </c>
      <c r="J40" s="206">
        <v>0</v>
      </c>
      <c r="K40" s="206">
        <v>0</v>
      </c>
      <c r="L40" s="206">
        <v>0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06">
        <v>0</v>
      </c>
      <c r="S40" s="206">
        <v>0</v>
      </c>
      <c r="T40" s="206">
        <v>0</v>
      </c>
      <c r="U40" s="206">
        <v>0</v>
      </c>
      <c r="V40" s="206">
        <v>0</v>
      </c>
      <c r="W40" s="206">
        <v>0</v>
      </c>
      <c r="DA40" s="71" t="s">
        <v>138</v>
      </c>
    </row>
    <row r="41" spans="1:105" ht="12" customHeight="1" x14ac:dyDescent="0.25">
      <c r="A41" s="18" t="s">
        <v>75</v>
      </c>
      <c r="B41" s="206">
        <v>0</v>
      </c>
      <c r="C41" s="206">
        <v>0</v>
      </c>
      <c r="D41" s="206">
        <v>0</v>
      </c>
      <c r="E41" s="206">
        <v>0</v>
      </c>
      <c r="F41" s="206">
        <v>0</v>
      </c>
      <c r="G41" s="206">
        <v>0</v>
      </c>
      <c r="H41" s="206">
        <v>0</v>
      </c>
      <c r="I41" s="206">
        <v>0</v>
      </c>
      <c r="J41" s="206">
        <v>0</v>
      </c>
      <c r="K41" s="206">
        <v>0</v>
      </c>
      <c r="L41" s="206">
        <v>0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06">
        <v>0</v>
      </c>
      <c r="S41" s="206">
        <v>0</v>
      </c>
      <c r="T41" s="206">
        <v>4.2218400687876183E-2</v>
      </c>
      <c r="U41" s="206">
        <v>0.10722269991401551</v>
      </c>
      <c r="V41" s="206">
        <v>9.3895098882201211E-2</v>
      </c>
      <c r="W41" s="206">
        <v>9.8280309544282018E-2</v>
      </c>
      <c r="DA41" s="71" t="s">
        <v>139</v>
      </c>
    </row>
    <row r="42" spans="1:105" ht="12" customHeight="1" x14ac:dyDescent="0.25">
      <c r="A42" s="18" t="s">
        <v>76</v>
      </c>
      <c r="B42" s="206">
        <v>0</v>
      </c>
      <c r="C42" s="206">
        <v>0</v>
      </c>
      <c r="D42" s="206">
        <v>0</v>
      </c>
      <c r="E42" s="206">
        <v>0</v>
      </c>
      <c r="F42" s="206">
        <v>0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>
        <v>0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06">
        <v>0</v>
      </c>
      <c r="S42" s="206">
        <v>0</v>
      </c>
      <c r="T42" s="206">
        <v>0</v>
      </c>
      <c r="U42" s="206">
        <v>0</v>
      </c>
      <c r="V42" s="206">
        <v>0</v>
      </c>
      <c r="W42" s="206">
        <v>0</v>
      </c>
      <c r="DA42" s="71" t="s">
        <v>140</v>
      </c>
    </row>
    <row r="43" spans="1:105" ht="12" customHeight="1" x14ac:dyDescent="0.25">
      <c r="A43" s="18" t="s">
        <v>77</v>
      </c>
      <c r="B43" s="206">
        <v>0</v>
      </c>
      <c r="C43" s="206">
        <v>0</v>
      </c>
      <c r="D43" s="206">
        <v>0</v>
      </c>
      <c r="E43" s="206">
        <v>0</v>
      </c>
      <c r="F43" s="206">
        <v>0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>
        <v>0</v>
      </c>
      <c r="M43" s="206">
        <v>0</v>
      </c>
      <c r="N43" s="206">
        <v>0</v>
      </c>
      <c r="O43" s="206">
        <v>0</v>
      </c>
      <c r="P43" s="206">
        <v>0</v>
      </c>
      <c r="Q43" s="206">
        <v>0</v>
      </c>
      <c r="R43" s="206">
        <v>0</v>
      </c>
      <c r="S43" s="206">
        <v>0</v>
      </c>
      <c r="T43" s="206">
        <v>0</v>
      </c>
      <c r="U43" s="206">
        <v>0</v>
      </c>
      <c r="V43" s="206">
        <v>0</v>
      </c>
      <c r="W43" s="206">
        <v>0</v>
      </c>
      <c r="DA43" s="71" t="s">
        <v>141</v>
      </c>
    </row>
    <row r="44" spans="1:105" ht="12" customHeight="1" x14ac:dyDescent="0.25">
      <c r="A44" s="18" t="s">
        <v>78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6">
        <v>0</v>
      </c>
      <c r="W44" s="206">
        <v>0</v>
      </c>
      <c r="DA44" s="71" t="s">
        <v>142</v>
      </c>
    </row>
    <row r="45" spans="1:105" ht="12" customHeight="1" x14ac:dyDescent="0.25">
      <c r="A45" s="14" t="s">
        <v>79</v>
      </c>
      <c r="B45" s="206">
        <v>0</v>
      </c>
      <c r="C45" s="206">
        <v>0</v>
      </c>
      <c r="D45" s="206">
        <v>0</v>
      </c>
      <c r="E45" s="206">
        <v>0</v>
      </c>
      <c r="F45" s="206">
        <v>0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>
        <v>0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06">
        <v>0</v>
      </c>
      <c r="S45" s="206">
        <v>0</v>
      </c>
      <c r="T45" s="206">
        <v>0</v>
      </c>
      <c r="U45" s="206">
        <v>0</v>
      </c>
      <c r="V45" s="206">
        <v>0</v>
      </c>
      <c r="W45" s="206">
        <v>0</v>
      </c>
      <c r="DA45" s="71" t="s">
        <v>143</v>
      </c>
    </row>
    <row r="46" spans="1:105" ht="12" customHeight="1" x14ac:dyDescent="0.25">
      <c r="A46" s="21" t="s">
        <v>38</v>
      </c>
      <c r="B46" s="209">
        <v>83.834909716251076</v>
      </c>
      <c r="C46" s="209">
        <v>94.668959587274287</v>
      </c>
      <c r="D46" s="209">
        <v>121.7540842648323</v>
      </c>
      <c r="E46" s="209">
        <v>133.27601031814271</v>
      </c>
      <c r="F46" s="209">
        <v>129.49269131556321</v>
      </c>
      <c r="G46" s="209">
        <v>144.71195184866721</v>
      </c>
      <c r="H46" s="209">
        <v>152.70851246775581</v>
      </c>
      <c r="I46" s="209">
        <v>170.67927773000861</v>
      </c>
      <c r="J46" s="209">
        <v>145.5717970765262</v>
      </c>
      <c r="K46" s="209">
        <v>121.49613069647459</v>
      </c>
      <c r="L46" s="209">
        <v>111.9518486672399</v>
      </c>
      <c r="M46" s="209">
        <v>120.20636285468611</v>
      </c>
      <c r="N46" s="209">
        <v>79.019776440240747</v>
      </c>
      <c r="O46" s="209">
        <v>65.434221840068787</v>
      </c>
      <c r="P46" s="209">
        <v>66.809974204643154</v>
      </c>
      <c r="Q46" s="209">
        <v>60.705073086844372</v>
      </c>
      <c r="R46" s="209">
        <v>74.806534823731724</v>
      </c>
      <c r="S46" s="209">
        <v>86.070507308684427</v>
      </c>
      <c r="T46" s="209">
        <v>91.40154772141014</v>
      </c>
      <c r="U46" s="209">
        <v>104.408426483233</v>
      </c>
      <c r="V46" s="209">
        <v>109.59888220120381</v>
      </c>
      <c r="W46" s="209">
        <v>96.679277730008607</v>
      </c>
      <c r="DA46" s="86" t="s">
        <v>144</v>
      </c>
    </row>
    <row r="47" spans="1:105" ht="12" customHeight="1" x14ac:dyDescent="0.25">
      <c r="A47" s="31" t="s">
        <v>145</v>
      </c>
      <c r="B47" s="212">
        <f t="shared" ref="B47:W47" si="14">SUM(B48:B49)</f>
        <v>192.4387790197764</v>
      </c>
      <c r="C47" s="212">
        <f t="shared" si="14"/>
        <v>212.49183147033531</v>
      </c>
      <c r="D47" s="212">
        <f t="shared" si="14"/>
        <v>242.76569217540819</v>
      </c>
      <c r="E47" s="212">
        <f t="shared" si="14"/>
        <v>248.87033533963881</v>
      </c>
      <c r="F47" s="212">
        <f t="shared" si="14"/>
        <v>221.20507308684429</v>
      </c>
      <c r="G47" s="212">
        <f t="shared" si="14"/>
        <v>219.50490111779879</v>
      </c>
      <c r="H47" s="212">
        <f t="shared" si="14"/>
        <v>226.61754084264831</v>
      </c>
      <c r="I47" s="212">
        <f t="shared" si="14"/>
        <v>254.75494411006031</v>
      </c>
      <c r="J47" s="212">
        <f t="shared" si="14"/>
        <v>225.15803955288041</v>
      </c>
      <c r="K47" s="212">
        <f t="shared" si="14"/>
        <v>188.40601891659489</v>
      </c>
      <c r="L47" s="212">
        <f t="shared" si="14"/>
        <v>177.09871023215831</v>
      </c>
      <c r="M47" s="212">
        <f t="shared" si="14"/>
        <v>182.7053310404126</v>
      </c>
      <c r="N47" s="212">
        <f t="shared" si="14"/>
        <v>156.20240756663799</v>
      </c>
      <c r="O47" s="212">
        <f t="shared" si="14"/>
        <v>140.76646603611351</v>
      </c>
      <c r="P47" s="212">
        <f t="shared" si="14"/>
        <v>134.72115219260519</v>
      </c>
      <c r="Q47" s="212">
        <f t="shared" si="14"/>
        <v>90.734995700773851</v>
      </c>
      <c r="R47" s="212">
        <f t="shared" si="14"/>
        <v>130.67970765262251</v>
      </c>
      <c r="S47" s="212">
        <f t="shared" si="14"/>
        <v>128.51504729148749</v>
      </c>
      <c r="T47" s="212">
        <f t="shared" si="14"/>
        <v>129.39707652622531</v>
      </c>
      <c r="U47" s="212">
        <f t="shared" si="14"/>
        <v>143.4829750644883</v>
      </c>
      <c r="V47" s="212">
        <f t="shared" si="14"/>
        <v>148.96457437661229</v>
      </c>
      <c r="W47" s="212">
        <f t="shared" si="14"/>
        <v>145.54944110060191</v>
      </c>
      <c r="DA47" s="109"/>
    </row>
    <row r="48" spans="1:105" ht="12" customHeight="1" x14ac:dyDescent="0.25">
      <c r="A48" s="51" t="s">
        <v>41</v>
      </c>
      <c r="B48" s="243">
        <f>ISI_fec!B5</f>
        <v>0</v>
      </c>
      <c r="C48" s="243">
        <f>ISI_fec!C5</f>
        <v>0</v>
      </c>
      <c r="D48" s="243">
        <f>ISI_fec!D5</f>
        <v>0</v>
      </c>
      <c r="E48" s="243">
        <f>ISI_fec!E5</f>
        <v>0</v>
      </c>
      <c r="F48" s="243">
        <f>ISI_fec!F5</f>
        <v>0</v>
      </c>
      <c r="G48" s="243">
        <f>ISI_fec!G5</f>
        <v>0</v>
      </c>
      <c r="H48" s="243">
        <f>ISI_fec!H5</f>
        <v>0</v>
      </c>
      <c r="I48" s="243">
        <f>ISI_fec!I5</f>
        <v>0</v>
      </c>
      <c r="J48" s="243">
        <f>ISI_fec!J5</f>
        <v>0</v>
      </c>
      <c r="K48" s="243">
        <f>ISI_fec!K5</f>
        <v>0</v>
      </c>
      <c r="L48" s="243">
        <f>ISI_fec!L5</f>
        <v>0</v>
      </c>
      <c r="M48" s="243">
        <f>ISI_fec!M5</f>
        <v>0</v>
      </c>
      <c r="N48" s="243">
        <f>ISI_fec!N5</f>
        <v>0</v>
      </c>
      <c r="O48" s="243">
        <f>ISI_fec!O5</f>
        <v>0</v>
      </c>
      <c r="P48" s="243">
        <f>ISI_fec!P5</f>
        <v>0</v>
      </c>
      <c r="Q48" s="243">
        <f>ISI_fec!Q5</f>
        <v>0</v>
      </c>
      <c r="R48" s="243">
        <f>ISI_fec!R5</f>
        <v>0</v>
      </c>
      <c r="S48" s="243">
        <f>ISI_fec!S5</f>
        <v>0</v>
      </c>
      <c r="T48" s="243">
        <f>ISI_fec!T5</f>
        <v>0</v>
      </c>
      <c r="U48" s="243">
        <f>ISI_fec!U5</f>
        <v>0</v>
      </c>
      <c r="V48" s="243">
        <f>ISI_fec!V5</f>
        <v>0</v>
      </c>
      <c r="W48" s="243">
        <f>ISI_fec!W5</f>
        <v>0</v>
      </c>
      <c r="DA48" s="83"/>
    </row>
    <row r="49" spans="1:105" ht="12" customHeight="1" x14ac:dyDescent="0.25">
      <c r="A49" s="52" t="s">
        <v>42</v>
      </c>
      <c r="B49" s="244">
        <f>ISI_fec!B54</f>
        <v>192.4387790197764</v>
      </c>
      <c r="C49" s="244">
        <f>ISI_fec!C54</f>
        <v>212.49183147033531</v>
      </c>
      <c r="D49" s="244">
        <f>ISI_fec!D54</f>
        <v>242.76569217540819</v>
      </c>
      <c r="E49" s="244">
        <f>ISI_fec!E54</f>
        <v>248.87033533963881</v>
      </c>
      <c r="F49" s="244">
        <f>ISI_fec!F54</f>
        <v>221.20507308684429</v>
      </c>
      <c r="G49" s="244">
        <f>ISI_fec!G54</f>
        <v>219.50490111779879</v>
      </c>
      <c r="H49" s="244">
        <f>ISI_fec!H54</f>
        <v>226.61754084264831</v>
      </c>
      <c r="I49" s="244">
        <f>ISI_fec!I54</f>
        <v>254.75494411006031</v>
      </c>
      <c r="J49" s="244">
        <f>ISI_fec!J54</f>
        <v>225.15803955288041</v>
      </c>
      <c r="K49" s="244">
        <f>ISI_fec!K54</f>
        <v>188.40601891659489</v>
      </c>
      <c r="L49" s="244">
        <f>ISI_fec!L54</f>
        <v>177.09871023215831</v>
      </c>
      <c r="M49" s="244">
        <f>ISI_fec!M54</f>
        <v>182.7053310404126</v>
      </c>
      <c r="N49" s="244">
        <f>ISI_fec!N54</f>
        <v>156.20240756663799</v>
      </c>
      <c r="O49" s="244">
        <f>ISI_fec!O54</f>
        <v>140.76646603611351</v>
      </c>
      <c r="P49" s="244">
        <f>ISI_fec!P54</f>
        <v>134.72115219260519</v>
      </c>
      <c r="Q49" s="244">
        <f>ISI_fec!Q54</f>
        <v>90.734995700773851</v>
      </c>
      <c r="R49" s="244">
        <f>ISI_fec!R54</f>
        <v>130.67970765262251</v>
      </c>
      <c r="S49" s="244">
        <f>ISI_fec!S54</f>
        <v>128.51504729148749</v>
      </c>
      <c r="T49" s="244">
        <f>ISI_fec!T54</f>
        <v>129.39707652622531</v>
      </c>
      <c r="U49" s="244">
        <f>ISI_fec!U54</f>
        <v>143.4829750644883</v>
      </c>
      <c r="V49" s="244">
        <f>ISI_fec!V54</f>
        <v>148.96457437661229</v>
      </c>
      <c r="W49" s="244">
        <f>ISI_fec!W54</f>
        <v>145.54944110060191</v>
      </c>
      <c r="DA49" s="84"/>
    </row>
    <row r="50" spans="1:105" ht="12" customHeight="1" x14ac:dyDescent="0.25">
      <c r="A50" s="3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DA50" s="87"/>
    </row>
    <row r="51" spans="1:105" ht="12" customHeight="1" x14ac:dyDescent="0.25">
      <c r="A51" s="30" t="s">
        <v>85</v>
      </c>
      <c r="B51" s="205">
        <f t="shared" ref="B51:W51" si="15">B52+B53</f>
        <v>998.9169408233621</v>
      </c>
      <c r="C51" s="205">
        <f t="shared" si="15"/>
        <v>1127.2037084247604</v>
      </c>
      <c r="D51" s="205">
        <f t="shared" si="15"/>
        <v>1245.2854961485418</v>
      </c>
      <c r="E51" s="205">
        <f t="shared" si="15"/>
        <v>1240.9302065725731</v>
      </c>
      <c r="F51" s="205">
        <f t="shared" si="15"/>
        <v>1161.4947554814335</v>
      </c>
      <c r="G51" s="205">
        <f t="shared" si="15"/>
        <v>1141.7532380642429</v>
      </c>
      <c r="H51" s="205">
        <f t="shared" si="15"/>
        <v>1130.134086744627</v>
      </c>
      <c r="I51" s="205">
        <f t="shared" si="15"/>
        <v>1215.3001032884761</v>
      </c>
      <c r="J51" s="205">
        <f t="shared" si="15"/>
        <v>1059.3296776311824</v>
      </c>
      <c r="K51" s="205">
        <f t="shared" si="15"/>
        <v>658.6968807864921</v>
      </c>
      <c r="L51" s="205">
        <f t="shared" si="15"/>
        <v>815.87872443463118</v>
      </c>
      <c r="M51" s="205">
        <f t="shared" si="15"/>
        <v>965.1935268948223</v>
      </c>
      <c r="N51" s="205">
        <f t="shared" si="15"/>
        <v>984.01478554354264</v>
      </c>
      <c r="O51" s="205">
        <f t="shared" si="15"/>
        <v>937.37789985328254</v>
      </c>
      <c r="P51" s="205">
        <f t="shared" si="15"/>
        <v>975.56557989084138</v>
      </c>
      <c r="Q51" s="205">
        <f t="shared" si="15"/>
        <v>868.7073874580434</v>
      </c>
      <c r="R51" s="205">
        <f t="shared" si="15"/>
        <v>929.57909936672991</v>
      </c>
      <c r="S51" s="205">
        <f t="shared" si="15"/>
        <v>910.27656062538813</v>
      </c>
      <c r="T51" s="205">
        <f t="shared" si="15"/>
        <v>826.73616969132365</v>
      </c>
      <c r="U51" s="205">
        <f t="shared" si="15"/>
        <v>730.16660829906846</v>
      </c>
      <c r="V51" s="205">
        <f t="shared" si="15"/>
        <v>458.25792822081087</v>
      </c>
      <c r="W51" s="205">
        <f t="shared" si="15"/>
        <v>403.36514327558729</v>
      </c>
      <c r="DA51" s="112"/>
    </row>
    <row r="52" spans="1:105" ht="12" customHeight="1" x14ac:dyDescent="0.25">
      <c r="A52" s="24" t="s">
        <v>146</v>
      </c>
      <c r="B52" s="215">
        <f>(ISI_emi!B5-ISI_emi!B52)+(ISI_emi!B54-ISI_emi!B96)</f>
        <v>287.26158347799969</v>
      </c>
      <c r="C52" s="215">
        <f>(ISI_emi!C5-ISI_emi!C52)+(ISI_emi!C54-ISI_emi!C96)</f>
        <v>309.77563175850958</v>
      </c>
      <c r="D52" s="215">
        <f>(ISI_emi!D5-ISI_emi!D52)+(ISI_emi!D54-ISI_emi!D96)</f>
        <v>319.01162291766173</v>
      </c>
      <c r="E52" s="215">
        <f>(ISI_emi!E5-ISI_emi!E52)+(ISI_emi!E54-ISI_emi!E96)</f>
        <v>305.9162409591022</v>
      </c>
      <c r="F52" s="215">
        <f>(ISI_emi!F5-ISI_emi!F52)+(ISI_emi!F54-ISI_emi!F96)</f>
        <v>231.01641071790937</v>
      </c>
      <c r="G52" s="215">
        <f>(ISI_emi!G5-ISI_emi!G52)+(ISI_emi!G54-ISI_emi!G96)</f>
        <v>179.88935003826953</v>
      </c>
      <c r="H52" s="215">
        <f>(ISI_emi!H5-ISI_emi!H52)+(ISI_emi!H54-ISI_emi!H96)</f>
        <v>178.67370419843371</v>
      </c>
      <c r="I52" s="215">
        <f>(ISI_emi!I5-ISI_emi!I52)+(ISI_emi!I54-ISI_emi!I96)</f>
        <v>202.55305067819711</v>
      </c>
      <c r="J52" s="215">
        <f>(ISI_emi!J5-ISI_emi!J52)+(ISI_emi!J54-ISI_emi!J96)</f>
        <v>191.14781219792519</v>
      </c>
      <c r="K52" s="215">
        <f>(ISI_emi!K5-ISI_emi!K52)+(ISI_emi!K54-ISI_emi!K96)</f>
        <v>160.4803503582275</v>
      </c>
      <c r="L52" s="215">
        <f>(ISI_emi!L5-ISI_emi!L52)+(ISI_emi!L54-ISI_emi!L96)</f>
        <v>156.33936251797707</v>
      </c>
      <c r="M52" s="215">
        <f>(ISI_emi!M5-ISI_emi!M52)+(ISI_emi!M54-ISI_emi!M96)</f>
        <v>147.64924295861556</v>
      </c>
      <c r="N52" s="215">
        <f>(ISI_emi!N5-ISI_emi!N52)+(ISI_emi!N54-ISI_emi!N96)</f>
        <v>198.74336939886177</v>
      </c>
      <c r="O52" s="215">
        <f>(ISI_emi!O5-ISI_emi!O52)+(ISI_emi!O54-ISI_emi!O96)</f>
        <v>209.14961795679039</v>
      </c>
      <c r="P52" s="215">
        <f>(ISI_emi!P5-ISI_emi!P52)+(ISI_emi!P54-ISI_emi!P96)</f>
        <v>202.58344259847183</v>
      </c>
      <c r="Q52" s="215">
        <f>(ISI_emi!Q5-ISI_emi!Q52)+(ISI_emi!Q54-ISI_emi!Q96)</f>
        <v>89.094864237033221</v>
      </c>
      <c r="R52" s="215">
        <f>(ISI_emi!R5-ISI_emi!R52)+(ISI_emi!R54-ISI_emi!R96)</f>
        <v>148.5641980780797</v>
      </c>
      <c r="S52" s="215">
        <f>(ISI_emi!S5-ISI_emi!S52)+(ISI_emi!S54-ISI_emi!S96)</f>
        <v>107.78524919910319</v>
      </c>
      <c r="T52" s="215">
        <f>(ISI_emi!T5-ISI_emi!T52)+(ISI_emi!T54-ISI_emi!T96)</f>
        <v>95.454312117657992</v>
      </c>
      <c r="U52" s="215">
        <f>(ISI_emi!U5-ISI_emi!U52)+(ISI_emi!U54-ISI_emi!U96)</f>
        <v>95.630575677812544</v>
      </c>
      <c r="V52" s="215">
        <f>(ISI_emi!V5-ISI_emi!V52)+(ISI_emi!V54-ISI_emi!V96)</f>
        <v>97.27193483920945</v>
      </c>
      <c r="W52" s="215">
        <f>(ISI_emi!W5-ISI_emi!W52)+(ISI_emi!W54-ISI_emi!W96)</f>
        <v>120.08481587791738</v>
      </c>
      <c r="DA52" s="85"/>
    </row>
    <row r="53" spans="1:105" ht="12" customHeight="1" x14ac:dyDescent="0.25">
      <c r="A53" s="14" t="s">
        <v>147</v>
      </c>
      <c r="B53" s="206">
        <f>ISI_emi!B52+ISI_emi!B96</f>
        <v>711.6553573453624</v>
      </c>
      <c r="C53" s="206">
        <f>ISI_emi!C52+ISI_emi!C96</f>
        <v>817.42807666625083</v>
      </c>
      <c r="D53" s="206">
        <f>ISI_emi!D52+ISI_emi!D96</f>
        <v>926.2738732308801</v>
      </c>
      <c r="E53" s="206">
        <f>ISI_emi!E52+ISI_emi!E96</f>
        <v>935.01396561347087</v>
      </c>
      <c r="F53" s="206">
        <f>ISI_emi!F52+ISI_emi!F96</f>
        <v>930.47834476352409</v>
      </c>
      <c r="G53" s="206">
        <f>ISI_emi!G52+ISI_emi!G96</f>
        <v>961.86388802597332</v>
      </c>
      <c r="H53" s="206">
        <f>ISI_emi!H52+ISI_emi!H96</f>
        <v>951.46038254619327</v>
      </c>
      <c r="I53" s="206">
        <f>ISI_emi!I52+ISI_emi!I96</f>
        <v>1012.747052610279</v>
      </c>
      <c r="J53" s="206">
        <f>ISI_emi!J52+ISI_emi!J96</f>
        <v>868.18186543325726</v>
      </c>
      <c r="K53" s="206">
        <f>ISI_emi!K52+ISI_emi!K96</f>
        <v>498.2165304282646</v>
      </c>
      <c r="L53" s="206">
        <f>ISI_emi!L52+ISI_emi!L96</f>
        <v>659.53936191665412</v>
      </c>
      <c r="M53" s="206">
        <f>ISI_emi!M52+ISI_emi!M96</f>
        <v>817.54428393620674</v>
      </c>
      <c r="N53" s="206">
        <f>ISI_emi!N52+ISI_emi!N96</f>
        <v>785.27141614468087</v>
      </c>
      <c r="O53" s="206">
        <f>ISI_emi!O52+ISI_emi!O96</f>
        <v>728.22828189649215</v>
      </c>
      <c r="P53" s="206">
        <f>ISI_emi!P52+ISI_emi!P96</f>
        <v>772.98213729236954</v>
      </c>
      <c r="Q53" s="206">
        <f>ISI_emi!Q52+ISI_emi!Q96</f>
        <v>779.61252322101018</v>
      </c>
      <c r="R53" s="206">
        <f>ISI_emi!R52+ISI_emi!R96</f>
        <v>781.01490128865021</v>
      </c>
      <c r="S53" s="206">
        <f>ISI_emi!S52+ISI_emi!S96</f>
        <v>802.49131142628494</v>
      </c>
      <c r="T53" s="206">
        <f>ISI_emi!T52+ISI_emi!T96</f>
        <v>731.28185757366566</v>
      </c>
      <c r="U53" s="206">
        <f>ISI_emi!U52+ISI_emi!U96</f>
        <v>634.53603262125591</v>
      </c>
      <c r="V53" s="206">
        <f>ISI_emi!V52+ISI_emi!V96</f>
        <v>360.98599338160142</v>
      </c>
      <c r="W53" s="206">
        <f>ISI_emi!W52+ISI_emi!W96</f>
        <v>283.28032739766991</v>
      </c>
      <c r="DA53" s="71"/>
    </row>
    <row r="54" spans="1:105" ht="12" customHeight="1" x14ac:dyDescent="0.25">
      <c r="A54" s="31" t="s">
        <v>145</v>
      </c>
      <c r="B54" s="212">
        <f t="shared" ref="B54:W54" si="16">SUM(B55:B56)</f>
        <v>998.9169408233621</v>
      </c>
      <c r="C54" s="212">
        <f t="shared" si="16"/>
        <v>1127.2037084247604</v>
      </c>
      <c r="D54" s="212">
        <f t="shared" si="16"/>
        <v>1245.2854961485418</v>
      </c>
      <c r="E54" s="212">
        <f t="shared" si="16"/>
        <v>1240.9302065725731</v>
      </c>
      <c r="F54" s="212">
        <f t="shared" si="16"/>
        <v>1161.4947554814335</v>
      </c>
      <c r="G54" s="212">
        <f t="shared" si="16"/>
        <v>1141.7532380642429</v>
      </c>
      <c r="H54" s="212">
        <f t="shared" si="16"/>
        <v>1130.134086744627</v>
      </c>
      <c r="I54" s="212">
        <f t="shared" si="16"/>
        <v>1215.3001032884761</v>
      </c>
      <c r="J54" s="212">
        <f t="shared" si="16"/>
        <v>1059.3296776311824</v>
      </c>
      <c r="K54" s="212">
        <f t="shared" si="16"/>
        <v>658.6968807864921</v>
      </c>
      <c r="L54" s="212">
        <f t="shared" si="16"/>
        <v>815.87872443463118</v>
      </c>
      <c r="M54" s="212">
        <f t="shared" si="16"/>
        <v>965.1935268948223</v>
      </c>
      <c r="N54" s="212">
        <f t="shared" si="16"/>
        <v>984.01478554354264</v>
      </c>
      <c r="O54" s="212">
        <f t="shared" si="16"/>
        <v>937.37789985328254</v>
      </c>
      <c r="P54" s="212">
        <f t="shared" si="16"/>
        <v>975.56557989084138</v>
      </c>
      <c r="Q54" s="212">
        <f t="shared" si="16"/>
        <v>868.7073874580434</v>
      </c>
      <c r="R54" s="212">
        <f t="shared" si="16"/>
        <v>929.57909936672991</v>
      </c>
      <c r="S54" s="212">
        <f t="shared" si="16"/>
        <v>910.27656062538813</v>
      </c>
      <c r="T54" s="212">
        <f t="shared" si="16"/>
        <v>826.73616969132365</v>
      </c>
      <c r="U54" s="212">
        <f t="shared" si="16"/>
        <v>730.16660829906846</v>
      </c>
      <c r="V54" s="212">
        <f t="shared" si="16"/>
        <v>458.25792822081087</v>
      </c>
      <c r="W54" s="212">
        <f t="shared" si="16"/>
        <v>403.36514327558729</v>
      </c>
      <c r="DA54" s="109"/>
    </row>
    <row r="55" spans="1:105" ht="12" customHeight="1" x14ac:dyDescent="0.25">
      <c r="A55" s="51" t="s">
        <v>41</v>
      </c>
      <c r="B55" s="243">
        <f>ISI_emi!B$5</f>
        <v>0</v>
      </c>
      <c r="C55" s="243">
        <f>ISI_emi!C$5</f>
        <v>0</v>
      </c>
      <c r="D55" s="243">
        <f>ISI_emi!D$5</f>
        <v>0</v>
      </c>
      <c r="E55" s="243">
        <f>ISI_emi!E$5</f>
        <v>0</v>
      </c>
      <c r="F55" s="243">
        <f>ISI_emi!F$5</f>
        <v>0</v>
      </c>
      <c r="G55" s="243">
        <f>ISI_emi!G$5</f>
        <v>0</v>
      </c>
      <c r="H55" s="243">
        <f>ISI_emi!H$5</f>
        <v>0</v>
      </c>
      <c r="I55" s="243">
        <f>ISI_emi!I$5</f>
        <v>0</v>
      </c>
      <c r="J55" s="243">
        <f>ISI_emi!J$5</f>
        <v>0</v>
      </c>
      <c r="K55" s="243">
        <f>ISI_emi!K$5</f>
        <v>0</v>
      </c>
      <c r="L55" s="243">
        <f>ISI_emi!L$5</f>
        <v>0</v>
      </c>
      <c r="M55" s="243">
        <f>ISI_emi!M$5</f>
        <v>0</v>
      </c>
      <c r="N55" s="243">
        <f>ISI_emi!N$5</f>
        <v>0</v>
      </c>
      <c r="O55" s="243">
        <f>ISI_emi!O$5</f>
        <v>0</v>
      </c>
      <c r="P55" s="243">
        <f>ISI_emi!P$5</f>
        <v>0</v>
      </c>
      <c r="Q55" s="243">
        <f>ISI_emi!Q$5</f>
        <v>0</v>
      </c>
      <c r="R55" s="243">
        <f>ISI_emi!R$5</f>
        <v>0</v>
      </c>
      <c r="S55" s="243">
        <f>ISI_emi!S$5</f>
        <v>0</v>
      </c>
      <c r="T55" s="243">
        <f>ISI_emi!T$5</f>
        <v>0</v>
      </c>
      <c r="U55" s="243">
        <f>ISI_emi!U$5</f>
        <v>0</v>
      </c>
      <c r="V55" s="243">
        <f>ISI_emi!V$5</f>
        <v>0</v>
      </c>
      <c r="W55" s="243">
        <f>ISI_emi!W$5</f>
        <v>0</v>
      </c>
      <c r="DA55" s="83"/>
    </row>
    <row r="56" spans="1:105" ht="12" customHeight="1" x14ac:dyDescent="0.25">
      <c r="A56" s="52" t="s">
        <v>42</v>
      </c>
      <c r="B56" s="244">
        <f>ISI_emi!B$54</f>
        <v>998.9169408233621</v>
      </c>
      <c r="C56" s="244">
        <f>ISI_emi!C$54</f>
        <v>1127.2037084247604</v>
      </c>
      <c r="D56" s="244">
        <f>ISI_emi!D$54</f>
        <v>1245.2854961485418</v>
      </c>
      <c r="E56" s="244">
        <f>ISI_emi!E$54</f>
        <v>1240.9302065725731</v>
      </c>
      <c r="F56" s="244">
        <f>ISI_emi!F$54</f>
        <v>1161.4947554814335</v>
      </c>
      <c r="G56" s="244">
        <f>ISI_emi!G$54</f>
        <v>1141.7532380642429</v>
      </c>
      <c r="H56" s="244">
        <f>ISI_emi!H$54</f>
        <v>1130.134086744627</v>
      </c>
      <c r="I56" s="244">
        <f>ISI_emi!I$54</f>
        <v>1215.3001032884761</v>
      </c>
      <c r="J56" s="244">
        <f>ISI_emi!J$54</f>
        <v>1059.3296776311824</v>
      </c>
      <c r="K56" s="244">
        <f>ISI_emi!K$54</f>
        <v>658.6968807864921</v>
      </c>
      <c r="L56" s="244">
        <f>ISI_emi!L$54</f>
        <v>815.87872443463118</v>
      </c>
      <c r="M56" s="244">
        <f>ISI_emi!M$54</f>
        <v>965.1935268948223</v>
      </c>
      <c r="N56" s="244">
        <f>ISI_emi!N$54</f>
        <v>984.01478554354264</v>
      </c>
      <c r="O56" s="244">
        <f>ISI_emi!O$54</f>
        <v>937.37789985328254</v>
      </c>
      <c r="P56" s="244">
        <f>ISI_emi!P$54</f>
        <v>975.56557989084138</v>
      </c>
      <c r="Q56" s="244">
        <f>ISI_emi!Q$54</f>
        <v>868.7073874580434</v>
      </c>
      <c r="R56" s="244">
        <f>ISI_emi!R$54</f>
        <v>929.57909936672991</v>
      </c>
      <c r="S56" s="244">
        <f>ISI_emi!S$54</f>
        <v>910.27656062538813</v>
      </c>
      <c r="T56" s="244">
        <f>ISI_emi!T$54</f>
        <v>826.73616969132365</v>
      </c>
      <c r="U56" s="244">
        <f>ISI_emi!U$54</f>
        <v>730.16660829906846</v>
      </c>
      <c r="V56" s="244">
        <f>ISI_emi!V$54</f>
        <v>458.25792822081087</v>
      </c>
      <c r="W56" s="244">
        <f>ISI_emi!W$54</f>
        <v>403.36514327558729</v>
      </c>
      <c r="DA56" s="84"/>
    </row>
    <row r="57" spans="1:105" ht="12" customHeight="1" x14ac:dyDescent="0.25">
      <c r="A57" s="3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DA57" s="87"/>
    </row>
    <row r="58" spans="1:105" ht="12" customHeight="1" x14ac:dyDescent="0.25">
      <c r="A58" s="110" t="s">
        <v>148</v>
      </c>
      <c r="B58" s="252">
        <f t="shared" ref="B58:W58" si="17">IF(B$7=0,"",B$3/B$7*1000)</f>
        <v>250.02440402777586</v>
      </c>
      <c r="C58" s="252">
        <f t="shared" si="17"/>
        <v>222.79627084887011</v>
      </c>
      <c r="D58" s="252">
        <f t="shared" si="17"/>
        <v>193.82374696116369</v>
      </c>
      <c r="E58" s="252">
        <f t="shared" si="17"/>
        <v>207.59774653574615</v>
      </c>
      <c r="F58" s="252">
        <f t="shared" si="17"/>
        <v>200.40836787924397</v>
      </c>
      <c r="G58" s="252">
        <f t="shared" si="17"/>
        <v>212.12019287334294</v>
      </c>
      <c r="H58" s="252">
        <f t="shared" si="17"/>
        <v>250.00067588907848</v>
      </c>
      <c r="I58" s="252">
        <f t="shared" si="17"/>
        <v>263.49214700958288</v>
      </c>
      <c r="J58" s="252">
        <f t="shared" si="17"/>
        <v>271.57893876543585</v>
      </c>
      <c r="K58" s="252">
        <f t="shared" si="17"/>
        <v>217.06550640560795</v>
      </c>
      <c r="L58" s="252">
        <f t="shared" si="17"/>
        <v>287.03684437229629</v>
      </c>
      <c r="M58" s="252">
        <f t="shared" si="17"/>
        <v>298.38756629457566</v>
      </c>
      <c r="N58" s="252">
        <f t="shared" si="17"/>
        <v>221.86056767792462</v>
      </c>
      <c r="O58" s="252">
        <f t="shared" si="17"/>
        <v>124.13955117552553</v>
      </c>
      <c r="P58" s="252">
        <f t="shared" si="17"/>
        <v>269.10362103276174</v>
      </c>
      <c r="Q58" s="252">
        <f t="shared" si="17"/>
        <v>359.35535219210254</v>
      </c>
      <c r="R58" s="252">
        <f t="shared" si="17"/>
        <v>153.87530996723714</v>
      </c>
      <c r="S58" s="252">
        <f t="shared" si="17"/>
        <v>410.6989530067118</v>
      </c>
      <c r="T58" s="252">
        <f t="shared" si="17"/>
        <v>464.05196539314272</v>
      </c>
      <c r="U58" s="252">
        <f t="shared" si="17"/>
        <v>551.34430942270694</v>
      </c>
      <c r="V58" s="252">
        <f t="shared" si="17"/>
        <v>316.9182520318875</v>
      </c>
      <c r="W58" s="252">
        <f t="shared" si="17"/>
        <v>314.78699026091016</v>
      </c>
      <c r="DA58" s="109"/>
    </row>
    <row r="59" spans="1:105" ht="12" customHeight="1" x14ac:dyDescent="0.25">
      <c r="A59" s="110" t="s">
        <v>149</v>
      </c>
      <c r="B59" s="253">
        <f t="shared" ref="B59:W59" si="18">IF(B$47=0,"",B$47/B$7)</f>
        <v>0.17687387777552979</v>
      </c>
      <c r="C59" s="253">
        <f t="shared" si="18"/>
        <v>0.16587964985974654</v>
      </c>
      <c r="D59" s="253">
        <f t="shared" si="18"/>
        <v>0.13229737993210255</v>
      </c>
      <c r="E59" s="253">
        <f t="shared" si="18"/>
        <v>0.14630825122847668</v>
      </c>
      <c r="F59" s="253">
        <f t="shared" si="18"/>
        <v>0.11245809511278307</v>
      </c>
      <c r="G59" s="253">
        <f t="shared" si="18"/>
        <v>9.6868888401499903E-2</v>
      </c>
      <c r="H59" s="253">
        <f t="shared" si="18"/>
        <v>9.3798651011029924E-2</v>
      </c>
      <c r="I59" s="253">
        <f t="shared" si="18"/>
        <v>9.9747433089295345E-2</v>
      </c>
      <c r="J59" s="253">
        <f t="shared" si="18"/>
        <v>9.0899491139636829E-2</v>
      </c>
      <c r="K59" s="253">
        <f t="shared" si="18"/>
        <v>9.4203009458297446E-2</v>
      </c>
      <c r="L59" s="253">
        <f t="shared" si="18"/>
        <v>9.7253547628862333E-2</v>
      </c>
      <c r="M59" s="253">
        <f t="shared" si="18"/>
        <v>9.447018151003754E-2</v>
      </c>
      <c r="N59" s="253">
        <f t="shared" si="18"/>
        <v>0.12526255618816198</v>
      </c>
      <c r="O59" s="253">
        <f t="shared" si="18"/>
        <v>0.13666647187972186</v>
      </c>
      <c r="P59" s="253">
        <f t="shared" si="18"/>
        <v>0.13182108825108141</v>
      </c>
      <c r="Q59" s="253">
        <f t="shared" si="18"/>
        <v>9.9708786484366874E-2</v>
      </c>
      <c r="R59" s="253">
        <f t="shared" si="18"/>
        <v>0.11284948847376729</v>
      </c>
      <c r="S59" s="253">
        <f t="shared" si="18"/>
        <v>9.4565892046716324E-2</v>
      </c>
      <c r="T59" s="253">
        <f t="shared" si="18"/>
        <v>8.8205232805879552E-2</v>
      </c>
      <c r="U59" s="253">
        <f t="shared" si="18"/>
        <v>0.1062836852329543</v>
      </c>
      <c r="V59" s="253">
        <f t="shared" si="18"/>
        <v>0.10579870339248032</v>
      </c>
      <c r="W59" s="253">
        <f t="shared" si="18"/>
        <v>9.7162510748065367E-2</v>
      </c>
      <c r="DA59" s="109"/>
    </row>
    <row r="60" spans="1:105" ht="12" customHeight="1" x14ac:dyDescent="0.25">
      <c r="A60" s="50" t="s">
        <v>41</v>
      </c>
      <c r="B60" s="254" t="str">
        <f t="shared" ref="B60:W60" si="19">IF(B$48=0,"",B$48/B$8)</f>
        <v/>
      </c>
      <c r="C60" s="254" t="str">
        <f t="shared" si="19"/>
        <v/>
      </c>
      <c r="D60" s="254" t="str">
        <f t="shared" si="19"/>
        <v/>
      </c>
      <c r="E60" s="254" t="str">
        <f t="shared" si="19"/>
        <v/>
      </c>
      <c r="F60" s="254" t="str">
        <f t="shared" si="19"/>
        <v/>
      </c>
      <c r="G60" s="254" t="str">
        <f t="shared" si="19"/>
        <v/>
      </c>
      <c r="H60" s="254" t="str">
        <f t="shared" si="19"/>
        <v/>
      </c>
      <c r="I60" s="254" t="str">
        <f t="shared" si="19"/>
        <v/>
      </c>
      <c r="J60" s="254" t="str">
        <f t="shared" si="19"/>
        <v/>
      </c>
      <c r="K60" s="254" t="str">
        <f t="shared" si="19"/>
        <v/>
      </c>
      <c r="L60" s="254" t="str">
        <f t="shared" si="19"/>
        <v/>
      </c>
      <c r="M60" s="254" t="str">
        <f t="shared" si="19"/>
        <v/>
      </c>
      <c r="N60" s="254" t="str">
        <f t="shared" si="19"/>
        <v/>
      </c>
      <c r="O60" s="254" t="str">
        <f t="shared" si="19"/>
        <v/>
      </c>
      <c r="P60" s="254" t="str">
        <f t="shared" si="19"/>
        <v/>
      </c>
      <c r="Q60" s="254" t="str">
        <f t="shared" si="19"/>
        <v/>
      </c>
      <c r="R60" s="254" t="str">
        <f t="shared" si="19"/>
        <v/>
      </c>
      <c r="S60" s="254" t="str">
        <f t="shared" si="19"/>
        <v/>
      </c>
      <c r="T60" s="254" t="str">
        <f t="shared" si="19"/>
        <v/>
      </c>
      <c r="U60" s="254" t="str">
        <f t="shared" si="19"/>
        <v/>
      </c>
      <c r="V60" s="254" t="str">
        <f t="shared" si="19"/>
        <v/>
      </c>
      <c r="W60" s="254" t="str">
        <f t="shared" si="19"/>
        <v/>
      </c>
      <c r="DA60" s="83"/>
    </row>
    <row r="61" spans="1:105" ht="12" customHeight="1" x14ac:dyDescent="0.25">
      <c r="A61" s="49" t="s">
        <v>42</v>
      </c>
      <c r="B61" s="255">
        <f t="shared" ref="B61:W61" si="20">IF(B$49=0,"",B$49/B$9)</f>
        <v>0.17687387777552979</v>
      </c>
      <c r="C61" s="255">
        <f t="shared" si="20"/>
        <v>0.16587964985974654</v>
      </c>
      <c r="D61" s="255">
        <f t="shared" si="20"/>
        <v>0.13229737993210255</v>
      </c>
      <c r="E61" s="255">
        <f t="shared" si="20"/>
        <v>0.14630825122847668</v>
      </c>
      <c r="F61" s="255">
        <f t="shared" si="20"/>
        <v>0.11245809511278307</v>
      </c>
      <c r="G61" s="255">
        <f t="shared" si="20"/>
        <v>9.6868888401499903E-2</v>
      </c>
      <c r="H61" s="255">
        <f t="shared" si="20"/>
        <v>9.3798651011029924E-2</v>
      </c>
      <c r="I61" s="255">
        <f t="shared" si="20"/>
        <v>9.9747433089295345E-2</v>
      </c>
      <c r="J61" s="255">
        <f t="shared" si="20"/>
        <v>9.0899491139636829E-2</v>
      </c>
      <c r="K61" s="255">
        <f t="shared" si="20"/>
        <v>9.4203009458297446E-2</v>
      </c>
      <c r="L61" s="255">
        <f t="shared" si="20"/>
        <v>9.7253547628862333E-2</v>
      </c>
      <c r="M61" s="255">
        <f t="shared" si="20"/>
        <v>9.447018151003754E-2</v>
      </c>
      <c r="N61" s="255">
        <f t="shared" si="20"/>
        <v>0.12526255618816198</v>
      </c>
      <c r="O61" s="255">
        <f t="shared" si="20"/>
        <v>0.13666647187972186</v>
      </c>
      <c r="P61" s="255">
        <f t="shared" si="20"/>
        <v>0.13182108825108141</v>
      </c>
      <c r="Q61" s="255">
        <f t="shared" si="20"/>
        <v>9.9708786484366874E-2</v>
      </c>
      <c r="R61" s="255">
        <f t="shared" si="20"/>
        <v>0.11284948847376729</v>
      </c>
      <c r="S61" s="255">
        <f t="shared" si="20"/>
        <v>9.4565892046716324E-2</v>
      </c>
      <c r="T61" s="255">
        <f t="shared" si="20"/>
        <v>8.8205232805879552E-2</v>
      </c>
      <c r="U61" s="255">
        <f t="shared" si="20"/>
        <v>0.1062836852329543</v>
      </c>
      <c r="V61" s="255">
        <f t="shared" si="20"/>
        <v>0.10579870339248032</v>
      </c>
      <c r="W61" s="255">
        <f t="shared" si="20"/>
        <v>9.7162510748065367E-2</v>
      </c>
      <c r="DA61" s="84"/>
    </row>
    <row r="62" spans="1:105" ht="12" customHeight="1" x14ac:dyDescent="0.25">
      <c r="A62" s="110" t="s">
        <v>150</v>
      </c>
      <c r="B62" s="253">
        <f>IF(SUM(ISI_ued!B$5,ISI_ued!B$54)=0,"",SUM(ISI_ued!B$5,ISI_ued!B$54)/B$7)</f>
        <v>8.8155701839875672E-2</v>
      </c>
      <c r="C62" s="253">
        <f>IF(SUM(ISI_ued!C$5,ISI_ued!C$54)=0,"",SUM(ISI_ued!C$5,ISI_ued!C$54)/C$7)</f>
        <v>8.3288234788995635E-2</v>
      </c>
      <c r="D62" s="253">
        <f>IF(SUM(ISI_ued!D$5,ISI_ued!D$54)=0,"",SUM(ISI_ued!D$5,ISI_ued!D$54)/D$7)</f>
        <v>6.8067546232207246E-2</v>
      </c>
      <c r="E62" s="253">
        <f>IF(SUM(ISI_ued!E$5,ISI_ued!E$54)=0,"",SUM(ISI_ued!E$5,ISI_ued!E$54)/E$7)</f>
        <v>7.5998128449722285E-2</v>
      </c>
      <c r="F62" s="253">
        <f>IF(SUM(ISI_ued!F$5,ISI_ued!F$54)=0,"",SUM(ISI_ued!F$5,ISI_ued!F$54)/F$7)</f>
        <v>5.9778006482671023E-2</v>
      </c>
      <c r="G62" s="253">
        <f>IF(SUM(ISI_ued!G$5,ISI_ued!G$54)=0,"",SUM(ISI_ued!G$5,ISI_ued!G$54)/G$7)</f>
        <v>5.311647853649664E-2</v>
      </c>
      <c r="H62" s="253">
        <f>IF(SUM(ISI_ued!H$5,ISI_ued!H$54)=0,"",SUM(ISI_ued!H$5,ISI_ued!H$54)/H$7)</f>
        <v>5.1861653967204678E-2</v>
      </c>
      <c r="I62" s="253">
        <f>IF(SUM(ISI_ued!I$5,ISI_ued!I$54)=0,"",SUM(ISI_ued!I$5,ISI_ued!I$54)/I$7)</f>
        <v>5.5452736363612878E-2</v>
      </c>
      <c r="J62" s="253">
        <f>IF(SUM(ISI_ued!J$5,ISI_ued!J$54)=0,"",SUM(ISI_ued!J$5,ISI_ued!J$54)/J$7)</f>
        <v>5.0275718984564871E-2</v>
      </c>
      <c r="K62" s="253">
        <f>IF(SUM(ISI_ued!K$5,ISI_ued!K$54)=0,"",SUM(ISI_ued!K$5,ISI_ued!K$54)/K$7)</f>
        <v>5.2092423707309002E-2</v>
      </c>
      <c r="L62" s="253">
        <f>IF(SUM(ISI_ued!L$5,ISI_ued!L$54)=0,"",SUM(ISI_ued!L$5,ISI_ued!L$54)/L$7)</f>
        <v>5.3616065684735432E-2</v>
      </c>
      <c r="M62" s="253">
        <f>IF(SUM(ISI_ued!M$5,ISI_ued!M$54)=0,"",SUM(ISI_ued!M$5,ISI_ued!M$54)/M$7)</f>
        <v>5.2473835858689664E-2</v>
      </c>
      <c r="N62" s="253">
        <f>IF(SUM(ISI_ued!N$5,ISI_ued!N$54)=0,"",SUM(ISI_ued!N$5,ISI_ued!N$54)/N$7)</f>
        <v>6.6250558339376028E-2</v>
      </c>
      <c r="O62" s="253">
        <f>IF(SUM(ISI_ued!O$5,ISI_ued!O$54)=0,"",SUM(ISI_ued!O$5,ISI_ued!O$54)/O$7)</f>
        <v>7.1096685547062125E-2</v>
      </c>
      <c r="P62" s="253">
        <f>IF(SUM(ISI_ued!P$5,ISI_ued!P$54)=0,"",SUM(ISI_ued!P$5,ISI_ued!P$54)/P$7)</f>
        <v>6.8684451178184211E-2</v>
      </c>
      <c r="Q62" s="253">
        <f>IF(SUM(ISI_ued!Q$5,ISI_ued!Q$54)=0,"",SUM(ISI_ued!Q$5,ISI_ued!Q$54)/Q$7)</f>
        <v>5.4712673073073731E-2</v>
      </c>
      <c r="R62" s="253">
        <f>IF(SUM(ISI_ued!R$5,ISI_ued!R$54)=0,"",SUM(ISI_ued!R$5,ISI_ued!R$54)/R$7)</f>
        <v>6.0943061541338286E-2</v>
      </c>
      <c r="S62" s="253">
        <f>IF(SUM(ISI_ued!S$5,ISI_ued!S$54)=0,"",SUM(ISI_ued!S$5,ISI_ued!S$54)/S$7)</f>
        <v>5.244636764172883E-2</v>
      </c>
      <c r="T62" s="253">
        <f>IF(SUM(ISI_ued!T$5,ISI_ued!T$54)=0,"",SUM(ISI_ued!T$5,ISI_ued!T$54)/T$7)</f>
        <v>4.9375761472795883E-2</v>
      </c>
      <c r="U62" s="253">
        <f>IF(SUM(ISI_ued!U$5,ISI_ued!U$54)=0,"",SUM(ISI_ued!U$5,ISI_ued!U$54)/U$7)</f>
        <v>5.9854172395782522E-2</v>
      </c>
      <c r="V62" s="253">
        <f>IF(SUM(ISI_ued!V$5,ISI_ued!V$54)=0,"",SUM(ISI_ued!V$5,ISI_ued!V$54)/V$7)</f>
        <v>5.9672144230328621E-2</v>
      </c>
      <c r="W62" s="253">
        <f>IF(SUM(ISI_ued!W$5,ISI_ued!W$54)=0,"",SUM(ISI_ued!W$5,ISI_ued!W$54)/W$7)</f>
        <v>5.3912924346429539E-2</v>
      </c>
      <c r="DA62" s="109"/>
    </row>
    <row r="63" spans="1:105" ht="12" customHeight="1" x14ac:dyDescent="0.25">
      <c r="A63" s="50" t="s">
        <v>41</v>
      </c>
      <c r="B63" s="254" t="str">
        <f>IF(ISI_ued!B$5=0,"",ISI_ued!B$5/B$8)</f>
        <v/>
      </c>
      <c r="C63" s="254" t="str">
        <f>IF(ISI_ued!C$5=0,"",ISI_ued!C$5/C$8)</f>
        <v/>
      </c>
      <c r="D63" s="254" t="str">
        <f>IF(ISI_ued!D$5=0,"",ISI_ued!D$5/D$8)</f>
        <v/>
      </c>
      <c r="E63" s="254" t="str">
        <f>IF(ISI_ued!E$5=0,"",ISI_ued!E$5/E$8)</f>
        <v/>
      </c>
      <c r="F63" s="254" t="str">
        <f>IF(ISI_ued!F$5=0,"",ISI_ued!F$5/F$8)</f>
        <v/>
      </c>
      <c r="G63" s="254" t="str">
        <f>IF(ISI_ued!G$5=0,"",ISI_ued!G$5/G$8)</f>
        <v/>
      </c>
      <c r="H63" s="254" t="str">
        <f>IF(ISI_ued!H$5=0,"",ISI_ued!H$5/H$8)</f>
        <v/>
      </c>
      <c r="I63" s="254" t="str">
        <f>IF(ISI_ued!I$5=0,"",ISI_ued!I$5/I$8)</f>
        <v/>
      </c>
      <c r="J63" s="254" t="str">
        <f>IF(ISI_ued!J$5=0,"",ISI_ued!J$5/J$8)</f>
        <v/>
      </c>
      <c r="K63" s="254" t="str">
        <f>IF(ISI_ued!K$5=0,"",ISI_ued!K$5/K$8)</f>
        <v/>
      </c>
      <c r="L63" s="254" t="str">
        <f>IF(ISI_ued!L$5=0,"",ISI_ued!L$5/L$8)</f>
        <v/>
      </c>
      <c r="M63" s="254" t="str">
        <f>IF(ISI_ued!M$5=0,"",ISI_ued!M$5/M$8)</f>
        <v/>
      </c>
      <c r="N63" s="254" t="str">
        <f>IF(ISI_ued!N$5=0,"",ISI_ued!N$5/N$8)</f>
        <v/>
      </c>
      <c r="O63" s="254" t="str">
        <f>IF(ISI_ued!O$5=0,"",ISI_ued!O$5/O$8)</f>
        <v/>
      </c>
      <c r="P63" s="254" t="str">
        <f>IF(ISI_ued!P$5=0,"",ISI_ued!P$5/P$8)</f>
        <v/>
      </c>
      <c r="Q63" s="254" t="str">
        <f>IF(ISI_ued!Q$5=0,"",ISI_ued!Q$5/Q$8)</f>
        <v/>
      </c>
      <c r="R63" s="254" t="str">
        <f>IF(ISI_ued!R$5=0,"",ISI_ued!R$5/R$8)</f>
        <v/>
      </c>
      <c r="S63" s="254" t="str">
        <f>IF(ISI_ued!S$5=0,"",ISI_ued!S$5/S$8)</f>
        <v/>
      </c>
      <c r="T63" s="254" t="str">
        <f>IF(ISI_ued!T$5=0,"",ISI_ued!T$5/T$8)</f>
        <v/>
      </c>
      <c r="U63" s="254" t="str">
        <f>IF(ISI_ued!U$5=0,"",ISI_ued!U$5/U$8)</f>
        <v/>
      </c>
      <c r="V63" s="254" t="str">
        <f>IF(ISI_ued!V$5=0,"",ISI_ued!V$5/V$8)</f>
        <v/>
      </c>
      <c r="W63" s="254" t="str">
        <f>IF(ISI_ued!W$5=0,"",ISI_ued!W$5/W$8)</f>
        <v/>
      </c>
      <c r="DA63" s="83"/>
    </row>
    <row r="64" spans="1:105" ht="12" customHeight="1" x14ac:dyDescent="0.25">
      <c r="A64" s="49" t="s">
        <v>42</v>
      </c>
      <c r="B64" s="255">
        <f>IF(ISI_ued!B$54=0,"",ISI_ued!B$54/B$9)</f>
        <v>8.8155701839875672E-2</v>
      </c>
      <c r="C64" s="255">
        <f>IF(ISI_ued!C$54=0,"",ISI_ued!C$54/C$9)</f>
        <v>8.3288234788995635E-2</v>
      </c>
      <c r="D64" s="255">
        <f>IF(ISI_ued!D$54=0,"",ISI_ued!D$54/D$9)</f>
        <v>6.8067546232207246E-2</v>
      </c>
      <c r="E64" s="255">
        <f>IF(ISI_ued!E$54=0,"",ISI_ued!E$54/E$9)</f>
        <v>7.5998128449722285E-2</v>
      </c>
      <c r="F64" s="255">
        <f>IF(ISI_ued!F$54=0,"",ISI_ued!F$54/F$9)</f>
        <v>5.9778006482671023E-2</v>
      </c>
      <c r="G64" s="255">
        <f>IF(ISI_ued!G$54=0,"",ISI_ued!G$54/G$9)</f>
        <v>5.311647853649664E-2</v>
      </c>
      <c r="H64" s="255">
        <f>IF(ISI_ued!H$54=0,"",ISI_ued!H$54/H$9)</f>
        <v>5.1861653967204678E-2</v>
      </c>
      <c r="I64" s="255">
        <f>IF(ISI_ued!I$54=0,"",ISI_ued!I$54/I$9)</f>
        <v>5.5452736363612878E-2</v>
      </c>
      <c r="J64" s="255">
        <f>IF(ISI_ued!J$54=0,"",ISI_ued!J$54/J$9)</f>
        <v>5.0275718984564871E-2</v>
      </c>
      <c r="K64" s="255">
        <f>IF(ISI_ued!K$54=0,"",ISI_ued!K$54/K$9)</f>
        <v>5.2092423707309002E-2</v>
      </c>
      <c r="L64" s="255">
        <f>IF(ISI_ued!L$54=0,"",ISI_ued!L$54/L$9)</f>
        <v>5.3616065684735432E-2</v>
      </c>
      <c r="M64" s="255">
        <f>IF(ISI_ued!M$54=0,"",ISI_ued!M$54/M$9)</f>
        <v>5.2473835858689664E-2</v>
      </c>
      <c r="N64" s="255">
        <f>IF(ISI_ued!N$54=0,"",ISI_ued!N$54/N$9)</f>
        <v>6.6250558339376028E-2</v>
      </c>
      <c r="O64" s="255">
        <f>IF(ISI_ued!O$54=0,"",ISI_ued!O$54/O$9)</f>
        <v>7.1096685547062125E-2</v>
      </c>
      <c r="P64" s="255">
        <f>IF(ISI_ued!P$54=0,"",ISI_ued!P$54/P$9)</f>
        <v>6.8684451178184211E-2</v>
      </c>
      <c r="Q64" s="255">
        <f>IF(ISI_ued!Q$54=0,"",ISI_ued!Q$54/Q$9)</f>
        <v>5.4712673073073731E-2</v>
      </c>
      <c r="R64" s="255">
        <f>IF(ISI_ued!R$54=0,"",ISI_ued!R$54/R$9)</f>
        <v>6.0943061541338286E-2</v>
      </c>
      <c r="S64" s="255">
        <f>IF(ISI_ued!S$54=0,"",ISI_ued!S$54/S$9)</f>
        <v>5.244636764172883E-2</v>
      </c>
      <c r="T64" s="255">
        <f>IF(ISI_ued!T$54=0,"",ISI_ued!T$54/T$9)</f>
        <v>4.9375761472795883E-2</v>
      </c>
      <c r="U64" s="255">
        <f>IF(ISI_ued!U$54=0,"",ISI_ued!U$54/U$9)</f>
        <v>5.9854172395782522E-2</v>
      </c>
      <c r="V64" s="255">
        <f>IF(ISI_ued!V$54=0,"",ISI_ued!V$54/V$9)</f>
        <v>5.9672144230328621E-2</v>
      </c>
      <c r="W64" s="255">
        <f>IF(ISI_ued!W$54=0,"",ISI_ued!W$54/W$9)</f>
        <v>5.3912924346429539E-2</v>
      </c>
      <c r="DA64" s="84"/>
    </row>
    <row r="65" spans="1:105" ht="12" customHeight="1" x14ac:dyDescent="0.25">
      <c r="A65" s="110" t="s">
        <v>88</v>
      </c>
      <c r="B65" s="256">
        <f t="shared" ref="B65:W65" si="21">IF(B$47=0,"",B$54/B$47)</f>
        <v>5.1908297584901337</v>
      </c>
      <c r="C65" s="256">
        <f t="shared" si="21"/>
        <v>5.304691952745122</v>
      </c>
      <c r="D65" s="256">
        <f t="shared" si="21"/>
        <v>5.1295777627786547</v>
      </c>
      <c r="E65" s="256">
        <f t="shared" si="21"/>
        <v>4.986251996964798</v>
      </c>
      <c r="F65" s="256">
        <f t="shared" si="21"/>
        <v>5.2507600267622925</v>
      </c>
      <c r="G65" s="256">
        <f t="shared" si="21"/>
        <v>5.2014931432055507</v>
      </c>
      <c r="H65" s="256">
        <f t="shared" si="21"/>
        <v>4.9869665099284379</v>
      </c>
      <c r="I65" s="256">
        <f t="shared" si="21"/>
        <v>4.7704671936158265</v>
      </c>
      <c r="J65" s="256">
        <f t="shared" si="21"/>
        <v>4.7048272392795871</v>
      </c>
      <c r="K65" s="256">
        <f t="shared" si="21"/>
        <v>3.4961562511338315</v>
      </c>
      <c r="L65" s="256">
        <f t="shared" si="21"/>
        <v>4.6069151117198848</v>
      </c>
      <c r="M65" s="256">
        <f t="shared" si="21"/>
        <v>5.2827879810542093</v>
      </c>
      <c r="N65" s="256">
        <f t="shared" si="21"/>
        <v>6.2996134366478893</v>
      </c>
      <c r="O65" s="256">
        <f t="shared" si="21"/>
        <v>6.6590994733987214</v>
      </c>
      <c r="P65" s="256">
        <f t="shared" si="21"/>
        <v>7.2413690353250253</v>
      </c>
      <c r="Q65" s="256">
        <f t="shared" si="21"/>
        <v>9.5741161472346263</v>
      </c>
      <c r="R65" s="256">
        <f t="shared" si="21"/>
        <v>7.1134158169206376</v>
      </c>
      <c r="S65" s="256">
        <f t="shared" si="21"/>
        <v>7.0830348648650618</v>
      </c>
      <c r="T65" s="256">
        <f t="shared" si="21"/>
        <v>6.3891410214647815</v>
      </c>
      <c r="U65" s="256">
        <f t="shared" si="21"/>
        <v>5.0888727946357095</v>
      </c>
      <c r="V65" s="256">
        <f t="shared" si="21"/>
        <v>3.0762879707375461</v>
      </c>
      <c r="W65" s="256">
        <f t="shared" si="21"/>
        <v>2.7713273251031341</v>
      </c>
      <c r="DA65" s="109"/>
    </row>
    <row r="66" spans="1:105" ht="12" customHeight="1" x14ac:dyDescent="0.25">
      <c r="A66" s="50" t="s">
        <v>151</v>
      </c>
      <c r="B66" s="257" t="str">
        <f t="shared" ref="B66:W66" si="22">IF(B$48=0,"",B$55/B$48)</f>
        <v/>
      </c>
      <c r="C66" s="257" t="str">
        <f t="shared" si="22"/>
        <v/>
      </c>
      <c r="D66" s="257" t="str">
        <f t="shared" si="22"/>
        <v/>
      </c>
      <c r="E66" s="257" t="str">
        <f t="shared" si="22"/>
        <v/>
      </c>
      <c r="F66" s="257" t="str">
        <f t="shared" si="22"/>
        <v/>
      </c>
      <c r="G66" s="257" t="str">
        <f t="shared" si="22"/>
        <v/>
      </c>
      <c r="H66" s="257" t="str">
        <f t="shared" si="22"/>
        <v/>
      </c>
      <c r="I66" s="257" t="str">
        <f t="shared" si="22"/>
        <v/>
      </c>
      <c r="J66" s="257" t="str">
        <f t="shared" si="22"/>
        <v/>
      </c>
      <c r="K66" s="257" t="str">
        <f t="shared" si="22"/>
        <v/>
      </c>
      <c r="L66" s="257" t="str">
        <f t="shared" si="22"/>
        <v/>
      </c>
      <c r="M66" s="257" t="str">
        <f t="shared" si="22"/>
        <v/>
      </c>
      <c r="N66" s="257" t="str">
        <f t="shared" si="22"/>
        <v/>
      </c>
      <c r="O66" s="257" t="str">
        <f t="shared" si="22"/>
        <v/>
      </c>
      <c r="P66" s="257" t="str">
        <f t="shared" si="22"/>
        <v/>
      </c>
      <c r="Q66" s="257" t="str">
        <f t="shared" si="22"/>
        <v/>
      </c>
      <c r="R66" s="257" t="str">
        <f t="shared" si="22"/>
        <v/>
      </c>
      <c r="S66" s="257" t="str">
        <f t="shared" si="22"/>
        <v/>
      </c>
      <c r="T66" s="257" t="str">
        <f t="shared" si="22"/>
        <v/>
      </c>
      <c r="U66" s="257" t="str">
        <f t="shared" si="22"/>
        <v/>
      </c>
      <c r="V66" s="257" t="str">
        <f t="shared" si="22"/>
        <v/>
      </c>
      <c r="W66" s="257" t="str">
        <f t="shared" si="22"/>
        <v/>
      </c>
      <c r="DA66" s="83"/>
    </row>
    <row r="67" spans="1:105" ht="12" customHeight="1" x14ac:dyDescent="0.25">
      <c r="A67" s="49" t="s">
        <v>152</v>
      </c>
      <c r="B67" s="258">
        <f t="shared" ref="B67:W67" si="23">IF(B$49=0,"",B$56/B$49)</f>
        <v>5.1908297584901337</v>
      </c>
      <c r="C67" s="258">
        <f t="shared" si="23"/>
        <v>5.304691952745122</v>
      </c>
      <c r="D67" s="258">
        <f t="shared" si="23"/>
        <v>5.1295777627786547</v>
      </c>
      <c r="E67" s="258">
        <f t="shared" si="23"/>
        <v>4.986251996964798</v>
      </c>
      <c r="F67" s="258">
        <f t="shared" si="23"/>
        <v>5.2507600267622925</v>
      </c>
      <c r="G67" s="258">
        <f t="shared" si="23"/>
        <v>5.2014931432055507</v>
      </c>
      <c r="H67" s="258">
        <f t="shared" si="23"/>
        <v>4.9869665099284379</v>
      </c>
      <c r="I67" s="258">
        <f t="shared" si="23"/>
        <v>4.7704671936158265</v>
      </c>
      <c r="J67" s="258">
        <f t="shared" si="23"/>
        <v>4.7048272392795871</v>
      </c>
      <c r="K67" s="258">
        <f t="shared" si="23"/>
        <v>3.4961562511338315</v>
      </c>
      <c r="L67" s="258">
        <f t="shared" si="23"/>
        <v>4.6069151117198848</v>
      </c>
      <c r="M67" s="258">
        <f t="shared" si="23"/>
        <v>5.2827879810542093</v>
      </c>
      <c r="N67" s="258">
        <f t="shared" si="23"/>
        <v>6.2996134366478893</v>
      </c>
      <c r="O67" s="258">
        <f t="shared" si="23"/>
        <v>6.6590994733987214</v>
      </c>
      <c r="P67" s="258">
        <f t="shared" si="23"/>
        <v>7.2413690353250253</v>
      </c>
      <c r="Q67" s="258">
        <f t="shared" si="23"/>
        <v>9.5741161472346263</v>
      </c>
      <c r="R67" s="258">
        <f t="shared" si="23"/>
        <v>7.1134158169206376</v>
      </c>
      <c r="S67" s="258">
        <f t="shared" si="23"/>
        <v>7.0830348648650618</v>
      </c>
      <c r="T67" s="258">
        <f t="shared" si="23"/>
        <v>6.3891410214647815</v>
      </c>
      <c r="U67" s="258">
        <f t="shared" si="23"/>
        <v>5.0888727946357095</v>
      </c>
      <c r="V67" s="258">
        <f t="shared" si="23"/>
        <v>3.0762879707375461</v>
      </c>
      <c r="W67" s="258">
        <f t="shared" si="23"/>
        <v>2.7713273251031341</v>
      </c>
      <c r="DA67" s="84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final energy consumption"</f>
        <v>EL: Iron and steel / final energy consumption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153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154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155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156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157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158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159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161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163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164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165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166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168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169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170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171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172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173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175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176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177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178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179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180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182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184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185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186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187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188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190</v>
      </c>
    </row>
    <row r="35" spans="1:105" ht="12" customHeight="1" x14ac:dyDescent="0.25">
      <c r="A35" s="57" t="s">
        <v>191</v>
      </c>
      <c r="B35" s="263">
        <f t="shared" ref="B35:W35" si="0">B36+B40+B51</f>
        <v>0</v>
      </c>
      <c r="C35" s="263">
        <f t="shared" si="0"/>
        <v>0</v>
      </c>
      <c r="D35" s="263">
        <f t="shared" si="0"/>
        <v>0</v>
      </c>
      <c r="E35" s="263">
        <f t="shared" si="0"/>
        <v>0</v>
      </c>
      <c r="F35" s="263">
        <f t="shared" si="0"/>
        <v>0</v>
      </c>
      <c r="G35" s="263">
        <f t="shared" si="0"/>
        <v>0</v>
      </c>
      <c r="H35" s="263">
        <f t="shared" si="0"/>
        <v>0</v>
      </c>
      <c r="I35" s="263">
        <f t="shared" si="0"/>
        <v>0</v>
      </c>
      <c r="J35" s="263">
        <f t="shared" si="0"/>
        <v>0</v>
      </c>
      <c r="K35" s="263">
        <f t="shared" si="0"/>
        <v>0</v>
      </c>
      <c r="L35" s="263">
        <f t="shared" si="0"/>
        <v>0</v>
      </c>
      <c r="M35" s="263">
        <f t="shared" si="0"/>
        <v>0</v>
      </c>
      <c r="N35" s="263">
        <f t="shared" si="0"/>
        <v>0</v>
      </c>
      <c r="O35" s="263">
        <f t="shared" si="0"/>
        <v>0</v>
      </c>
      <c r="P35" s="263">
        <f t="shared" si="0"/>
        <v>0</v>
      </c>
      <c r="Q35" s="263">
        <f t="shared" si="0"/>
        <v>0</v>
      </c>
      <c r="R35" s="263">
        <f t="shared" si="0"/>
        <v>0</v>
      </c>
      <c r="S35" s="263">
        <f t="shared" si="0"/>
        <v>0</v>
      </c>
      <c r="T35" s="263">
        <f t="shared" si="0"/>
        <v>0</v>
      </c>
      <c r="U35" s="263">
        <f t="shared" si="0"/>
        <v>0</v>
      </c>
      <c r="V35" s="263">
        <f t="shared" si="0"/>
        <v>0</v>
      </c>
      <c r="W35" s="263">
        <f t="shared" si="0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193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194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195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196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198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199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200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201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202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203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204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205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206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207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208</v>
      </c>
    </row>
    <row r="51" spans="1:105" ht="12" customHeight="1" x14ac:dyDescent="0.25">
      <c r="A51" s="61" t="s">
        <v>209</v>
      </c>
      <c r="B51" s="265">
        <v>0</v>
      </c>
      <c r="C51" s="265">
        <v>0</v>
      </c>
      <c r="D51" s="265">
        <v>0</v>
      </c>
      <c r="E51" s="265">
        <v>0</v>
      </c>
      <c r="F51" s="265">
        <v>0</v>
      </c>
      <c r="G51" s="265">
        <v>0</v>
      </c>
      <c r="H51" s="265">
        <v>0</v>
      </c>
      <c r="I51" s="265">
        <v>0</v>
      </c>
      <c r="J51" s="265">
        <v>0</v>
      </c>
      <c r="K51" s="265">
        <v>0</v>
      </c>
      <c r="L51" s="265">
        <v>0</v>
      </c>
      <c r="M51" s="265">
        <v>0</v>
      </c>
      <c r="N51" s="265">
        <v>0</v>
      </c>
      <c r="O51" s="265">
        <v>0</v>
      </c>
      <c r="P51" s="265">
        <v>0</v>
      </c>
      <c r="Q51" s="265">
        <v>0</v>
      </c>
      <c r="R51" s="265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DA51" s="74" t="s">
        <v>210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192.4387790197764</v>
      </c>
      <c r="C54" s="225">
        <v>212.49183147033531</v>
      </c>
      <c r="D54" s="225">
        <v>242.76569217540819</v>
      </c>
      <c r="E54" s="225">
        <v>248.87033533963881</v>
      </c>
      <c r="F54" s="225">
        <v>221.20507308684429</v>
      </c>
      <c r="G54" s="225">
        <v>219.50490111779879</v>
      </c>
      <c r="H54" s="225">
        <v>226.61754084264831</v>
      </c>
      <c r="I54" s="225">
        <v>254.75494411006031</v>
      </c>
      <c r="J54" s="225">
        <v>225.15803955288041</v>
      </c>
      <c r="K54" s="225">
        <v>188.40601891659489</v>
      </c>
      <c r="L54" s="225">
        <v>177.09871023215831</v>
      </c>
      <c r="M54" s="225">
        <v>182.7053310404126</v>
      </c>
      <c r="N54" s="225">
        <v>156.20240756663799</v>
      </c>
      <c r="O54" s="225">
        <v>140.76646603611351</v>
      </c>
      <c r="P54" s="225">
        <v>134.72115219260519</v>
      </c>
      <c r="Q54" s="225">
        <v>90.734995700773851</v>
      </c>
      <c r="R54" s="225">
        <v>130.67970765262251</v>
      </c>
      <c r="S54" s="225">
        <v>128.51504729148749</v>
      </c>
      <c r="T54" s="225">
        <v>129.39707652622531</v>
      </c>
      <c r="U54" s="225">
        <v>143.4829750644883</v>
      </c>
      <c r="V54" s="225">
        <v>148.96457437661229</v>
      </c>
      <c r="W54" s="225">
        <v>145.54944110060191</v>
      </c>
      <c r="DA54" s="89" t="s">
        <v>211</v>
      </c>
    </row>
    <row r="55" spans="1:105" ht="12" customHeight="1" x14ac:dyDescent="0.25">
      <c r="A55" s="55" t="s">
        <v>92</v>
      </c>
      <c r="B55" s="261">
        <v>0.40566934225763068</v>
      </c>
      <c r="C55" s="261">
        <v>0.45355307471008138</v>
      </c>
      <c r="D55" s="261">
        <v>0.55154807306328901</v>
      </c>
      <c r="E55" s="261">
        <v>0.584443087393414</v>
      </c>
      <c r="F55" s="261">
        <v>0.53980108613436706</v>
      </c>
      <c r="G55" s="261">
        <v>0.56309627510535487</v>
      </c>
      <c r="H55" s="261">
        <v>0.58625177358980463</v>
      </c>
      <c r="I55" s="261">
        <v>0.65762563444869271</v>
      </c>
      <c r="J55" s="261">
        <v>0.57313919493603338</v>
      </c>
      <c r="K55" s="261">
        <v>0.47914804624048513</v>
      </c>
      <c r="L55" s="261">
        <v>0.44675766004959538</v>
      </c>
      <c r="M55" s="261">
        <v>0.46855732056847449</v>
      </c>
      <c r="N55" s="261">
        <v>0.35563777146130549</v>
      </c>
      <c r="O55" s="261">
        <v>0.29919505091755788</v>
      </c>
      <c r="P55" s="261">
        <v>0.28957123189769629</v>
      </c>
      <c r="Q55" s="261">
        <v>0.22747316867692879</v>
      </c>
      <c r="R55" s="261">
        <v>0.3092337253345418</v>
      </c>
      <c r="S55" s="261">
        <v>0.33176248689608528</v>
      </c>
      <c r="T55" s="261">
        <v>0.34106616612750101</v>
      </c>
      <c r="U55" s="261">
        <v>0.38401853599795721</v>
      </c>
      <c r="V55" s="261">
        <v>0.39965565034532291</v>
      </c>
      <c r="W55" s="261">
        <v>0.37478875871020972</v>
      </c>
      <c r="DA55" s="67" t="s">
        <v>212</v>
      </c>
    </row>
    <row r="56" spans="1:105" ht="12" customHeight="1" x14ac:dyDescent="0.25">
      <c r="A56" s="202" t="s">
        <v>93</v>
      </c>
      <c r="B56" s="226">
        <v>0.29974665794188038</v>
      </c>
      <c r="C56" s="226">
        <v>0.33512766231487051</v>
      </c>
      <c r="D56" s="226">
        <v>0.40753558224276959</v>
      </c>
      <c r="E56" s="226">
        <v>0.43184151217459887</v>
      </c>
      <c r="F56" s="226">
        <v>0.39885580364960421</v>
      </c>
      <c r="G56" s="226">
        <v>0.41606847986841411</v>
      </c>
      <c r="H56" s="226">
        <v>0.43317793961971113</v>
      </c>
      <c r="I56" s="226">
        <v>0.48591565979791879</v>
      </c>
      <c r="J56" s="226">
        <v>0.42348913344423272</v>
      </c>
      <c r="K56" s="226">
        <v>0.35403963415296857</v>
      </c>
      <c r="L56" s="226">
        <v>0.33010657094406548</v>
      </c>
      <c r="M56" s="226">
        <v>0.34621421010761799</v>
      </c>
      <c r="N56" s="226">
        <v>0.26277862862440488</v>
      </c>
      <c r="O56" s="226">
        <v>0.221073438988972</v>
      </c>
      <c r="P56" s="226">
        <v>0.21396245650312021</v>
      </c>
      <c r="Q56" s="226">
        <v>0.1680785678870868</v>
      </c>
      <c r="R56" s="226">
        <v>0.22849095565392771</v>
      </c>
      <c r="S56" s="226">
        <v>0.24513732323019269</v>
      </c>
      <c r="T56" s="226">
        <v>0.25201175633539158</v>
      </c>
      <c r="U56" s="226">
        <v>0.28374900630282007</v>
      </c>
      <c r="V56" s="226">
        <v>0.29530317684820279</v>
      </c>
      <c r="W56" s="226">
        <v>0.27692917890311203</v>
      </c>
      <c r="DA56" s="174" t="s">
        <v>213</v>
      </c>
    </row>
    <row r="57" spans="1:105" ht="12" customHeight="1" x14ac:dyDescent="0.25">
      <c r="A57" s="202" t="s">
        <v>94</v>
      </c>
      <c r="B57" s="226">
        <v>7.4936664485470121</v>
      </c>
      <c r="C57" s="226">
        <v>8.3781915578717641</v>
      </c>
      <c r="D57" s="226">
        <v>10.188389556069239</v>
      </c>
      <c r="E57" s="226">
        <v>10.79603780436498</v>
      </c>
      <c r="F57" s="226">
        <v>9.9713950912401081</v>
      </c>
      <c r="G57" s="226">
        <v>10.40171199671035</v>
      </c>
      <c r="H57" s="226">
        <v>10.82944849049278</v>
      </c>
      <c r="I57" s="226">
        <v>12.14789149494797</v>
      </c>
      <c r="J57" s="226">
        <v>10.58722833610582</v>
      </c>
      <c r="K57" s="226">
        <v>8.8509908538242179</v>
      </c>
      <c r="L57" s="226">
        <v>8.2526642736016367</v>
      </c>
      <c r="M57" s="226">
        <v>8.65535525269045</v>
      </c>
      <c r="N57" s="226">
        <v>6.5694657156101259</v>
      </c>
      <c r="O57" s="226">
        <v>5.5268359747242997</v>
      </c>
      <c r="P57" s="226">
        <v>5.3490614125780036</v>
      </c>
      <c r="Q57" s="226">
        <v>4.20196419717717</v>
      </c>
      <c r="R57" s="226">
        <v>5.712273891348195</v>
      </c>
      <c r="S57" s="226">
        <v>6.1284330807548164</v>
      </c>
      <c r="T57" s="226">
        <v>6.3002939083847904</v>
      </c>
      <c r="U57" s="226">
        <v>7.0937251575705043</v>
      </c>
      <c r="V57" s="226">
        <v>7.3825794212050724</v>
      </c>
      <c r="W57" s="226">
        <v>6.9232294725778027</v>
      </c>
      <c r="DA57" s="174" t="s">
        <v>214</v>
      </c>
    </row>
    <row r="58" spans="1:105" ht="12" customHeight="1" x14ac:dyDescent="0.25">
      <c r="A58" s="202" t="s">
        <v>95</v>
      </c>
      <c r="B58" s="226">
        <v>0.18734166121367529</v>
      </c>
      <c r="C58" s="226">
        <v>0.2094547889467942</v>
      </c>
      <c r="D58" s="226">
        <v>0.2547097389017311</v>
      </c>
      <c r="E58" s="226">
        <v>0.26990094510912438</v>
      </c>
      <c r="F58" s="226">
        <v>0.24928487728100271</v>
      </c>
      <c r="G58" s="226">
        <v>0.26004279991775892</v>
      </c>
      <c r="H58" s="226">
        <v>0.27073621226231948</v>
      </c>
      <c r="I58" s="226">
        <v>0.30369728737369939</v>
      </c>
      <c r="J58" s="226">
        <v>0.26468070840264551</v>
      </c>
      <c r="K58" s="226">
        <v>0.22127477134560539</v>
      </c>
      <c r="L58" s="226">
        <v>0.20631660684004099</v>
      </c>
      <c r="M58" s="226">
        <v>0.2163838813172613</v>
      </c>
      <c r="N58" s="226">
        <v>0.16423664289025319</v>
      </c>
      <c r="O58" s="226">
        <v>0.13817089936810761</v>
      </c>
      <c r="P58" s="226">
        <v>0.1337265353144502</v>
      </c>
      <c r="Q58" s="226">
        <v>0.1050491049294293</v>
      </c>
      <c r="R58" s="226">
        <v>0.14280684728370491</v>
      </c>
      <c r="S58" s="226">
        <v>0.15321082701887051</v>
      </c>
      <c r="T58" s="226">
        <v>0.1575073477096198</v>
      </c>
      <c r="U58" s="226">
        <v>0.17734312893926271</v>
      </c>
      <c r="V58" s="226">
        <v>0.1845644855301268</v>
      </c>
      <c r="W58" s="226">
        <v>0.17308073681444511</v>
      </c>
      <c r="DA58" s="174" t="s">
        <v>215</v>
      </c>
    </row>
    <row r="59" spans="1:105" ht="12" customHeight="1" x14ac:dyDescent="0.25">
      <c r="A59" s="56" t="s">
        <v>96</v>
      </c>
      <c r="B59" s="262">
        <v>0.36789070672061069</v>
      </c>
      <c r="C59" s="262">
        <v>0.40586969570134979</v>
      </c>
      <c r="D59" s="262">
        <v>0.45524618386029592</v>
      </c>
      <c r="E59" s="262">
        <v>0.46080143219818009</v>
      </c>
      <c r="F59" s="262">
        <v>0.40443337125360351</v>
      </c>
      <c r="G59" s="262">
        <v>0.40542440830427368</v>
      </c>
      <c r="H59" s="262">
        <v>0.4168933786787451</v>
      </c>
      <c r="I59" s="262">
        <v>0.46921252244831241</v>
      </c>
      <c r="J59" s="262">
        <v>0.41725129722028348</v>
      </c>
      <c r="K59" s="262">
        <v>0.34946346734719669</v>
      </c>
      <c r="L59" s="262">
        <v>0.32962666357083442</v>
      </c>
      <c r="M59" s="262">
        <v>0.33816327573901811</v>
      </c>
      <c r="N59" s="262">
        <v>0.29588144110895942</v>
      </c>
      <c r="O59" s="262">
        <v>0.25503817763891667</v>
      </c>
      <c r="P59" s="262">
        <v>0.2295538022390293</v>
      </c>
      <c r="Q59" s="262">
        <v>0.155192120687177</v>
      </c>
      <c r="R59" s="262">
        <v>0.23255714914983561</v>
      </c>
      <c r="S59" s="262">
        <v>0.2307621328840905</v>
      </c>
      <c r="T59" s="262">
        <v>0.23163101168822531</v>
      </c>
      <c r="U59" s="262">
        <v>0.25813824777803462</v>
      </c>
      <c r="V59" s="262">
        <v>0.26756837898418162</v>
      </c>
      <c r="W59" s="262">
        <v>0.26241750380306289</v>
      </c>
      <c r="DA59" s="68" t="s">
        <v>216</v>
      </c>
    </row>
    <row r="60" spans="1:105" ht="12" customHeight="1" x14ac:dyDescent="0.25">
      <c r="A60" s="37" t="s">
        <v>160</v>
      </c>
      <c r="B60" s="228">
        <v>6.7752982913951293E-2</v>
      </c>
      <c r="C60" s="228">
        <v>6.6008892765983235E-2</v>
      </c>
      <c r="D60" s="228">
        <v>7.1879830374443454E-2</v>
      </c>
      <c r="E60" s="228">
        <v>8.0390538794041053E-2</v>
      </c>
      <c r="F60" s="228">
        <v>4.3657521913863873E-3</v>
      </c>
      <c r="G60" s="228">
        <v>3.7109667449745508E-3</v>
      </c>
      <c r="H60" s="228">
        <v>3.697230409408031E-3</v>
      </c>
      <c r="I60" s="228">
        <v>3.695885239433822E-3</v>
      </c>
      <c r="J60" s="228">
        <v>3.7316404576285172E-3</v>
      </c>
      <c r="K60" s="228">
        <v>3.6921272819513181E-3</v>
      </c>
      <c r="L60" s="228">
        <v>3.7161416311375772E-3</v>
      </c>
      <c r="M60" s="228">
        <v>0</v>
      </c>
      <c r="N60" s="228">
        <v>1.779375306652663E-2</v>
      </c>
      <c r="O60" s="228">
        <v>2.445317281246492E-2</v>
      </c>
      <c r="P60" s="228">
        <v>3.5348218366411249E-2</v>
      </c>
      <c r="Q60" s="228">
        <v>1.4310158682720529E-2</v>
      </c>
      <c r="R60" s="228">
        <v>1.321478276276945E-2</v>
      </c>
      <c r="S60" s="228">
        <v>1.4686537201793351E-2</v>
      </c>
      <c r="T60" s="228">
        <v>7.7192612614720756E-3</v>
      </c>
      <c r="U60" s="228">
        <v>6.3148547898928802E-3</v>
      </c>
      <c r="V60" s="228">
        <v>5.8899814293064011E-3</v>
      </c>
      <c r="W60" s="228">
        <v>6.51524037333924E-3</v>
      </c>
      <c r="DA60" s="69" t="s">
        <v>217</v>
      </c>
    </row>
    <row r="61" spans="1:105" ht="12" customHeight="1" x14ac:dyDescent="0.25">
      <c r="A61" s="37" t="s">
        <v>162</v>
      </c>
      <c r="B61" s="228">
        <v>0.19082540279793719</v>
      </c>
      <c r="C61" s="228">
        <v>0.21556096668918909</v>
      </c>
      <c r="D61" s="228">
        <v>0.2053565707821495</v>
      </c>
      <c r="E61" s="228">
        <v>0.17119891315296429</v>
      </c>
      <c r="F61" s="228">
        <v>0.18876267541023639</v>
      </c>
      <c r="G61" s="228">
        <v>0.1684548645512994</v>
      </c>
      <c r="H61" s="228">
        <v>0.16091981926481591</v>
      </c>
      <c r="I61" s="228">
        <v>0.18576843815546659</v>
      </c>
      <c r="J61" s="228">
        <v>0.18335469605104179</v>
      </c>
      <c r="K61" s="228">
        <v>0.15457468951760439</v>
      </c>
      <c r="L61" s="228">
        <v>0.15299218735940709</v>
      </c>
      <c r="M61" s="228">
        <v>0.1473231759252282</v>
      </c>
      <c r="N61" s="228">
        <v>0.1680081781989394</v>
      </c>
      <c r="O61" s="228">
        <v>0.13980136468868781</v>
      </c>
      <c r="P61" s="228">
        <v>8.6811401281517278E-2</v>
      </c>
      <c r="Q61" s="228">
        <v>1.7836177367634959E-2</v>
      </c>
      <c r="R61" s="228">
        <v>0.1006236781259895</v>
      </c>
      <c r="S61" s="228">
        <v>6.0981764592158878E-2</v>
      </c>
      <c r="T61" s="228">
        <v>5.3214502527395791E-2</v>
      </c>
      <c r="U61" s="228">
        <v>5.4510958635913619E-2</v>
      </c>
      <c r="V61" s="228">
        <v>5.3059482237643757E-2</v>
      </c>
      <c r="W61" s="228">
        <v>8.5932320815798893E-2</v>
      </c>
      <c r="DA61" s="69" t="s">
        <v>218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219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220</v>
      </c>
    </row>
    <row r="64" spans="1:105" ht="12" customHeight="1" x14ac:dyDescent="0.25">
      <c r="A64" s="37" t="s">
        <v>38</v>
      </c>
      <c r="B64" s="228">
        <v>0.10931232100872219</v>
      </c>
      <c r="C64" s="228">
        <v>0.12429983624617739</v>
      </c>
      <c r="D64" s="228">
        <v>0.17800978270370299</v>
      </c>
      <c r="E64" s="228">
        <v>0.2092119802511748</v>
      </c>
      <c r="F64" s="228">
        <v>0.21130494365198069</v>
      </c>
      <c r="G64" s="228">
        <v>0.23325857700799971</v>
      </c>
      <c r="H64" s="228">
        <v>0.25227632900452118</v>
      </c>
      <c r="I64" s="228">
        <v>0.27974819905341203</v>
      </c>
      <c r="J64" s="228">
        <v>0.23016496071161319</v>
      </c>
      <c r="K64" s="228">
        <v>0.19119665054764101</v>
      </c>
      <c r="L64" s="228">
        <v>0.17291833458028971</v>
      </c>
      <c r="M64" s="228">
        <v>0.19084009981378991</v>
      </c>
      <c r="N64" s="228">
        <v>0.11007950984349341</v>
      </c>
      <c r="O64" s="228">
        <v>9.0783640137763896E-2</v>
      </c>
      <c r="P64" s="228">
        <v>0.1073941825911008</v>
      </c>
      <c r="Q64" s="228">
        <v>0.1230457846368215</v>
      </c>
      <c r="R64" s="228">
        <v>0.1187186882610767</v>
      </c>
      <c r="S64" s="228">
        <v>0.1550938310901383</v>
      </c>
      <c r="T64" s="228">
        <v>0.17069724789935739</v>
      </c>
      <c r="U64" s="228">
        <v>0.19731243435222809</v>
      </c>
      <c r="V64" s="228">
        <v>0.20861891531723151</v>
      </c>
      <c r="W64" s="228">
        <v>0.16996994261392481</v>
      </c>
      <c r="DA64" s="69" t="s">
        <v>221</v>
      </c>
    </row>
    <row r="65" spans="1:105" ht="12" customHeight="1" x14ac:dyDescent="0.25">
      <c r="A65" s="57" t="s">
        <v>222</v>
      </c>
      <c r="B65" s="263">
        <v>24.023626832738572</v>
      </c>
      <c r="C65" s="263">
        <v>26.510329523972668</v>
      </c>
      <c r="D65" s="263">
        <v>29.246375114814349</v>
      </c>
      <c r="E65" s="263">
        <v>28.789501264903929</v>
      </c>
      <c r="F65" s="263">
        <v>25.905199556536498</v>
      </c>
      <c r="G65" s="263">
        <v>24.724115520376412</v>
      </c>
      <c r="H65" s="263">
        <v>25.204785880757491</v>
      </c>
      <c r="I65" s="263">
        <v>28.434467826712421</v>
      </c>
      <c r="J65" s="263">
        <v>25.64082124951867</v>
      </c>
      <c r="K65" s="263">
        <v>21.470252990723971</v>
      </c>
      <c r="L65" s="263">
        <v>20.392691361025761</v>
      </c>
      <c r="M65" s="263">
        <v>20.61623094490221</v>
      </c>
      <c r="N65" s="263">
        <v>19.455466584868109</v>
      </c>
      <c r="O65" s="263">
        <v>16.876741892557401</v>
      </c>
      <c r="P65" s="263">
        <v>14.99393452143913</v>
      </c>
      <c r="Q65" s="263">
        <v>7.9880338715807113</v>
      </c>
      <c r="R65" s="263">
        <v>14.456147922260399</v>
      </c>
      <c r="S65" s="263">
        <v>13.078184187486</v>
      </c>
      <c r="T65" s="263">
        <v>12.75514170745101</v>
      </c>
      <c r="U65" s="263">
        <v>13.897781206513301</v>
      </c>
      <c r="V65" s="263">
        <v>14.22989549402568</v>
      </c>
      <c r="W65" s="263">
        <v>15.43043082979249</v>
      </c>
      <c r="DA65" s="70" t="s">
        <v>223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0</v>
      </c>
      <c r="H66" s="232">
        <v>0</v>
      </c>
      <c r="I66" s="232">
        <v>0</v>
      </c>
      <c r="J66" s="232">
        <v>0</v>
      </c>
      <c r="K66" s="232">
        <v>0</v>
      </c>
      <c r="L66" s="232">
        <v>0</v>
      </c>
      <c r="M66" s="232">
        <v>0</v>
      </c>
      <c r="N66" s="232">
        <v>0</v>
      </c>
      <c r="O66" s="232">
        <v>0</v>
      </c>
      <c r="P66" s="232">
        <v>0</v>
      </c>
      <c r="Q66" s="232">
        <v>0</v>
      </c>
      <c r="R66" s="232">
        <v>0</v>
      </c>
      <c r="S66" s="232">
        <v>0</v>
      </c>
      <c r="T66" s="232">
        <v>0</v>
      </c>
      <c r="U66" s="232">
        <v>0</v>
      </c>
      <c r="V66" s="232">
        <v>0</v>
      </c>
      <c r="W66" s="232">
        <v>0</v>
      </c>
      <c r="DA66" s="71" t="s">
        <v>224</v>
      </c>
    </row>
    <row r="67" spans="1:105" ht="12" customHeight="1" x14ac:dyDescent="0.25">
      <c r="A67" s="18" t="s">
        <v>70</v>
      </c>
      <c r="B67" s="232">
        <v>6.3393177107622574</v>
      </c>
      <c r="C67" s="232">
        <v>6.5687396314079738</v>
      </c>
      <c r="D67" s="232">
        <v>7.2872941106351217</v>
      </c>
      <c r="E67" s="232">
        <v>6.8355968634690907</v>
      </c>
      <c r="F67" s="232">
        <v>4.5956983171623804</v>
      </c>
      <c r="G67" s="232">
        <v>1.43731331155648</v>
      </c>
      <c r="H67" s="232">
        <v>1.846978922667611</v>
      </c>
      <c r="I67" s="232">
        <v>1.831135685760068</v>
      </c>
      <c r="J67" s="232">
        <v>1.403089120125808</v>
      </c>
      <c r="K67" s="232">
        <v>1.040731269570899</v>
      </c>
      <c r="L67" s="232">
        <v>1.017649918666194</v>
      </c>
      <c r="M67" s="232">
        <v>0.35139252648034902</v>
      </c>
      <c r="N67" s="232">
        <v>4.5949352179770138</v>
      </c>
      <c r="O67" s="232">
        <v>4.0444952220717809</v>
      </c>
      <c r="P67" s="232">
        <v>5.4219559606066996</v>
      </c>
      <c r="Q67" s="232">
        <v>2.441876438094313</v>
      </c>
      <c r="R67" s="232">
        <v>0.40318006209178792</v>
      </c>
      <c r="S67" s="232">
        <v>0.18891639446901329</v>
      </c>
      <c r="T67" s="232">
        <v>0.19424933811675749</v>
      </c>
      <c r="U67" s="232">
        <v>0.2051660803140363</v>
      </c>
      <c r="V67" s="232">
        <v>0.1933729055719349</v>
      </c>
      <c r="W67" s="232">
        <v>0.15865042475728361</v>
      </c>
      <c r="DA67" s="71" t="s">
        <v>225</v>
      </c>
    </row>
    <row r="68" spans="1:105" ht="12" customHeight="1" x14ac:dyDescent="0.25">
      <c r="A68" s="18" t="s">
        <v>162</v>
      </c>
      <c r="B68" s="232">
        <v>17.68430912197632</v>
      </c>
      <c r="C68" s="232">
        <v>19.9415898925647</v>
      </c>
      <c r="D68" s="232">
        <v>21.959081004179229</v>
      </c>
      <c r="E68" s="232">
        <v>21.953904401434841</v>
      </c>
      <c r="F68" s="232">
        <v>21.309501239374121</v>
      </c>
      <c r="G68" s="232">
        <v>23.286802208819928</v>
      </c>
      <c r="H68" s="232">
        <v>23.357806958089881</v>
      </c>
      <c r="I68" s="232">
        <v>26.603332140952361</v>
      </c>
      <c r="J68" s="232">
        <v>24.23773212939286</v>
      </c>
      <c r="K68" s="232">
        <v>20.429521721153069</v>
      </c>
      <c r="L68" s="232">
        <v>19.375041442359571</v>
      </c>
      <c r="M68" s="232">
        <v>20.26483841842186</v>
      </c>
      <c r="N68" s="232">
        <v>14.860531366891101</v>
      </c>
      <c r="O68" s="232">
        <v>12.83224667048562</v>
      </c>
      <c r="P68" s="232">
        <v>9.5719785608324326</v>
      </c>
      <c r="Q68" s="232">
        <v>5.5461574334863979</v>
      </c>
      <c r="R68" s="232">
        <v>14.052967860168611</v>
      </c>
      <c r="S68" s="232">
        <v>12.889267793016989</v>
      </c>
      <c r="T68" s="232">
        <v>12.560892369334249</v>
      </c>
      <c r="U68" s="232">
        <v>13.69261512619927</v>
      </c>
      <c r="V68" s="232">
        <v>14.036522588453741</v>
      </c>
      <c r="W68" s="232">
        <v>15.27178040503521</v>
      </c>
      <c r="DA68" s="71" t="s">
        <v>226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227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55.655893203946327</v>
      </c>
      <c r="C71" s="263">
        <v>62.22531224051589</v>
      </c>
      <c r="D71" s="263">
        <v>75.669757247166942</v>
      </c>
      <c r="E71" s="263">
        <v>80.182795857161366</v>
      </c>
      <c r="F71" s="263">
        <v>74.058126833229906</v>
      </c>
      <c r="G71" s="263">
        <v>77.254115325531771</v>
      </c>
      <c r="H71" s="263">
        <v>80.430938951301911</v>
      </c>
      <c r="I71" s="263">
        <v>90.223091238207644</v>
      </c>
      <c r="J71" s="263">
        <v>78.631955885139689</v>
      </c>
      <c r="K71" s="263">
        <v>65.736819898764139</v>
      </c>
      <c r="L71" s="263">
        <v>61.293013855541197</v>
      </c>
      <c r="M71" s="263">
        <v>64.283822998201273</v>
      </c>
      <c r="N71" s="263">
        <v>48.791801020964577</v>
      </c>
      <c r="O71" s="263">
        <v>41.048129760916552</v>
      </c>
      <c r="P71" s="263">
        <v>39.727787827748301</v>
      </c>
      <c r="Q71" s="263">
        <v>31.208230605225829</v>
      </c>
      <c r="R71" s="263">
        <v>42.425387870073891</v>
      </c>
      <c r="S71" s="263">
        <v>45.516226188070668</v>
      </c>
      <c r="T71" s="263">
        <v>46.79264647368003</v>
      </c>
      <c r="U71" s="263">
        <v>52.685506153592257</v>
      </c>
      <c r="V71" s="263">
        <v>54.830843440584431</v>
      </c>
      <c r="W71" s="263">
        <v>51.419224861137977</v>
      </c>
      <c r="DA71" s="70" t="s">
        <v>229</v>
      </c>
    </row>
    <row r="72" spans="1:105" ht="12" customHeight="1" x14ac:dyDescent="0.25">
      <c r="A72" s="57" t="s">
        <v>181</v>
      </c>
      <c r="B72" s="263">
        <v>80.106248651736308</v>
      </c>
      <c r="C72" s="263">
        <v>87.782524946785699</v>
      </c>
      <c r="D72" s="263">
        <v>96.990967724093451</v>
      </c>
      <c r="E72" s="263">
        <v>97.954697215034514</v>
      </c>
      <c r="F72" s="263">
        <v>84.465291082991229</v>
      </c>
      <c r="G72" s="263">
        <v>81.30584344543982</v>
      </c>
      <c r="H72" s="263">
        <v>83.646182245726507</v>
      </c>
      <c r="I72" s="263">
        <v>94.106907700740223</v>
      </c>
      <c r="J72" s="263">
        <v>83.688001318757117</v>
      </c>
      <c r="K72" s="263">
        <v>70.061130957431487</v>
      </c>
      <c r="L72" s="263">
        <v>66.111186942221593</v>
      </c>
      <c r="M72" s="263">
        <v>67.637518979964739</v>
      </c>
      <c r="N72" s="263">
        <v>61.929428607486301</v>
      </c>
      <c r="O72" s="263">
        <v>54.079981801385948</v>
      </c>
      <c r="P72" s="263">
        <v>48.824337974184999</v>
      </c>
      <c r="Q72" s="263">
        <v>32.65627072139246</v>
      </c>
      <c r="R72" s="263">
        <v>48.182780199542727</v>
      </c>
      <c r="S72" s="263">
        <v>47.86302751000882</v>
      </c>
      <c r="T72" s="263">
        <v>47.803775138787763</v>
      </c>
      <c r="U72" s="263">
        <v>53.054787457801261</v>
      </c>
      <c r="V72" s="263">
        <v>54.922523133159217</v>
      </c>
      <c r="W72" s="263">
        <v>54.140732579764837</v>
      </c>
      <c r="DA72" s="70" t="s">
        <v>230</v>
      </c>
    </row>
    <row r="73" spans="1:105" ht="12" customHeight="1" x14ac:dyDescent="0.25">
      <c r="A73" s="60" t="s">
        <v>183</v>
      </c>
      <c r="B73" s="264">
        <v>64.22960602500693</v>
      </c>
      <c r="C73" s="264">
        <v>69.261632646086468</v>
      </c>
      <c r="D73" s="264">
        <v>69.086094296312154</v>
      </c>
      <c r="E73" s="264">
        <v>64.827368583485423</v>
      </c>
      <c r="F73" s="264">
        <v>48.640160761228337</v>
      </c>
      <c r="G73" s="264">
        <v>35.696679781825189</v>
      </c>
      <c r="H73" s="264">
        <v>34.52822246688136</v>
      </c>
      <c r="I73" s="264">
        <v>39.488061801096237</v>
      </c>
      <c r="J73" s="264">
        <v>38.669069411173098</v>
      </c>
      <c r="K73" s="264">
        <v>32.574332319411099</v>
      </c>
      <c r="L73" s="264">
        <v>32.255368937766498</v>
      </c>
      <c r="M73" s="264">
        <v>29.752945435137409</v>
      </c>
      <c r="N73" s="264">
        <v>43.601425912624151</v>
      </c>
      <c r="O73" s="264">
        <v>39.478833367712227</v>
      </c>
      <c r="P73" s="264">
        <v>31.997235409422039</v>
      </c>
      <c r="Q73" s="264">
        <v>12.49159290069082</v>
      </c>
      <c r="R73" s="264">
        <v>26.908944349129509</v>
      </c>
      <c r="S73" s="264">
        <v>20.25096048821695</v>
      </c>
      <c r="T73" s="264">
        <v>17.024230132065711</v>
      </c>
      <c r="U73" s="264">
        <v>17.169950021920432</v>
      </c>
      <c r="V73" s="264">
        <v>16.80384308219401</v>
      </c>
      <c r="W73" s="264">
        <v>23.39679207861673</v>
      </c>
      <c r="DA73" s="72" t="s">
        <v>231</v>
      </c>
    </row>
    <row r="74" spans="1:105" ht="12" customHeight="1" x14ac:dyDescent="0.25">
      <c r="A74" s="59" t="s">
        <v>33</v>
      </c>
      <c r="B74" s="232">
        <v>16.738113611558319</v>
      </c>
      <c r="C74" s="232">
        <v>16.727279678054209</v>
      </c>
      <c r="D74" s="232">
        <v>14.943331785106009</v>
      </c>
      <c r="E74" s="232">
        <v>16.54939970151991</v>
      </c>
      <c r="F74" s="232">
        <v>8.9947585935009418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4.0164390733893116</v>
      </c>
      <c r="O74" s="232">
        <v>5.9741868869837189</v>
      </c>
      <c r="P74" s="232">
        <v>5.1518351859484488</v>
      </c>
      <c r="Q74" s="232">
        <v>5.9365298442817318</v>
      </c>
      <c r="R74" s="232">
        <v>5.9923041419471668</v>
      </c>
      <c r="S74" s="232">
        <v>6.6202575117941587</v>
      </c>
      <c r="T74" s="232">
        <v>5.8884718295711851</v>
      </c>
      <c r="U74" s="232">
        <v>5.9591294330728388</v>
      </c>
      <c r="V74" s="232">
        <v>5.8990824864301539</v>
      </c>
      <c r="W74" s="232">
        <v>6.513526985095317</v>
      </c>
      <c r="DA74" s="71" t="s">
        <v>232</v>
      </c>
    </row>
    <row r="75" spans="1:105" ht="12" customHeight="1" x14ac:dyDescent="0.25">
      <c r="A75" s="59" t="s">
        <v>160</v>
      </c>
      <c r="B75" s="232">
        <v>9.8405183120562914</v>
      </c>
      <c r="C75" s="232">
        <v>9.8354400997433054</v>
      </c>
      <c r="D75" s="232">
        <v>11.26790639336873</v>
      </c>
      <c r="E75" s="232">
        <v>12.72930830395187</v>
      </c>
      <c r="F75" s="232">
        <v>0.74017975398879465</v>
      </c>
      <c r="G75" s="232">
        <v>0.7256071429089227</v>
      </c>
      <c r="H75" s="232">
        <v>0.71984722173110538</v>
      </c>
      <c r="I75" s="232">
        <v>0.72159530262735638</v>
      </c>
      <c r="J75" s="232">
        <v>0.72988723890103191</v>
      </c>
      <c r="K75" s="232">
        <v>0.72389360152500937</v>
      </c>
      <c r="L75" s="232">
        <v>0.72758632014325231</v>
      </c>
      <c r="M75" s="232">
        <v>0</v>
      </c>
      <c r="N75" s="232">
        <v>2.9626217869127638</v>
      </c>
      <c r="O75" s="232">
        <v>3.9329157254243281</v>
      </c>
      <c r="P75" s="232">
        <v>5.5385504278006268</v>
      </c>
      <c r="Q75" s="232">
        <v>2.345141202942306</v>
      </c>
      <c r="R75" s="232">
        <v>2.3680275061310532</v>
      </c>
      <c r="S75" s="232">
        <v>2.614711666373577</v>
      </c>
      <c r="T75" s="232">
        <v>1.3919108382825911</v>
      </c>
      <c r="U75" s="232">
        <v>1.148470639016981</v>
      </c>
      <c r="V75" s="232">
        <v>1.0762126591850449</v>
      </c>
      <c r="W75" s="232">
        <v>1.178468141532512</v>
      </c>
      <c r="DA75" s="71" t="s">
        <v>233</v>
      </c>
    </row>
    <row r="76" spans="1:105" ht="12" customHeight="1" x14ac:dyDescent="0.25">
      <c r="A76" s="59" t="s">
        <v>70</v>
      </c>
      <c r="B76" s="232">
        <v>9.9352811550977176</v>
      </c>
      <c r="C76" s="232">
        <v>10.579953030094771</v>
      </c>
      <c r="D76" s="232">
        <v>10.683090990089291</v>
      </c>
      <c r="E76" s="232">
        <v>8.4404488466711989</v>
      </c>
      <c r="F76" s="232">
        <v>6.9019605421465249</v>
      </c>
      <c r="G76" s="232">
        <v>2.0330105714761562</v>
      </c>
      <c r="H76" s="232">
        <v>2.4774404663799241</v>
      </c>
      <c r="I76" s="232">
        <v>2.4965003969401152</v>
      </c>
      <c r="J76" s="232">
        <v>2.0760666444482641</v>
      </c>
      <c r="K76" s="232">
        <v>1.543891799392251</v>
      </c>
      <c r="L76" s="232">
        <v>1.5733207965805209</v>
      </c>
      <c r="M76" s="232">
        <v>0.50712289237670316</v>
      </c>
      <c r="N76" s="232">
        <v>8.6493631088450229</v>
      </c>
      <c r="O76" s="232">
        <v>7.0868372882425508</v>
      </c>
      <c r="P76" s="232">
        <v>7.7047689574885823</v>
      </c>
      <c r="Q76" s="232">
        <v>1.286938581566706</v>
      </c>
      <c r="R76" s="232">
        <v>0.51731836591203317</v>
      </c>
      <c r="S76" s="232">
        <v>0.15912769922508069</v>
      </c>
      <c r="T76" s="232">
        <v>0.14839003470484061</v>
      </c>
      <c r="U76" s="232">
        <v>0.1485455028596481</v>
      </c>
      <c r="V76" s="232">
        <v>0.1335621103364556</v>
      </c>
      <c r="W76" s="232">
        <v>0.16147136360893419</v>
      </c>
      <c r="DA76" s="71" t="s">
        <v>234</v>
      </c>
    </row>
    <row r="77" spans="1:105" ht="12" customHeight="1" x14ac:dyDescent="0.25">
      <c r="A77" s="59" t="s">
        <v>162</v>
      </c>
      <c r="B77" s="232">
        <v>27.715692946294599</v>
      </c>
      <c r="C77" s="232">
        <v>32.118959838194179</v>
      </c>
      <c r="D77" s="232">
        <v>32.19176512774812</v>
      </c>
      <c r="E77" s="232">
        <v>27.10821173134245</v>
      </c>
      <c r="F77" s="232">
        <v>32.00326187159208</v>
      </c>
      <c r="G77" s="232">
        <v>32.938062067440107</v>
      </c>
      <c r="H77" s="232">
        <v>31.330934778770331</v>
      </c>
      <c r="I77" s="232">
        <v>36.269966101528773</v>
      </c>
      <c r="J77" s="232">
        <v>35.863115527823808</v>
      </c>
      <c r="K77" s="232">
        <v>30.30654691849384</v>
      </c>
      <c r="L77" s="232">
        <v>29.954461821042731</v>
      </c>
      <c r="M77" s="232">
        <v>29.245822542760699</v>
      </c>
      <c r="N77" s="232">
        <v>27.973001943477051</v>
      </c>
      <c r="O77" s="232">
        <v>22.484893467061639</v>
      </c>
      <c r="P77" s="232">
        <v>13.60208083818438</v>
      </c>
      <c r="Q77" s="232">
        <v>2.9229832719000801</v>
      </c>
      <c r="R77" s="232">
        <v>18.031294335139261</v>
      </c>
      <c r="S77" s="232">
        <v>10.85686361082413</v>
      </c>
      <c r="T77" s="232">
        <v>9.5954574295070962</v>
      </c>
      <c r="U77" s="232">
        <v>9.9138044469709605</v>
      </c>
      <c r="V77" s="232">
        <v>9.6949858262423607</v>
      </c>
      <c r="W77" s="232">
        <v>15.54332558837997</v>
      </c>
      <c r="DA77" s="71" t="s">
        <v>235</v>
      </c>
    </row>
    <row r="78" spans="1:105" ht="12" customHeight="1" x14ac:dyDescent="0.25">
      <c r="A78" s="60" t="s">
        <v>189</v>
      </c>
      <c r="B78" s="264">
        <v>15.87664262672938</v>
      </c>
      <c r="C78" s="264">
        <v>18.520892300699231</v>
      </c>
      <c r="D78" s="264">
        <v>27.90487342778129</v>
      </c>
      <c r="E78" s="264">
        <v>33.127328631549098</v>
      </c>
      <c r="F78" s="264">
        <v>35.825130321762892</v>
      </c>
      <c r="G78" s="264">
        <v>45.609163663614638</v>
      </c>
      <c r="H78" s="264">
        <v>49.117959778845147</v>
      </c>
      <c r="I78" s="264">
        <v>54.618845899643979</v>
      </c>
      <c r="J78" s="264">
        <v>45.018931907584012</v>
      </c>
      <c r="K78" s="264">
        <v>37.486798638020382</v>
      </c>
      <c r="L78" s="264">
        <v>33.855818004455102</v>
      </c>
      <c r="M78" s="264">
        <v>37.884573544827333</v>
      </c>
      <c r="N78" s="264">
        <v>18.32800269486215</v>
      </c>
      <c r="O78" s="264">
        <v>14.601148433673711</v>
      </c>
      <c r="P78" s="264">
        <v>16.82710256476296</v>
      </c>
      <c r="Q78" s="264">
        <v>20.16467782070163</v>
      </c>
      <c r="R78" s="264">
        <v>21.273835850413221</v>
      </c>
      <c r="S78" s="264">
        <v>27.61206702179188</v>
      </c>
      <c r="T78" s="264">
        <v>30.779545006722049</v>
      </c>
      <c r="U78" s="264">
        <v>35.884837435880833</v>
      </c>
      <c r="V78" s="264">
        <v>38.118680050965203</v>
      </c>
      <c r="W78" s="264">
        <v>30.74394050114811</v>
      </c>
      <c r="DA78" s="72" t="s">
        <v>236</v>
      </c>
    </row>
    <row r="79" spans="1:105" ht="12" customHeight="1" x14ac:dyDescent="0.25">
      <c r="A79" s="57" t="s">
        <v>191</v>
      </c>
      <c r="B79" s="263">
        <f t="shared" ref="B79:W79" si="1">B80+B84+B95</f>
        <v>23.898695514674351</v>
      </c>
      <c r="C79" s="263">
        <f t="shared" si="1"/>
        <v>26.191467979516183</v>
      </c>
      <c r="D79" s="263">
        <f t="shared" si="1"/>
        <v>29.001162955196151</v>
      </c>
      <c r="E79" s="263">
        <f t="shared" si="1"/>
        <v>29.400316221298681</v>
      </c>
      <c r="F79" s="263">
        <f t="shared" si="1"/>
        <v>25.212685384527997</v>
      </c>
      <c r="G79" s="263">
        <f t="shared" si="1"/>
        <v>24.174482866544579</v>
      </c>
      <c r="H79" s="263">
        <f t="shared" si="1"/>
        <v>24.799125970219002</v>
      </c>
      <c r="I79" s="263">
        <f t="shared" si="1"/>
        <v>27.926134745383344</v>
      </c>
      <c r="J79" s="263">
        <f t="shared" si="1"/>
        <v>24.931472429355939</v>
      </c>
      <c r="K79" s="263">
        <f t="shared" si="1"/>
        <v>20.882898296764854</v>
      </c>
      <c r="L79" s="263">
        <f t="shared" si="1"/>
        <v>19.736346298363504</v>
      </c>
      <c r="M79" s="263">
        <f t="shared" si="1"/>
        <v>20.143084176921612</v>
      </c>
      <c r="N79" s="263">
        <f t="shared" si="1"/>
        <v>18.377711153623917</v>
      </c>
      <c r="O79" s="263">
        <f t="shared" si="1"/>
        <v>22.321299039615734</v>
      </c>
      <c r="P79" s="263">
        <f t="shared" si="1"/>
        <v>24.959216430700479</v>
      </c>
      <c r="Q79" s="263">
        <f t="shared" si="1"/>
        <v>14.024703343217073</v>
      </c>
      <c r="R79" s="263">
        <f t="shared" si="1"/>
        <v>18.990029091975309</v>
      </c>
      <c r="S79" s="263">
        <f t="shared" si="1"/>
        <v>14.968303555137965</v>
      </c>
      <c r="T79" s="263">
        <f t="shared" si="1"/>
        <v>14.763003016060988</v>
      </c>
      <c r="U79" s="263">
        <f t="shared" si="1"/>
        <v>15.647926169992939</v>
      </c>
      <c r="V79" s="263">
        <f t="shared" si="1"/>
        <v>16.451641195930051</v>
      </c>
      <c r="W79" s="263">
        <f t="shared" si="1"/>
        <v>16.548607179097893</v>
      </c>
      <c r="DA79" s="70"/>
    </row>
    <row r="80" spans="1:105" ht="12" customHeight="1" x14ac:dyDescent="0.25">
      <c r="A80" s="60" t="s">
        <v>192</v>
      </c>
      <c r="B80" s="264">
        <v>13.01779069559722</v>
      </c>
      <c r="C80" s="264">
        <v>14.011090919878891</v>
      </c>
      <c r="D80" s="264">
        <v>13.811804403768839</v>
      </c>
      <c r="E80" s="264">
        <v>13.062889229851679</v>
      </c>
      <c r="F80" s="264">
        <v>9.5986354264008042</v>
      </c>
      <c r="G80" s="264">
        <v>7.3620751667905298</v>
      </c>
      <c r="H80" s="264">
        <v>7.0392776796190919</v>
      </c>
      <c r="I80" s="264">
        <v>8.101785236688567</v>
      </c>
      <c r="J80" s="264">
        <v>8.0000988679692036</v>
      </c>
      <c r="K80" s="264">
        <v>6.7677319762821728</v>
      </c>
      <c r="L80" s="264">
        <v>6.701088645778797</v>
      </c>
      <c r="M80" s="264">
        <v>6.2997650974389821</v>
      </c>
      <c r="N80" s="264">
        <v>8.4629718847379714</v>
      </c>
      <c r="O80" s="264">
        <v>7.7843039597944674</v>
      </c>
      <c r="P80" s="264">
        <v>6.007563808968361</v>
      </c>
      <c r="Q80" s="264">
        <v>2.5041004065569821</v>
      </c>
      <c r="R80" s="264">
        <v>5.7013832552654229</v>
      </c>
      <c r="S80" s="264">
        <v>4.3139098796577073</v>
      </c>
      <c r="T80" s="264">
        <v>3.622920206921393</v>
      </c>
      <c r="U80" s="264">
        <v>3.6532907575962499</v>
      </c>
      <c r="V80" s="264">
        <v>3.576728721639479</v>
      </c>
      <c r="W80" s="264">
        <v>4.9866509916008086</v>
      </c>
      <c r="DA80" s="72" t="s">
        <v>237</v>
      </c>
    </row>
    <row r="81" spans="1:105" ht="12" customHeight="1" x14ac:dyDescent="0.25">
      <c r="A81" s="59" t="s">
        <v>33</v>
      </c>
      <c r="B81" s="232">
        <v>4.0131866480791807</v>
      </c>
      <c r="C81" s="232">
        <v>3.9938774408834599</v>
      </c>
      <c r="D81" s="232">
        <v>3.5339685302539001</v>
      </c>
      <c r="E81" s="232">
        <v>3.8339206349722321</v>
      </c>
      <c r="F81" s="232">
        <v>2.0685465121715909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0.9725037158946036</v>
      </c>
      <c r="O81" s="232">
        <v>1.435690672683636</v>
      </c>
      <c r="P81" s="232">
        <v>1.274056657610835</v>
      </c>
      <c r="Q81" s="232">
        <v>1.3267403324733369</v>
      </c>
      <c r="R81" s="232">
        <v>1.29451753056369</v>
      </c>
      <c r="S81" s="232">
        <v>1.4214330064330569</v>
      </c>
      <c r="T81" s="232">
        <v>1.264142315651418</v>
      </c>
      <c r="U81" s="232">
        <v>1.2790032959257851</v>
      </c>
      <c r="V81" s="232">
        <v>1.265690590107917</v>
      </c>
      <c r="W81" s="232">
        <v>1.3979013329506049</v>
      </c>
      <c r="DA81" s="71" t="s">
        <v>238</v>
      </c>
    </row>
    <row r="82" spans="1:105" ht="12" customHeight="1" x14ac:dyDescent="0.25">
      <c r="A82" s="59" t="s">
        <v>160</v>
      </c>
      <c r="B82" s="232">
        <v>2.3593959042584309</v>
      </c>
      <c r="C82" s="232">
        <v>2.3483520985819242</v>
      </c>
      <c r="D82" s="232">
        <v>2.664762261097672</v>
      </c>
      <c r="E82" s="232">
        <v>2.948938248857591</v>
      </c>
      <c r="F82" s="232">
        <v>0.17022093840292979</v>
      </c>
      <c r="G82" s="232">
        <v>0.1586866331853497</v>
      </c>
      <c r="H82" s="232">
        <v>0.15809924639555781</v>
      </c>
      <c r="I82" s="232">
        <v>0.15804172486304649</v>
      </c>
      <c r="J82" s="232">
        <v>0.15957067286609919</v>
      </c>
      <c r="K82" s="232">
        <v>0.15788102883380839</v>
      </c>
      <c r="L82" s="232">
        <v>0.15890791925950809</v>
      </c>
      <c r="M82" s="232">
        <v>0</v>
      </c>
      <c r="N82" s="232">
        <v>0.71734206443014192</v>
      </c>
      <c r="O82" s="232">
        <v>0.94514124352968065</v>
      </c>
      <c r="P82" s="232">
        <v>1.369691923627337</v>
      </c>
      <c r="Q82" s="232">
        <v>0.52410979156208504</v>
      </c>
      <c r="R82" s="232">
        <v>0.51156500853902942</v>
      </c>
      <c r="S82" s="232">
        <v>0.56140376084581278</v>
      </c>
      <c r="T82" s="232">
        <v>0.29881664398061619</v>
      </c>
      <c r="U82" s="232">
        <v>0.2464953562552962</v>
      </c>
      <c r="V82" s="232">
        <v>0.23090916914942811</v>
      </c>
      <c r="W82" s="232">
        <v>0.2529170739075417</v>
      </c>
      <c r="DA82" s="71" t="s">
        <v>239</v>
      </c>
    </row>
    <row r="83" spans="1:105" ht="12" customHeight="1" x14ac:dyDescent="0.25">
      <c r="A83" s="59" t="s">
        <v>162</v>
      </c>
      <c r="B83" s="232">
        <v>6.6452081432596124</v>
      </c>
      <c r="C83" s="232">
        <v>7.6688613804135066</v>
      </c>
      <c r="D83" s="232">
        <v>7.6130736124172707</v>
      </c>
      <c r="E83" s="232">
        <v>6.2800303460218592</v>
      </c>
      <c r="F83" s="232">
        <v>7.3598679758262833</v>
      </c>
      <c r="G83" s="232">
        <v>7.2033885336051799</v>
      </c>
      <c r="H83" s="232">
        <v>6.8811784332235337</v>
      </c>
      <c r="I83" s="232">
        <v>7.9437435118255211</v>
      </c>
      <c r="J83" s="232">
        <v>7.8405281951031043</v>
      </c>
      <c r="K83" s="232">
        <v>6.609850947448364</v>
      </c>
      <c r="L83" s="232">
        <v>6.5421807265192893</v>
      </c>
      <c r="M83" s="232">
        <v>6.2997650974389821</v>
      </c>
      <c r="N83" s="232">
        <v>6.7731261044132252</v>
      </c>
      <c r="O83" s="232">
        <v>5.4034720435811501</v>
      </c>
      <c r="P83" s="232">
        <v>3.3638152277301878</v>
      </c>
      <c r="Q83" s="232">
        <v>0.6532502825215597</v>
      </c>
      <c r="R83" s="232">
        <v>3.8953007161627031</v>
      </c>
      <c r="S83" s="232">
        <v>2.3310731123788382</v>
      </c>
      <c r="T83" s="232">
        <v>2.0599612472893578</v>
      </c>
      <c r="U83" s="232">
        <v>2.1277921054151689</v>
      </c>
      <c r="V83" s="232">
        <v>2.0801289623821342</v>
      </c>
      <c r="W83" s="232">
        <v>3.3358325847426631</v>
      </c>
      <c r="DA83" s="71" t="s">
        <v>240</v>
      </c>
    </row>
    <row r="84" spans="1:105" ht="12" customHeight="1" x14ac:dyDescent="0.25">
      <c r="A84" s="60" t="s">
        <v>197</v>
      </c>
      <c r="B84" s="264">
        <v>7.0742673637119804</v>
      </c>
      <c r="C84" s="264">
        <v>7.7582489330990647</v>
      </c>
      <c r="D84" s="264">
        <v>8.5900976936320852</v>
      </c>
      <c r="E84" s="264">
        <v>8.6629764909652174</v>
      </c>
      <c r="F84" s="264">
        <v>7.3752575986835813</v>
      </c>
      <c r="G84" s="264">
        <v>6.8379129681234279</v>
      </c>
      <c r="H84" s="264">
        <v>6.9721252973124628</v>
      </c>
      <c r="I84" s="264">
        <v>7.8618871914110846</v>
      </c>
      <c r="J84" s="264">
        <v>7.0891666103204916</v>
      </c>
      <c r="K84" s="264">
        <v>5.9393041161639832</v>
      </c>
      <c r="L84" s="264">
        <v>5.6410042905130986</v>
      </c>
      <c r="M84" s="264">
        <v>5.6827035317369718</v>
      </c>
      <c r="N84" s="264">
        <v>5.4769648124596113</v>
      </c>
      <c r="O84" s="264">
        <v>11.028110437734281</v>
      </c>
      <c r="P84" s="264">
        <v>14.79028462816542</v>
      </c>
      <c r="Q84" s="264">
        <v>7.0140490983390249</v>
      </c>
      <c r="R84" s="264">
        <v>8.6928588408673377</v>
      </c>
      <c r="S84" s="264">
        <v>4.7258171252940873</v>
      </c>
      <c r="T84" s="264">
        <v>4.5323029936542323</v>
      </c>
      <c r="U84" s="264">
        <v>4.2927007808836137</v>
      </c>
      <c r="V84" s="264">
        <v>4.6962754135571663</v>
      </c>
      <c r="W84" s="264">
        <v>4.9638419085431744</v>
      </c>
      <c r="DA84" s="72" t="s">
        <v>241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0</v>
      </c>
      <c r="H85" s="231">
        <v>0</v>
      </c>
      <c r="I85" s="231">
        <v>0</v>
      </c>
      <c r="J85" s="231">
        <v>0</v>
      </c>
      <c r="K85" s="231">
        <v>0</v>
      </c>
      <c r="L85" s="231">
        <v>0</v>
      </c>
      <c r="M85" s="231">
        <v>0</v>
      </c>
      <c r="N85" s="231">
        <v>0</v>
      </c>
      <c r="O85" s="231">
        <v>0</v>
      </c>
      <c r="P85" s="231">
        <v>0</v>
      </c>
      <c r="Q85" s="231">
        <v>0</v>
      </c>
      <c r="R85" s="231">
        <v>0</v>
      </c>
      <c r="S85" s="231">
        <v>0</v>
      </c>
      <c r="T85" s="231">
        <v>0</v>
      </c>
      <c r="U85" s="231">
        <v>0</v>
      </c>
      <c r="V85" s="231">
        <v>0</v>
      </c>
      <c r="W85" s="231">
        <v>0</v>
      </c>
      <c r="DA85" s="73" t="s">
        <v>242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243</v>
      </c>
    </row>
    <row r="87" spans="1:105" ht="12" customHeight="1" x14ac:dyDescent="0.25">
      <c r="A87" s="64" t="s">
        <v>33</v>
      </c>
      <c r="B87" s="231">
        <v>1.8435406688661451</v>
      </c>
      <c r="C87" s="231">
        <v>1.8736838096069119</v>
      </c>
      <c r="D87" s="231">
        <v>1.858039323396377</v>
      </c>
      <c r="E87" s="231">
        <v>2.211520592097211</v>
      </c>
      <c r="F87" s="231">
        <v>1.363866003459463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0.50452238696101848</v>
      </c>
      <c r="O87" s="231">
        <v>0.28092209640742588</v>
      </c>
      <c r="P87" s="231">
        <v>0.16628356488661511</v>
      </c>
      <c r="Q87" s="231">
        <v>0.42752947932067897</v>
      </c>
      <c r="R87" s="231">
        <v>0.40397798354796127</v>
      </c>
      <c r="S87" s="231">
        <v>1.10267749550141</v>
      </c>
      <c r="T87" s="231">
        <v>1.1502233439615399</v>
      </c>
      <c r="U87" s="231">
        <v>1.4843952159096321</v>
      </c>
      <c r="V87" s="231">
        <v>1.426972409253584</v>
      </c>
      <c r="W87" s="231">
        <v>1.1549517334762529</v>
      </c>
      <c r="DA87" s="73" t="s">
        <v>244</v>
      </c>
    </row>
    <row r="88" spans="1:105" ht="12" customHeight="1" x14ac:dyDescent="0.25">
      <c r="A88" s="64" t="s">
        <v>160</v>
      </c>
      <c r="B88" s="231">
        <v>1.083837529843892</v>
      </c>
      <c r="C88" s="231">
        <v>1.1017036380054901</v>
      </c>
      <c r="D88" s="231">
        <v>1.4010405090580691</v>
      </c>
      <c r="E88" s="231">
        <v>1.7010361671763929</v>
      </c>
      <c r="F88" s="231">
        <v>0.112232695566028</v>
      </c>
      <c r="G88" s="231">
        <v>0.13899439731047791</v>
      </c>
      <c r="H88" s="231">
        <v>0.14535544161433461</v>
      </c>
      <c r="I88" s="231">
        <v>0.1436662274204332</v>
      </c>
      <c r="J88" s="231">
        <v>0.13380958792406689</v>
      </c>
      <c r="K88" s="231">
        <v>0.13198810047873871</v>
      </c>
      <c r="L88" s="231">
        <v>0.12724447708428291</v>
      </c>
      <c r="M88" s="231">
        <v>0</v>
      </c>
      <c r="N88" s="231">
        <v>0.37214781259824309</v>
      </c>
      <c r="O88" s="231">
        <v>0.1849361179154127</v>
      </c>
      <c r="P88" s="231">
        <v>0.1787654061509783</v>
      </c>
      <c r="Q88" s="231">
        <v>0.1688894057179128</v>
      </c>
      <c r="R88" s="231">
        <v>0.1596432614653765</v>
      </c>
      <c r="S88" s="231">
        <v>0.43550929953988488</v>
      </c>
      <c r="T88" s="231">
        <v>0.27188859609816679</v>
      </c>
      <c r="U88" s="231">
        <v>0.28607942507642559</v>
      </c>
      <c r="V88" s="231">
        <v>0.26033298816878192</v>
      </c>
      <c r="W88" s="231">
        <v>0.20896110909251031</v>
      </c>
      <c r="DA88" s="73" t="s">
        <v>245</v>
      </c>
    </row>
    <row r="89" spans="1:105" ht="12" customHeight="1" x14ac:dyDescent="0.25">
      <c r="A89" s="64" t="s">
        <v>70</v>
      </c>
      <c r="B89" s="231">
        <v>1.0942747367537331</v>
      </c>
      <c r="C89" s="231">
        <v>1.1850992558519899</v>
      </c>
      <c r="D89" s="231">
        <v>1.328325131266342</v>
      </c>
      <c r="E89" s="231">
        <v>1.1279095778466319</v>
      </c>
      <c r="F89" s="231">
        <v>1.046537185272965</v>
      </c>
      <c r="G89" s="231">
        <v>0.38943536026302211</v>
      </c>
      <c r="H89" s="231">
        <v>0.50025816894573483</v>
      </c>
      <c r="I89" s="231">
        <v>0.49704147529244652</v>
      </c>
      <c r="J89" s="231">
        <v>0.38060347871651179</v>
      </c>
      <c r="K89" s="231">
        <v>0.28149902902470259</v>
      </c>
      <c r="L89" s="231">
        <v>0.27515138273531581</v>
      </c>
      <c r="M89" s="231">
        <v>9.6858613807371083E-2</v>
      </c>
      <c r="N89" s="231">
        <v>1.086484132245191</v>
      </c>
      <c r="O89" s="231">
        <v>0.3332418663113777</v>
      </c>
      <c r="P89" s="231">
        <v>0.24868350842692319</v>
      </c>
      <c r="Q89" s="231">
        <v>9.2681111040801512E-2</v>
      </c>
      <c r="R89" s="231">
        <v>3.4875604669418678E-2</v>
      </c>
      <c r="S89" s="231">
        <v>2.6504487557140421E-2</v>
      </c>
      <c r="T89" s="231">
        <v>2.8985734647082512E-2</v>
      </c>
      <c r="U89" s="231">
        <v>3.7002088353038282E-2</v>
      </c>
      <c r="V89" s="231">
        <v>3.2308320287133457E-2</v>
      </c>
      <c r="W89" s="231">
        <v>2.8631436045886569E-2</v>
      </c>
      <c r="DA89" s="73" t="s">
        <v>246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9.1717110911486301</v>
      </c>
      <c r="P90" s="231">
        <v>13.757523645262321</v>
      </c>
      <c r="Q90" s="231">
        <v>6.1144453990731291</v>
      </c>
      <c r="R90" s="231">
        <v>6.8787618224150524</v>
      </c>
      <c r="S90" s="231">
        <v>1.3527944969653389</v>
      </c>
      <c r="T90" s="231">
        <v>1.206878761761212</v>
      </c>
      <c r="U90" s="231">
        <v>1.573516766924505E-2</v>
      </c>
      <c r="V90" s="231">
        <v>0.63147033533079178</v>
      </c>
      <c r="W90" s="231">
        <v>0.81521926050382953</v>
      </c>
      <c r="DA90" s="73" t="s">
        <v>247</v>
      </c>
    </row>
    <row r="91" spans="1:105" ht="12" customHeight="1" x14ac:dyDescent="0.25">
      <c r="A91" s="64" t="s">
        <v>162</v>
      </c>
      <c r="B91" s="231">
        <v>3.0526144282482091</v>
      </c>
      <c r="C91" s="231">
        <v>3.597762229634673</v>
      </c>
      <c r="D91" s="231">
        <v>4.0026927299112973</v>
      </c>
      <c r="E91" s="231">
        <v>3.62251015384498</v>
      </c>
      <c r="F91" s="231">
        <v>4.8526217143851254</v>
      </c>
      <c r="G91" s="231">
        <v>6.3094832105499279</v>
      </c>
      <c r="H91" s="231">
        <v>6.3265116867523927</v>
      </c>
      <c r="I91" s="231">
        <v>7.2211794886982048</v>
      </c>
      <c r="J91" s="231">
        <v>6.5747535436799129</v>
      </c>
      <c r="K91" s="231">
        <v>5.5258169866605424</v>
      </c>
      <c r="L91" s="231">
        <v>5.2386084306934997</v>
      </c>
      <c r="M91" s="231">
        <v>5.5858449179296006</v>
      </c>
      <c r="N91" s="231">
        <v>3.5138104806551591</v>
      </c>
      <c r="O91" s="231">
        <v>1.0572992659514371</v>
      </c>
      <c r="P91" s="231">
        <v>0.43902850343858962</v>
      </c>
      <c r="Q91" s="231">
        <v>0.21050370318650261</v>
      </c>
      <c r="R91" s="231">
        <v>1.215600168769531</v>
      </c>
      <c r="S91" s="231">
        <v>1.808331345730313</v>
      </c>
      <c r="T91" s="231">
        <v>1.87432655718623</v>
      </c>
      <c r="U91" s="231">
        <v>2.4694888838752722</v>
      </c>
      <c r="V91" s="231">
        <v>2.3451913605168748</v>
      </c>
      <c r="W91" s="231">
        <v>2.756078369424694</v>
      </c>
      <c r="DA91" s="73" t="s">
        <v>248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249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250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251</v>
      </c>
    </row>
    <row r="95" spans="1:105" ht="12" customHeight="1" x14ac:dyDescent="0.25">
      <c r="A95" s="61" t="s">
        <v>209</v>
      </c>
      <c r="B95" s="265">
        <v>3.806637455365149</v>
      </c>
      <c r="C95" s="265">
        <v>4.422128126538226</v>
      </c>
      <c r="D95" s="265">
        <v>6.5992608577952261</v>
      </c>
      <c r="E95" s="265">
        <v>7.6744505004817816</v>
      </c>
      <c r="F95" s="265">
        <v>8.238792359443611</v>
      </c>
      <c r="G95" s="265">
        <v>9.9744947316306227</v>
      </c>
      <c r="H95" s="265">
        <v>10.787722993287449</v>
      </c>
      <c r="I95" s="265">
        <v>11.962462317283689</v>
      </c>
      <c r="J95" s="265">
        <v>9.8422069510662435</v>
      </c>
      <c r="K95" s="265">
        <v>8.1758622043186975</v>
      </c>
      <c r="L95" s="265">
        <v>7.3942533620716082</v>
      </c>
      <c r="M95" s="265">
        <v>8.1606155477456568</v>
      </c>
      <c r="N95" s="265">
        <v>4.4377744564263351</v>
      </c>
      <c r="O95" s="265">
        <v>3.5088846420869868</v>
      </c>
      <c r="P95" s="265">
        <v>4.1613679935666994</v>
      </c>
      <c r="Q95" s="265">
        <v>4.506553838321067</v>
      </c>
      <c r="R95" s="265">
        <v>4.5957869958425492</v>
      </c>
      <c r="S95" s="265">
        <v>5.92857655018617</v>
      </c>
      <c r="T95" s="265">
        <v>6.6077798154853644</v>
      </c>
      <c r="U95" s="265">
        <v>7.7019346315130743</v>
      </c>
      <c r="V95" s="265">
        <v>8.1786370607334042</v>
      </c>
      <c r="W95" s="265">
        <v>6.5981142789539096</v>
      </c>
      <c r="DA95" s="74" t="s">
        <v>252</v>
      </c>
    </row>
    <row r="96" spans="1:105" ht="12" hidden="1" customHeight="1" x14ac:dyDescent="0.25"/>
    <row r="98" spans="1:105" ht="15" customHeight="1" x14ac:dyDescent="0.25">
      <c r="A98" s="32" t="s">
        <v>253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</v>
      </c>
      <c r="C100" s="234">
        <f t="shared" si="2"/>
        <v>0</v>
      </c>
      <c r="D100" s="234">
        <f t="shared" si="2"/>
        <v>0</v>
      </c>
      <c r="E100" s="234">
        <f t="shared" si="2"/>
        <v>0</v>
      </c>
      <c r="F100" s="234">
        <f t="shared" si="2"/>
        <v>0</v>
      </c>
      <c r="G100" s="234">
        <f t="shared" si="2"/>
        <v>0</v>
      </c>
      <c r="H100" s="234">
        <f t="shared" si="2"/>
        <v>0</v>
      </c>
      <c r="I100" s="234">
        <f t="shared" si="2"/>
        <v>0</v>
      </c>
      <c r="J100" s="234">
        <f t="shared" si="2"/>
        <v>0</v>
      </c>
      <c r="K100" s="234">
        <f t="shared" si="2"/>
        <v>0</v>
      </c>
      <c r="L100" s="234">
        <f t="shared" si="2"/>
        <v>0</v>
      </c>
      <c r="M100" s="234">
        <f t="shared" si="2"/>
        <v>0</v>
      </c>
      <c r="N100" s="234">
        <f t="shared" si="2"/>
        <v>0</v>
      </c>
      <c r="O100" s="234">
        <f t="shared" si="2"/>
        <v>0</v>
      </c>
      <c r="P100" s="234">
        <f t="shared" si="2"/>
        <v>0</v>
      </c>
      <c r="Q100" s="234">
        <f t="shared" si="2"/>
        <v>0</v>
      </c>
      <c r="R100" s="234">
        <f t="shared" si="2"/>
        <v>0</v>
      </c>
      <c r="S100" s="234">
        <f t="shared" si="2"/>
        <v>0</v>
      </c>
      <c r="T100" s="234">
        <f t="shared" si="2"/>
        <v>0</v>
      </c>
      <c r="U100" s="234">
        <f t="shared" si="2"/>
        <v>0</v>
      </c>
      <c r="V100" s="234">
        <f t="shared" si="2"/>
        <v>0</v>
      </c>
      <c r="W100" s="234">
        <f t="shared" si="2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0</v>
      </c>
      <c r="C101" s="268">
        <f t="shared" si="3"/>
        <v>0</v>
      </c>
      <c r="D101" s="268">
        <f t="shared" si="3"/>
        <v>0</v>
      </c>
      <c r="E101" s="268">
        <f t="shared" si="3"/>
        <v>0</v>
      </c>
      <c r="F101" s="268">
        <f t="shared" si="3"/>
        <v>0</v>
      </c>
      <c r="G101" s="268">
        <f t="shared" si="3"/>
        <v>0</v>
      </c>
      <c r="H101" s="268">
        <f t="shared" si="3"/>
        <v>0</v>
      </c>
      <c r="I101" s="268">
        <f t="shared" si="3"/>
        <v>0</v>
      </c>
      <c r="J101" s="268">
        <f t="shared" si="3"/>
        <v>0</v>
      </c>
      <c r="K101" s="268">
        <f t="shared" si="3"/>
        <v>0</v>
      </c>
      <c r="L101" s="268">
        <f t="shared" si="3"/>
        <v>0</v>
      </c>
      <c r="M101" s="268">
        <f t="shared" si="3"/>
        <v>0</v>
      </c>
      <c r="N101" s="268">
        <f t="shared" si="3"/>
        <v>0</v>
      </c>
      <c r="O101" s="268">
        <f t="shared" si="3"/>
        <v>0</v>
      </c>
      <c r="P101" s="268">
        <f t="shared" si="3"/>
        <v>0</v>
      </c>
      <c r="Q101" s="268">
        <f t="shared" si="3"/>
        <v>0</v>
      </c>
      <c r="R101" s="268">
        <f t="shared" si="3"/>
        <v>0</v>
      </c>
      <c r="S101" s="268">
        <f t="shared" si="3"/>
        <v>0</v>
      </c>
      <c r="T101" s="268">
        <f t="shared" si="3"/>
        <v>0</v>
      </c>
      <c r="U101" s="268">
        <f t="shared" si="3"/>
        <v>0</v>
      </c>
      <c r="V101" s="268">
        <f t="shared" si="3"/>
        <v>0</v>
      </c>
      <c r="W101" s="268">
        <f t="shared" si="3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0</v>
      </c>
      <c r="C102" s="269">
        <f t="shared" si="4"/>
        <v>0</v>
      </c>
      <c r="D102" s="269">
        <f t="shared" si="4"/>
        <v>0</v>
      </c>
      <c r="E102" s="269">
        <f t="shared" si="4"/>
        <v>0</v>
      </c>
      <c r="F102" s="269">
        <f t="shared" si="4"/>
        <v>0</v>
      </c>
      <c r="G102" s="269">
        <f t="shared" si="4"/>
        <v>0</v>
      </c>
      <c r="H102" s="269">
        <f t="shared" si="4"/>
        <v>0</v>
      </c>
      <c r="I102" s="269">
        <f t="shared" si="4"/>
        <v>0</v>
      </c>
      <c r="J102" s="269">
        <f t="shared" si="4"/>
        <v>0</v>
      </c>
      <c r="K102" s="269">
        <f t="shared" si="4"/>
        <v>0</v>
      </c>
      <c r="L102" s="269">
        <f t="shared" si="4"/>
        <v>0</v>
      </c>
      <c r="M102" s="269">
        <f t="shared" si="4"/>
        <v>0</v>
      </c>
      <c r="N102" s="269">
        <f t="shared" si="4"/>
        <v>0</v>
      </c>
      <c r="O102" s="269">
        <f t="shared" si="4"/>
        <v>0</v>
      </c>
      <c r="P102" s="269">
        <f t="shared" si="4"/>
        <v>0</v>
      </c>
      <c r="Q102" s="269">
        <f t="shared" si="4"/>
        <v>0</v>
      </c>
      <c r="R102" s="269">
        <f t="shared" si="4"/>
        <v>0</v>
      </c>
      <c r="S102" s="269">
        <f t="shared" si="4"/>
        <v>0</v>
      </c>
      <c r="T102" s="269">
        <f t="shared" si="4"/>
        <v>0</v>
      </c>
      <c r="U102" s="269">
        <f t="shared" si="4"/>
        <v>0</v>
      </c>
      <c r="V102" s="269">
        <f t="shared" si="4"/>
        <v>0</v>
      </c>
      <c r="W102" s="269">
        <f t="shared" si="4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0</v>
      </c>
      <c r="C103" s="269">
        <f t="shared" si="5"/>
        <v>0</v>
      </c>
      <c r="D103" s="269">
        <f t="shared" si="5"/>
        <v>0</v>
      </c>
      <c r="E103" s="269">
        <f t="shared" si="5"/>
        <v>0</v>
      </c>
      <c r="F103" s="269">
        <f t="shared" si="5"/>
        <v>0</v>
      </c>
      <c r="G103" s="269">
        <f t="shared" si="5"/>
        <v>0</v>
      </c>
      <c r="H103" s="269">
        <f t="shared" si="5"/>
        <v>0</v>
      </c>
      <c r="I103" s="269">
        <f t="shared" si="5"/>
        <v>0</v>
      </c>
      <c r="J103" s="269">
        <f t="shared" si="5"/>
        <v>0</v>
      </c>
      <c r="K103" s="269">
        <f t="shared" si="5"/>
        <v>0</v>
      </c>
      <c r="L103" s="269">
        <f t="shared" si="5"/>
        <v>0</v>
      </c>
      <c r="M103" s="269">
        <f t="shared" si="5"/>
        <v>0</v>
      </c>
      <c r="N103" s="269">
        <f t="shared" si="5"/>
        <v>0</v>
      </c>
      <c r="O103" s="269">
        <f t="shared" si="5"/>
        <v>0</v>
      </c>
      <c r="P103" s="269">
        <f t="shared" si="5"/>
        <v>0</v>
      </c>
      <c r="Q103" s="269">
        <f t="shared" si="5"/>
        <v>0</v>
      </c>
      <c r="R103" s="269">
        <f t="shared" si="5"/>
        <v>0</v>
      </c>
      <c r="S103" s="269">
        <f t="shared" si="5"/>
        <v>0</v>
      </c>
      <c r="T103" s="269">
        <f t="shared" si="5"/>
        <v>0</v>
      </c>
      <c r="U103" s="269">
        <f t="shared" si="5"/>
        <v>0</v>
      </c>
      <c r="V103" s="269">
        <f t="shared" si="5"/>
        <v>0</v>
      </c>
      <c r="W103" s="269">
        <f t="shared" si="5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0</v>
      </c>
      <c r="C104" s="269">
        <f t="shared" si="6"/>
        <v>0</v>
      </c>
      <c r="D104" s="269">
        <f t="shared" si="6"/>
        <v>0</v>
      </c>
      <c r="E104" s="269">
        <f t="shared" si="6"/>
        <v>0</v>
      </c>
      <c r="F104" s="269">
        <f t="shared" si="6"/>
        <v>0</v>
      </c>
      <c r="G104" s="269">
        <f t="shared" si="6"/>
        <v>0</v>
      </c>
      <c r="H104" s="269">
        <f t="shared" si="6"/>
        <v>0</v>
      </c>
      <c r="I104" s="269">
        <f t="shared" si="6"/>
        <v>0</v>
      </c>
      <c r="J104" s="269">
        <f t="shared" si="6"/>
        <v>0</v>
      </c>
      <c r="K104" s="269">
        <f t="shared" si="6"/>
        <v>0</v>
      </c>
      <c r="L104" s="269">
        <f t="shared" si="6"/>
        <v>0</v>
      </c>
      <c r="M104" s="269">
        <f t="shared" si="6"/>
        <v>0</v>
      </c>
      <c r="N104" s="269">
        <f t="shared" si="6"/>
        <v>0</v>
      </c>
      <c r="O104" s="269">
        <f t="shared" si="6"/>
        <v>0</v>
      </c>
      <c r="P104" s="269">
        <f t="shared" si="6"/>
        <v>0</v>
      </c>
      <c r="Q104" s="269">
        <f t="shared" si="6"/>
        <v>0</v>
      </c>
      <c r="R104" s="269">
        <f t="shared" si="6"/>
        <v>0</v>
      </c>
      <c r="S104" s="269">
        <f t="shared" si="6"/>
        <v>0</v>
      </c>
      <c r="T104" s="269">
        <f t="shared" si="6"/>
        <v>0</v>
      </c>
      <c r="U104" s="269">
        <f t="shared" si="6"/>
        <v>0</v>
      </c>
      <c r="V104" s="269">
        <f t="shared" si="6"/>
        <v>0</v>
      </c>
      <c r="W104" s="269">
        <f t="shared" si="6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0</v>
      </c>
      <c r="C105" s="270">
        <f t="shared" si="7"/>
        <v>0</v>
      </c>
      <c r="D105" s="270">
        <f t="shared" si="7"/>
        <v>0</v>
      </c>
      <c r="E105" s="270">
        <f t="shared" si="7"/>
        <v>0</v>
      </c>
      <c r="F105" s="270">
        <f t="shared" si="7"/>
        <v>0</v>
      </c>
      <c r="G105" s="270">
        <f t="shared" si="7"/>
        <v>0</v>
      </c>
      <c r="H105" s="270">
        <f t="shared" si="7"/>
        <v>0</v>
      </c>
      <c r="I105" s="270">
        <f t="shared" si="7"/>
        <v>0</v>
      </c>
      <c r="J105" s="270">
        <f t="shared" si="7"/>
        <v>0</v>
      </c>
      <c r="K105" s="270">
        <f t="shared" si="7"/>
        <v>0</v>
      </c>
      <c r="L105" s="270">
        <f t="shared" si="7"/>
        <v>0</v>
      </c>
      <c r="M105" s="270">
        <f t="shared" si="7"/>
        <v>0</v>
      </c>
      <c r="N105" s="270">
        <f t="shared" si="7"/>
        <v>0</v>
      </c>
      <c r="O105" s="270">
        <f t="shared" si="7"/>
        <v>0</v>
      </c>
      <c r="P105" s="270">
        <f t="shared" si="7"/>
        <v>0</v>
      </c>
      <c r="Q105" s="270">
        <f t="shared" si="7"/>
        <v>0</v>
      </c>
      <c r="R105" s="270">
        <f t="shared" si="7"/>
        <v>0</v>
      </c>
      <c r="S105" s="270">
        <f t="shared" si="7"/>
        <v>0</v>
      </c>
      <c r="T105" s="270">
        <f t="shared" si="7"/>
        <v>0</v>
      </c>
      <c r="U105" s="270">
        <f t="shared" si="7"/>
        <v>0</v>
      </c>
      <c r="V105" s="270">
        <f t="shared" si="7"/>
        <v>0</v>
      </c>
      <c r="W105" s="270">
        <f t="shared" si="7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</v>
      </c>
      <c r="C106" s="271">
        <f t="shared" si="8"/>
        <v>0</v>
      </c>
      <c r="D106" s="271">
        <f t="shared" si="8"/>
        <v>0</v>
      </c>
      <c r="E106" s="271">
        <f t="shared" si="8"/>
        <v>0</v>
      </c>
      <c r="F106" s="271">
        <f t="shared" si="8"/>
        <v>0</v>
      </c>
      <c r="G106" s="271">
        <f t="shared" si="8"/>
        <v>0</v>
      </c>
      <c r="H106" s="271">
        <f t="shared" si="8"/>
        <v>0</v>
      </c>
      <c r="I106" s="271">
        <f t="shared" si="8"/>
        <v>0</v>
      </c>
      <c r="J106" s="271">
        <f t="shared" si="8"/>
        <v>0</v>
      </c>
      <c r="K106" s="271">
        <f t="shared" si="8"/>
        <v>0</v>
      </c>
      <c r="L106" s="271">
        <f t="shared" si="8"/>
        <v>0</v>
      </c>
      <c r="M106" s="271">
        <f t="shared" si="8"/>
        <v>0</v>
      </c>
      <c r="N106" s="271">
        <f t="shared" si="8"/>
        <v>0</v>
      </c>
      <c r="O106" s="271">
        <f t="shared" si="8"/>
        <v>0</v>
      </c>
      <c r="P106" s="271">
        <f t="shared" si="8"/>
        <v>0</v>
      </c>
      <c r="Q106" s="271">
        <f t="shared" si="8"/>
        <v>0</v>
      </c>
      <c r="R106" s="271">
        <f t="shared" si="8"/>
        <v>0</v>
      </c>
      <c r="S106" s="271">
        <f t="shared" si="8"/>
        <v>0</v>
      </c>
      <c r="T106" s="271">
        <f t="shared" si="8"/>
        <v>0</v>
      </c>
      <c r="U106" s="271">
        <f t="shared" si="8"/>
        <v>0</v>
      </c>
      <c r="V106" s="271">
        <f t="shared" si="8"/>
        <v>0</v>
      </c>
      <c r="W106" s="271">
        <f t="shared" si="8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</v>
      </c>
      <c r="C107" s="271">
        <f t="shared" si="9"/>
        <v>0</v>
      </c>
      <c r="D107" s="271">
        <f t="shared" si="9"/>
        <v>0</v>
      </c>
      <c r="E107" s="271">
        <f t="shared" si="9"/>
        <v>0</v>
      </c>
      <c r="F107" s="271">
        <f t="shared" si="9"/>
        <v>0</v>
      </c>
      <c r="G107" s="271">
        <f t="shared" si="9"/>
        <v>0</v>
      </c>
      <c r="H107" s="271">
        <f t="shared" si="9"/>
        <v>0</v>
      </c>
      <c r="I107" s="271">
        <f t="shared" si="9"/>
        <v>0</v>
      </c>
      <c r="J107" s="271">
        <f t="shared" si="9"/>
        <v>0</v>
      </c>
      <c r="K107" s="271">
        <f t="shared" si="9"/>
        <v>0</v>
      </c>
      <c r="L107" s="271">
        <f t="shared" si="9"/>
        <v>0</v>
      </c>
      <c r="M107" s="271">
        <f t="shared" si="9"/>
        <v>0</v>
      </c>
      <c r="N107" s="271">
        <f t="shared" si="9"/>
        <v>0</v>
      </c>
      <c r="O107" s="271">
        <f t="shared" si="9"/>
        <v>0</v>
      </c>
      <c r="P107" s="271">
        <f t="shared" si="9"/>
        <v>0</v>
      </c>
      <c r="Q107" s="271">
        <f t="shared" si="9"/>
        <v>0</v>
      </c>
      <c r="R107" s="271">
        <f t="shared" si="9"/>
        <v>0</v>
      </c>
      <c r="S107" s="271">
        <f t="shared" si="9"/>
        <v>0</v>
      </c>
      <c r="T107" s="271">
        <f t="shared" si="9"/>
        <v>0</v>
      </c>
      <c r="U107" s="271">
        <f t="shared" si="9"/>
        <v>0</v>
      </c>
      <c r="V107" s="271">
        <f t="shared" si="9"/>
        <v>0</v>
      </c>
      <c r="W107" s="271">
        <f t="shared" si="9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</v>
      </c>
      <c r="C108" s="271">
        <f t="shared" si="10"/>
        <v>0</v>
      </c>
      <c r="D108" s="271">
        <f t="shared" si="10"/>
        <v>0</v>
      </c>
      <c r="E108" s="271">
        <f t="shared" si="10"/>
        <v>0</v>
      </c>
      <c r="F108" s="271">
        <f t="shared" si="10"/>
        <v>0</v>
      </c>
      <c r="G108" s="271">
        <f t="shared" si="10"/>
        <v>0</v>
      </c>
      <c r="H108" s="271">
        <f t="shared" si="10"/>
        <v>0</v>
      </c>
      <c r="I108" s="271">
        <f t="shared" si="10"/>
        <v>0</v>
      </c>
      <c r="J108" s="271">
        <f t="shared" si="10"/>
        <v>0</v>
      </c>
      <c r="K108" s="271">
        <f t="shared" si="10"/>
        <v>0</v>
      </c>
      <c r="L108" s="271">
        <f t="shared" si="10"/>
        <v>0</v>
      </c>
      <c r="M108" s="271">
        <f t="shared" si="10"/>
        <v>0</v>
      </c>
      <c r="N108" s="271">
        <f t="shared" si="10"/>
        <v>0</v>
      </c>
      <c r="O108" s="271">
        <f t="shared" si="10"/>
        <v>0</v>
      </c>
      <c r="P108" s="271">
        <f t="shared" si="10"/>
        <v>0</v>
      </c>
      <c r="Q108" s="271">
        <f t="shared" si="10"/>
        <v>0</v>
      </c>
      <c r="R108" s="271">
        <f t="shared" si="10"/>
        <v>0</v>
      </c>
      <c r="S108" s="271">
        <f t="shared" si="10"/>
        <v>0</v>
      </c>
      <c r="T108" s="271">
        <f t="shared" si="10"/>
        <v>0</v>
      </c>
      <c r="U108" s="271">
        <f t="shared" si="10"/>
        <v>0</v>
      </c>
      <c r="V108" s="271">
        <f t="shared" si="10"/>
        <v>0</v>
      </c>
      <c r="W108" s="271">
        <f t="shared" si="10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</v>
      </c>
      <c r="C109" s="272">
        <f t="shared" si="11"/>
        <v>0</v>
      </c>
      <c r="D109" s="272">
        <f t="shared" si="11"/>
        <v>0</v>
      </c>
      <c r="E109" s="272">
        <f t="shared" si="11"/>
        <v>0</v>
      </c>
      <c r="F109" s="272">
        <f t="shared" si="11"/>
        <v>0</v>
      </c>
      <c r="G109" s="272">
        <f t="shared" si="11"/>
        <v>0</v>
      </c>
      <c r="H109" s="272">
        <f t="shared" si="11"/>
        <v>0</v>
      </c>
      <c r="I109" s="272">
        <f t="shared" si="11"/>
        <v>0</v>
      </c>
      <c r="J109" s="272">
        <f t="shared" si="11"/>
        <v>0</v>
      </c>
      <c r="K109" s="272">
        <f t="shared" si="11"/>
        <v>0</v>
      </c>
      <c r="L109" s="272">
        <f t="shared" si="11"/>
        <v>0</v>
      </c>
      <c r="M109" s="272">
        <f t="shared" si="11"/>
        <v>0</v>
      </c>
      <c r="N109" s="272">
        <f t="shared" si="11"/>
        <v>0</v>
      </c>
      <c r="O109" s="272">
        <f t="shared" si="11"/>
        <v>0</v>
      </c>
      <c r="P109" s="272">
        <f t="shared" si="11"/>
        <v>0</v>
      </c>
      <c r="Q109" s="272">
        <f t="shared" si="11"/>
        <v>0</v>
      </c>
      <c r="R109" s="272">
        <f t="shared" si="11"/>
        <v>0</v>
      </c>
      <c r="S109" s="272">
        <f t="shared" si="11"/>
        <v>0</v>
      </c>
      <c r="T109" s="272">
        <f t="shared" si="11"/>
        <v>0</v>
      </c>
      <c r="U109" s="272">
        <f t="shared" si="11"/>
        <v>0</v>
      </c>
      <c r="V109" s="272">
        <f t="shared" si="11"/>
        <v>0</v>
      </c>
      <c r="W109" s="272">
        <f t="shared" si="11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</v>
      </c>
      <c r="C110" s="272">
        <f t="shared" si="12"/>
        <v>0</v>
      </c>
      <c r="D110" s="272">
        <f t="shared" si="12"/>
        <v>0</v>
      </c>
      <c r="E110" s="272">
        <f t="shared" si="12"/>
        <v>0</v>
      </c>
      <c r="F110" s="272">
        <f t="shared" si="12"/>
        <v>0</v>
      </c>
      <c r="G110" s="272">
        <f t="shared" si="12"/>
        <v>0</v>
      </c>
      <c r="H110" s="272">
        <f t="shared" si="12"/>
        <v>0</v>
      </c>
      <c r="I110" s="272">
        <f t="shared" si="12"/>
        <v>0</v>
      </c>
      <c r="J110" s="272">
        <f t="shared" si="12"/>
        <v>0</v>
      </c>
      <c r="K110" s="272">
        <f t="shared" si="12"/>
        <v>0</v>
      </c>
      <c r="L110" s="272">
        <f t="shared" si="12"/>
        <v>0</v>
      </c>
      <c r="M110" s="272">
        <f t="shared" si="12"/>
        <v>0</v>
      </c>
      <c r="N110" s="272">
        <f t="shared" si="12"/>
        <v>0</v>
      </c>
      <c r="O110" s="272">
        <f t="shared" si="12"/>
        <v>0</v>
      </c>
      <c r="P110" s="272">
        <f t="shared" si="12"/>
        <v>0</v>
      </c>
      <c r="Q110" s="272">
        <f t="shared" si="12"/>
        <v>0</v>
      </c>
      <c r="R110" s="272">
        <f t="shared" si="12"/>
        <v>0</v>
      </c>
      <c r="S110" s="272">
        <f t="shared" si="12"/>
        <v>0</v>
      </c>
      <c r="T110" s="272">
        <f t="shared" si="12"/>
        <v>0</v>
      </c>
      <c r="U110" s="272">
        <f t="shared" si="12"/>
        <v>0</v>
      </c>
      <c r="V110" s="272">
        <f t="shared" si="12"/>
        <v>0</v>
      </c>
      <c r="W110" s="272">
        <f t="shared" si="12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</v>
      </c>
      <c r="C111" s="271">
        <f t="shared" si="13"/>
        <v>0</v>
      </c>
      <c r="D111" s="271">
        <f t="shared" si="13"/>
        <v>0</v>
      </c>
      <c r="E111" s="271">
        <f t="shared" si="13"/>
        <v>0</v>
      </c>
      <c r="F111" s="271">
        <f t="shared" si="13"/>
        <v>0</v>
      </c>
      <c r="G111" s="271">
        <f t="shared" si="13"/>
        <v>0</v>
      </c>
      <c r="H111" s="271">
        <f t="shared" si="13"/>
        <v>0</v>
      </c>
      <c r="I111" s="271">
        <f t="shared" si="13"/>
        <v>0</v>
      </c>
      <c r="J111" s="271">
        <f t="shared" si="13"/>
        <v>0</v>
      </c>
      <c r="K111" s="271">
        <f t="shared" si="13"/>
        <v>0</v>
      </c>
      <c r="L111" s="271">
        <f t="shared" si="13"/>
        <v>0</v>
      </c>
      <c r="M111" s="271">
        <f t="shared" si="13"/>
        <v>0</v>
      </c>
      <c r="N111" s="271">
        <f t="shared" si="13"/>
        <v>0</v>
      </c>
      <c r="O111" s="271">
        <f t="shared" si="13"/>
        <v>0</v>
      </c>
      <c r="P111" s="271">
        <f t="shared" si="13"/>
        <v>0</v>
      </c>
      <c r="Q111" s="271">
        <f t="shared" si="13"/>
        <v>0</v>
      </c>
      <c r="R111" s="271">
        <f t="shared" si="13"/>
        <v>0</v>
      </c>
      <c r="S111" s="271">
        <f t="shared" si="13"/>
        <v>0</v>
      </c>
      <c r="T111" s="271">
        <f t="shared" si="13"/>
        <v>0</v>
      </c>
      <c r="U111" s="271">
        <f t="shared" si="13"/>
        <v>0</v>
      </c>
      <c r="V111" s="271">
        <f t="shared" si="13"/>
        <v>0</v>
      </c>
      <c r="W111" s="271">
        <f t="shared" si="13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0</v>
      </c>
      <c r="C112" s="272">
        <f t="shared" si="14"/>
        <v>0</v>
      </c>
      <c r="D112" s="272">
        <f t="shared" si="14"/>
        <v>0</v>
      </c>
      <c r="E112" s="272">
        <f t="shared" si="14"/>
        <v>0</v>
      </c>
      <c r="F112" s="272">
        <f t="shared" si="14"/>
        <v>0</v>
      </c>
      <c r="G112" s="272">
        <f t="shared" si="14"/>
        <v>0</v>
      </c>
      <c r="H112" s="272">
        <f t="shared" si="14"/>
        <v>0</v>
      </c>
      <c r="I112" s="272">
        <f t="shared" si="14"/>
        <v>0</v>
      </c>
      <c r="J112" s="272">
        <f t="shared" si="14"/>
        <v>0</v>
      </c>
      <c r="K112" s="272">
        <f t="shared" si="14"/>
        <v>0</v>
      </c>
      <c r="L112" s="272">
        <f t="shared" si="14"/>
        <v>0</v>
      </c>
      <c r="M112" s="272">
        <f t="shared" si="14"/>
        <v>0</v>
      </c>
      <c r="N112" s="272">
        <f t="shared" si="14"/>
        <v>0</v>
      </c>
      <c r="O112" s="272">
        <f t="shared" si="14"/>
        <v>0</v>
      </c>
      <c r="P112" s="272">
        <f t="shared" si="14"/>
        <v>0</v>
      </c>
      <c r="Q112" s="272">
        <f t="shared" si="14"/>
        <v>0</v>
      </c>
      <c r="R112" s="272">
        <f t="shared" si="14"/>
        <v>0</v>
      </c>
      <c r="S112" s="272">
        <f t="shared" si="14"/>
        <v>0</v>
      </c>
      <c r="T112" s="272">
        <f t="shared" si="14"/>
        <v>0</v>
      </c>
      <c r="U112" s="272">
        <f t="shared" si="14"/>
        <v>0</v>
      </c>
      <c r="V112" s="272">
        <f t="shared" si="14"/>
        <v>0</v>
      </c>
      <c r="W112" s="272">
        <f t="shared" si="14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0</v>
      </c>
      <c r="C113" s="272">
        <f t="shared" si="15"/>
        <v>0</v>
      </c>
      <c r="D113" s="272">
        <f t="shared" si="15"/>
        <v>0</v>
      </c>
      <c r="E113" s="272">
        <f t="shared" si="15"/>
        <v>0</v>
      </c>
      <c r="F113" s="272">
        <f t="shared" si="15"/>
        <v>0</v>
      </c>
      <c r="G113" s="272">
        <f t="shared" si="15"/>
        <v>0</v>
      </c>
      <c r="H113" s="272">
        <f t="shared" si="15"/>
        <v>0</v>
      </c>
      <c r="I113" s="272">
        <f t="shared" si="15"/>
        <v>0</v>
      </c>
      <c r="J113" s="272">
        <f t="shared" si="15"/>
        <v>0</v>
      </c>
      <c r="K113" s="272">
        <f t="shared" si="15"/>
        <v>0</v>
      </c>
      <c r="L113" s="272">
        <f t="shared" si="15"/>
        <v>0</v>
      </c>
      <c r="M113" s="272">
        <f t="shared" si="15"/>
        <v>0</v>
      </c>
      <c r="N113" s="272">
        <f t="shared" si="15"/>
        <v>0</v>
      </c>
      <c r="O113" s="272">
        <f t="shared" si="15"/>
        <v>0</v>
      </c>
      <c r="P113" s="272">
        <f t="shared" si="15"/>
        <v>0</v>
      </c>
      <c r="Q113" s="272">
        <f t="shared" si="15"/>
        <v>0</v>
      </c>
      <c r="R113" s="272">
        <f t="shared" si="15"/>
        <v>0</v>
      </c>
      <c r="S113" s="272">
        <f t="shared" si="15"/>
        <v>0</v>
      </c>
      <c r="T113" s="272">
        <f t="shared" si="15"/>
        <v>0</v>
      </c>
      <c r="U113" s="272">
        <f t="shared" si="15"/>
        <v>0</v>
      </c>
      <c r="V113" s="272">
        <f t="shared" si="15"/>
        <v>0</v>
      </c>
      <c r="W113" s="272">
        <f t="shared" si="15"/>
        <v>0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0</v>
      </c>
      <c r="C114" s="273">
        <f t="shared" si="16"/>
        <v>0</v>
      </c>
      <c r="D114" s="273">
        <f t="shared" si="16"/>
        <v>0</v>
      </c>
      <c r="E114" s="273">
        <f t="shared" si="16"/>
        <v>0</v>
      </c>
      <c r="F114" s="273">
        <f t="shared" si="16"/>
        <v>0</v>
      </c>
      <c r="G114" s="273">
        <f t="shared" si="16"/>
        <v>0</v>
      </c>
      <c r="H114" s="273">
        <f t="shared" si="16"/>
        <v>0</v>
      </c>
      <c r="I114" s="273">
        <f t="shared" si="16"/>
        <v>0</v>
      </c>
      <c r="J114" s="273">
        <f t="shared" si="16"/>
        <v>0</v>
      </c>
      <c r="K114" s="273">
        <f t="shared" si="16"/>
        <v>0</v>
      </c>
      <c r="L114" s="273">
        <f t="shared" si="16"/>
        <v>0</v>
      </c>
      <c r="M114" s="273">
        <f t="shared" si="16"/>
        <v>0</v>
      </c>
      <c r="N114" s="273">
        <f t="shared" si="16"/>
        <v>0</v>
      </c>
      <c r="O114" s="273">
        <f t="shared" si="16"/>
        <v>0</v>
      </c>
      <c r="P114" s="273">
        <f t="shared" si="16"/>
        <v>0</v>
      </c>
      <c r="Q114" s="273">
        <f t="shared" si="16"/>
        <v>0</v>
      </c>
      <c r="R114" s="273">
        <f t="shared" si="16"/>
        <v>0</v>
      </c>
      <c r="S114" s="273">
        <f t="shared" si="16"/>
        <v>0</v>
      </c>
      <c r="T114" s="273">
        <f t="shared" si="16"/>
        <v>0</v>
      </c>
      <c r="U114" s="273">
        <f t="shared" si="16"/>
        <v>0</v>
      </c>
      <c r="V114" s="273">
        <f t="shared" si="16"/>
        <v>0</v>
      </c>
      <c r="W114" s="273">
        <f t="shared" si="16"/>
        <v>0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0.99999999999999989</v>
      </c>
      <c r="C117" s="234">
        <f t="shared" si="17"/>
        <v>1</v>
      </c>
      <c r="D117" s="234">
        <f t="shared" si="17"/>
        <v>1.0000000000000002</v>
      </c>
      <c r="E117" s="234">
        <f t="shared" si="17"/>
        <v>0.99999999999999989</v>
      </c>
      <c r="F117" s="234">
        <f t="shared" si="17"/>
        <v>1</v>
      </c>
      <c r="G117" s="234">
        <f t="shared" si="17"/>
        <v>0.99999999999999989</v>
      </c>
      <c r="H117" s="234">
        <f t="shared" si="17"/>
        <v>0.99999999999999989</v>
      </c>
      <c r="I117" s="234">
        <f t="shared" si="17"/>
        <v>0.99999999999999967</v>
      </c>
      <c r="J117" s="234">
        <f t="shared" si="17"/>
        <v>1</v>
      </c>
      <c r="K117" s="234">
        <f t="shared" si="17"/>
        <v>1.0000000000000002</v>
      </c>
      <c r="L117" s="234">
        <f t="shared" si="17"/>
        <v>0.99999999999999956</v>
      </c>
      <c r="M117" s="234">
        <f t="shared" si="17"/>
        <v>1.0000000000000002</v>
      </c>
      <c r="N117" s="234">
        <f t="shared" si="17"/>
        <v>0.99999999999999978</v>
      </c>
      <c r="O117" s="234">
        <f t="shared" si="17"/>
        <v>0.99999999999999978</v>
      </c>
      <c r="P117" s="234">
        <f t="shared" si="17"/>
        <v>1</v>
      </c>
      <c r="Q117" s="234">
        <f t="shared" si="17"/>
        <v>1</v>
      </c>
      <c r="R117" s="234">
        <f t="shared" si="17"/>
        <v>1.0000000000000002</v>
      </c>
      <c r="S117" s="234">
        <f t="shared" si="17"/>
        <v>1.0000000000000002</v>
      </c>
      <c r="T117" s="234">
        <f t="shared" si="17"/>
        <v>1.0000000000000002</v>
      </c>
      <c r="U117" s="234">
        <f t="shared" si="17"/>
        <v>1.0000000000000002</v>
      </c>
      <c r="V117" s="234">
        <f t="shared" si="17"/>
        <v>0.99999999999999989</v>
      </c>
      <c r="W117" s="234">
        <f t="shared" si="17"/>
        <v>0.99999999999999944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2.1080436298961404E-3</v>
      </c>
      <c r="C118" s="268">
        <f t="shared" si="18"/>
        <v>2.1344494589355507E-3</v>
      </c>
      <c r="D118" s="268">
        <f t="shared" si="18"/>
        <v>2.2719358247077714E-3</v>
      </c>
      <c r="E118" s="268">
        <f t="shared" si="18"/>
        <v>2.3483838947531118E-3</v>
      </c>
      <c r="F118" s="268">
        <f t="shared" si="18"/>
        <v>2.4402744412757799E-3</v>
      </c>
      <c r="G118" s="268">
        <f t="shared" si="18"/>
        <v>2.565301604829158E-3</v>
      </c>
      <c r="H118" s="268">
        <f t="shared" si="18"/>
        <v>2.5869655606088676E-3</v>
      </c>
      <c r="I118" s="268">
        <f t="shared" si="18"/>
        <v>2.581404795679186E-3</v>
      </c>
      <c r="J118" s="268">
        <f t="shared" si="18"/>
        <v>2.5454973585405838E-3</v>
      </c>
      <c r="K118" s="268">
        <f t="shared" si="18"/>
        <v>2.5431674051379339E-3</v>
      </c>
      <c r="L118" s="268">
        <f t="shared" si="18"/>
        <v>2.5226477339329108E-3</v>
      </c>
      <c r="M118" s="268">
        <f t="shared" si="18"/>
        <v>2.5645519914513841E-3</v>
      </c>
      <c r="N118" s="268">
        <f t="shared" si="18"/>
        <v>2.276775223900347E-3</v>
      </c>
      <c r="O118" s="268">
        <f t="shared" si="18"/>
        <v>2.1254710680937293E-3</v>
      </c>
      <c r="P118" s="268">
        <f t="shared" si="18"/>
        <v>2.1494117826702406E-3</v>
      </c>
      <c r="Q118" s="268">
        <f t="shared" si="18"/>
        <v>2.5070058902861526E-3</v>
      </c>
      <c r="R118" s="268">
        <f t="shared" si="18"/>
        <v>2.3663484628888057E-3</v>
      </c>
      <c r="S118" s="268">
        <f t="shared" si="18"/>
        <v>2.581506943257845E-3</v>
      </c>
      <c r="T118" s="268">
        <f t="shared" si="18"/>
        <v>2.6358104470650548E-3</v>
      </c>
      <c r="U118" s="268">
        <f t="shared" si="18"/>
        <v>2.6764048893282316E-3</v>
      </c>
      <c r="V118" s="268">
        <f t="shared" si="18"/>
        <v>2.6828905598381622E-3</v>
      </c>
      <c r="W118" s="268">
        <f t="shared" si="18"/>
        <v>2.5749927713646149E-3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1.5576208676270817E-3</v>
      </c>
      <c r="C119" s="269">
        <f t="shared" si="19"/>
        <v>1.5771319772433495E-3</v>
      </c>
      <c r="D119" s="269">
        <f t="shared" si="19"/>
        <v>1.6787198330656557E-3</v>
      </c>
      <c r="E119" s="269">
        <f t="shared" si="19"/>
        <v>1.7352068561536484E-3</v>
      </c>
      <c r="F119" s="269">
        <f t="shared" si="19"/>
        <v>1.8031042330255006E-3</v>
      </c>
      <c r="G119" s="269">
        <f t="shared" si="19"/>
        <v>1.8954860586239399E-3</v>
      </c>
      <c r="H119" s="269">
        <f t="shared" si="19"/>
        <v>1.9114934263649425E-3</v>
      </c>
      <c r="I119" s="269">
        <f t="shared" si="19"/>
        <v>1.9073846103178727E-3</v>
      </c>
      <c r="J119" s="269">
        <f t="shared" si="19"/>
        <v>1.880852819136278E-3</v>
      </c>
      <c r="K119" s="269">
        <f t="shared" si="19"/>
        <v>1.8791312304608364E-3</v>
      </c>
      <c r="L119" s="269">
        <f t="shared" si="19"/>
        <v>1.8639693677685711E-3</v>
      </c>
      <c r="M119" s="269">
        <f t="shared" si="19"/>
        <v>1.8949321737691323E-3</v>
      </c>
      <c r="N119" s="269">
        <f t="shared" si="19"/>
        <v>1.6822956362711637E-3</v>
      </c>
      <c r="O119" s="269">
        <f t="shared" si="19"/>
        <v>1.5704978977894907E-3</v>
      </c>
      <c r="P119" s="269">
        <f t="shared" si="19"/>
        <v>1.5881875490288788E-3</v>
      </c>
      <c r="Q119" s="269">
        <f t="shared" si="19"/>
        <v>1.8524117027720686E-3</v>
      </c>
      <c r="R119" s="269">
        <f t="shared" si="19"/>
        <v>1.7484807684243569E-3</v>
      </c>
      <c r="S119" s="269">
        <f t="shared" si="19"/>
        <v>1.9074600865546269E-3</v>
      </c>
      <c r="T119" s="269">
        <f t="shared" si="19"/>
        <v>1.9475846216998232E-3</v>
      </c>
      <c r="U119" s="269">
        <f t="shared" si="19"/>
        <v>1.977579613018822E-3</v>
      </c>
      <c r="V119" s="269">
        <f t="shared" si="19"/>
        <v>1.9823718362838214E-3</v>
      </c>
      <c r="W119" s="269">
        <f t="shared" si="19"/>
        <v>1.9026468037874643E-3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3.8940521690677056E-2</v>
      </c>
      <c r="C120" s="269">
        <f t="shared" si="20"/>
        <v>3.9428299431083738E-2</v>
      </c>
      <c r="D120" s="269">
        <f t="shared" si="20"/>
        <v>4.1967995826641388E-2</v>
      </c>
      <c r="E120" s="269">
        <f t="shared" si="20"/>
        <v>4.338017140384124E-2</v>
      </c>
      <c r="F120" s="269">
        <f t="shared" si="20"/>
        <v>4.507760582563753E-2</v>
      </c>
      <c r="G120" s="269">
        <f t="shared" si="20"/>
        <v>4.7387151465598486E-2</v>
      </c>
      <c r="H120" s="269">
        <f t="shared" si="20"/>
        <v>4.7787335659123568E-2</v>
      </c>
      <c r="I120" s="269">
        <f t="shared" si="20"/>
        <v>4.7684615257946816E-2</v>
      </c>
      <c r="J120" s="269">
        <f t="shared" si="20"/>
        <v>4.7021320478406958E-2</v>
      </c>
      <c r="K120" s="269">
        <f t="shared" si="20"/>
        <v>4.6978280761520927E-2</v>
      </c>
      <c r="L120" s="269">
        <f t="shared" si="20"/>
        <v>4.6599234194214273E-2</v>
      </c>
      <c r="M120" s="269">
        <f t="shared" si="20"/>
        <v>4.7373304344228311E-2</v>
      </c>
      <c r="N120" s="269">
        <f t="shared" si="20"/>
        <v>4.2057390906779117E-2</v>
      </c>
      <c r="O120" s="269">
        <f t="shared" si="20"/>
        <v>3.926244744473726E-2</v>
      </c>
      <c r="P120" s="269">
        <f t="shared" si="20"/>
        <v>3.9704688725721964E-2</v>
      </c>
      <c r="Q120" s="269">
        <f t="shared" si="20"/>
        <v>4.6310292569301713E-2</v>
      </c>
      <c r="R120" s="269">
        <f t="shared" si="20"/>
        <v>4.3712019210608938E-2</v>
      </c>
      <c r="S120" s="269">
        <f t="shared" si="20"/>
        <v>4.7686502163865663E-2</v>
      </c>
      <c r="T120" s="269">
        <f t="shared" si="20"/>
        <v>4.8689615542495589E-2</v>
      </c>
      <c r="U120" s="269">
        <f t="shared" si="20"/>
        <v>4.943949032547057E-2</v>
      </c>
      <c r="V120" s="269">
        <f t="shared" si="20"/>
        <v>4.9559295907095555E-2</v>
      </c>
      <c r="W120" s="269">
        <f t="shared" si="20"/>
        <v>4.7566170094686624E-2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9.7351304226692636E-4</v>
      </c>
      <c r="C121" s="269">
        <f t="shared" si="21"/>
        <v>9.8570748577709406E-4</v>
      </c>
      <c r="D121" s="269">
        <f t="shared" si="21"/>
        <v>1.0491998956660353E-3</v>
      </c>
      <c r="E121" s="269">
        <f t="shared" si="21"/>
        <v>1.0845042850960306E-3</v>
      </c>
      <c r="F121" s="269">
        <f t="shared" si="21"/>
        <v>1.1269401456409382E-3</v>
      </c>
      <c r="G121" s="269">
        <f t="shared" si="21"/>
        <v>1.184678786639963E-3</v>
      </c>
      <c r="H121" s="269">
        <f t="shared" si="21"/>
        <v>1.1946833914780891E-3</v>
      </c>
      <c r="I121" s="269">
        <f t="shared" si="21"/>
        <v>1.1921153814486709E-3</v>
      </c>
      <c r="J121" s="269">
        <f t="shared" si="21"/>
        <v>1.175533011960174E-3</v>
      </c>
      <c r="K121" s="269">
        <f t="shared" si="21"/>
        <v>1.174457019038023E-3</v>
      </c>
      <c r="L121" s="269">
        <f t="shared" si="21"/>
        <v>1.1649808548553572E-3</v>
      </c>
      <c r="M121" s="269">
        <f t="shared" si="21"/>
        <v>1.1843326086057081E-3</v>
      </c>
      <c r="N121" s="269">
        <f t="shared" si="21"/>
        <v>1.0514347726694783E-3</v>
      </c>
      <c r="O121" s="269">
        <f t="shared" si="21"/>
        <v>9.8156118611843245E-4</v>
      </c>
      <c r="P121" s="269">
        <f t="shared" si="21"/>
        <v>9.9261721814304974E-4</v>
      </c>
      <c r="Q121" s="269">
        <f t="shared" si="21"/>
        <v>1.1577573142325433E-3</v>
      </c>
      <c r="R121" s="269">
        <f t="shared" si="21"/>
        <v>1.0928004802652237E-3</v>
      </c>
      <c r="S121" s="269">
        <f t="shared" si="21"/>
        <v>1.1921625540966423E-3</v>
      </c>
      <c r="T121" s="269">
        <f t="shared" si="21"/>
        <v>1.21724038856239E-3</v>
      </c>
      <c r="U121" s="269">
        <f t="shared" si="21"/>
        <v>1.235987258136765E-3</v>
      </c>
      <c r="V121" s="269">
        <f t="shared" si="21"/>
        <v>1.2389823976773886E-3</v>
      </c>
      <c r="W121" s="269">
        <f t="shared" si="21"/>
        <v>1.1891542523671658E-3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1.9117285434595466E-3</v>
      </c>
      <c r="C122" s="270">
        <f t="shared" si="22"/>
        <v>1.9100484611240729E-3</v>
      </c>
      <c r="D122" s="270">
        <f t="shared" si="22"/>
        <v>1.87524925693109E-3</v>
      </c>
      <c r="E122" s="270">
        <f t="shared" si="22"/>
        <v>1.8515723522022592E-3</v>
      </c>
      <c r="F122" s="270">
        <f t="shared" si="22"/>
        <v>1.8283186981648675E-3</v>
      </c>
      <c r="G122" s="270">
        <f t="shared" si="22"/>
        <v>1.8469947879965556E-3</v>
      </c>
      <c r="H122" s="270">
        <f t="shared" si="22"/>
        <v>1.8396342009915933E-3</v>
      </c>
      <c r="I122" s="270">
        <f t="shared" si="22"/>
        <v>1.8418191022255537E-3</v>
      </c>
      <c r="J122" s="270">
        <f t="shared" si="22"/>
        <v>1.8531485620005509E-3</v>
      </c>
      <c r="K122" s="270">
        <f t="shared" si="22"/>
        <v>1.8548423737030399E-3</v>
      </c>
      <c r="L122" s="270">
        <f t="shared" si="22"/>
        <v>1.8612595379081391E-3</v>
      </c>
      <c r="M122" s="270">
        <f t="shared" si="22"/>
        <v>1.8508670426492359E-3</v>
      </c>
      <c r="N122" s="270">
        <f t="shared" si="22"/>
        <v>1.8942181859951969E-3</v>
      </c>
      <c r="O122" s="270">
        <f t="shared" si="22"/>
        <v>1.8117822008367167E-3</v>
      </c>
      <c r="P122" s="270">
        <f t="shared" si="22"/>
        <v>1.7039180448133774E-3</v>
      </c>
      <c r="Q122" s="270">
        <f t="shared" si="22"/>
        <v>1.7103888030035297E-3</v>
      </c>
      <c r="R122" s="270">
        <f t="shared" si="22"/>
        <v>1.7795964907422917E-3</v>
      </c>
      <c r="S122" s="270">
        <f t="shared" si="22"/>
        <v>1.7956039992787335E-3</v>
      </c>
      <c r="T122" s="270">
        <f t="shared" si="22"/>
        <v>1.7900791726255109E-3</v>
      </c>
      <c r="U122" s="270">
        <f t="shared" si="22"/>
        <v>1.7990862516059109E-3</v>
      </c>
      <c r="V122" s="270">
        <f t="shared" si="22"/>
        <v>1.7961879870022999E-3</v>
      </c>
      <c r="W122" s="270">
        <f t="shared" si="22"/>
        <v>1.8029440842832454E-3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0.12483776375586819</v>
      </c>
      <c r="C123" s="271">
        <f t="shared" si="23"/>
        <v>0.12475928764195161</v>
      </c>
      <c r="D123" s="271">
        <f t="shared" si="23"/>
        <v>0.12047161546073257</v>
      </c>
      <c r="E123" s="271">
        <f t="shared" si="23"/>
        <v>0.11568072677530757</v>
      </c>
      <c r="F123" s="271">
        <f t="shared" si="23"/>
        <v>0.11710942789438746</v>
      </c>
      <c r="G123" s="271">
        <f t="shared" si="23"/>
        <v>0.11263582450538563</v>
      </c>
      <c r="H123" s="271">
        <f t="shared" si="23"/>
        <v>0.11122169002027257</v>
      </c>
      <c r="I123" s="271">
        <f t="shared" si="23"/>
        <v>0.11161497935218891</v>
      </c>
      <c r="J123" s="271">
        <f t="shared" si="23"/>
        <v>0.11387921701768366</v>
      </c>
      <c r="K123" s="271">
        <f t="shared" si="23"/>
        <v>0.11395736247804587</v>
      </c>
      <c r="L123" s="271">
        <f t="shared" si="23"/>
        <v>0.11514872883203399</v>
      </c>
      <c r="M123" s="271">
        <f t="shared" si="23"/>
        <v>0.11283869401896163</v>
      </c>
      <c r="N123" s="271">
        <f t="shared" si="23"/>
        <v>0.12455292391423706</v>
      </c>
      <c r="O123" s="271">
        <f t="shared" si="23"/>
        <v>0.11989177797663605</v>
      </c>
      <c r="P123" s="271">
        <f t="shared" si="23"/>
        <v>0.11129606804433301</v>
      </c>
      <c r="Q123" s="271">
        <f t="shared" si="23"/>
        <v>8.8036967543633049E-2</v>
      </c>
      <c r="R123" s="271">
        <f t="shared" si="23"/>
        <v>0.11062274458623868</v>
      </c>
      <c r="S123" s="271">
        <f t="shared" si="23"/>
        <v>0.1017638359329481</v>
      </c>
      <c r="T123" s="271">
        <f t="shared" si="23"/>
        <v>9.8573646715008165E-2</v>
      </c>
      <c r="U123" s="271">
        <f t="shared" si="23"/>
        <v>9.6860141074346665E-2</v>
      </c>
      <c r="V123" s="271">
        <f t="shared" si="23"/>
        <v>9.5525366038032994E-2</v>
      </c>
      <c r="W123" s="271">
        <f t="shared" si="23"/>
        <v>0.10601504693602481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0.28921350201575913</v>
      </c>
      <c r="C124" s="271">
        <f t="shared" si="24"/>
        <v>0.29283625544543712</v>
      </c>
      <c r="D124" s="271">
        <f t="shared" si="24"/>
        <v>0.31169872715166208</v>
      </c>
      <c r="E124" s="271">
        <f t="shared" si="24"/>
        <v>0.32218703666603793</v>
      </c>
      <c r="F124" s="271">
        <f t="shared" si="24"/>
        <v>0.33479398008270345</v>
      </c>
      <c r="G124" s="271">
        <f t="shared" si="24"/>
        <v>0.35194710884415664</v>
      </c>
      <c r="H124" s="271">
        <f t="shared" si="24"/>
        <v>0.35491929994575777</v>
      </c>
      <c r="I124" s="271">
        <f t="shared" si="24"/>
        <v>0.35415638959779749</v>
      </c>
      <c r="J124" s="271">
        <f t="shared" si="24"/>
        <v>0.34923006098866066</v>
      </c>
      <c r="K124" s="271">
        <f t="shared" si="24"/>
        <v>0.34891040252734734</v>
      </c>
      <c r="L124" s="271">
        <f t="shared" si="24"/>
        <v>0.3460952017956106</v>
      </c>
      <c r="M124" s="271">
        <f t="shared" si="24"/>
        <v>0.35184426547456532</v>
      </c>
      <c r="N124" s="271">
        <f t="shared" si="24"/>
        <v>0.3123626695712059</v>
      </c>
      <c r="O124" s="271">
        <f t="shared" si="24"/>
        <v>0.29160446317083566</v>
      </c>
      <c r="P124" s="271">
        <f t="shared" si="24"/>
        <v>0.29488901468828849</v>
      </c>
      <c r="Q124" s="271">
        <f t="shared" si="24"/>
        <v>0.34394921567136488</v>
      </c>
      <c r="R124" s="271">
        <f t="shared" si="24"/>
        <v>0.32465168947921569</v>
      </c>
      <c r="S124" s="271">
        <f t="shared" si="24"/>
        <v>0.35417040375695791</v>
      </c>
      <c r="T124" s="271">
        <f t="shared" si="24"/>
        <v>0.36162058471387815</v>
      </c>
      <c r="U124" s="271">
        <f t="shared" si="24"/>
        <v>0.36718994800541876</v>
      </c>
      <c r="V124" s="271">
        <f t="shared" si="24"/>
        <v>0.36807975097462481</v>
      </c>
      <c r="W124" s="271">
        <f t="shared" si="24"/>
        <v>0.35327669053430211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0.41626874302452321</v>
      </c>
      <c r="C125" s="271">
        <f t="shared" si="25"/>
        <v>0.41311011505418965</v>
      </c>
      <c r="D125" s="271">
        <f t="shared" si="25"/>
        <v>0.39952501877412516</v>
      </c>
      <c r="E125" s="271">
        <f t="shared" si="25"/>
        <v>0.39359732079499787</v>
      </c>
      <c r="F125" s="271">
        <f t="shared" si="25"/>
        <v>0.38184156404871633</v>
      </c>
      <c r="G125" s="271">
        <f t="shared" si="25"/>
        <v>0.3704055947334246</v>
      </c>
      <c r="H125" s="271">
        <f t="shared" si="25"/>
        <v>0.36910727181443631</v>
      </c>
      <c r="I125" s="271">
        <f t="shared" si="25"/>
        <v>0.36940169318199279</v>
      </c>
      <c r="J125" s="271">
        <f t="shared" si="25"/>
        <v>0.37168560130006917</v>
      </c>
      <c r="K125" s="271">
        <f t="shared" si="25"/>
        <v>0.37186248804740529</v>
      </c>
      <c r="L125" s="271">
        <f t="shared" si="25"/>
        <v>0.37330134621283567</v>
      </c>
      <c r="M125" s="271">
        <f t="shared" si="25"/>
        <v>0.37020002971344057</v>
      </c>
      <c r="N125" s="271">
        <f t="shared" si="25"/>
        <v>0.39646910423622245</v>
      </c>
      <c r="O125" s="271">
        <f t="shared" si="25"/>
        <v>0.38418227951756478</v>
      </c>
      <c r="P125" s="271">
        <f t="shared" si="25"/>
        <v>0.36241033556766861</v>
      </c>
      <c r="Q125" s="271">
        <f t="shared" si="25"/>
        <v>0.35990821919567184</v>
      </c>
      <c r="R125" s="271">
        <f t="shared" si="25"/>
        <v>0.36870896840100009</v>
      </c>
      <c r="S125" s="271">
        <f t="shared" si="25"/>
        <v>0.37243131071997937</v>
      </c>
      <c r="T125" s="271">
        <f t="shared" si="25"/>
        <v>0.36943473857463249</v>
      </c>
      <c r="U125" s="271">
        <f t="shared" si="25"/>
        <v>0.3697636422297198</v>
      </c>
      <c r="V125" s="271">
        <f t="shared" si="25"/>
        <v>0.36869519725075089</v>
      </c>
      <c r="W125" s="271">
        <f t="shared" si="25"/>
        <v>0.37197485727439827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0.33376643913546256</v>
      </c>
      <c r="C126" s="272">
        <f t="shared" si="26"/>
        <v>0.32594962435417507</v>
      </c>
      <c r="D126" s="272">
        <f t="shared" si="26"/>
        <v>0.2845793146355895</v>
      </c>
      <c r="E126" s="272">
        <f t="shared" si="26"/>
        <v>0.2604865240166695</v>
      </c>
      <c r="F126" s="272">
        <f t="shared" si="26"/>
        <v>0.21988718469459509</v>
      </c>
      <c r="G126" s="272">
        <f t="shared" si="26"/>
        <v>0.16262361159156224</v>
      </c>
      <c r="H126" s="272">
        <f t="shared" si="26"/>
        <v>0.15236341519942626</v>
      </c>
      <c r="I126" s="272">
        <f t="shared" si="26"/>
        <v>0.15500410380273694</v>
      </c>
      <c r="J126" s="272">
        <f t="shared" si="26"/>
        <v>0.17174189954736799</v>
      </c>
      <c r="K126" s="272">
        <f t="shared" si="26"/>
        <v>0.17289432952686809</v>
      </c>
      <c r="L126" s="272">
        <f t="shared" si="26"/>
        <v>0.18213215045712647</v>
      </c>
      <c r="M126" s="272">
        <f t="shared" si="26"/>
        <v>0.16284661901056599</v>
      </c>
      <c r="N126" s="272">
        <f t="shared" si="26"/>
        <v>0.27913414775008005</v>
      </c>
      <c r="O126" s="272">
        <f t="shared" si="26"/>
        <v>0.28045623705282169</v>
      </c>
      <c r="P126" s="272">
        <f t="shared" si="26"/>
        <v>0.23750713892111711</v>
      </c>
      <c r="Q126" s="272">
        <f t="shared" si="26"/>
        <v>0.13767116870634605</v>
      </c>
      <c r="R126" s="272">
        <f t="shared" si="26"/>
        <v>0.20591524753529317</v>
      </c>
      <c r="S126" s="272">
        <f t="shared" si="26"/>
        <v>0.15757657110988219</v>
      </c>
      <c r="T126" s="272">
        <f t="shared" si="26"/>
        <v>0.13156580186427441</v>
      </c>
      <c r="U126" s="272">
        <f t="shared" si="26"/>
        <v>0.1196654168496535</v>
      </c>
      <c r="V126" s="272">
        <f t="shared" si="26"/>
        <v>0.1128042902315186</v>
      </c>
      <c r="W126" s="272">
        <f t="shared" si="26"/>
        <v>0.16074807228181087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8.2502303889060644E-2</v>
      </c>
      <c r="C127" s="272">
        <f t="shared" si="27"/>
        <v>8.7160490700014595E-2</v>
      </c>
      <c r="D127" s="272">
        <f t="shared" si="27"/>
        <v>0.11494570413853565</v>
      </c>
      <c r="E127" s="272">
        <f t="shared" si="27"/>
        <v>0.13311079677832838</v>
      </c>
      <c r="F127" s="272">
        <f t="shared" si="27"/>
        <v>0.16195437935412121</v>
      </c>
      <c r="G127" s="272">
        <f t="shared" si="27"/>
        <v>0.20778198314186239</v>
      </c>
      <c r="H127" s="272">
        <f t="shared" si="27"/>
        <v>0.21674385661501006</v>
      </c>
      <c r="I127" s="272">
        <f t="shared" si="27"/>
        <v>0.21439758937925582</v>
      </c>
      <c r="J127" s="272">
        <f t="shared" si="27"/>
        <v>0.19994370175270115</v>
      </c>
      <c r="K127" s="272">
        <f t="shared" si="27"/>
        <v>0.1989681585205372</v>
      </c>
      <c r="L127" s="272">
        <f t="shared" si="27"/>
        <v>0.19116919575570926</v>
      </c>
      <c r="M127" s="272">
        <f t="shared" si="27"/>
        <v>0.20735341070287458</v>
      </c>
      <c r="N127" s="272">
        <f t="shared" si="27"/>
        <v>0.11733495648614241</v>
      </c>
      <c r="O127" s="272">
        <f t="shared" si="27"/>
        <v>0.10372604246474298</v>
      </c>
      <c r="P127" s="272">
        <f t="shared" si="27"/>
        <v>0.12490319664655151</v>
      </c>
      <c r="Q127" s="272">
        <f t="shared" si="27"/>
        <v>0.22223705048932571</v>
      </c>
      <c r="R127" s="272">
        <f t="shared" si="27"/>
        <v>0.16279372086570698</v>
      </c>
      <c r="S127" s="272">
        <f t="shared" si="27"/>
        <v>0.21485473961009727</v>
      </c>
      <c r="T127" s="272">
        <f t="shared" si="27"/>
        <v>0.23786893671035808</v>
      </c>
      <c r="U127" s="272">
        <f t="shared" si="27"/>
        <v>0.25009822538006632</v>
      </c>
      <c r="V127" s="272">
        <f t="shared" si="27"/>
        <v>0.25589090701923223</v>
      </c>
      <c r="W127" s="272">
        <f t="shared" si="27"/>
        <v>0.21122678499258746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0.12418856342992256</v>
      </c>
      <c r="C128" s="271">
        <f t="shared" si="28"/>
        <v>0.12325870504425773</v>
      </c>
      <c r="D128" s="271">
        <f t="shared" si="28"/>
        <v>0.11946153797646834</v>
      </c>
      <c r="E128" s="271">
        <f t="shared" si="28"/>
        <v>0.11813507697161023</v>
      </c>
      <c r="F128" s="271">
        <f t="shared" si="28"/>
        <v>0.11397878463044828</v>
      </c>
      <c r="G128" s="271">
        <f t="shared" si="28"/>
        <v>0.11013185921334476</v>
      </c>
      <c r="H128" s="271">
        <f t="shared" si="28"/>
        <v>0.10943162598096612</v>
      </c>
      <c r="I128" s="271">
        <f t="shared" si="28"/>
        <v>0.10961959872040236</v>
      </c>
      <c r="J128" s="271">
        <f t="shared" si="28"/>
        <v>0.11072876846354206</v>
      </c>
      <c r="K128" s="271">
        <f t="shared" si="28"/>
        <v>0.1108398681573409</v>
      </c>
      <c r="L128" s="271">
        <f t="shared" si="28"/>
        <v>0.11144263147084002</v>
      </c>
      <c r="M128" s="271">
        <f t="shared" si="28"/>
        <v>0.110249022632329</v>
      </c>
      <c r="N128" s="271">
        <f t="shared" si="28"/>
        <v>0.11765318755271903</v>
      </c>
      <c r="O128" s="271">
        <f t="shared" si="28"/>
        <v>0.15856971953738772</v>
      </c>
      <c r="P128" s="271">
        <f t="shared" si="28"/>
        <v>0.18526575837933254</v>
      </c>
      <c r="Q128" s="271">
        <f t="shared" si="28"/>
        <v>0.15456774130973439</v>
      </c>
      <c r="R128" s="271">
        <f t="shared" si="28"/>
        <v>0.14531735212061606</v>
      </c>
      <c r="S128" s="271">
        <f t="shared" si="28"/>
        <v>0.11647121384306122</v>
      </c>
      <c r="T128" s="271">
        <f t="shared" si="28"/>
        <v>0.11409069982403293</v>
      </c>
      <c r="U128" s="271">
        <f t="shared" si="28"/>
        <v>0.1090577203529547</v>
      </c>
      <c r="V128" s="271">
        <f t="shared" si="28"/>
        <v>0.11043995704869405</v>
      </c>
      <c r="W128" s="271">
        <f t="shared" si="28"/>
        <v>0.11369749724878508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6.7646400387207914E-2</v>
      </c>
      <c r="C129" s="272">
        <f t="shared" si="29"/>
        <v>6.5937080135877568E-2</v>
      </c>
      <c r="D129" s="272">
        <f t="shared" si="29"/>
        <v>5.6893559711844469E-2</v>
      </c>
      <c r="E129" s="272">
        <f t="shared" si="29"/>
        <v>5.2488735598095561E-2</v>
      </c>
      <c r="F129" s="272">
        <f t="shared" si="29"/>
        <v>4.3392474198059715E-2</v>
      </c>
      <c r="G129" s="272">
        <f t="shared" si="29"/>
        <v>3.3539456883651189E-2</v>
      </c>
      <c r="H129" s="272">
        <f t="shared" si="29"/>
        <v>3.1062369018057645E-2</v>
      </c>
      <c r="I129" s="272">
        <f t="shared" si="29"/>
        <v>3.1802268901946804E-2</v>
      </c>
      <c r="J129" s="272">
        <f t="shared" si="29"/>
        <v>3.5531038038241168E-2</v>
      </c>
      <c r="K129" s="272">
        <f t="shared" si="29"/>
        <v>3.5920996660293358E-2</v>
      </c>
      <c r="L129" s="272">
        <f t="shared" si="29"/>
        <v>3.7838156116407368E-2</v>
      </c>
      <c r="M129" s="272">
        <f t="shared" si="29"/>
        <v>3.4480466779841998E-2</v>
      </c>
      <c r="N129" s="272">
        <f t="shared" si="29"/>
        <v>5.4179522688391067E-2</v>
      </c>
      <c r="O129" s="272">
        <f t="shared" si="29"/>
        <v>5.5299420231217644E-2</v>
      </c>
      <c r="P129" s="272">
        <f t="shared" si="29"/>
        <v>4.4592580386928392E-2</v>
      </c>
      <c r="Q129" s="272">
        <f t="shared" si="29"/>
        <v>2.7597955862752363E-2</v>
      </c>
      <c r="R129" s="272">
        <f t="shared" si="29"/>
        <v>4.3628680823353576E-2</v>
      </c>
      <c r="S129" s="272">
        <f t="shared" si="29"/>
        <v>3.3567352388496924E-2</v>
      </c>
      <c r="T129" s="272">
        <f t="shared" si="29"/>
        <v>2.7998470322373355E-2</v>
      </c>
      <c r="U129" s="272">
        <f t="shared" si="29"/>
        <v>2.5461492946841125E-2</v>
      </c>
      <c r="V129" s="272">
        <f t="shared" si="29"/>
        <v>2.4010599410010009E-2</v>
      </c>
      <c r="W129" s="272">
        <f t="shared" si="29"/>
        <v>3.4260873514135308E-2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3.6761132032463048E-2</v>
      </c>
      <c r="C130" s="272">
        <f t="shared" si="30"/>
        <v>3.6510810224637487E-2</v>
      </c>
      <c r="D130" s="272">
        <f t="shared" si="30"/>
        <v>3.5384314878501806E-2</v>
      </c>
      <c r="E130" s="272">
        <f t="shared" si="30"/>
        <v>3.4809196841972603E-2</v>
      </c>
      <c r="F130" s="272">
        <f t="shared" si="30"/>
        <v>3.3341267882170504E-2</v>
      </c>
      <c r="G130" s="272">
        <f t="shared" si="30"/>
        <v>3.1151527520808363E-2</v>
      </c>
      <c r="H130" s="272">
        <f t="shared" si="30"/>
        <v>3.0766044284954764E-2</v>
      </c>
      <c r="I130" s="272">
        <f t="shared" si="30"/>
        <v>3.0860587294488616E-2</v>
      </c>
      <c r="J130" s="272">
        <f t="shared" si="30"/>
        <v>3.1485291950481456E-2</v>
      </c>
      <c r="K130" s="272">
        <f t="shared" si="30"/>
        <v>3.1523961656412067E-2</v>
      </c>
      <c r="L130" s="272">
        <f t="shared" si="30"/>
        <v>3.1852317180166463E-2</v>
      </c>
      <c r="M130" s="272">
        <f t="shared" si="30"/>
        <v>3.1103107388147391E-2</v>
      </c>
      <c r="N130" s="272">
        <f t="shared" si="30"/>
        <v>3.5063254771685044E-2</v>
      </c>
      <c r="O130" s="272">
        <f t="shared" si="30"/>
        <v>7.8343306813605934E-2</v>
      </c>
      <c r="P130" s="272">
        <f t="shared" si="30"/>
        <v>0.10978442796436576</v>
      </c>
      <c r="Q130" s="272">
        <f t="shared" si="30"/>
        <v>7.7302578174687719E-2</v>
      </c>
      <c r="R130" s="272">
        <f t="shared" si="30"/>
        <v>6.6520341964454097E-2</v>
      </c>
      <c r="S130" s="272">
        <f t="shared" si="30"/>
        <v>3.6772480926497028E-2</v>
      </c>
      <c r="T130" s="272">
        <f t="shared" si="30"/>
        <v>3.5026316786497542E-2</v>
      </c>
      <c r="U130" s="272">
        <f t="shared" si="30"/>
        <v>2.9917840628508455E-2</v>
      </c>
      <c r="V130" s="272">
        <f t="shared" si="30"/>
        <v>3.1526122457034927E-2</v>
      </c>
      <c r="W130" s="272">
        <f t="shared" si="30"/>
        <v>3.410416330703895E-2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1.9781031010251585E-2</v>
      </c>
      <c r="C131" s="273">
        <f t="shared" si="31"/>
        <v>2.0810814683742667E-2</v>
      </c>
      <c r="D131" s="273">
        <f t="shared" si="31"/>
        <v>2.7183663386122076E-2</v>
      </c>
      <c r="E131" s="273">
        <f t="shared" si="31"/>
        <v>3.0837144531542061E-2</v>
      </c>
      <c r="F131" s="273">
        <f t="shared" si="31"/>
        <v>3.7245042550218058E-2</v>
      </c>
      <c r="G131" s="273">
        <f t="shared" si="31"/>
        <v>4.5440874808885215E-2</v>
      </c>
      <c r="H131" s="273">
        <f t="shared" si="31"/>
        <v>4.7603212677953713E-2</v>
      </c>
      <c r="I131" s="273">
        <f t="shared" si="31"/>
        <v>4.6956742523966935E-2</v>
      </c>
      <c r="J131" s="273">
        <f t="shared" si="31"/>
        <v>4.3712438474819426E-2</v>
      </c>
      <c r="K131" s="273">
        <f t="shared" si="31"/>
        <v>4.339490984063548E-2</v>
      </c>
      <c r="L131" s="273">
        <f t="shared" si="31"/>
        <v>4.1752158174266189E-2</v>
      </c>
      <c r="M131" s="273">
        <f t="shared" si="31"/>
        <v>4.4665448464339605E-2</v>
      </c>
      <c r="N131" s="273">
        <f t="shared" si="31"/>
        <v>2.8410410092642922E-2</v>
      </c>
      <c r="O131" s="273">
        <f t="shared" si="31"/>
        <v>2.4926992492564141E-2</v>
      </c>
      <c r="P131" s="273">
        <f t="shared" si="31"/>
        <v>3.0888750028038401E-2</v>
      </c>
      <c r="Q131" s="273">
        <f t="shared" si="31"/>
        <v>4.9667207272294303E-2</v>
      </c>
      <c r="R131" s="273">
        <f t="shared" si="31"/>
        <v>3.516832933280839E-2</v>
      </c>
      <c r="S131" s="273">
        <f t="shared" si="31"/>
        <v>4.613138052806727E-2</v>
      </c>
      <c r="T131" s="273">
        <f t="shared" si="31"/>
        <v>5.1065912715162039E-2</v>
      </c>
      <c r="U131" s="273">
        <f t="shared" si="31"/>
        <v>5.3678386777605121E-2</v>
      </c>
      <c r="V131" s="273">
        <f t="shared" si="31"/>
        <v>5.49032351816491E-2</v>
      </c>
      <c r="W131" s="273">
        <f t="shared" si="31"/>
        <v>4.5332460427610834E-2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254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 t="shared" ref="B136:W136" si="32">SUM(B$137:B$145)</f>
        <v>0</v>
      </c>
      <c r="C136" s="274">
        <f t="shared" si="32"/>
        <v>0</v>
      </c>
      <c r="D136" s="274">
        <f t="shared" si="32"/>
        <v>0</v>
      </c>
      <c r="E136" s="274">
        <f t="shared" si="32"/>
        <v>0</v>
      </c>
      <c r="F136" s="274">
        <f t="shared" si="32"/>
        <v>0</v>
      </c>
      <c r="G136" s="274">
        <f t="shared" si="32"/>
        <v>0</v>
      </c>
      <c r="H136" s="274">
        <f t="shared" si="32"/>
        <v>0</v>
      </c>
      <c r="I136" s="274">
        <f t="shared" si="32"/>
        <v>0</v>
      </c>
      <c r="J136" s="274">
        <f t="shared" si="32"/>
        <v>0</v>
      </c>
      <c r="K136" s="274">
        <f t="shared" si="32"/>
        <v>0</v>
      </c>
      <c r="L136" s="274">
        <f t="shared" si="32"/>
        <v>0</v>
      </c>
      <c r="M136" s="274">
        <f t="shared" si="32"/>
        <v>0</v>
      </c>
      <c r="N136" s="274">
        <f t="shared" si="32"/>
        <v>0</v>
      </c>
      <c r="O136" s="274">
        <f t="shared" si="32"/>
        <v>0</v>
      </c>
      <c r="P136" s="274">
        <f t="shared" si="32"/>
        <v>0</v>
      </c>
      <c r="Q136" s="274">
        <f t="shared" si="32"/>
        <v>0</v>
      </c>
      <c r="R136" s="274">
        <f t="shared" si="32"/>
        <v>0</v>
      </c>
      <c r="S136" s="274">
        <f t="shared" si="32"/>
        <v>0</v>
      </c>
      <c r="T136" s="274">
        <f t="shared" si="32"/>
        <v>0</v>
      </c>
      <c r="U136" s="274">
        <f t="shared" si="32"/>
        <v>0</v>
      </c>
      <c r="V136" s="274">
        <f t="shared" si="32"/>
        <v>0</v>
      </c>
      <c r="W136" s="274">
        <f t="shared" si="32"/>
        <v>0</v>
      </c>
      <c r="DA136" s="111"/>
    </row>
    <row r="137" spans="1:105" ht="12" customHeight="1" x14ac:dyDescent="0.25">
      <c r="A137" s="55" t="s">
        <v>92</v>
      </c>
      <c r="B137" s="275">
        <f>IF(B$6=0,0,B$6/ISI!B$8*1000)</f>
        <v>0</v>
      </c>
      <c r="C137" s="275">
        <f>IF(C$6=0,0,C$6/ISI!C$8*1000)</f>
        <v>0</v>
      </c>
      <c r="D137" s="275">
        <f>IF(D$6=0,0,D$6/ISI!D$8*1000)</f>
        <v>0</v>
      </c>
      <c r="E137" s="275">
        <f>IF(E$6=0,0,E$6/ISI!E$8*1000)</f>
        <v>0</v>
      </c>
      <c r="F137" s="275">
        <f>IF(F$6=0,0,F$6/ISI!F$8*1000)</f>
        <v>0</v>
      </c>
      <c r="G137" s="275">
        <f>IF(G$6=0,0,G$6/ISI!G$8*1000)</f>
        <v>0</v>
      </c>
      <c r="H137" s="275">
        <f>IF(H$6=0,0,H$6/ISI!H$8*1000)</f>
        <v>0</v>
      </c>
      <c r="I137" s="275">
        <f>IF(I$6=0,0,I$6/ISI!I$8*1000)</f>
        <v>0</v>
      </c>
      <c r="J137" s="275">
        <f>IF(J$6=0,0,J$6/ISI!J$8*1000)</f>
        <v>0</v>
      </c>
      <c r="K137" s="275">
        <f>IF(K$6=0,0,K$6/ISI!K$8*1000)</f>
        <v>0</v>
      </c>
      <c r="L137" s="275">
        <f>IF(L$6=0,0,L$6/ISI!L$8*1000)</f>
        <v>0</v>
      </c>
      <c r="M137" s="275">
        <f>IF(M$6=0,0,M$6/ISI!M$8*1000)</f>
        <v>0</v>
      </c>
      <c r="N137" s="275">
        <f>IF(N$6=0,0,N$6/ISI!N$8*1000)</f>
        <v>0</v>
      </c>
      <c r="O137" s="275">
        <f>IF(O$6=0,0,O$6/ISI!O$8*1000)</f>
        <v>0</v>
      </c>
      <c r="P137" s="275">
        <f>IF(P$6=0,0,P$6/ISI!P$8*1000)</f>
        <v>0</v>
      </c>
      <c r="Q137" s="275">
        <f>IF(Q$6=0,0,Q$6/ISI!Q$8*1000)</f>
        <v>0</v>
      </c>
      <c r="R137" s="275">
        <f>IF(R$6=0,0,R$6/ISI!R$8*1000)</f>
        <v>0</v>
      </c>
      <c r="S137" s="275">
        <f>IF(S$6=0,0,S$6/ISI!S$8*1000)</f>
        <v>0</v>
      </c>
      <c r="T137" s="275">
        <f>IF(T$6=0,0,T$6/ISI!T$8*1000)</f>
        <v>0</v>
      </c>
      <c r="U137" s="275">
        <f>IF(U$6=0,0,U$6/ISI!U$8*1000)</f>
        <v>0</v>
      </c>
      <c r="V137" s="275">
        <f>IF(V$6=0,0,V$6/ISI!V$8*1000)</f>
        <v>0</v>
      </c>
      <c r="W137" s="275">
        <f>IF(W$6=0,0,W$6/ISI!W$8*1000)</f>
        <v>0</v>
      </c>
      <c r="DA137" s="76"/>
    </row>
    <row r="138" spans="1:105" ht="12" customHeight="1" x14ac:dyDescent="0.25">
      <c r="A138" s="202" t="s">
        <v>93</v>
      </c>
      <c r="B138" s="276">
        <f>IF(B$7=0,0,B$7/ISI!B$8*1000)</f>
        <v>0</v>
      </c>
      <c r="C138" s="276">
        <f>IF(C$7=0,0,C$7/ISI!C$8*1000)</f>
        <v>0</v>
      </c>
      <c r="D138" s="276">
        <f>IF(D$7=0,0,D$7/ISI!D$8*1000)</f>
        <v>0</v>
      </c>
      <c r="E138" s="276">
        <f>IF(E$7=0,0,E$7/ISI!E$8*1000)</f>
        <v>0</v>
      </c>
      <c r="F138" s="276">
        <f>IF(F$7=0,0,F$7/ISI!F$8*1000)</f>
        <v>0</v>
      </c>
      <c r="G138" s="276">
        <f>IF(G$7=0,0,G$7/ISI!G$8*1000)</f>
        <v>0</v>
      </c>
      <c r="H138" s="276">
        <f>IF(H$7=0,0,H$7/ISI!H$8*1000)</f>
        <v>0</v>
      </c>
      <c r="I138" s="276">
        <f>IF(I$7=0,0,I$7/ISI!I$8*1000)</f>
        <v>0</v>
      </c>
      <c r="J138" s="276">
        <f>IF(J$7=0,0,J$7/ISI!J$8*1000)</f>
        <v>0</v>
      </c>
      <c r="K138" s="276">
        <f>IF(K$7=0,0,K$7/ISI!K$8*1000)</f>
        <v>0</v>
      </c>
      <c r="L138" s="276">
        <f>IF(L$7=0,0,L$7/ISI!L$8*1000)</f>
        <v>0</v>
      </c>
      <c r="M138" s="276">
        <f>IF(M$7=0,0,M$7/ISI!M$8*1000)</f>
        <v>0</v>
      </c>
      <c r="N138" s="276">
        <f>IF(N$7=0,0,N$7/ISI!N$8*1000)</f>
        <v>0</v>
      </c>
      <c r="O138" s="276">
        <f>IF(O$7=0,0,O$7/ISI!O$8*1000)</f>
        <v>0</v>
      </c>
      <c r="P138" s="276">
        <f>IF(P$7=0,0,P$7/ISI!P$8*1000)</f>
        <v>0</v>
      </c>
      <c r="Q138" s="276">
        <f>IF(Q$7=0,0,Q$7/ISI!Q$8*1000)</f>
        <v>0</v>
      </c>
      <c r="R138" s="276">
        <f>IF(R$7=0,0,R$7/ISI!R$8*1000)</f>
        <v>0</v>
      </c>
      <c r="S138" s="276">
        <f>IF(S$7=0,0,S$7/ISI!S$8*1000)</f>
        <v>0</v>
      </c>
      <c r="T138" s="276">
        <f>IF(T$7=0,0,T$7/ISI!T$8*1000)</f>
        <v>0</v>
      </c>
      <c r="U138" s="276">
        <f>IF(U$7=0,0,U$7/ISI!U$8*1000)</f>
        <v>0</v>
      </c>
      <c r="V138" s="276">
        <f>IF(V$7=0,0,V$7/ISI!V$8*1000)</f>
        <v>0</v>
      </c>
      <c r="W138" s="276">
        <f>IF(W$7=0,0,W$7/ISI!W$8*1000)</f>
        <v>0</v>
      </c>
      <c r="DA138" s="77"/>
    </row>
    <row r="139" spans="1:105" ht="12" customHeight="1" x14ac:dyDescent="0.25">
      <c r="A139" s="202" t="s">
        <v>94</v>
      </c>
      <c r="B139" s="276">
        <f>IF(B$8=0,0,B$8/ISI!B$8*1000)</f>
        <v>0</v>
      </c>
      <c r="C139" s="276">
        <f>IF(C$8=0,0,C$8/ISI!C$8*1000)</f>
        <v>0</v>
      </c>
      <c r="D139" s="276">
        <f>IF(D$8=0,0,D$8/ISI!D$8*1000)</f>
        <v>0</v>
      </c>
      <c r="E139" s="276">
        <f>IF(E$8=0,0,E$8/ISI!E$8*1000)</f>
        <v>0</v>
      </c>
      <c r="F139" s="276">
        <f>IF(F$8=0,0,F$8/ISI!F$8*1000)</f>
        <v>0</v>
      </c>
      <c r="G139" s="276">
        <f>IF(G$8=0,0,G$8/ISI!G$8*1000)</f>
        <v>0</v>
      </c>
      <c r="H139" s="276">
        <f>IF(H$8=0,0,H$8/ISI!H$8*1000)</f>
        <v>0</v>
      </c>
      <c r="I139" s="276">
        <f>IF(I$8=0,0,I$8/ISI!I$8*1000)</f>
        <v>0</v>
      </c>
      <c r="J139" s="276">
        <f>IF(J$8=0,0,J$8/ISI!J$8*1000)</f>
        <v>0</v>
      </c>
      <c r="K139" s="276">
        <f>IF(K$8=0,0,K$8/ISI!K$8*1000)</f>
        <v>0</v>
      </c>
      <c r="L139" s="276">
        <f>IF(L$8=0,0,L$8/ISI!L$8*1000)</f>
        <v>0</v>
      </c>
      <c r="M139" s="276">
        <f>IF(M$8=0,0,M$8/ISI!M$8*1000)</f>
        <v>0</v>
      </c>
      <c r="N139" s="276">
        <f>IF(N$8=0,0,N$8/ISI!N$8*1000)</f>
        <v>0</v>
      </c>
      <c r="O139" s="276">
        <f>IF(O$8=0,0,O$8/ISI!O$8*1000)</f>
        <v>0</v>
      </c>
      <c r="P139" s="276">
        <f>IF(P$8=0,0,P$8/ISI!P$8*1000)</f>
        <v>0</v>
      </c>
      <c r="Q139" s="276">
        <f>IF(Q$8=0,0,Q$8/ISI!Q$8*1000)</f>
        <v>0</v>
      </c>
      <c r="R139" s="276">
        <f>IF(R$8=0,0,R$8/ISI!R$8*1000)</f>
        <v>0</v>
      </c>
      <c r="S139" s="276">
        <f>IF(S$8=0,0,S$8/ISI!S$8*1000)</f>
        <v>0</v>
      </c>
      <c r="T139" s="276">
        <f>IF(T$8=0,0,T$8/ISI!T$8*1000)</f>
        <v>0</v>
      </c>
      <c r="U139" s="276">
        <f>IF(U$8=0,0,U$8/ISI!U$8*1000)</f>
        <v>0</v>
      </c>
      <c r="V139" s="276">
        <f>IF(V$8=0,0,V$8/ISI!V$8*1000)</f>
        <v>0</v>
      </c>
      <c r="W139" s="276">
        <f>IF(W$8=0,0,W$8/ISI!W$8*1000)</f>
        <v>0</v>
      </c>
      <c r="DA139" s="77"/>
    </row>
    <row r="140" spans="1:105" ht="12" customHeight="1" x14ac:dyDescent="0.25">
      <c r="A140" s="202" t="s">
        <v>95</v>
      </c>
      <c r="B140" s="276">
        <f>IF(B$9=0,0,B$9/ISI!B$8*1000)</f>
        <v>0</v>
      </c>
      <c r="C140" s="276">
        <f>IF(C$9=0,0,C$9/ISI!C$8*1000)</f>
        <v>0</v>
      </c>
      <c r="D140" s="276">
        <f>IF(D$9=0,0,D$9/ISI!D$8*1000)</f>
        <v>0</v>
      </c>
      <c r="E140" s="276">
        <f>IF(E$9=0,0,E$9/ISI!E$8*1000)</f>
        <v>0</v>
      </c>
      <c r="F140" s="276">
        <f>IF(F$9=0,0,F$9/ISI!F$8*1000)</f>
        <v>0</v>
      </c>
      <c r="G140" s="276">
        <f>IF(G$9=0,0,G$9/ISI!G$8*1000)</f>
        <v>0</v>
      </c>
      <c r="H140" s="276">
        <f>IF(H$9=0,0,H$9/ISI!H$8*1000)</f>
        <v>0</v>
      </c>
      <c r="I140" s="276">
        <f>IF(I$9=0,0,I$9/ISI!I$8*1000)</f>
        <v>0</v>
      </c>
      <c r="J140" s="276">
        <f>IF(J$9=0,0,J$9/ISI!J$8*1000)</f>
        <v>0</v>
      </c>
      <c r="K140" s="276">
        <f>IF(K$9=0,0,K$9/ISI!K$8*1000)</f>
        <v>0</v>
      </c>
      <c r="L140" s="276">
        <f>IF(L$9=0,0,L$9/ISI!L$8*1000)</f>
        <v>0</v>
      </c>
      <c r="M140" s="276">
        <f>IF(M$9=0,0,M$9/ISI!M$8*1000)</f>
        <v>0</v>
      </c>
      <c r="N140" s="276">
        <f>IF(N$9=0,0,N$9/ISI!N$8*1000)</f>
        <v>0</v>
      </c>
      <c r="O140" s="276">
        <f>IF(O$9=0,0,O$9/ISI!O$8*1000)</f>
        <v>0</v>
      </c>
      <c r="P140" s="276">
        <f>IF(P$9=0,0,P$9/ISI!P$8*1000)</f>
        <v>0</v>
      </c>
      <c r="Q140" s="276">
        <f>IF(Q$9=0,0,Q$9/ISI!Q$8*1000)</f>
        <v>0</v>
      </c>
      <c r="R140" s="276">
        <f>IF(R$9=0,0,R$9/ISI!R$8*1000)</f>
        <v>0</v>
      </c>
      <c r="S140" s="276">
        <f>IF(S$9=0,0,S$9/ISI!S$8*1000)</f>
        <v>0</v>
      </c>
      <c r="T140" s="276">
        <f>IF(T$9=0,0,T$9/ISI!T$8*1000)</f>
        <v>0</v>
      </c>
      <c r="U140" s="276">
        <f>IF(U$9=0,0,U$9/ISI!U$8*1000)</f>
        <v>0</v>
      </c>
      <c r="V140" s="276">
        <f>IF(V$9=0,0,V$9/ISI!V$8*1000)</f>
        <v>0</v>
      </c>
      <c r="W140" s="276">
        <f>IF(W$9=0,0,W$9/ISI!W$8*1000)</f>
        <v>0</v>
      </c>
      <c r="DA140" s="77"/>
    </row>
    <row r="141" spans="1:105" ht="12" customHeight="1" x14ac:dyDescent="0.25">
      <c r="A141" s="56" t="s">
        <v>96</v>
      </c>
      <c r="B141" s="277">
        <f>IF(B$10=0,0,B$10/ISI!B$8*1000)</f>
        <v>0</v>
      </c>
      <c r="C141" s="277">
        <f>IF(C$10=0,0,C$10/ISI!C$8*1000)</f>
        <v>0</v>
      </c>
      <c r="D141" s="277">
        <f>IF(D$10=0,0,D$10/ISI!D$8*1000)</f>
        <v>0</v>
      </c>
      <c r="E141" s="277">
        <f>IF(E$10=0,0,E$10/ISI!E$8*1000)</f>
        <v>0</v>
      </c>
      <c r="F141" s="277">
        <f>IF(F$10=0,0,F$10/ISI!F$8*1000)</f>
        <v>0</v>
      </c>
      <c r="G141" s="277">
        <f>IF(G$10=0,0,G$10/ISI!G$8*1000)</f>
        <v>0</v>
      </c>
      <c r="H141" s="277">
        <f>IF(H$10=0,0,H$10/ISI!H$8*1000)</f>
        <v>0</v>
      </c>
      <c r="I141" s="277">
        <f>IF(I$10=0,0,I$10/ISI!I$8*1000)</f>
        <v>0</v>
      </c>
      <c r="J141" s="277">
        <f>IF(J$10=0,0,J$10/ISI!J$8*1000)</f>
        <v>0</v>
      </c>
      <c r="K141" s="277">
        <f>IF(K$10=0,0,K$10/ISI!K$8*1000)</f>
        <v>0</v>
      </c>
      <c r="L141" s="277">
        <f>IF(L$10=0,0,L$10/ISI!L$8*1000)</f>
        <v>0</v>
      </c>
      <c r="M141" s="277">
        <f>IF(M$10=0,0,M$10/ISI!M$8*1000)</f>
        <v>0</v>
      </c>
      <c r="N141" s="277">
        <f>IF(N$10=0,0,N$10/ISI!N$8*1000)</f>
        <v>0</v>
      </c>
      <c r="O141" s="277">
        <f>IF(O$10=0,0,O$10/ISI!O$8*1000)</f>
        <v>0</v>
      </c>
      <c r="P141" s="277">
        <f>IF(P$10=0,0,P$10/ISI!P$8*1000)</f>
        <v>0</v>
      </c>
      <c r="Q141" s="277">
        <f>IF(Q$10=0,0,Q$10/ISI!Q$8*1000)</f>
        <v>0</v>
      </c>
      <c r="R141" s="277">
        <f>IF(R$10=0,0,R$10/ISI!R$8*1000)</f>
        <v>0</v>
      </c>
      <c r="S141" s="277">
        <f>IF(S$10=0,0,S$10/ISI!S$8*1000)</f>
        <v>0</v>
      </c>
      <c r="T141" s="277">
        <f>IF(T$10=0,0,T$10/ISI!T$8*1000)</f>
        <v>0</v>
      </c>
      <c r="U141" s="277">
        <f>IF(U$10=0,0,U$10/ISI!U$8*1000)</f>
        <v>0</v>
      </c>
      <c r="V141" s="277">
        <f>IF(V$10=0,0,V$10/ISI!V$8*1000)</f>
        <v>0</v>
      </c>
      <c r="W141" s="277">
        <f>IF(W$10=0,0,W$10/ISI!W$8*1000)</f>
        <v>0</v>
      </c>
      <c r="DA141" s="78"/>
    </row>
    <row r="142" spans="1:105" ht="12" customHeight="1" x14ac:dyDescent="0.25">
      <c r="A142" s="203" t="s">
        <v>167</v>
      </c>
      <c r="B142" s="278">
        <f>IF(B$16=0,0,B$16/ISI!B$8*1000)</f>
        <v>0</v>
      </c>
      <c r="C142" s="278">
        <f>IF(C$16=0,0,C$16/ISI!C$8*1000)</f>
        <v>0</v>
      </c>
      <c r="D142" s="278">
        <f>IF(D$16=0,0,D$16/ISI!D$8*1000)</f>
        <v>0</v>
      </c>
      <c r="E142" s="278">
        <f>IF(E$16=0,0,E$16/ISI!E$8*1000)</f>
        <v>0</v>
      </c>
      <c r="F142" s="278">
        <f>IF(F$16=0,0,F$16/ISI!F$8*1000)</f>
        <v>0</v>
      </c>
      <c r="G142" s="278">
        <f>IF(G$16=0,0,G$16/ISI!G$8*1000)</f>
        <v>0</v>
      </c>
      <c r="H142" s="278">
        <f>IF(H$16=0,0,H$16/ISI!H$8*1000)</f>
        <v>0</v>
      </c>
      <c r="I142" s="278">
        <f>IF(I$16=0,0,I$16/ISI!I$8*1000)</f>
        <v>0</v>
      </c>
      <c r="J142" s="278">
        <f>IF(J$16=0,0,J$16/ISI!J$8*1000)</f>
        <v>0</v>
      </c>
      <c r="K142" s="278">
        <f>IF(K$16=0,0,K$16/ISI!K$8*1000)</f>
        <v>0</v>
      </c>
      <c r="L142" s="278">
        <f>IF(L$16=0,0,L$16/ISI!L$8*1000)</f>
        <v>0</v>
      </c>
      <c r="M142" s="278">
        <f>IF(M$16=0,0,M$16/ISI!M$8*1000)</f>
        <v>0</v>
      </c>
      <c r="N142" s="278">
        <f>IF(N$16=0,0,N$16/ISI!N$8*1000)</f>
        <v>0</v>
      </c>
      <c r="O142" s="278">
        <f>IF(O$16=0,0,O$16/ISI!O$8*1000)</f>
        <v>0</v>
      </c>
      <c r="P142" s="278">
        <f>IF(P$16=0,0,P$16/ISI!P$8*1000)</f>
        <v>0</v>
      </c>
      <c r="Q142" s="278">
        <f>IF(Q$16=0,0,Q$16/ISI!Q$8*1000)</f>
        <v>0</v>
      </c>
      <c r="R142" s="278">
        <f>IF(R$16=0,0,R$16/ISI!R$8*1000)</f>
        <v>0</v>
      </c>
      <c r="S142" s="278">
        <f>IF(S$16=0,0,S$16/ISI!S$8*1000)</f>
        <v>0</v>
      </c>
      <c r="T142" s="278">
        <f>IF(T$16=0,0,T$16/ISI!T$8*1000)</f>
        <v>0</v>
      </c>
      <c r="U142" s="278">
        <f>IF(U$16=0,0,U$16/ISI!U$8*1000)</f>
        <v>0</v>
      </c>
      <c r="V142" s="278">
        <f>IF(V$16=0,0,V$16/ISI!V$8*1000)</f>
        <v>0</v>
      </c>
      <c r="W142" s="278">
        <f>IF(W$16=0,0,W$16/ISI!W$8*1000)</f>
        <v>0</v>
      </c>
      <c r="DA142" s="79"/>
    </row>
    <row r="143" spans="1:105" ht="12" customHeight="1" x14ac:dyDescent="0.25">
      <c r="A143" s="203" t="s">
        <v>174</v>
      </c>
      <c r="B143" s="278">
        <f>IF(B$22=0,0,B$22/ISI!B$8*1000)</f>
        <v>0</v>
      </c>
      <c r="C143" s="278">
        <f>IF(C$22=0,0,C$22/ISI!C$8*1000)</f>
        <v>0</v>
      </c>
      <c r="D143" s="278">
        <f>IF(D$22=0,0,D$22/ISI!D$8*1000)</f>
        <v>0</v>
      </c>
      <c r="E143" s="278">
        <f>IF(E$22=0,0,E$22/ISI!E$8*1000)</f>
        <v>0</v>
      </c>
      <c r="F143" s="278">
        <f>IF(F$22=0,0,F$22/ISI!F$8*1000)</f>
        <v>0</v>
      </c>
      <c r="G143" s="278">
        <f>IF(G$22=0,0,G$22/ISI!G$8*1000)</f>
        <v>0</v>
      </c>
      <c r="H143" s="278">
        <f>IF(H$22=0,0,H$22/ISI!H$8*1000)</f>
        <v>0</v>
      </c>
      <c r="I143" s="278">
        <f>IF(I$22=0,0,I$22/ISI!I$8*1000)</f>
        <v>0</v>
      </c>
      <c r="J143" s="278">
        <f>IF(J$22=0,0,J$22/ISI!J$8*1000)</f>
        <v>0</v>
      </c>
      <c r="K143" s="278">
        <f>IF(K$22=0,0,K$22/ISI!K$8*1000)</f>
        <v>0</v>
      </c>
      <c r="L143" s="278">
        <f>IF(L$22=0,0,L$22/ISI!L$8*1000)</f>
        <v>0</v>
      </c>
      <c r="M143" s="278">
        <f>IF(M$22=0,0,M$22/ISI!M$8*1000)</f>
        <v>0</v>
      </c>
      <c r="N143" s="278">
        <f>IF(N$22=0,0,N$22/ISI!N$8*1000)</f>
        <v>0</v>
      </c>
      <c r="O143" s="278">
        <f>IF(O$22=0,0,O$22/ISI!O$8*1000)</f>
        <v>0</v>
      </c>
      <c r="P143" s="278">
        <f>IF(P$22=0,0,P$22/ISI!P$8*1000)</f>
        <v>0</v>
      </c>
      <c r="Q143" s="278">
        <f>IF(Q$22=0,0,Q$22/ISI!Q$8*1000)</f>
        <v>0</v>
      </c>
      <c r="R143" s="278">
        <f>IF(R$22=0,0,R$22/ISI!R$8*1000)</f>
        <v>0</v>
      </c>
      <c r="S143" s="278">
        <f>IF(S$22=0,0,S$22/ISI!S$8*1000)</f>
        <v>0</v>
      </c>
      <c r="T143" s="278">
        <f>IF(T$22=0,0,T$22/ISI!T$8*1000)</f>
        <v>0</v>
      </c>
      <c r="U143" s="278">
        <f>IF(U$22=0,0,U$22/ISI!U$8*1000)</f>
        <v>0</v>
      </c>
      <c r="V143" s="278">
        <f>IF(V$22=0,0,V$22/ISI!V$8*1000)</f>
        <v>0</v>
      </c>
      <c r="W143" s="278">
        <f>IF(W$22=0,0,W$22/ISI!W$8*1000)</f>
        <v>0</v>
      </c>
      <c r="DA143" s="79"/>
    </row>
    <row r="144" spans="1:105" ht="12" customHeight="1" x14ac:dyDescent="0.25">
      <c r="A144" s="203" t="s">
        <v>181</v>
      </c>
      <c r="B144" s="278">
        <f>IF(B$28=0,0,B$28/ISI!B$8*1000)</f>
        <v>0</v>
      </c>
      <c r="C144" s="278">
        <f>IF(C$28=0,0,C$28/ISI!C$8*1000)</f>
        <v>0</v>
      </c>
      <c r="D144" s="278">
        <f>IF(D$28=0,0,D$28/ISI!D$8*1000)</f>
        <v>0</v>
      </c>
      <c r="E144" s="278">
        <f>IF(E$28=0,0,E$28/ISI!E$8*1000)</f>
        <v>0</v>
      </c>
      <c r="F144" s="278">
        <f>IF(F$28=0,0,F$28/ISI!F$8*1000)</f>
        <v>0</v>
      </c>
      <c r="G144" s="278">
        <f>IF(G$28=0,0,G$28/ISI!G$8*1000)</f>
        <v>0</v>
      </c>
      <c r="H144" s="278">
        <f>IF(H$28=0,0,H$28/ISI!H$8*1000)</f>
        <v>0</v>
      </c>
      <c r="I144" s="278">
        <f>IF(I$28=0,0,I$28/ISI!I$8*1000)</f>
        <v>0</v>
      </c>
      <c r="J144" s="278">
        <f>IF(J$28=0,0,J$28/ISI!J$8*1000)</f>
        <v>0</v>
      </c>
      <c r="K144" s="278">
        <f>IF(K$28=0,0,K$28/ISI!K$8*1000)</f>
        <v>0</v>
      </c>
      <c r="L144" s="278">
        <f>IF(L$28=0,0,L$28/ISI!L$8*1000)</f>
        <v>0</v>
      </c>
      <c r="M144" s="278">
        <f>IF(M$28=0,0,M$28/ISI!M$8*1000)</f>
        <v>0</v>
      </c>
      <c r="N144" s="278">
        <f>IF(N$28=0,0,N$28/ISI!N$8*1000)</f>
        <v>0</v>
      </c>
      <c r="O144" s="278">
        <f>IF(O$28=0,0,O$28/ISI!O$8*1000)</f>
        <v>0</v>
      </c>
      <c r="P144" s="278">
        <f>IF(P$28=0,0,P$28/ISI!P$8*1000)</f>
        <v>0</v>
      </c>
      <c r="Q144" s="278">
        <f>IF(Q$28=0,0,Q$28/ISI!Q$8*1000)</f>
        <v>0</v>
      </c>
      <c r="R144" s="278">
        <f>IF(R$28=0,0,R$28/ISI!R$8*1000)</f>
        <v>0</v>
      </c>
      <c r="S144" s="278">
        <f>IF(S$28=0,0,S$28/ISI!S$8*1000)</f>
        <v>0</v>
      </c>
      <c r="T144" s="278">
        <f>IF(T$28=0,0,T$28/ISI!T$8*1000)</f>
        <v>0</v>
      </c>
      <c r="U144" s="278">
        <f>IF(U$28=0,0,U$28/ISI!U$8*1000)</f>
        <v>0</v>
      </c>
      <c r="V144" s="278">
        <f>IF(V$28=0,0,V$28/ISI!V$8*1000)</f>
        <v>0</v>
      </c>
      <c r="W144" s="278">
        <f>IF(W$28=0,0,W$28/ISI!W$8*1000)</f>
        <v>0</v>
      </c>
      <c r="DA144" s="79"/>
    </row>
    <row r="145" spans="1:105" ht="12" customHeight="1" x14ac:dyDescent="0.25">
      <c r="A145" s="41" t="s">
        <v>191</v>
      </c>
      <c r="B145" s="279">
        <f>IF(B$35=0,0,B$35/ISI!B$8*1000)</f>
        <v>0</v>
      </c>
      <c r="C145" s="279">
        <f>IF(C$35=0,0,C$35/ISI!C$8*1000)</f>
        <v>0</v>
      </c>
      <c r="D145" s="279">
        <f>IF(D$35=0,0,D$35/ISI!D$8*1000)</f>
        <v>0</v>
      </c>
      <c r="E145" s="279">
        <f>IF(E$35=0,0,E$35/ISI!E$8*1000)</f>
        <v>0</v>
      </c>
      <c r="F145" s="279">
        <f>IF(F$35=0,0,F$35/ISI!F$8*1000)</f>
        <v>0</v>
      </c>
      <c r="G145" s="279">
        <f>IF(G$35=0,0,G$35/ISI!G$8*1000)</f>
        <v>0</v>
      </c>
      <c r="H145" s="279">
        <f>IF(H$35=0,0,H$35/ISI!H$8*1000)</f>
        <v>0</v>
      </c>
      <c r="I145" s="279">
        <f>IF(I$35=0,0,I$35/ISI!I$8*1000)</f>
        <v>0</v>
      </c>
      <c r="J145" s="279">
        <f>IF(J$35=0,0,J$35/ISI!J$8*1000)</f>
        <v>0</v>
      </c>
      <c r="K145" s="279">
        <f>IF(K$35=0,0,K$35/ISI!K$8*1000)</f>
        <v>0</v>
      </c>
      <c r="L145" s="279">
        <f>IF(L$35=0,0,L$35/ISI!L$8*1000)</f>
        <v>0</v>
      </c>
      <c r="M145" s="279">
        <f>IF(M$35=0,0,M$35/ISI!M$8*1000)</f>
        <v>0</v>
      </c>
      <c r="N145" s="279">
        <f>IF(N$35=0,0,N$35/ISI!N$8*1000)</f>
        <v>0</v>
      </c>
      <c r="O145" s="279">
        <f>IF(O$35=0,0,O$35/ISI!O$8*1000)</f>
        <v>0</v>
      </c>
      <c r="P145" s="279">
        <f>IF(P$35=0,0,P$35/ISI!P$8*1000)</f>
        <v>0</v>
      </c>
      <c r="Q145" s="279">
        <f>IF(Q$35=0,0,Q$35/ISI!Q$8*1000)</f>
        <v>0</v>
      </c>
      <c r="R145" s="279">
        <f>IF(R$35=0,0,R$35/ISI!R$8*1000)</f>
        <v>0</v>
      </c>
      <c r="S145" s="279">
        <f>IF(S$35=0,0,S$35/ISI!S$8*1000)</f>
        <v>0</v>
      </c>
      <c r="T145" s="279">
        <f>IF(T$35=0,0,T$35/ISI!T$8*1000)</f>
        <v>0</v>
      </c>
      <c r="U145" s="279">
        <f>IF(U$35=0,0,U$35/ISI!U$8*1000)</f>
        <v>0</v>
      </c>
      <c r="V145" s="279">
        <f>IF(V$35=0,0,V$35/ISI!V$8*1000)</f>
        <v>0</v>
      </c>
      <c r="W145" s="279">
        <f>IF(W$35=0,0,W$35/ISI!W$8*1000)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 t="shared" ref="B147:W147" si="33">SUM(B$148:B$152,B$155,B$156,B$154,B$153)</f>
        <v>176.87387777552973</v>
      </c>
      <c r="C147" s="274">
        <f t="shared" si="33"/>
        <v>165.87964985974651</v>
      </c>
      <c r="D147" s="274">
        <f t="shared" si="33"/>
        <v>132.29737993210256</v>
      </c>
      <c r="E147" s="274">
        <f t="shared" si="33"/>
        <v>146.30825122847665</v>
      </c>
      <c r="F147" s="274">
        <f t="shared" si="33"/>
        <v>112.45809511278308</v>
      </c>
      <c r="G147" s="274">
        <f t="shared" si="33"/>
        <v>96.868888401499902</v>
      </c>
      <c r="H147" s="274">
        <f t="shared" si="33"/>
        <v>93.798651011029904</v>
      </c>
      <c r="I147" s="274">
        <f t="shared" si="33"/>
        <v>99.747433089295328</v>
      </c>
      <c r="J147" s="274">
        <f t="shared" si="33"/>
        <v>90.899491139636837</v>
      </c>
      <c r="K147" s="274">
        <f t="shared" si="33"/>
        <v>94.203009458297458</v>
      </c>
      <c r="L147" s="274">
        <f t="shared" si="33"/>
        <v>97.253547628862293</v>
      </c>
      <c r="M147" s="274">
        <f t="shared" si="33"/>
        <v>94.470181510037563</v>
      </c>
      <c r="N147" s="274">
        <f t="shared" si="33"/>
        <v>125.26255618816194</v>
      </c>
      <c r="O147" s="274">
        <f t="shared" si="33"/>
        <v>136.66647187972183</v>
      </c>
      <c r="P147" s="274">
        <f t="shared" si="33"/>
        <v>131.82108825108142</v>
      </c>
      <c r="Q147" s="274">
        <f t="shared" si="33"/>
        <v>99.708786484366883</v>
      </c>
      <c r="R147" s="274">
        <f t="shared" si="33"/>
        <v>112.84948847376728</v>
      </c>
      <c r="S147" s="274">
        <f t="shared" si="33"/>
        <v>94.565892046716343</v>
      </c>
      <c r="T147" s="274">
        <f t="shared" si="33"/>
        <v>88.205232805879575</v>
      </c>
      <c r="U147" s="274">
        <f t="shared" si="33"/>
        <v>106.28368523295433</v>
      </c>
      <c r="V147" s="274">
        <f t="shared" si="33"/>
        <v>105.79870339248032</v>
      </c>
      <c r="W147" s="274">
        <f t="shared" si="33"/>
        <v>97.162510748065301</v>
      </c>
      <c r="DA147" s="111"/>
    </row>
    <row r="148" spans="1:105" ht="12" customHeight="1" x14ac:dyDescent="0.25">
      <c r="A148" s="55" t="s">
        <v>92</v>
      </c>
      <c r="B148" s="275">
        <f>IF(B$55=0,0,B$55/ISI!B$9*1000)</f>
        <v>0.37285785133973409</v>
      </c>
      <c r="C148" s="275">
        <f>IF(C$55=0,0,C$55/ISI!C$9*1000)</f>
        <v>0.35406172889155457</v>
      </c>
      <c r="D148" s="275">
        <f>IF(D$55=0,0,D$55/ISI!D$9*1000)</f>
        <v>0.3005711569827188</v>
      </c>
      <c r="E148" s="275">
        <f>IF(E$55=0,0,E$55/ISI!E$9*1000)</f>
        <v>0.34358794085444677</v>
      </c>
      <c r="F148" s="275">
        <f>IF(F$55=0,0,F$55/ISI!F$9*1000)</f>
        <v>0.27442861521828521</v>
      </c>
      <c r="G148" s="275">
        <f>IF(G$55=0,0,G$55/ISI!G$9*1000)</f>
        <v>0.24849791487438433</v>
      </c>
      <c r="H148" s="275">
        <f>IF(H$55=0,0,H$55/ISI!H$9*1000)</f>
        <v>0.24265387979710457</v>
      </c>
      <c r="I148" s="275">
        <f>IF(I$55=0,0,I$55/ISI!I$9*1000)</f>
        <v>0.25748850213339575</v>
      </c>
      <c r="J148" s="275">
        <f>IF(J$55=0,0,J$55/ISI!J$9*1000)</f>
        <v>0.23138441458862874</v>
      </c>
      <c r="K148" s="275">
        <f>IF(K$55=0,0,K$55/ISI!K$9*1000)</f>
        <v>0.23957402312024256</v>
      </c>
      <c r="L148" s="275">
        <f>IF(L$55=0,0,L$55/ISI!L$9*1000)</f>
        <v>0.245336441542886</v>
      </c>
      <c r="M148" s="275">
        <f>IF(M$55=0,0,M$55/ISI!M$9*1000)</f>
        <v>0.24227369212434047</v>
      </c>
      <c r="N148" s="275">
        <f>IF(N$55=0,0,N$55/ISI!N$9*1000)</f>
        <v>0.28519468441163232</v>
      </c>
      <c r="O148" s="275">
        <f>IF(O$55=0,0,O$55/ISI!O$9*1000)</f>
        <v>0.29048063195879409</v>
      </c>
      <c r="P148" s="275">
        <f>IF(P$55=0,0,P$55/ISI!P$9*1000)</f>
        <v>0.28333780029128797</v>
      </c>
      <c r="Q148" s="275">
        <f>IF(Q$55=0,0,Q$55/ISI!Q$9*1000)</f>
        <v>0.24997051502959208</v>
      </c>
      <c r="R148" s="275">
        <f>IF(R$55=0,0,R$55/ISI!R$9*1000)</f>
        <v>0.26704121358768723</v>
      </c>
      <c r="S148" s="275">
        <f>IF(S$55=0,0,S$55/ISI!S$9*1000)</f>
        <v>0.24412250691397006</v>
      </c>
      <c r="T148" s="275">
        <f>IF(T$55=0,0,T$55/ISI!T$9*1000)</f>
        <v>0.23249227411554263</v>
      </c>
      <c r="U148" s="275">
        <f>IF(U$55=0,0,U$55/ISI!U$9*1000)</f>
        <v>0.28445817481330166</v>
      </c>
      <c r="V148" s="275">
        <f>IF(V$55=0,0,V$55/ISI!V$9*1000)</f>
        <v>0.28384634257480318</v>
      </c>
      <c r="W148" s="275">
        <f>IF(W$55=0,0,W$55/ISI!W$9*1000)</f>
        <v>0.25019276282390501</v>
      </c>
      <c r="DA148" s="76"/>
    </row>
    <row r="149" spans="1:105" ht="12" customHeight="1" x14ac:dyDescent="0.25">
      <c r="A149" s="202" t="s">
        <v>93</v>
      </c>
      <c r="B149" s="276">
        <f>IF(B$56=0,0,B$56/ISI!B$9*1000)</f>
        <v>0.27550244296128712</v>
      </c>
      <c r="C149" s="276">
        <f>IF(C$56=0,0,C$56/ISI!C$9*1000)</f>
        <v>0.26161410016773656</v>
      </c>
      <c r="D149" s="276">
        <f>IF(D$56=0,0,D$56/ISI!D$9*1000)</f>
        <v>0.22209023555464283</v>
      </c>
      <c r="E149" s="276">
        <f>IF(E$56=0,0,E$56/ISI!E$9*1000)</f>
        <v>0.25387508064350311</v>
      </c>
      <c r="F149" s="276">
        <f>IF(F$56=0,0,F$56/ISI!F$9*1000)</f>
        <v>0.20277366733584351</v>
      </c>
      <c r="G149" s="276">
        <f>IF(G$56=0,0,G$56/ISI!G$9*1000)</f>
        <v>0.18361362747944135</v>
      </c>
      <c r="H149" s="276">
        <f>IF(H$56=0,0,H$56/ISI!H$9*1000)</f>
        <v>0.17929550480948309</v>
      </c>
      <c r="I149" s="276">
        <f>IF(I$56=0,0,I$56/ISI!I$9*1000)</f>
        <v>0.19025671879323366</v>
      </c>
      <c r="J149" s="276">
        <f>IF(J$56=0,0,J$56/ISI!J$9*1000)</f>
        <v>0.17096856416803904</v>
      </c>
      <c r="K149" s="276">
        <f>IF(K$56=0,0,K$56/ISI!K$9*1000)</f>
        <v>0.17701981707648429</v>
      </c>
      <c r="L149" s="276">
        <f>IF(L$56=0,0,L$56/ISI!L$9*1000)</f>
        <v>0.18127763368702113</v>
      </c>
      <c r="M149" s="276">
        <f>IF(M$56=0,0,M$56/ISI!M$9*1000)</f>
        <v>0.17901458640517995</v>
      </c>
      <c r="N149" s="276">
        <f>IF(N$56=0,0,N$56/ISI!N$9*1000)</f>
        <v>0.21072865166351634</v>
      </c>
      <c r="O149" s="276">
        <f>IF(O$56=0,0,O$56/ISI!O$9*1000)</f>
        <v>0.21463440678540971</v>
      </c>
      <c r="P149" s="276">
        <f>IF(P$56=0,0,P$56/ISI!P$9*1000)</f>
        <v>0.20935661105980452</v>
      </c>
      <c r="Q149" s="276">
        <f>IF(Q$56=0,0,Q$56/ISI!Q$9*1000)</f>
        <v>0.18470172295284265</v>
      </c>
      <c r="R149" s="276">
        <f>IF(R$56=0,0,R$56/ISI!R$9*1000)</f>
        <v>0.19731516032290822</v>
      </c>
      <c r="S149" s="276">
        <f>IF(S$56=0,0,S$56/ISI!S$9*1000)</f>
        <v>0.18038066462854502</v>
      </c>
      <c r="T149" s="276">
        <f>IF(T$56=0,0,T$56/ISI!T$9*1000)</f>
        <v>0.17178715496618374</v>
      </c>
      <c r="U149" s="276">
        <f>IF(U$56=0,0,U$56/ISI!U$9*1000)</f>
        <v>0.21018444911320006</v>
      </c>
      <c r="V149" s="276">
        <f>IF(V$56=0,0,V$56/ISI!V$9*1000)</f>
        <v>0.20973236992059857</v>
      </c>
      <c r="W149" s="276">
        <f>IF(W$56=0,0,W$56/ISI!W$9*1000)</f>
        <v>0.18486594052277172</v>
      </c>
      <c r="DA149" s="77"/>
    </row>
    <row r="150" spans="1:105" ht="12" customHeight="1" x14ac:dyDescent="0.25">
      <c r="A150" s="202" t="s">
        <v>94</v>
      </c>
      <c r="B150" s="276">
        <f>IF(B$57=0,0,B$57/ISI!B$9*1000)</f>
        <v>6.8875610740321802</v>
      </c>
      <c r="C150" s="276">
        <f>IF(C$57=0,0,C$57/ISI!C$9*1000)</f>
        <v>6.5403525041934145</v>
      </c>
      <c r="D150" s="276">
        <f>IF(D$57=0,0,D$57/ISI!D$9*1000)</f>
        <v>5.5522558888660711</v>
      </c>
      <c r="E150" s="276">
        <f>IF(E$57=0,0,E$57/ISI!E$9*1000)</f>
        <v>6.3468770160875838</v>
      </c>
      <c r="F150" s="276">
        <f>IF(F$57=0,0,F$57/ISI!F$9*1000)</f>
        <v>5.0693416833960896</v>
      </c>
      <c r="G150" s="276">
        <f>IF(G$57=0,0,G$57/ISI!G$9*1000)</f>
        <v>4.5903406869860328</v>
      </c>
      <c r="H150" s="276">
        <f>IF(H$57=0,0,H$57/ISI!H$9*1000)</f>
        <v>4.4823876202370778</v>
      </c>
      <c r="I150" s="276">
        <f>IF(I$57=0,0,I$57/ISI!I$9*1000)</f>
        <v>4.7564179698308422</v>
      </c>
      <c r="J150" s="276">
        <f>IF(J$57=0,0,J$57/ISI!J$9*1000)</f>
        <v>4.2742141042009774</v>
      </c>
      <c r="K150" s="276">
        <f>IF(K$57=0,0,K$57/ISI!K$9*1000)</f>
        <v>4.425495426912109</v>
      </c>
      <c r="L150" s="276">
        <f>IF(L$57=0,0,L$57/ISI!L$9*1000)</f>
        <v>4.5319408421755281</v>
      </c>
      <c r="M150" s="276">
        <f>IF(M$57=0,0,M$57/ISI!M$9*1000)</f>
        <v>4.4753646601294985</v>
      </c>
      <c r="N150" s="276">
        <f>IF(N$57=0,0,N$57/ISI!N$9*1000)</f>
        <v>5.2682162915879118</v>
      </c>
      <c r="O150" s="276">
        <f>IF(O$57=0,0,O$57/ISI!O$9*1000)</f>
        <v>5.3658601696352424</v>
      </c>
      <c r="P150" s="276">
        <f>IF(P$57=0,0,P$57/ISI!P$9*1000)</f>
        <v>5.2339152764951109</v>
      </c>
      <c r="Q150" s="276">
        <f>IF(Q$57=0,0,Q$57/ISI!Q$9*1000)</f>
        <v>4.6175430738210652</v>
      </c>
      <c r="R150" s="276">
        <f>IF(R$57=0,0,R$57/ISI!R$9*1000)</f>
        <v>4.9328790080727067</v>
      </c>
      <c r="S150" s="276">
        <f>IF(S$57=0,0,S$57/ISI!S$9*1000)</f>
        <v>4.5095166157136246</v>
      </c>
      <c r="T150" s="276">
        <f>IF(T$57=0,0,T$57/ISI!T$9*1000)</f>
        <v>4.2946788741545951</v>
      </c>
      <c r="U150" s="276">
        <f>IF(U$57=0,0,U$57/ISI!U$9*1000)</f>
        <v>5.2546112278300035</v>
      </c>
      <c r="V150" s="276">
        <f>IF(V$57=0,0,V$57/ISI!V$9*1000)</f>
        <v>5.2433092480149659</v>
      </c>
      <c r="W150" s="276">
        <f>IF(W$57=0,0,W$57/ISI!W$9*1000)</f>
        <v>4.6216485130692941</v>
      </c>
      <c r="DA150" s="77"/>
    </row>
    <row r="151" spans="1:105" ht="12" customHeight="1" x14ac:dyDescent="0.25">
      <c r="A151" s="202" t="s">
        <v>95</v>
      </c>
      <c r="B151" s="276">
        <f>IF(B$58=0,0,B$58/ISI!B$9*1000)</f>
        <v>0.17218902685080448</v>
      </c>
      <c r="C151" s="276">
        <f>IF(C$58=0,0,C$58/ISI!C$9*1000)</f>
        <v>0.16350881260483546</v>
      </c>
      <c r="D151" s="276">
        <f>IF(D$58=0,0,D$58/ISI!D$9*1000)</f>
        <v>0.13880639722165183</v>
      </c>
      <c r="E151" s="276">
        <f>IF(E$58=0,0,E$58/ISI!E$9*1000)</f>
        <v>0.15867192540218952</v>
      </c>
      <c r="F151" s="276">
        <f>IF(F$58=0,0,F$58/ISI!F$9*1000)</f>
        <v>0.12673354208490226</v>
      </c>
      <c r="G151" s="276">
        <f>IF(G$58=0,0,G$58/ISI!G$9*1000)</f>
        <v>0.11475851717465088</v>
      </c>
      <c r="H151" s="276">
        <f>IF(H$58=0,0,H$58/ISI!H$9*1000)</f>
        <v>0.11205969050592694</v>
      </c>
      <c r="I151" s="276">
        <f>IF(I$58=0,0,I$58/ISI!I$9*1000)</f>
        <v>0.1189104492457711</v>
      </c>
      <c r="J151" s="276">
        <f>IF(J$58=0,0,J$58/ISI!J$9*1000)</f>
        <v>0.10685535260502443</v>
      </c>
      <c r="K151" s="276">
        <f>IF(K$58=0,0,K$58/ISI!K$9*1000)</f>
        <v>0.11063738567280269</v>
      </c>
      <c r="L151" s="276">
        <f>IF(L$58=0,0,L$58/ISI!L$9*1000)</f>
        <v>0.11329852105438824</v>
      </c>
      <c r="M151" s="276">
        <f>IF(M$58=0,0,M$58/ISI!M$9*1000)</f>
        <v>0.1118841165032375</v>
      </c>
      <c r="N151" s="276">
        <f>IF(N$58=0,0,N$58/ISI!N$9*1000)</f>
        <v>0.13170540728969782</v>
      </c>
      <c r="O151" s="276">
        <f>IF(O$58=0,0,O$58/ISI!O$9*1000)</f>
        <v>0.13414650424088118</v>
      </c>
      <c r="P151" s="276">
        <f>IF(P$58=0,0,P$58/ISI!P$9*1000)</f>
        <v>0.13084788191237789</v>
      </c>
      <c r="Q151" s="276">
        <f>IF(Q$58=0,0,Q$58/ISI!Q$9*1000)</f>
        <v>0.11543857684552671</v>
      </c>
      <c r="R151" s="276">
        <f>IF(R$58=0,0,R$58/ISI!R$9*1000)</f>
        <v>0.1233219752018177</v>
      </c>
      <c r="S151" s="276">
        <f>IF(S$58=0,0,S$58/ISI!S$9*1000)</f>
        <v>0.1127379153928407</v>
      </c>
      <c r="T151" s="276">
        <f>IF(T$58=0,0,T$58/ISI!T$9*1000)</f>
        <v>0.1073669718538649</v>
      </c>
      <c r="U151" s="276">
        <f>IF(U$58=0,0,U$58/ISI!U$9*1000)</f>
        <v>0.13136528069575015</v>
      </c>
      <c r="V151" s="276">
        <f>IF(V$58=0,0,V$58/ISI!V$9*1000)</f>
        <v>0.13108273120037414</v>
      </c>
      <c r="W151" s="276">
        <f>IF(W$58=0,0,W$58/ISI!W$9*1000)</f>
        <v>0.11554121282673238</v>
      </c>
      <c r="DA151" s="77"/>
    </row>
    <row r="152" spans="1:105" ht="12" customHeight="1" x14ac:dyDescent="0.25">
      <c r="A152" s="56" t="s">
        <v>96</v>
      </c>
      <c r="B152" s="277">
        <f>IF(B$59=0,0,B$59/ISI!B$9*1000)</f>
        <v>0.33813484073585542</v>
      </c>
      <c r="C152" s="277">
        <f>IF(C$59=0,0,C$59/ISI!C$9*1000)</f>
        <v>0.3168381699464089</v>
      </c>
      <c r="D152" s="277">
        <f>IF(D$59=0,0,D$59/ISI!D$9*1000)</f>
        <v>0.24809056341160543</v>
      </c>
      <c r="E152" s="277">
        <f>IF(E$59=0,0,E$59/ISI!E$9*1000)</f>
        <v>0.27090031287370964</v>
      </c>
      <c r="F152" s="277">
        <f>IF(F$59=0,0,F$59/ISI!F$9*1000)</f>
        <v>0.20560923805470438</v>
      </c>
      <c r="G152" s="277">
        <f>IF(G$59=0,0,G$59/ISI!G$9*1000)</f>
        <v>0.17891633199659032</v>
      </c>
      <c r="H152" s="277">
        <f>IF(H$59=0,0,H$59/ISI!H$9*1000)</f>
        <v>0.17255520640676536</v>
      </c>
      <c r="I152" s="277">
        <f>IF(I$59=0,0,I$59/ISI!I$9*1000)</f>
        <v>0.18371672766182945</v>
      </c>
      <c r="J152" s="277">
        <f>IF(J$59=0,0,J$59/ISI!J$9*1000)</f>
        <v>0.16845026129199978</v>
      </c>
      <c r="K152" s="277">
        <f>IF(K$59=0,0,K$59/ISI!K$9*1000)</f>
        <v>0.17473173367359834</v>
      </c>
      <c r="L152" s="277">
        <f>IF(L$59=0,0,L$59/ISI!L$9*1000)</f>
        <v>0.18101409311962352</v>
      </c>
      <c r="M152" s="277">
        <f>IF(M$59=0,0,M$59/ISI!M$9*1000)</f>
        <v>0.17485174547001972</v>
      </c>
      <c r="N152" s="277">
        <f>IF(N$59=0,0,N$59/ISI!N$9*1000)</f>
        <v>0.23727461195586161</v>
      </c>
      <c r="O152" s="277">
        <f>IF(O$59=0,0,O$59/ISI!O$9*1000)</f>
        <v>0.2476098812028317</v>
      </c>
      <c r="P152" s="277">
        <f>IF(P$59=0,0,P$59/ISI!P$9*1000)</f>
        <v>0.2246123309579543</v>
      </c>
      <c r="Q152" s="277">
        <f>IF(Q$59=0,0,Q$59/ISI!Q$9*1000)</f>
        <v>0.17054079196393077</v>
      </c>
      <c r="R152" s="277">
        <f>IF(R$59=0,0,R$59/ISI!R$9*1000)</f>
        <v>0.20082655366997892</v>
      </c>
      <c r="S152" s="277">
        <f>IF(S$59=0,0,S$59/ISI!S$9*1000)</f>
        <v>0.16980289395444481</v>
      </c>
      <c r="T152" s="277">
        <f>IF(T$59=0,0,T$59/ISI!T$9*1000)</f>
        <v>0.15789435016238942</v>
      </c>
      <c r="U152" s="277">
        <f>IF(U$59=0,0,U$59/ISI!U$9*1000)</f>
        <v>0.19121351687261826</v>
      </c>
      <c r="V152" s="277">
        <f>IF(V$59=0,0,V$59/ISI!V$9*1000)</f>
        <v>0.19003436007399263</v>
      </c>
      <c r="W152" s="277">
        <f>IF(W$59=0,0,W$59/ISI!W$9*1000)</f>
        <v>0.17517857396733172</v>
      </c>
      <c r="DA152" s="78"/>
    </row>
    <row r="153" spans="1:105" ht="12" customHeight="1" x14ac:dyDescent="0.25">
      <c r="A153" s="203" t="s">
        <v>222</v>
      </c>
      <c r="B153" s="278">
        <f>IF(B$65=0,0,B$65/ISI!B$9*1000)</f>
        <v>22.080539368325894</v>
      </c>
      <c r="C153" s="278">
        <f>IF(C$65=0,0,C$65/ISI!C$9*1000)</f>
        <v>20.695026950798336</v>
      </c>
      <c r="D153" s="278">
        <f>IF(D$65=0,0,D$65/ISI!D$9*1000)</f>
        <v>15.938079081642696</v>
      </c>
      <c r="E153" s="278">
        <f>IF(E$65=0,0,E$65/ISI!E$9*1000)</f>
        <v>16.925044835334468</v>
      </c>
      <c r="F153" s="278">
        <f>IF(F$65=0,0,F$65/ISI!F$9*1000)</f>
        <v>13.169903180750635</v>
      </c>
      <c r="G153" s="278">
        <f>IF(G$65=0,0,G$65/ISI!G$9*1000)</f>
        <v>10.91090711402313</v>
      </c>
      <c r="H153" s="278">
        <f>IF(H$65=0,0,H$65/ISI!H$9*1000)</f>
        <v>10.432444487068498</v>
      </c>
      <c r="I153" s="278">
        <f>IF(I$65=0,0,I$65/ISI!I$9*1000)</f>
        <v>11.133307684695545</v>
      </c>
      <c r="J153" s="278">
        <f>IF(J$65=0,0,J$65/ISI!J$9*1000)</f>
        <v>10.351562878287716</v>
      </c>
      <c r="K153" s="278">
        <f>IF(K$65=0,0,K$65/ISI!K$9*1000)</f>
        <v>10.735126495361985</v>
      </c>
      <c r="L153" s="278">
        <f>IF(L$65=0,0,L$65/ISI!L$9*1000)</f>
        <v>11.198622383869171</v>
      </c>
      <c r="M153" s="278">
        <f>IF(M$65=0,0,M$65/ISI!M$9*1000)</f>
        <v>10.659891905326893</v>
      </c>
      <c r="N153" s="278">
        <f>IF(N$65=0,0,N$65/ISI!N$9*1000)</f>
        <v>15.601817630206984</v>
      </c>
      <c r="O153" s="278">
        <f>IF(O$65=0,0,O$65/ISI!O$9*1000)</f>
        <v>16.385186303453789</v>
      </c>
      <c r="P153" s="278">
        <f>IF(P$65=0,0,P$65/ISI!P$9*1000)</f>
        <v>14.67116880767038</v>
      </c>
      <c r="Q153" s="278">
        <f>IF(Q$65=0,0,Q$65/ISI!Q$9*1000)</f>
        <v>8.7780591995392445</v>
      </c>
      <c r="R153" s="278">
        <f>IF(R$65=0,0,R$65/ISI!R$9*1000)</f>
        <v>12.483720140121243</v>
      </c>
      <c r="S153" s="278">
        <f>IF(S$65=0,0,S$65/ISI!S$9*1000)</f>
        <v>9.6233879230949224</v>
      </c>
      <c r="T153" s="278">
        <f>IF(T$65=0,0,T$65/ISI!T$9*1000)</f>
        <v>8.6947114570218211</v>
      </c>
      <c r="U153" s="278">
        <f>IF(U$65=0,0,U$65/ISI!U$9*1000)</f>
        <v>10.294652745565408</v>
      </c>
      <c r="V153" s="278">
        <f>IF(V$65=0,0,V$65/ISI!V$9*1000)</f>
        <v>10.106459867915966</v>
      </c>
      <c r="W153" s="278">
        <f>IF(W$65=0,0,W$65/ISI!W$9*1000)</f>
        <v>10.300688137378165</v>
      </c>
      <c r="DA153" s="79"/>
    </row>
    <row r="154" spans="1:105" ht="12" customHeight="1" x14ac:dyDescent="0.25">
      <c r="A154" s="203" t="s">
        <v>228</v>
      </c>
      <c r="B154" s="278">
        <f>IF(B$71=0,0,B$71/ISI!B$9*1000)</f>
        <v>51.154313606568316</v>
      </c>
      <c r="C154" s="278">
        <f>IF(C$71=0,0,C$71/ISI!C$9*1000)</f>
        <v>48.575575519528407</v>
      </c>
      <c r="D154" s="278">
        <f>IF(D$71=0,0,D$71/ISI!D$9*1000)</f>
        <v>41.236924930336208</v>
      </c>
      <c r="E154" s="278">
        <f>IF(E$71=0,0,E$71/ISI!E$9*1000)</f>
        <v>47.138621903093096</v>
      </c>
      <c r="F154" s="278">
        <f>IF(F$71=0,0,F$71/ISI!F$9*1000)</f>
        <v>37.650293255327867</v>
      </c>
      <c r="G154" s="278">
        <f>IF(G$71=0,0,G$71/ISI!G$9*1000)</f>
        <v>34.092725209855153</v>
      </c>
      <c r="H154" s="278">
        <f>IF(H$71=0,0,H$71/ISI!H$9*1000)</f>
        <v>33.29095155269119</v>
      </c>
      <c r="I154" s="278">
        <f>IF(I$71=0,0,I$71/ISI!I$9*1000)</f>
        <v>35.326190774552721</v>
      </c>
      <c r="J154" s="278">
        <f>IF(J$71=0,0,J$71/ISI!J$9*1000)</f>
        <v>31.744834834533588</v>
      </c>
      <c r="K154" s="278">
        <f>IF(K$71=0,0,K$71/ISI!K$9*1000)</f>
        <v>32.86840994938207</v>
      </c>
      <c r="L154" s="278">
        <f>IF(L$71=0,0,L$71/ISI!L$9*1000)</f>
        <v>33.658986191950142</v>
      </c>
      <c r="M154" s="278">
        <f>IF(M$71=0,0,M$71/ISI!M$9*1000)</f>
        <v>33.238791622648023</v>
      </c>
      <c r="N154" s="278">
        <f>IF(N$71=0,0,N$71/ISI!N$9*1000)</f>
        <v>39.127346448247451</v>
      </c>
      <c r="O154" s="278">
        <f>IF(O$71=0,0,O$71/ISI!O$9*1000)</f>
        <v>39.852553165938403</v>
      </c>
      <c r="P154" s="278">
        <f>IF(P$71=0,0,P$71/ISI!P$9*1000)</f>
        <v>38.872590829499316</v>
      </c>
      <c r="Q154" s="278">
        <f>IF(Q$71=0,0,Q$71/ISI!Q$9*1000)</f>
        <v>34.294758906841565</v>
      </c>
      <c r="R154" s="278">
        <f>IF(R$71=0,0,R$71/ISI!R$9*1000)</f>
        <v>36.636777089873824</v>
      </c>
      <c r="S154" s="278">
        <f>IF(S$71=0,0,S$71/ISI!S$9*1000)</f>
        <v>33.492440167822423</v>
      </c>
      <c r="T154" s="278">
        <f>IF(T$71=0,0,T$71/ISI!T$9*1000)</f>
        <v>31.896827862085914</v>
      </c>
      <c r="U154" s="278">
        <f>IF(U$71=0,0,U$71/ISI!U$9*1000)</f>
        <v>39.026300854512783</v>
      </c>
      <c r="V154" s="278">
        <f>IF(V$71=0,0,V$71/ISI!V$9*1000)</f>
        <v>38.942360398142355</v>
      </c>
      <c r="W154" s="278">
        <f>IF(W$71=0,0,W$71/ISI!W$9*1000)</f>
        <v>34.325250241080091</v>
      </c>
      <c r="DA154" s="79"/>
    </row>
    <row r="155" spans="1:105" ht="12" customHeight="1" x14ac:dyDescent="0.25">
      <c r="A155" s="203" t="s">
        <v>181</v>
      </c>
      <c r="B155" s="278">
        <f>IF(B$72=0,0,B$72/ISI!B$9*1000)</f>
        <v>73.627066775492921</v>
      </c>
      <c r="C155" s="278">
        <f>IF(C$72=0,0,C$72/ISI!C$9*1000)</f>
        <v>68.526561238708581</v>
      </c>
      <c r="D155" s="278">
        <f>IF(D$72=0,0,D$72/ISI!D$9*1000)</f>
        <v>52.856113201140843</v>
      </c>
      <c r="E155" s="278">
        <f>IF(E$72=0,0,E$72/ISI!E$9*1000)</f>
        <v>57.586535693729871</v>
      </c>
      <c r="F155" s="278">
        <f>IF(F$72=0,0,F$72/ISI!F$9*1000)</f>
        <v>42.94117492780439</v>
      </c>
      <c r="G155" s="278">
        <f>IF(G$72=0,0,G$72/ISI!G$9*1000)</f>
        <v>35.880778219523314</v>
      </c>
      <c r="H155" s="278">
        <f>IF(H$72=0,0,H$72/ISI!H$9*1000)</f>
        <v>34.621764174555672</v>
      </c>
      <c r="I155" s="278">
        <f>IF(I$72=0,0,I$72/ISI!I$9*1000)</f>
        <v>36.84687067374324</v>
      </c>
      <c r="J155" s="278">
        <f>IF(J$72=0,0,J$72/ISI!J$9*1000)</f>
        <v>33.786032022106227</v>
      </c>
      <c r="K155" s="278">
        <f>IF(K$72=0,0,K$72/ISI!K$9*1000)</f>
        <v>35.030565478715744</v>
      </c>
      <c r="L155" s="278">
        <f>IF(L$72=0,0,L$72/ISI!L$9*1000)</f>
        <v>36.304880253828443</v>
      </c>
      <c r="M155" s="278">
        <f>IF(M$72=0,0,M$72/ISI!M$9*1000)</f>
        <v>34.972864002050017</v>
      </c>
      <c r="N155" s="278">
        <f>IF(N$72=0,0,N$72/ISI!N$9*1000)</f>
        <v>49.662733446260063</v>
      </c>
      <c r="O155" s="278">
        <f>IF(O$72=0,0,O$72/ISI!O$9*1000)</f>
        <v>52.50483670037471</v>
      </c>
      <c r="P155" s="278">
        <f>IF(P$72=0,0,P$72/ISI!P$9*1000)</f>
        <v>47.773324827969667</v>
      </c>
      <c r="Q155" s="278">
        <f>IF(Q$72=0,0,Q$72/ISI!Q$9*1000)</f>
        <v>35.886011781749957</v>
      </c>
      <c r="R155" s="278">
        <f>IF(R$72=0,0,R$72/ISI!R$9*1000)</f>
        <v>41.608618479743285</v>
      </c>
      <c r="S155" s="278">
        <f>IF(S$72=0,0,S$72/ISI!S$9*1000)</f>
        <v>35.219299124362635</v>
      </c>
      <c r="T155" s="278">
        <f>IF(T$72=0,0,T$72/ISI!T$9*1000)</f>
        <v>32.586077122554713</v>
      </c>
      <c r="U155" s="278">
        <f>IF(U$72=0,0,U$72/ISI!U$9*1000)</f>
        <v>39.299842561334266</v>
      </c>
      <c r="V155" s="278">
        <f>IF(V$72=0,0,V$72/ISI!V$9*1000)</f>
        <v>39.007473816164214</v>
      </c>
      <c r="W155" s="278">
        <f>IF(W$72=0,0,W$72/ISI!W$9*1000)</f>
        <v>36.142011067933808</v>
      </c>
      <c r="DA155" s="79"/>
    </row>
    <row r="156" spans="1:105" ht="12" customHeight="1" x14ac:dyDescent="0.25">
      <c r="A156" s="41" t="s">
        <v>191</v>
      </c>
      <c r="B156" s="279">
        <f>IF(B$79=0,0,B$79/ISI!B$9*1000)</f>
        <v>21.965712789222749</v>
      </c>
      <c r="C156" s="279">
        <f>IF(C$79=0,0,C$79/ISI!C$9*1000)</f>
        <v>20.446110834907248</v>
      </c>
      <c r="D156" s="279">
        <f>IF(D$79=0,0,D$79/ISI!D$9*1000)</f>
        <v>15.804448476946131</v>
      </c>
      <c r="E156" s="279">
        <f>IF(E$79=0,0,E$79/ISI!E$9*1000)</f>
        <v>17.284136520457778</v>
      </c>
      <c r="F156" s="279">
        <f>IF(F$79=0,0,F$79/ISI!F$9*1000)</f>
        <v>12.81783700281037</v>
      </c>
      <c r="G156" s="279">
        <f>IF(G$79=0,0,G$79/ISI!G$9*1000)</f>
        <v>10.668350779587193</v>
      </c>
      <c r="H156" s="279">
        <f>IF(H$79=0,0,H$79/ISI!H$9*1000)</f>
        <v>10.264538894958196</v>
      </c>
      <c r="I156" s="279">
        <f>IF(I$79=0,0,I$79/ISI!I$9*1000)</f>
        <v>10.934273588638742</v>
      </c>
      <c r="J156" s="279">
        <f>IF(J$79=0,0,J$79/ISI!J$9*1000)</f>
        <v>10.065188707854638</v>
      </c>
      <c r="K156" s="279">
        <f>IF(K$79=0,0,K$79/ISI!K$9*1000)</f>
        <v>10.441449148382427</v>
      </c>
      <c r="L156" s="279">
        <f>IF(L$79=0,0,L$79/ISI!L$9*1000)</f>
        <v>10.838191267635093</v>
      </c>
      <c r="M156" s="279">
        <f>IF(M$79=0,0,M$79/ISI!M$9*1000)</f>
        <v>10.415245179380358</v>
      </c>
      <c r="N156" s="279">
        <f>IF(N$79=0,0,N$79/ISI!N$9*1000)</f>
        <v>14.737539016538827</v>
      </c>
      <c r="O156" s="279">
        <f>IF(O$79=0,0,O$79/ISI!O$9*1000)</f>
        <v>21.671164116131781</v>
      </c>
      <c r="P156" s="279">
        <f>IF(P$79=0,0,P$79/ISI!P$9*1000)</f>
        <v>24.421933885225517</v>
      </c>
      <c r="Q156" s="279">
        <f>IF(Q$79=0,0,Q$79/ISI!Q$9*1000)</f>
        <v>15.411761915623156</v>
      </c>
      <c r="R156" s="279">
        <f>IF(R$79=0,0,R$79/ISI!R$9*1000)</f>
        <v>16.39898885317384</v>
      </c>
      <c r="S156" s="279">
        <f>IF(S$79=0,0,S$79/ISI!S$9*1000)</f>
        <v>11.01420423483294</v>
      </c>
      <c r="T156" s="279">
        <f>IF(T$79=0,0,T$79/ISI!T$9*1000)</f>
        <v>10.063396738964546</v>
      </c>
      <c r="U156" s="279">
        <f>IF(U$79=0,0,U$79/ISI!U$9*1000)</f>
        <v>11.59105642221699</v>
      </c>
      <c r="V156" s="279">
        <f>IF(V$79=0,0,V$79/ISI!V$9*1000)</f>
        <v>11.684404258473048</v>
      </c>
      <c r="W156" s="279">
        <f>IF(W$79=0,0,W$79/ISI!W$9*1000)</f>
        <v>11.047134298463213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DA15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2" customHeight="1" x14ac:dyDescent="0.25"/>
  <cols>
    <col min="1" max="1" width="50.7109375" style="1" customWidth="1"/>
    <col min="2" max="23" width="9.28515625" style="1" customWidth="1"/>
    <col min="24" max="103" width="13" style="1" hidden="1" customWidth="1"/>
    <col min="104" max="104" width="2.7109375" style="1" customWidth="1"/>
    <col min="105" max="105" width="9.28515625" style="66" customWidth="1"/>
    <col min="106" max="16384" width="9.140625" style="1"/>
  </cols>
  <sheetData>
    <row r="1" spans="1:105" ht="15" customHeight="1" x14ac:dyDescent="0.25">
      <c r="A1" s="9" t="str">
        <f>index!A$1&amp;": Iron and steel / useful energy demand"</f>
        <v>EL: Iron and steel / useful energy demand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DA1" s="65" t="s">
        <v>103</v>
      </c>
    </row>
    <row r="2" spans="1:105" ht="12" customHeight="1" x14ac:dyDescent="0.25">
      <c r="A2" s="2"/>
    </row>
    <row r="3" spans="1:105" ht="15" customHeight="1" x14ac:dyDescent="0.25">
      <c r="A3" s="32" t="s">
        <v>255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DA3" s="88"/>
    </row>
    <row r="4" spans="1:105" ht="12" customHeight="1" x14ac:dyDescent="0.25">
      <c r="A4" s="2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</row>
    <row r="5" spans="1:105" ht="15" customHeight="1" x14ac:dyDescent="0.25">
      <c r="A5" s="34" t="s">
        <v>41</v>
      </c>
      <c r="B5" s="225">
        <v>0</v>
      </c>
      <c r="C5" s="225">
        <v>0</v>
      </c>
      <c r="D5" s="225">
        <v>0</v>
      </c>
      <c r="E5" s="225">
        <v>0</v>
      </c>
      <c r="F5" s="225">
        <v>0</v>
      </c>
      <c r="G5" s="225">
        <v>0</v>
      </c>
      <c r="H5" s="225">
        <v>0</v>
      </c>
      <c r="I5" s="225">
        <v>0</v>
      </c>
      <c r="J5" s="225">
        <v>0</v>
      </c>
      <c r="K5" s="225">
        <v>0</v>
      </c>
      <c r="L5" s="225">
        <v>0</v>
      </c>
      <c r="M5" s="225">
        <v>0</v>
      </c>
      <c r="N5" s="225">
        <v>0</v>
      </c>
      <c r="O5" s="225">
        <v>0</v>
      </c>
      <c r="P5" s="225">
        <v>0</v>
      </c>
      <c r="Q5" s="225">
        <v>0</v>
      </c>
      <c r="R5" s="225">
        <v>0</v>
      </c>
      <c r="S5" s="225">
        <v>0</v>
      </c>
      <c r="T5" s="225">
        <v>0</v>
      </c>
      <c r="U5" s="225">
        <v>0</v>
      </c>
      <c r="V5" s="225">
        <v>0</v>
      </c>
      <c r="W5" s="225">
        <v>0</v>
      </c>
      <c r="DA5" s="89" t="s">
        <v>256</v>
      </c>
    </row>
    <row r="6" spans="1:105" ht="12" customHeight="1" x14ac:dyDescent="0.25">
      <c r="A6" s="55" t="s">
        <v>92</v>
      </c>
      <c r="B6" s="261">
        <v>0</v>
      </c>
      <c r="C6" s="261">
        <v>0</v>
      </c>
      <c r="D6" s="261">
        <v>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DA6" s="67" t="s">
        <v>257</v>
      </c>
    </row>
    <row r="7" spans="1:105" ht="12" customHeight="1" x14ac:dyDescent="0.25">
      <c r="A7" s="202" t="s">
        <v>93</v>
      </c>
      <c r="B7" s="226">
        <v>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DA7" s="174" t="s">
        <v>258</v>
      </c>
    </row>
    <row r="8" spans="1:105" ht="12" customHeight="1" x14ac:dyDescent="0.25">
      <c r="A8" s="202" t="s">
        <v>94</v>
      </c>
      <c r="B8" s="226">
        <v>0</v>
      </c>
      <c r="C8" s="226">
        <v>0</v>
      </c>
      <c r="D8" s="226">
        <v>0</v>
      </c>
      <c r="E8" s="226">
        <v>0</v>
      </c>
      <c r="F8" s="226">
        <v>0</v>
      </c>
      <c r="G8" s="226">
        <v>0</v>
      </c>
      <c r="H8" s="226">
        <v>0</v>
      </c>
      <c r="I8" s="226">
        <v>0</v>
      </c>
      <c r="J8" s="226">
        <v>0</v>
      </c>
      <c r="K8" s="226">
        <v>0</v>
      </c>
      <c r="L8" s="226">
        <v>0</v>
      </c>
      <c r="M8" s="226">
        <v>0</v>
      </c>
      <c r="N8" s="226">
        <v>0</v>
      </c>
      <c r="O8" s="226">
        <v>0</v>
      </c>
      <c r="P8" s="226">
        <v>0</v>
      </c>
      <c r="Q8" s="226">
        <v>0</v>
      </c>
      <c r="R8" s="226">
        <v>0</v>
      </c>
      <c r="S8" s="226">
        <v>0</v>
      </c>
      <c r="T8" s="226">
        <v>0</v>
      </c>
      <c r="U8" s="226">
        <v>0</v>
      </c>
      <c r="V8" s="226">
        <v>0</v>
      </c>
      <c r="W8" s="226">
        <v>0</v>
      </c>
      <c r="DA8" s="174" t="s">
        <v>259</v>
      </c>
    </row>
    <row r="9" spans="1:105" ht="12" customHeight="1" x14ac:dyDescent="0.25">
      <c r="A9" s="202" t="s">
        <v>95</v>
      </c>
      <c r="B9" s="226">
        <v>0</v>
      </c>
      <c r="C9" s="226">
        <v>0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  <c r="U9" s="226">
        <v>0</v>
      </c>
      <c r="V9" s="226">
        <v>0</v>
      </c>
      <c r="W9" s="226">
        <v>0</v>
      </c>
      <c r="DA9" s="174" t="s">
        <v>260</v>
      </c>
    </row>
    <row r="10" spans="1:105" ht="12" customHeight="1" x14ac:dyDescent="0.25">
      <c r="A10" s="56" t="s">
        <v>96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0</v>
      </c>
      <c r="J10" s="262">
        <v>0</v>
      </c>
      <c r="K10" s="262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62">
        <v>0</v>
      </c>
      <c r="S10" s="262">
        <v>0</v>
      </c>
      <c r="T10" s="262">
        <v>0</v>
      </c>
      <c r="U10" s="262">
        <v>0</v>
      </c>
      <c r="V10" s="262">
        <v>0</v>
      </c>
      <c r="W10" s="262">
        <v>0</v>
      </c>
      <c r="DA10" s="68" t="s">
        <v>261</v>
      </c>
    </row>
    <row r="11" spans="1:105" ht="12" customHeight="1" x14ac:dyDescent="0.25">
      <c r="A11" s="37" t="s">
        <v>160</v>
      </c>
      <c r="B11" s="228">
        <v>0</v>
      </c>
      <c r="C11" s="228">
        <v>0</v>
      </c>
      <c r="D11" s="228">
        <v>0</v>
      </c>
      <c r="E11" s="228">
        <v>0</v>
      </c>
      <c r="F11" s="228">
        <v>0</v>
      </c>
      <c r="G11" s="228">
        <v>0</v>
      </c>
      <c r="H11" s="228">
        <v>0</v>
      </c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>
        <v>0</v>
      </c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DA11" s="69" t="s">
        <v>262</v>
      </c>
    </row>
    <row r="12" spans="1:105" ht="12" customHeight="1" x14ac:dyDescent="0.25">
      <c r="A12" s="37" t="s">
        <v>162</v>
      </c>
      <c r="B12" s="228">
        <v>0</v>
      </c>
      <c r="C12" s="228">
        <v>0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0</v>
      </c>
      <c r="P12" s="228">
        <v>0</v>
      </c>
      <c r="Q12" s="228">
        <v>0</v>
      </c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DA12" s="69" t="s">
        <v>263</v>
      </c>
    </row>
    <row r="13" spans="1:105" ht="12" customHeight="1" x14ac:dyDescent="0.25">
      <c r="A13" s="37" t="s">
        <v>97</v>
      </c>
      <c r="B13" s="228">
        <v>0</v>
      </c>
      <c r="C13" s="228">
        <v>0</v>
      </c>
      <c r="D13" s="228">
        <v>0</v>
      </c>
      <c r="E13" s="228">
        <v>0</v>
      </c>
      <c r="F13" s="228">
        <v>0</v>
      </c>
      <c r="G13" s="228">
        <v>0</v>
      </c>
      <c r="H13" s="228">
        <v>0</v>
      </c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DA13" s="69" t="s">
        <v>264</v>
      </c>
    </row>
    <row r="14" spans="1:105" ht="12" customHeight="1" x14ac:dyDescent="0.25">
      <c r="A14" s="37" t="s">
        <v>78</v>
      </c>
      <c r="B14" s="228">
        <v>0</v>
      </c>
      <c r="C14" s="228">
        <v>0</v>
      </c>
      <c r="D14" s="228">
        <v>0</v>
      </c>
      <c r="E14" s="228">
        <v>0</v>
      </c>
      <c r="F14" s="228">
        <v>0</v>
      </c>
      <c r="G14" s="228">
        <v>0</v>
      </c>
      <c r="H14" s="228">
        <v>0</v>
      </c>
      <c r="I14" s="228">
        <v>0</v>
      </c>
      <c r="J14" s="228">
        <v>0</v>
      </c>
      <c r="K14" s="228">
        <v>0</v>
      </c>
      <c r="L14" s="228">
        <v>0</v>
      </c>
      <c r="M14" s="228">
        <v>0</v>
      </c>
      <c r="N14" s="228">
        <v>0</v>
      </c>
      <c r="O14" s="228">
        <v>0</v>
      </c>
      <c r="P14" s="228">
        <v>0</v>
      </c>
      <c r="Q14" s="228">
        <v>0</v>
      </c>
      <c r="R14" s="228">
        <v>0</v>
      </c>
      <c r="S14" s="228">
        <v>0</v>
      </c>
      <c r="T14" s="228">
        <v>0</v>
      </c>
      <c r="U14" s="228">
        <v>0</v>
      </c>
      <c r="V14" s="228">
        <v>0</v>
      </c>
      <c r="W14" s="228">
        <v>0</v>
      </c>
      <c r="DA14" s="69" t="s">
        <v>265</v>
      </c>
    </row>
    <row r="15" spans="1:105" ht="12" customHeight="1" x14ac:dyDescent="0.25">
      <c r="A15" s="37" t="s">
        <v>38</v>
      </c>
      <c r="B15" s="228">
        <v>0</v>
      </c>
      <c r="C15" s="228">
        <v>0</v>
      </c>
      <c r="D15" s="228">
        <v>0</v>
      </c>
      <c r="E15" s="228">
        <v>0</v>
      </c>
      <c r="F15" s="228">
        <v>0</v>
      </c>
      <c r="G15" s="228">
        <v>0</v>
      </c>
      <c r="H15" s="228">
        <v>0</v>
      </c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>
        <v>0</v>
      </c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DA15" s="69" t="s">
        <v>266</v>
      </c>
    </row>
    <row r="16" spans="1:105" ht="12" customHeight="1" x14ac:dyDescent="0.25">
      <c r="A16" s="57" t="s">
        <v>167</v>
      </c>
      <c r="B16" s="263">
        <v>0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263">
        <v>0</v>
      </c>
      <c r="W16" s="263">
        <v>0</v>
      </c>
      <c r="DA16" s="70" t="s">
        <v>267</v>
      </c>
    </row>
    <row r="17" spans="1:105" ht="12" customHeight="1" x14ac:dyDescent="0.25">
      <c r="A17" s="18" t="s">
        <v>30</v>
      </c>
      <c r="B17" s="232">
        <v>0</v>
      </c>
      <c r="C17" s="232">
        <v>0</v>
      </c>
      <c r="D17" s="232">
        <v>0</v>
      </c>
      <c r="E17" s="232">
        <v>0</v>
      </c>
      <c r="F17" s="232">
        <v>0</v>
      </c>
      <c r="G17" s="232">
        <v>0</v>
      </c>
      <c r="H17" s="232">
        <v>0</v>
      </c>
      <c r="I17" s="232">
        <v>0</v>
      </c>
      <c r="J17" s="232">
        <v>0</v>
      </c>
      <c r="K17" s="232">
        <v>0</v>
      </c>
      <c r="L17" s="232">
        <v>0</v>
      </c>
      <c r="M17" s="232">
        <v>0</v>
      </c>
      <c r="N17" s="232">
        <v>0</v>
      </c>
      <c r="O17" s="232">
        <v>0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0</v>
      </c>
      <c r="DA17" s="71" t="s">
        <v>268</v>
      </c>
    </row>
    <row r="18" spans="1:105" ht="12" customHeight="1" x14ac:dyDescent="0.25">
      <c r="A18" s="18" t="s">
        <v>70</v>
      </c>
      <c r="B18" s="232">
        <v>0</v>
      </c>
      <c r="C18" s="232">
        <v>0</v>
      </c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>
        <v>0</v>
      </c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DA18" s="71" t="s">
        <v>269</v>
      </c>
    </row>
    <row r="19" spans="1:105" ht="12" customHeight="1" x14ac:dyDescent="0.25">
      <c r="A19" s="18" t="s">
        <v>162</v>
      </c>
      <c r="B19" s="232">
        <v>0</v>
      </c>
      <c r="C19" s="232">
        <v>0</v>
      </c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>
        <v>0</v>
      </c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DA19" s="71" t="s">
        <v>270</v>
      </c>
    </row>
    <row r="20" spans="1:105" ht="12" customHeight="1" x14ac:dyDescent="0.25">
      <c r="A20" s="18" t="s">
        <v>36</v>
      </c>
      <c r="B20" s="232">
        <v>0</v>
      </c>
      <c r="C20" s="232">
        <v>0</v>
      </c>
      <c r="D20" s="232">
        <v>0</v>
      </c>
      <c r="E20" s="232">
        <v>0</v>
      </c>
      <c r="F20" s="232">
        <v>0</v>
      </c>
      <c r="G20" s="232">
        <v>0</v>
      </c>
      <c r="H20" s="232">
        <v>0</v>
      </c>
      <c r="I20" s="232">
        <v>0</v>
      </c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v>0</v>
      </c>
      <c r="DA20" s="71" t="s">
        <v>271</v>
      </c>
    </row>
    <row r="21" spans="1:105" ht="12" customHeight="1" x14ac:dyDescent="0.25">
      <c r="A21" s="18" t="s">
        <v>38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0</v>
      </c>
      <c r="H21" s="232">
        <v>0</v>
      </c>
      <c r="I21" s="232">
        <v>0</v>
      </c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DA21" s="71" t="s">
        <v>272</v>
      </c>
    </row>
    <row r="22" spans="1:105" ht="12" customHeight="1" x14ac:dyDescent="0.25">
      <c r="A22" s="57" t="s">
        <v>174</v>
      </c>
      <c r="B22" s="263">
        <v>0</v>
      </c>
      <c r="C22" s="263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0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263">
        <v>0</v>
      </c>
      <c r="W22" s="263">
        <v>0</v>
      </c>
      <c r="DA22" s="70" t="s">
        <v>273</v>
      </c>
    </row>
    <row r="23" spans="1:105" ht="12" customHeight="1" x14ac:dyDescent="0.25">
      <c r="A23" s="18" t="s">
        <v>30</v>
      </c>
      <c r="B23" s="232">
        <v>0</v>
      </c>
      <c r="C23" s="232">
        <v>0</v>
      </c>
      <c r="D23" s="232">
        <v>0</v>
      </c>
      <c r="E23" s="232">
        <v>0</v>
      </c>
      <c r="F23" s="232">
        <v>0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DA23" s="71" t="s">
        <v>274</v>
      </c>
    </row>
    <row r="24" spans="1:105" ht="12" customHeight="1" x14ac:dyDescent="0.25">
      <c r="A24" s="18" t="s">
        <v>40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0</v>
      </c>
      <c r="I24" s="232">
        <v>0</v>
      </c>
      <c r="J24" s="232">
        <v>0</v>
      </c>
      <c r="K24" s="232">
        <v>0</v>
      </c>
      <c r="L24" s="232">
        <v>0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0</v>
      </c>
      <c r="DA24" s="71" t="s">
        <v>275</v>
      </c>
    </row>
    <row r="25" spans="1:105" ht="12" customHeight="1" x14ac:dyDescent="0.25">
      <c r="A25" s="18" t="s">
        <v>70</v>
      </c>
      <c r="B25" s="232">
        <v>0</v>
      </c>
      <c r="C25" s="232">
        <v>0</v>
      </c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DA25" s="71" t="s">
        <v>276</v>
      </c>
    </row>
    <row r="26" spans="1:105" ht="12" customHeight="1" x14ac:dyDescent="0.25">
      <c r="A26" s="18" t="s">
        <v>162</v>
      </c>
      <c r="B26" s="232">
        <v>0</v>
      </c>
      <c r="C26" s="232">
        <v>0</v>
      </c>
      <c r="D26" s="232">
        <v>0</v>
      </c>
      <c r="E26" s="232">
        <v>0</v>
      </c>
      <c r="F26" s="232">
        <v>0</v>
      </c>
      <c r="G26" s="232">
        <v>0</v>
      </c>
      <c r="H26" s="232">
        <v>0</v>
      </c>
      <c r="I26" s="232">
        <v>0</v>
      </c>
      <c r="J26" s="232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DA26" s="71" t="s">
        <v>277</v>
      </c>
    </row>
    <row r="27" spans="1:105" ht="12" customHeight="1" x14ac:dyDescent="0.25">
      <c r="A27" s="18" t="s">
        <v>36</v>
      </c>
      <c r="B27" s="232">
        <v>0</v>
      </c>
      <c r="C27" s="232">
        <v>0</v>
      </c>
      <c r="D27" s="232">
        <v>0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0</v>
      </c>
      <c r="DA27" s="71" t="s">
        <v>278</v>
      </c>
    </row>
    <row r="28" spans="1:105" ht="12" customHeight="1" x14ac:dyDescent="0.25">
      <c r="A28" s="57" t="s">
        <v>181</v>
      </c>
      <c r="B28" s="263">
        <v>0</v>
      </c>
      <c r="C28" s="263">
        <v>0</v>
      </c>
      <c r="D28" s="263">
        <v>0</v>
      </c>
      <c r="E28" s="263">
        <v>0</v>
      </c>
      <c r="F28" s="263">
        <v>0</v>
      </c>
      <c r="G28" s="263">
        <v>0</v>
      </c>
      <c r="H28" s="263">
        <v>0</v>
      </c>
      <c r="I28" s="263">
        <v>0</v>
      </c>
      <c r="J28" s="263">
        <v>0</v>
      </c>
      <c r="K28" s="263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63">
        <v>0</v>
      </c>
      <c r="S28" s="263">
        <v>0</v>
      </c>
      <c r="T28" s="263">
        <v>0</v>
      </c>
      <c r="U28" s="263">
        <v>0</v>
      </c>
      <c r="V28" s="263">
        <v>0</v>
      </c>
      <c r="W28" s="263">
        <v>0</v>
      </c>
      <c r="DA28" s="70" t="s">
        <v>279</v>
      </c>
    </row>
    <row r="29" spans="1:105" ht="12" customHeight="1" x14ac:dyDescent="0.25">
      <c r="A29" s="60" t="s">
        <v>183</v>
      </c>
      <c r="B29" s="264">
        <v>0</v>
      </c>
      <c r="C29" s="264">
        <v>0</v>
      </c>
      <c r="D29" s="264">
        <v>0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>
        <v>0</v>
      </c>
      <c r="K29" s="264">
        <v>0</v>
      </c>
      <c r="L29" s="264">
        <v>0</v>
      </c>
      <c r="M29" s="264">
        <v>0</v>
      </c>
      <c r="N29" s="264">
        <v>0</v>
      </c>
      <c r="O29" s="264">
        <v>0</v>
      </c>
      <c r="P29" s="264">
        <v>0</v>
      </c>
      <c r="Q29" s="264">
        <v>0</v>
      </c>
      <c r="R29" s="264">
        <v>0</v>
      </c>
      <c r="S29" s="264">
        <v>0</v>
      </c>
      <c r="T29" s="264">
        <v>0</v>
      </c>
      <c r="U29" s="264">
        <v>0</v>
      </c>
      <c r="V29" s="264">
        <v>0</v>
      </c>
      <c r="W29" s="264">
        <v>0</v>
      </c>
      <c r="DA29" s="72" t="s">
        <v>280</v>
      </c>
    </row>
    <row r="30" spans="1:105" ht="12" customHeight="1" x14ac:dyDescent="0.25">
      <c r="A30" s="59" t="s">
        <v>33</v>
      </c>
      <c r="B30" s="232">
        <v>0</v>
      </c>
      <c r="C30" s="232">
        <v>0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0</v>
      </c>
      <c r="DA30" s="71" t="s">
        <v>281</v>
      </c>
    </row>
    <row r="31" spans="1:105" ht="12" customHeight="1" x14ac:dyDescent="0.25">
      <c r="A31" s="59" t="s">
        <v>160</v>
      </c>
      <c r="B31" s="232">
        <v>0</v>
      </c>
      <c r="C31" s="232">
        <v>0</v>
      </c>
      <c r="D31" s="232">
        <v>0</v>
      </c>
      <c r="E31" s="232">
        <v>0</v>
      </c>
      <c r="F31" s="232">
        <v>0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DA31" s="71" t="s">
        <v>282</v>
      </c>
    </row>
    <row r="32" spans="1:105" ht="12" customHeight="1" x14ac:dyDescent="0.25">
      <c r="A32" s="59" t="s">
        <v>70</v>
      </c>
      <c r="B32" s="232">
        <v>0</v>
      </c>
      <c r="C32" s="232">
        <v>0</v>
      </c>
      <c r="D32" s="232">
        <v>0</v>
      </c>
      <c r="E32" s="232">
        <v>0</v>
      </c>
      <c r="F32" s="232">
        <v>0</v>
      </c>
      <c r="G32" s="232">
        <v>0</v>
      </c>
      <c r="H32" s="232">
        <v>0</v>
      </c>
      <c r="I32" s="232">
        <v>0</v>
      </c>
      <c r="J32" s="232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DA32" s="71" t="s">
        <v>283</v>
      </c>
    </row>
    <row r="33" spans="1:105" ht="12" customHeight="1" x14ac:dyDescent="0.25">
      <c r="A33" s="59" t="s">
        <v>162</v>
      </c>
      <c r="B33" s="232">
        <v>0</v>
      </c>
      <c r="C33" s="232">
        <v>0</v>
      </c>
      <c r="D33" s="232">
        <v>0</v>
      </c>
      <c r="E33" s="232">
        <v>0</v>
      </c>
      <c r="F33" s="232">
        <v>0</v>
      </c>
      <c r="G33" s="232">
        <v>0</v>
      </c>
      <c r="H33" s="232">
        <v>0</v>
      </c>
      <c r="I33" s="232">
        <v>0</v>
      </c>
      <c r="J33" s="232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0</v>
      </c>
      <c r="DA33" s="71" t="s">
        <v>284</v>
      </c>
    </row>
    <row r="34" spans="1:105" ht="12" customHeight="1" x14ac:dyDescent="0.25">
      <c r="A34" s="60" t="s">
        <v>189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  <c r="R34" s="264">
        <v>0</v>
      </c>
      <c r="S34" s="264">
        <v>0</v>
      </c>
      <c r="T34" s="264">
        <v>0</v>
      </c>
      <c r="U34" s="264">
        <v>0</v>
      </c>
      <c r="V34" s="264">
        <v>0</v>
      </c>
      <c r="W34" s="264">
        <v>0</v>
      </c>
      <c r="DA34" s="72" t="s">
        <v>285</v>
      </c>
    </row>
    <row r="35" spans="1:105" ht="12" customHeight="1" x14ac:dyDescent="0.25">
      <c r="A35" s="57" t="s">
        <v>191</v>
      </c>
      <c r="B35" s="263">
        <f t="shared" ref="B35:W35" si="0">B36+B40+B51</f>
        <v>0</v>
      </c>
      <c r="C35" s="263">
        <f t="shared" si="0"/>
        <v>0</v>
      </c>
      <c r="D35" s="263">
        <f t="shared" si="0"/>
        <v>0</v>
      </c>
      <c r="E35" s="263">
        <f t="shared" si="0"/>
        <v>0</v>
      </c>
      <c r="F35" s="263">
        <f t="shared" si="0"/>
        <v>0</v>
      </c>
      <c r="G35" s="263">
        <f t="shared" si="0"/>
        <v>0</v>
      </c>
      <c r="H35" s="263">
        <f t="shared" si="0"/>
        <v>0</v>
      </c>
      <c r="I35" s="263">
        <f t="shared" si="0"/>
        <v>0</v>
      </c>
      <c r="J35" s="263">
        <f t="shared" si="0"/>
        <v>0</v>
      </c>
      <c r="K35" s="263">
        <f t="shared" si="0"/>
        <v>0</v>
      </c>
      <c r="L35" s="263">
        <f t="shared" si="0"/>
        <v>0</v>
      </c>
      <c r="M35" s="263">
        <f t="shared" si="0"/>
        <v>0</v>
      </c>
      <c r="N35" s="263">
        <f t="shared" si="0"/>
        <v>0</v>
      </c>
      <c r="O35" s="263">
        <f t="shared" si="0"/>
        <v>0</v>
      </c>
      <c r="P35" s="263">
        <f t="shared" si="0"/>
        <v>0</v>
      </c>
      <c r="Q35" s="263">
        <f t="shared" si="0"/>
        <v>0</v>
      </c>
      <c r="R35" s="263">
        <f t="shared" si="0"/>
        <v>0</v>
      </c>
      <c r="S35" s="263">
        <f t="shared" si="0"/>
        <v>0</v>
      </c>
      <c r="T35" s="263">
        <f t="shared" si="0"/>
        <v>0</v>
      </c>
      <c r="U35" s="263">
        <f t="shared" si="0"/>
        <v>0</v>
      </c>
      <c r="V35" s="263">
        <f t="shared" si="0"/>
        <v>0</v>
      </c>
      <c r="W35" s="263">
        <f t="shared" si="0"/>
        <v>0</v>
      </c>
      <c r="DA35" s="70"/>
    </row>
    <row r="36" spans="1:105" ht="12" customHeight="1" x14ac:dyDescent="0.25">
      <c r="A36" s="60" t="s">
        <v>192</v>
      </c>
      <c r="B36" s="264">
        <v>0</v>
      </c>
      <c r="C36" s="264">
        <v>0</v>
      </c>
      <c r="D36" s="264">
        <v>0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>
        <v>0</v>
      </c>
      <c r="K36" s="264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4">
        <v>0</v>
      </c>
      <c r="R36" s="264">
        <v>0</v>
      </c>
      <c r="S36" s="264">
        <v>0</v>
      </c>
      <c r="T36" s="264">
        <v>0</v>
      </c>
      <c r="U36" s="264">
        <v>0</v>
      </c>
      <c r="V36" s="264">
        <v>0</v>
      </c>
      <c r="W36" s="264">
        <v>0</v>
      </c>
      <c r="DA36" s="72" t="s">
        <v>286</v>
      </c>
    </row>
    <row r="37" spans="1:105" ht="12" customHeight="1" x14ac:dyDescent="0.25">
      <c r="A37" s="59" t="s">
        <v>33</v>
      </c>
      <c r="B37" s="232">
        <v>0</v>
      </c>
      <c r="C37" s="232">
        <v>0</v>
      </c>
      <c r="D37" s="232">
        <v>0</v>
      </c>
      <c r="E37" s="232">
        <v>0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0</v>
      </c>
      <c r="DA37" s="71" t="s">
        <v>287</v>
      </c>
    </row>
    <row r="38" spans="1:105" ht="12" customHeight="1" x14ac:dyDescent="0.25">
      <c r="A38" s="59" t="s">
        <v>160</v>
      </c>
      <c r="B38" s="232">
        <v>0</v>
      </c>
      <c r="C38" s="232">
        <v>0</v>
      </c>
      <c r="D38" s="232">
        <v>0</v>
      </c>
      <c r="E38" s="232">
        <v>0</v>
      </c>
      <c r="F38" s="232">
        <v>0</v>
      </c>
      <c r="G38" s="232">
        <v>0</v>
      </c>
      <c r="H38" s="232">
        <v>0</v>
      </c>
      <c r="I38" s="232">
        <v>0</v>
      </c>
      <c r="J38" s="232">
        <v>0</v>
      </c>
      <c r="K38" s="232">
        <v>0</v>
      </c>
      <c r="L38" s="232">
        <v>0</v>
      </c>
      <c r="M38" s="232">
        <v>0</v>
      </c>
      <c r="N38" s="232">
        <v>0</v>
      </c>
      <c r="O38" s="232">
        <v>0</v>
      </c>
      <c r="P38" s="232">
        <v>0</v>
      </c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0</v>
      </c>
      <c r="DA38" s="71" t="s">
        <v>288</v>
      </c>
    </row>
    <row r="39" spans="1:105" ht="12" customHeight="1" x14ac:dyDescent="0.25">
      <c r="A39" s="59" t="s">
        <v>162</v>
      </c>
      <c r="B39" s="232">
        <v>0</v>
      </c>
      <c r="C39" s="232">
        <v>0</v>
      </c>
      <c r="D39" s="232">
        <v>0</v>
      </c>
      <c r="E39" s="232">
        <v>0</v>
      </c>
      <c r="F39" s="232">
        <v>0</v>
      </c>
      <c r="G39" s="232">
        <v>0</v>
      </c>
      <c r="H39" s="232">
        <v>0</v>
      </c>
      <c r="I39" s="232">
        <v>0</v>
      </c>
      <c r="J39" s="232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0</v>
      </c>
      <c r="DA39" s="71" t="s">
        <v>289</v>
      </c>
    </row>
    <row r="40" spans="1:105" ht="12" customHeight="1" x14ac:dyDescent="0.25">
      <c r="A40" s="60" t="s">
        <v>197</v>
      </c>
      <c r="B40" s="264">
        <v>0</v>
      </c>
      <c r="C40" s="264">
        <v>0</v>
      </c>
      <c r="D40" s="264">
        <v>0</v>
      </c>
      <c r="E40" s="264">
        <v>0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264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DA40" s="72" t="s">
        <v>290</v>
      </c>
    </row>
    <row r="41" spans="1:105" ht="12" customHeight="1" x14ac:dyDescent="0.25">
      <c r="A41" s="64" t="s">
        <v>30</v>
      </c>
      <c r="B41" s="231">
        <v>0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231">
        <v>0</v>
      </c>
      <c r="Q41" s="231">
        <v>0</v>
      </c>
      <c r="R41" s="231">
        <v>0</v>
      </c>
      <c r="S41" s="231">
        <v>0</v>
      </c>
      <c r="T41" s="231">
        <v>0</v>
      </c>
      <c r="U41" s="231">
        <v>0</v>
      </c>
      <c r="V41" s="231">
        <v>0</v>
      </c>
      <c r="W41" s="231">
        <v>0</v>
      </c>
      <c r="DA41" s="73" t="s">
        <v>291</v>
      </c>
    </row>
    <row r="42" spans="1:105" ht="12" customHeight="1" x14ac:dyDescent="0.25">
      <c r="A42" s="64" t="s">
        <v>32</v>
      </c>
      <c r="B42" s="231">
        <v>0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231">
        <v>0</v>
      </c>
      <c r="Q42" s="231">
        <v>0</v>
      </c>
      <c r="R42" s="231">
        <v>0</v>
      </c>
      <c r="S42" s="231">
        <v>0</v>
      </c>
      <c r="T42" s="231">
        <v>0</v>
      </c>
      <c r="U42" s="231">
        <v>0</v>
      </c>
      <c r="V42" s="231">
        <v>0</v>
      </c>
      <c r="W42" s="231">
        <v>0</v>
      </c>
      <c r="DA42" s="73" t="s">
        <v>292</v>
      </c>
    </row>
    <row r="43" spans="1:105" ht="12" customHeight="1" x14ac:dyDescent="0.25">
      <c r="A43" s="64" t="s">
        <v>33</v>
      </c>
      <c r="B43" s="231">
        <v>0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0</v>
      </c>
      <c r="P43" s="231">
        <v>0</v>
      </c>
      <c r="Q43" s="231">
        <v>0</v>
      </c>
      <c r="R43" s="231">
        <v>0</v>
      </c>
      <c r="S43" s="231">
        <v>0</v>
      </c>
      <c r="T43" s="231">
        <v>0</v>
      </c>
      <c r="U43" s="231">
        <v>0</v>
      </c>
      <c r="V43" s="231">
        <v>0</v>
      </c>
      <c r="W43" s="231">
        <v>0</v>
      </c>
      <c r="DA43" s="73" t="s">
        <v>293</v>
      </c>
    </row>
    <row r="44" spans="1:105" ht="12" customHeight="1" x14ac:dyDescent="0.25">
      <c r="A44" s="64" t="s">
        <v>160</v>
      </c>
      <c r="B44" s="231">
        <v>0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231">
        <v>0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231">
        <v>0</v>
      </c>
      <c r="Q44" s="231">
        <v>0</v>
      </c>
      <c r="R44" s="231">
        <v>0</v>
      </c>
      <c r="S44" s="231">
        <v>0</v>
      </c>
      <c r="T44" s="231">
        <v>0</v>
      </c>
      <c r="U44" s="231">
        <v>0</v>
      </c>
      <c r="V44" s="231">
        <v>0</v>
      </c>
      <c r="W44" s="231">
        <v>0</v>
      </c>
      <c r="DA44" s="73" t="s">
        <v>294</v>
      </c>
    </row>
    <row r="45" spans="1:105" ht="12" customHeight="1" x14ac:dyDescent="0.25">
      <c r="A45" s="64" t="s">
        <v>70</v>
      </c>
      <c r="B45" s="231">
        <v>0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231">
        <v>0</v>
      </c>
      <c r="Q45" s="231">
        <v>0</v>
      </c>
      <c r="R45" s="231">
        <v>0</v>
      </c>
      <c r="S45" s="231">
        <v>0</v>
      </c>
      <c r="T45" s="231">
        <v>0</v>
      </c>
      <c r="U45" s="231">
        <v>0</v>
      </c>
      <c r="V45" s="231">
        <v>0</v>
      </c>
      <c r="W45" s="231">
        <v>0</v>
      </c>
      <c r="DA45" s="73" t="s">
        <v>295</v>
      </c>
    </row>
    <row r="46" spans="1:105" ht="12" customHeight="1" x14ac:dyDescent="0.25">
      <c r="A46" s="64" t="s">
        <v>34</v>
      </c>
      <c r="B46" s="231">
        <v>0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1">
        <v>0</v>
      </c>
      <c r="W46" s="231">
        <v>0</v>
      </c>
      <c r="DA46" s="73" t="s">
        <v>296</v>
      </c>
    </row>
    <row r="47" spans="1:105" ht="12" customHeight="1" x14ac:dyDescent="0.25">
      <c r="A47" s="64" t="s">
        <v>162</v>
      </c>
      <c r="B47" s="231">
        <v>0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0</v>
      </c>
      <c r="W47" s="231">
        <v>0</v>
      </c>
      <c r="DA47" s="73" t="s">
        <v>297</v>
      </c>
    </row>
    <row r="48" spans="1:105" ht="12" customHeight="1" x14ac:dyDescent="0.25">
      <c r="A48" s="64" t="s">
        <v>36</v>
      </c>
      <c r="B48" s="231">
        <v>0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231">
        <v>0</v>
      </c>
      <c r="J48" s="231">
        <v>0</v>
      </c>
      <c r="K48" s="231">
        <v>0</v>
      </c>
      <c r="L48" s="231">
        <v>0</v>
      </c>
      <c r="M48" s="231">
        <v>0</v>
      </c>
      <c r="N48" s="231">
        <v>0</v>
      </c>
      <c r="O48" s="231">
        <v>0</v>
      </c>
      <c r="P48" s="231">
        <v>0</v>
      </c>
      <c r="Q48" s="231">
        <v>0</v>
      </c>
      <c r="R48" s="231">
        <v>0</v>
      </c>
      <c r="S48" s="231">
        <v>0</v>
      </c>
      <c r="T48" s="231">
        <v>0</v>
      </c>
      <c r="U48" s="231">
        <v>0</v>
      </c>
      <c r="V48" s="231">
        <v>0</v>
      </c>
      <c r="W48" s="231">
        <v>0</v>
      </c>
      <c r="DA48" s="73" t="s">
        <v>298</v>
      </c>
    </row>
    <row r="49" spans="1:105" ht="12" customHeight="1" x14ac:dyDescent="0.25">
      <c r="A49" s="64" t="s">
        <v>73</v>
      </c>
      <c r="B49" s="231">
        <v>0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0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1">
        <v>0</v>
      </c>
      <c r="W49" s="231">
        <v>0</v>
      </c>
      <c r="DA49" s="73" t="s">
        <v>299</v>
      </c>
    </row>
    <row r="50" spans="1:105" ht="12" customHeight="1" x14ac:dyDescent="0.25">
      <c r="A50" s="64" t="s">
        <v>79</v>
      </c>
      <c r="B50" s="231">
        <v>0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0</v>
      </c>
      <c r="O50" s="231">
        <v>0</v>
      </c>
      <c r="P50" s="231">
        <v>0</v>
      </c>
      <c r="Q50" s="231">
        <v>0</v>
      </c>
      <c r="R50" s="231">
        <v>0</v>
      </c>
      <c r="S50" s="231">
        <v>0</v>
      </c>
      <c r="T50" s="231">
        <v>0</v>
      </c>
      <c r="U50" s="231">
        <v>0</v>
      </c>
      <c r="V50" s="231">
        <v>0</v>
      </c>
      <c r="W50" s="231">
        <v>0</v>
      </c>
      <c r="DA50" s="73" t="s">
        <v>300</v>
      </c>
    </row>
    <row r="51" spans="1:105" ht="12" customHeight="1" x14ac:dyDescent="0.25">
      <c r="A51" s="61" t="s">
        <v>209</v>
      </c>
      <c r="B51" s="265">
        <v>0</v>
      </c>
      <c r="C51" s="265">
        <v>0</v>
      </c>
      <c r="D51" s="265">
        <v>0</v>
      </c>
      <c r="E51" s="265">
        <v>0</v>
      </c>
      <c r="F51" s="265">
        <v>0</v>
      </c>
      <c r="G51" s="265">
        <v>0</v>
      </c>
      <c r="H51" s="265">
        <v>0</v>
      </c>
      <c r="I51" s="265">
        <v>0</v>
      </c>
      <c r="J51" s="265">
        <v>0</v>
      </c>
      <c r="K51" s="265">
        <v>0</v>
      </c>
      <c r="L51" s="265">
        <v>0</v>
      </c>
      <c r="M51" s="265">
        <v>0</v>
      </c>
      <c r="N51" s="265">
        <v>0</v>
      </c>
      <c r="O51" s="265">
        <v>0</v>
      </c>
      <c r="P51" s="265">
        <v>0</v>
      </c>
      <c r="Q51" s="265">
        <v>0</v>
      </c>
      <c r="R51" s="265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DA51" s="74" t="s">
        <v>301</v>
      </c>
    </row>
    <row r="52" spans="1:105" ht="12" hidden="1" customHeight="1" x14ac:dyDescent="0.25">
      <c r="A52" s="53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DA52" s="75"/>
    </row>
    <row r="54" spans="1:105" ht="15" customHeight="1" x14ac:dyDescent="0.25">
      <c r="A54" s="34" t="s">
        <v>42</v>
      </c>
      <c r="B54" s="225">
        <v>95.913403601784736</v>
      </c>
      <c r="C54" s="225">
        <v>106.6922287647034</v>
      </c>
      <c r="D54" s="225">
        <v>124.9039473361003</v>
      </c>
      <c r="E54" s="225">
        <v>129.2728164929776</v>
      </c>
      <c r="F54" s="225">
        <v>117.5833387514139</v>
      </c>
      <c r="G54" s="225">
        <v>120.36194036370139</v>
      </c>
      <c r="H54" s="225">
        <v>125.2977559847665</v>
      </c>
      <c r="I54" s="225">
        <v>141.6262886726673</v>
      </c>
      <c r="J54" s="225">
        <v>124.53295592476719</v>
      </c>
      <c r="K54" s="225">
        <v>104.18484741461801</v>
      </c>
      <c r="L54" s="225">
        <v>97.63485561190322</v>
      </c>
      <c r="M54" s="225">
        <v>101.48439855070581</v>
      </c>
      <c r="N54" s="225">
        <v>82.614446249201904</v>
      </c>
      <c r="O54" s="225">
        <v>73.229586113473985</v>
      </c>
      <c r="P54" s="225">
        <v>70.195509104104261</v>
      </c>
      <c r="Q54" s="225">
        <v>49.788532496497098</v>
      </c>
      <c r="R54" s="225">
        <v>70.572065264869735</v>
      </c>
      <c r="S54" s="225">
        <v>71.274613625109481</v>
      </c>
      <c r="T54" s="225">
        <v>72.434242080591559</v>
      </c>
      <c r="U54" s="225">
        <v>80.803132734306402</v>
      </c>
      <c r="V54" s="225">
        <v>84.018379076302693</v>
      </c>
      <c r="W54" s="225">
        <v>80.761560670951454</v>
      </c>
      <c r="DA54" s="89" t="s">
        <v>302</v>
      </c>
    </row>
    <row r="55" spans="1:105" ht="12" customHeight="1" x14ac:dyDescent="0.25">
      <c r="A55" s="55" t="s">
        <v>92</v>
      </c>
      <c r="B55" s="261">
        <v>0.17306035276949</v>
      </c>
      <c r="C55" s="261">
        <v>0.19417107930528099</v>
      </c>
      <c r="D55" s="261">
        <v>0.23814846889596741</v>
      </c>
      <c r="E55" s="261">
        <v>0.25235194032416203</v>
      </c>
      <c r="F55" s="261">
        <v>0.2342356454246011</v>
      </c>
      <c r="G55" s="261">
        <v>0.24627097996610489</v>
      </c>
      <c r="H55" s="261">
        <v>0.25779675141848091</v>
      </c>
      <c r="I55" s="261">
        <v>0.29093069753224249</v>
      </c>
      <c r="J55" s="261">
        <v>0.2535542670954341</v>
      </c>
      <c r="K55" s="261">
        <v>0.2119729949864527</v>
      </c>
      <c r="L55" s="261">
        <v>0.19764363014082259</v>
      </c>
      <c r="M55" s="261">
        <v>0.20728770438078209</v>
      </c>
      <c r="N55" s="261">
        <v>0.1573325909151769</v>
      </c>
      <c r="O55" s="261">
        <v>0.13236257880155841</v>
      </c>
      <c r="P55" s="261">
        <v>0.12810504345970761</v>
      </c>
      <c r="Q55" s="261">
        <v>0.1006331325398046</v>
      </c>
      <c r="R55" s="261">
        <v>0.13680364435229619</v>
      </c>
      <c r="S55" s="261">
        <v>0.14677026969702159</v>
      </c>
      <c r="T55" s="261">
        <v>0.1508861766000138</v>
      </c>
      <c r="U55" s="261">
        <v>0.16988811671986731</v>
      </c>
      <c r="V55" s="261">
        <v>0.1768059075512487</v>
      </c>
      <c r="W55" s="261">
        <v>0.16580490371275461</v>
      </c>
      <c r="DA55" s="67" t="s">
        <v>303</v>
      </c>
    </row>
    <row r="56" spans="1:105" ht="12" customHeight="1" x14ac:dyDescent="0.25">
      <c r="A56" s="202" t="s">
        <v>93</v>
      </c>
      <c r="B56" s="226">
        <v>3.3183579275170703E-2</v>
      </c>
      <c r="C56" s="226">
        <v>3.7231470408791288E-2</v>
      </c>
      <c r="D56" s="226">
        <v>4.5663945961070908E-2</v>
      </c>
      <c r="E56" s="226">
        <v>4.8387400597430623E-2</v>
      </c>
      <c r="F56" s="226">
        <v>4.4913678867690029E-2</v>
      </c>
      <c r="G56" s="226">
        <v>4.7221402569103878E-2</v>
      </c>
      <c r="H56" s="226">
        <v>4.9431419736969288E-2</v>
      </c>
      <c r="I56" s="226">
        <v>5.57847115797852E-2</v>
      </c>
      <c r="J56" s="226">
        <v>4.8617941591313323E-2</v>
      </c>
      <c r="K56" s="226">
        <v>4.0644911273799239E-2</v>
      </c>
      <c r="L56" s="226">
        <v>3.7897317115412443E-2</v>
      </c>
      <c r="M56" s="226">
        <v>3.9746526925492888E-2</v>
      </c>
      <c r="N56" s="226">
        <v>3.0167848497083372E-2</v>
      </c>
      <c r="O56" s="226">
        <v>2.537995593119978E-2</v>
      </c>
      <c r="P56" s="226">
        <v>2.4563591817338699E-2</v>
      </c>
      <c r="Q56" s="226">
        <v>1.929597090207761E-2</v>
      </c>
      <c r="R56" s="226">
        <v>2.6231511174274039E-2</v>
      </c>
      <c r="S56" s="226">
        <v>2.814256877319813E-2</v>
      </c>
      <c r="T56" s="226">
        <v>2.89317762422629E-2</v>
      </c>
      <c r="U56" s="226">
        <v>3.2575316638768823E-2</v>
      </c>
      <c r="V56" s="226">
        <v>3.3901773315810013E-2</v>
      </c>
      <c r="W56" s="226">
        <v>3.1792378083804668E-2</v>
      </c>
      <c r="DA56" s="174" t="s">
        <v>304</v>
      </c>
    </row>
    <row r="57" spans="1:105" ht="12" customHeight="1" x14ac:dyDescent="0.25">
      <c r="A57" s="202" t="s">
        <v>94</v>
      </c>
      <c r="B57" s="226">
        <v>4.5904701007281279</v>
      </c>
      <c r="C57" s="226">
        <v>5.1504375191250746</v>
      </c>
      <c r="D57" s="226">
        <v>6.3169490209998642</v>
      </c>
      <c r="E57" s="226">
        <v>6.6936997318025746</v>
      </c>
      <c r="F57" s="226">
        <v>6.2131603780941207</v>
      </c>
      <c r="G57" s="226">
        <v>6.5324007036851697</v>
      </c>
      <c r="H57" s="226">
        <v>6.83812473806542</v>
      </c>
      <c r="I57" s="226">
        <v>7.7170111295484656</v>
      </c>
      <c r="J57" s="226">
        <v>6.7255917567898376</v>
      </c>
      <c r="K57" s="226">
        <v>5.6226378836935513</v>
      </c>
      <c r="L57" s="226">
        <v>5.2425478178082443</v>
      </c>
      <c r="M57" s="226">
        <v>5.4983593525663137</v>
      </c>
      <c r="N57" s="226">
        <v>4.1732871966821543</v>
      </c>
      <c r="O57" s="226">
        <v>3.5109512416927391</v>
      </c>
      <c r="P57" s="226">
        <v>3.398019028295534</v>
      </c>
      <c r="Q57" s="226">
        <v>2.6693195678497692</v>
      </c>
      <c r="R57" s="226">
        <v>3.62875164080085</v>
      </c>
      <c r="S57" s="226">
        <v>3.893118926074211</v>
      </c>
      <c r="T57" s="226">
        <v>4.0022944089228591</v>
      </c>
      <c r="U57" s="226">
        <v>4.5063257285180391</v>
      </c>
      <c r="V57" s="226">
        <v>4.6898218988791687</v>
      </c>
      <c r="W57" s="226">
        <v>4.3980174596159136</v>
      </c>
      <c r="DA57" s="174" t="s">
        <v>305</v>
      </c>
    </row>
    <row r="58" spans="1:105" ht="12" customHeight="1" x14ac:dyDescent="0.25">
      <c r="A58" s="202" t="s">
        <v>95</v>
      </c>
      <c r="B58" s="226">
        <v>7.9147965484795704E-2</v>
      </c>
      <c r="C58" s="226">
        <v>8.8802811487792593E-2</v>
      </c>
      <c r="D58" s="226">
        <v>0.1089155690185209</v>
      </c>
      <c r="E58" s="226">
        <v>0.1154114292682708</v>
      </c>
      <c r="F58" s="226">
        <v>0.1071260660381803</v>
      </c>
      <c r="G58" s="226">
        <v>0.11263034375196559</v>
      </c>
      <c r="H58" s="226">
        <v>0.1179015762815407</v>
      </c>
      <c r="I58" s="226">
        <v>0.1330551593028359</v>
      </c>
      <c r="J58" s="226">
        <v>0.1159613051715104</v>
      </c>
      <c r="K58" s="226">
        <v>9.6944395538377193E-2</v>
      </c>
      <c r="L58" s="226">
        <v>9.0390958797544912E-2</v>
      </c>
      <c r="M58" s="226">
        <v>9.4801610011770829E-2</v>
      </c>
      <c r="N58" s="226">
        <v>7.1954981462300893E-2</v>
      </c>
      <c r="O58" s="226">
        <v>6.0535117667408489E-2</v>
      </c>
      <c r="P58" s="226">
        <v>5.8587963077148572E-2</v>
      </c>
      <c r="Q58" s="226">
        <v>4.6023873021316927E-2</v>
      </c>
      <c r="R58" s="226">
        <v>6.256620854004584E-2</v>
      </c>
      <c r="S58" s="226">
        <v>6.7124376289968979E-2</v>
      </c>
      <c r="T58" s="226">
        <v>6.9006758085009973E-2</v>
      </c>
      <c r="U58" s="226">
        <v>7.7697165082813463E-2</v>
      </c>
      <c r="V58" s="226">
        <v>8.0860969277079128E-2</v>
      </c>
      <c r="W58" s="226">
        <v>7.5829735616837035E-2</v>
      </c>
      <c r="DA58" s="174" t="s">
        <v>306</v>
      </c>
    </row>
    <row r="59" spans="1:105" ht="12" customHeight="1" x14ac:dyDescent="0.25">
      <c r="A59" s="56" t="s">
        <v>96</v>
      </c>
      <c r="B59" s="262">
        <v>0.23500713799583781</v>
      </c>
      <c r="C59" s="262">
        <v>0.26126084065191002</v>
      </c>
      <c r="D59" s="262">
        <v>0.3015062028842338</v>
      </c>
      <c r="E59" s="262">
        <v>0.30910100750253949</v>
      </c>
      <c r="F59" s="262">
        <v>0.28085515198462369</v>
      </c>
      <c r="G59" s="262">
        <v>0.28707802533644688</v>
      </c>
      <c r="H59" s="262">
        <v>0.29872377982205661</v>
      </c>
      <c r="I59" s="262">
        <v>0.33762724287533008</v>
      </c>
      <c r="J59" s="262">
        <v>0.29733646863947849</v>
      </c>
      <c r="K59" s="262">
        <v>0.24875192441530289</v>
      </c>
      <c r="L59" s="262">
        <v>0.23347032549294799</v>
      </c>
      <c r="M59" s="262">
        <v>0.24182959716968949</v>
      </c>
      <c r="N59" s="262">
        <v>0.20170082000512929</v>
      </c>
      <c r="O59" s="262">
        <v>0.1726601658797155</v>
      </c>
      <c r="P59" s="262">
        <v>0.15854864193368789</v>
      </c>
      <c r="Q59" s="262">
        <v>0.1155743632303009</v>
      </c>
      <c r="R59" s="262">
        <v>0.16355478392561409</v>
      </c>
      <c r="S59" s="262">
        <v>0.1679557753415411</v>
      </c>
      <c r="T59" s="262">
        <v>0.1713433320596198</v>
      </c>
      <c r="U59" s="262">
        <v>0.19218698940787141</v>
      </c>
      <c r="V59" s="262">
        <v>0.19988156387529871</v>
      </c>
      <c r="W59" s="262">
        <v>0.1906377908428086</v>
      </c>
      <c r="DA59" s="68" t="s">
        <v>307</v>
      </c>
    </row>
    <row r="60" spans="1:105" ht="12" customHeight="1" x14ac:dyDescent="0.25">
      <c r="A60" s="37" t="s">
        <v>160</v>
      </c>
      <c r="B60" s="228">
        <v>3.6980261631292269E-2</v>
      </c>
      <c r="C60" s="228">
        <v>3.6155555582838728E-2</v>
      </c>
      <c r="D60" s="228">
        <v>3.9708879095130177E-2</v>
      </c>
      <c r="E60" s="228">
        <v>4.4410485789069511E-2</v>
      </c>
      <c r="F60" s="228">
        <v>2.423787127209621E-3</v>
      </c>
      <c r="G60" s="228">
        <v>2.0765089576534981E-3</v>
      </c>
      <c r="H60" s="228">
        <v>2.080108312380151E-3</v>
      </c>
      <c r="I60" s="228">
        <v>2.0919218410357619E-3</v>
      </c>
      <c r="J60" s="228">
        <v>2.1121597859466109E-3</v>
      </c>
      <c r="K60" s="228">
        <v>2.0897947854520401E-3</v>
      </c>
      <c r="L60" s="228">
        <v>2.1033872371399309E-3</v>
      </c>
      <c r="M60" s="228">
        <v>0</v>
      </c>
      <c r="N60" s="228">
        <v>1.007150878947919E-2</v>
      </c>
      <c r="O60" s="228">
        <v>1.3840831891428981E-2</v>
      </c>
      <c r="P60" s="228">
        <v>2.000757741431522E-2</v>
      </c>
      <c r="Q60" s="228">
        <v>8.099746490412273E-3</v>
      </c>
      <c r="R60" s="228">
        <v>7.4797486650898231E-3</v>
      </c>
      <c r="S60" s="228">
        <v>8.3127819050794662E-3</v>
      </c>
      <c r="T60" s="228">
        <v>4.3692079659942186E-3</v>
      </c>
      <c r="U60" s="228">
        <v>3.5742946011954372E-3</v>
      </c>
      <c r="V60" s="228">
        <v>3.333810439728001E-3</v>
      </c>
      <c r="W60" s="228">
        <v>3.6877155954859291E-3</v>
      </c>
      <c r="DA60" s="69" t="s">
        <v>308</v>
      </c>
    </row>
    <row r="61" spans="1:105" ht="12" customHeight="1" x14ac:dyDescent="0.25">
      <c r="A61" s="37" t="s">
        <v>162</v>
      </c>
      <c r="B61" s="228">
        <v>0.1155507849671846</v>
      </c>
      <c r="C61" s="228">
        <v>0.1309899171145715</v>
      </c>
      <c r="D61" s="228">
        <v>0.1258590186523923</v>
      </c>
      <c r="E61" s="228">
        <v>0.10492445954722369</v>
      </c>
      <c r="F61" s="228">
        <v>0.1162643776803913</v>
      </c>
      <c r="G61" s="228">
        <v>0.10457441805787721</v>
      </c>
      <c r="H61" s="228">
        <v>0.1004417156889145</v>
      </c>
      <c r="I61" s="228">
        <v>0.1166525024519694</v>
      </c>
      <c r="J61" s="228">
        <v>0.11513680333994269</v>
      </c>
      <c r="K61" s="228">
        <v>9.7064520362035139E-2</v>
      </c>
      <c r="L61" s="228">
        <v>9.6070794846967469E-2</v>
      </c>
      <c r="M61" s="228">
        <v>9.2510963172695859E-2</v>
      </c>
      <c r="N61" s="228">
        <v>0.10550002257596069</v>
      </c>
      <c r="O61" s="228">
        <v>8.7787673724681783E-2</v>
      </c>
      <c r="P61" s="228">
        <v>5.4512851060179369E-2</v>
      </c>
      <c r="Q61" s="228">
        <v>1.1200151892166679E-2</v>
      </c>
      <c r="R61" s="228">
        <v>6.3186211693801397E-2</v>
      </c>
      <c r="S61" s="228">
        <v>3.8293240306294198E-2</v>
      </c>
      <c r="T61" s="228">
        <v>3.3415821052240988E-2</v>
      </c>
      <c r="U61" s="228">
        <v>3.4229925164217113E-2</v>
      </c>
      <c r="V61" s="228">
        <v>3.3318476719102597E-2</v>
      </c>
      <c r="W61" s="228">
        <v>5.3960836212011927E-2</v>
      </c>
      <c r="DA61" s="69" t="s">
        <v>309</v>
      </c>
    </row>
    <row r="62" spans="1:105" ht="12" customHeight="1" x14ac:dyDescent="0.25">
      <c r="A62" s="37" t="s">
        <v>97</v>
      </c>
      <c r="B62" s="228">
        <v>0</v>
      </c>
      <c r="C62" s="228">
        <v>0</v>
      </c>
      <c r="D62" s="228">
        <v>0</v>
      </c>
      <c r="E62" s="228">
        <v>0</v>
      </c>
      <c r="F62" s="228">
        <v>0</v>
      </c>
      <c r="G62" s="228">
        <v>0</v>
      </c>
      <c r="H62" s="228">
        <v>0</v>
      </c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>
        <v>0</v>
      </c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DA62" s="69" t="s">
        <v>310</v>
      </c>
    </row>
    <row r="63" spans="1:105" ht="12" customHeight="1" x14ac:dyDescent="0.25">
      <c r="A63" s="37" t="s">
        <v>78</v>
      </c>
      <c r="B63" s="228">
        <v>0</v>
      </c>
      <c r="C63" s="228">
        <v>0</v>
      </c>
      <c r="D63" s="228">
        <v>0</v>
      </c>
      <c r="E63" s="228">
        <v>0</v>
      </c>
      <c r="F63" s="228">
        <v>0</v>
      </c>
      <c r="G63" s="228">
        <v>0</v>
      </c>
      <c r="H63" s="228">
        <v>0</v>
      </c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>
        <v>0</v>
      </c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DA63" s="69" t="s">
        <v>311</v>
      </c>
    </row>
    <row r="64" spans="1:105" ht="12" customHeight="1" x14ac:dyDescent="0.25">
      <c r="A64" s="37" t="s">
        <v>38</v>
      </c>
      <c r="B64" s="228">
        <v>8.2476091397360951E-2</v>
      </c>
      <c r="C64" s="228">
        <v>9.4115367954499748E-2</v>
      </c>
      <c r="D64" s="228">
        <v>0.13593830513671129</v>
      </c>
      <c r="E64" s="228">
        <v>0.15976606216624631</v>
      </c>
      <c r="F64" s="228">
        <v>0.1621669871770228</v>
      </c>
      <c r="G64" s="228">
        <v>0.18042709832091619</v>
      </c>
      <c r="H64" s="228">
        <v>0.19620195582076189</v>
      </c>
      <c r="I64" s="228">
        <v>0.21888281858232489</v>
      </c>
      <c r="J64" s="228">
        <v>0.18008750551358921</v>
      </c>
      <c r="K64" s="228">
        <v>0.14959760926781579</v>
      </c>
      <c r="L64" s="228">
        <v>0.13529614340884061</v>
      </c>
      <c r="M64" s="228">
        <v>0.14931863399699369</v>
      </c>
      <c r="N64" s="228">
        <v>8.6129288639689397E-2</v>
      </c>
      <c r="O64" s="228">
        <v>7.1031660263604773E-2</v>
      </c>
      <c r="P64" s="228">
        <v>8.4028213459193271E-2</v>
      </c>
      <c r="Q64" s="228">
        <v>9.6274464847721924E-2</v>
      </c>
      <c r="R64" s="228">
        <v>9.2888823566722831E-2</v>
      </c>
      <c r="S64" s="228">
        <v>0.1213497531301674</v>
      </c>
      <c r="T64" s="228">
        <v>0.13355830304138461</v>
      </c>
      <c r="U64" s="228">
        <v>0.15438276964245881</v>
      </c>
      <c r="V64" s="228">
        <v>0.16322927671646811</v>
      </c>
      <c r="W64" s="228">
        <v>0.13298923903531071</v>
      </c>
      <c r="DA64" s="69" t="s">
        <v>312</v>
      </c>
    </row>
    <row r="65" spans="1:105" ht="12" customHeight="1" x14ac:dyDescent="0.25">
      <c r="A65" s="57" t="s">
        <v>222</v>
      </c>
      <c r="B65" s="263">
        <v>10.030236185635991</v>
      </c>
      <c r="C65" s="263">
        <v>11.133389154079991</v>
      </c>
      <c r="D65" s="263">
        <v>12.38526719865221</v>
      </c>
      <c r="E65" s="263">
        <v>12.21241205826891</v>
      </c>
      <c r="F65" s="263">
        <v>11.138948497757889</v>
      </c>
      <c r="G65" s="263">
        <v>10.8972428950514</v>
      </c>
      <c r="H65" s="263">
        <v>11.145972870269331</v>
      </c>
      <c r="I65" s="263">
        <v>12.66599802765325</v>
      </c>
      <c r="J65" s="263">
        <v>11.43709960925589</v>
      </c>
      <c r="K65" s="263">
        <v>9.5852046491549725</v>
      </c>
      <c r="L65" s="263">
        <v>9.1023137173803992</v>
      </c>
      <c r="M65" s="263">
        <v>9.2444548648645721</v>
      </c>
      <c r="N65" s="263">
        <v>8.4573415237790961</v>
      </c>
      <c r="O65" s="263">
        <v>7.3326988054911943</v>
      </c>
      <c r="P65" s="263">
        <v>6.4002852563422064</v>
      </c>
      <c r="Q65" s="263">
        <v>3.437692601159517</v>
      </c>
      <c r="R65" s="263">
        <v>6.4724278843456036</v>
      </c>
      <c r="S65" s="263">
        <v>5.8664705602656309</v>
      </c>
      <c r="T65" s="263">
        <v>5.7209383185071552</v>
      </c>
      <c r="U65" s="263">
        <v>6.2338407142707011</v>
      </c>
      <c r="V65" s="263">
        <v>6.3838544929000589</v>
      </c>
      <c r="W65" s="263">
        <v>6.9256336530637466</v>
      </c>
      <c r="DA65" s="70" t="s">
        <v>313</v>
      </c>
    </row>
    <row r="66" spans="1:105" ht="12" customHeight="1" x14ac:dyDescent="0.25">
      <c r="A66" s="18" t="s">
        <v>30</v>
      </c>
      <c r="B66" s="232">
        <v>0</v>
      </c>
      <c r="C66" s="232">
        <v>0</v>
      </c>
      <c r="D66" s="232">
        <v>0</v>
      </c>
      <c r="E66" s="232">
        <v>0</v>
      </c>
      <c r="F66" s="232">
        <v>0</v>
      </c>
      <c r="G66" s="232">
        <v>0</v>
      </c>
      <c r="H66" s="232">
        <v>0</v>
      </c>
      <c r="I66" s="232">
        <v>0</v>
      </c>
      <c r="J66" s="232">
        <v>0</v>
      </c>
      <c r="K66" s="232">
        <v>0</v>
      </c>
      <c r="L66" s="232">
        <v>0</v>
      </c>
      <c r="M66" s="232">
        <v>0</v>
      </c>
      <c r="N66" s="232">
        <v>0</v>
      </c>
      <c r="O66" s="232">
        <v>0</v>
      </c>
      <c r="P66" s="232">
        <v>0</v>
      </c>
      <c r="Q66" s="232">
        <v>0</v>
      </c>
      <c r="R66" s="232">
        <v>0</v>
      </c>
      <c r="S66" s="232">
        <v>0</v>
      </c>
      <c r="T66" s="232">
        <v>0</v>
      </c>
      <c r="U66" s="232">
        <v>0</v>
      </c>
      <c r="V66" s="232">
        <v>0</v>
      </c>
      <c r="W66" s="232">
        <v>0</v>
      </c>
      <c r="DA66" s="71" t="s">
        <v>314</v>
      </c>
    </row>
    <row r="67" spans="1:105" ht="12" customHeight="1" x14ac:dyDescent="0.25">
      <c r="A67" s="18" t="s">
        <v>70</v>
      </c>
      <c r="B67" s="232">
        <v>2.3653472464230401</v>
      </c>
      <c r="C67" s="232">
        <v>2.4596055758222142</v>
      </c>
      <c r="D67" s="232">
        <v>2.752058818371248</v>
      </c>
      <c r="E67" s="232">
        <v>2.58147459692709</v>
      </c>
      <c r="F67" s="232">
        <v>1.7442058360791699</v>
      </c>
      <c r="G67" s="232">
        <v>0.54980542867822702</v>
      </c>
      <c r="H67" s="232">
        <v>0.71036605759407112</v>
      </c>
      <c r="I67" s="232">
        <v>0.70853014540611681</v>
      </c>
      <c r="J67" s="232">
        <v>0.54290402728284759</v>
      </c>
      <c r="K67" s="232">
        <v>0.40269515989017812</v>
      </c>
      <c r="L67" s="232">
        <v>0.39376418167821042</v>
      </c>
      <c r="M67" s="232">
        <v>0.13596600176485621</v>
      </c>
      <c r="N67" s="232">
        <v>1.777940402474099</v>
      </c>
      <c r="O67" s="232">
        <v>1.5649560052123559</v>
      </c>
      <c r="P67" s="232">
        <v>2.0979435194392209</v>
      </c>
      <c r="Q67" s="232">
        <v>0.94484700462193572</v>
      </c>
      <c r="R67" s="232">
        <v>0.15600440220800341</v>
      </c>
      <c r="S67" s="232">
        <v>7.3098329896383193E-2</v>
      </c>
      <c r="T67" s="232">
        <v>7.5161831453129074E-2</v>
      </c>
      <c r="U67" s="232">
        <v>7.9385899061307705E-2</v>
      </c>
      <c r="V67" s="232">
        <v>7.4822709189688488E-2</v>
      </c>
      <c r="W67" s="232">
        <v>6.1387372544903361E-2</v>
      </c>
      <c r="DA67" s="71" t="s">
        <v>315</v>
      </c>
    </row>
    <row r="68" spans="1:105" ht="12" customHeight="1" x14ac:dyDescent="0.25">
      <c r="A68" s="18" t="s">
        <v>162</v>
      </c>
      <c r="B68" s="232">
        <v>7.6648889392129469</v>
      </c>
      <c r="C68" s="232">
        <v>8.6737835782577726</v>
      </c>
      <c r="D68" s="232">
        <v>9.6332083802809603</v>
      </c>
      <c r="E68" s="232">
        <v>9.6309374613418157</v>
      </c>
      <c r="F68" s="232">
        <v>9.3947426616787233</v>
      </c>
      <c r="G68" s="232">
        <v>10.347437466373171</v>
      </c>
      <c r="H68" s="232">
        <v>10.43560681267526</v>
      </c>
      <c r="I68" s="232">
        <v>11.95746788224713</v>
      </c>
      <c r="J68" s="232">
        <v>10.89419558197304</v>
      </c>
      <c r="K68" s="232">
        <v>9.1825094892647936</v>
      </c>
      <c r="L68" s="232">
        <v>8.708549535702188</v>
      </c>
      <c r="M68" s="232">
        <v>9.1084888630997156</v>
      </c>
      <c r="N68" s="232">
        <v>6.6794011213049957</v>
      </c>
      <c r="O68" s="232">
        <v>5.767742800278838</v>
      </c>
      <c r="P68" s="232">
        <v>4.302341736902985</v>
      </c>
      <c r="Q68" s="232">
        <v>2.492845596537582</v>
      </c>
      <c r="R68" s="232">
        <v>6.3164234821376004</v>
      </c>
      <c r="S68" s="232">
        <v>5.7933722303692479</v>
      </c>
      <c r="T68" s="232">
        <v>5.6457764870540261</v>
      </c>
      <c r="U68" s="232">
        <v>6.1544548152093936</v>
      </c>
      <c r="V68" s="232">
        <v>6.3090317837103704</v>
      </c>
      <c r="W68" s="232">
        <v>6.8642462805188442</v>
      </c>
      <c r="DA68" s="71" t="s">
        <v>316</v>
      </c>
    </row>
    <row r="69" spans="1:105" ht="12" customHeight="1" x14ac:dyDescent="0.25">
      <c r="A69" s="18" t="s">
        <v>36</v>
      </c>
      <c r="B69" s="232">
        <v>0</v>
      </c>
      <c r="C69" s="232">
        <v>0</v>
      </c>
      <c r="D69" s="232">
        <v>0</v>
      </c>
      <c r="E69" s="232">
        <v>0</v>
      </c>
      <c r="F69" s="232">
        <v>0</v>
      </c>
      <c r="G69" s="232">
        <v>0</v>
      </c>
      <c r="H69" s="232">
        <v>0</v>
      </c>
      <c r="I69" s="232">
        <v>0</v>
      </c>
      <c r="J69" s="232">
        <v>0</v>
      </c>
      <c r="K69" s="232">
        <v>0</v>
      </c>
      <c r="L69" s="232">
        <v>0</v>
      </c>
      <c r="M69" s="232">
        <v>0</v>
      </c>
      <c r="N69" s="232">
        <v>0</v>
      </c>
      <c r="O69" s="232">
        <v>0</v>
      </c>
      <c r="P69" s="232">
        <v>0</v>
      </c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DA69" s="71" t="s">
        <v>317</v>
      </c>
    </row>
    <row r="70" spans="1:105" ht="12" hidden="1" customHeight="1" x14ac:dyDescent="0.25">
      <c r="A70" s="54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DA70" s="173"/>
    </row>
    <row r="71" spans="1:105" ht="12" customHeight="1" x14ac:dyDescent="0.25">
      <c r="A71" s="57" t="s">
        <v>228</v>
      </c>
      <c r="B71" s="263">
        <v>34.051517336671807</v>
      </c>
      <c r="C71" s="263">
        <v>38.205283691122197</v>
      </c>
      <c r="D71" s="263">
        <v>46.858316116541097</v>
      </c>
      <c r="E71" s="263">
        <v>49.653004477209677</v>
      </c>
      <c r="F71" s="263">
        <v>46.088425300196619</v>
      </c>
      <c r="G71" s="263">
        <v>48.456509013388477</v>
      </c>
      <c r="H71" s="263">
        <v>50.724330615207649</v>
      </c>
      <c r="I71" s="263">
        <v>57.243796931261599</v>
      </c>
      <c r="J71" s="263">
        <v>49.889575420473889</v>
      </c>
      <c r="K71" s="263">
        <v>41.708005318246137</v>
      </c>
      <c r="L71" s="263">
        <v>38.888546050678492</v>
      </c>
      <c r="M71" s="263">
        <v>40.786123144003483</v>
      </c>
      <c r="N71" s="263">
        <v>30.9569081620186</v>
      </c>
      <c r="O71" s="263">
        <v>26.04378515737346</v>
      </c>
      <c r="P71" s="263">
        <v>25.206068510062369</v>
      </c>
      <c r="Q71" s="263">
        <v>19.800669549581929</v>
      </c>
      <c r="R71" s="263">
        <v>26.9176133807313</v>
      </c>
      <c r="S71" s="263">
        <v>28.87865593197391</v>
      </c>
      <c r="T71" s="263">
        <v>29.688505634811658</v>
      </c>
      <c r="U71" s="263">
        <v>33.427345196079798</v>
      </c>
      <c r="V71" s="263">
        <v>34.788496208755767</v>
      </c>
      <c r="W71" s="263">
        <v>32.623928374861279</v>
      </c>
      <c r="DA71" s="70" t="s">
        <v>318</v>
      </c>
    </row>
    <row r="72" spans="1:105" ht="12" customHeight="1" x14ac:dyDescent="0.25">
      <c r="A72" s="57" t="s">
        <v>181</v>
      </c>
      <c r="B72" s="263">
        <v>36.126670999759433</v>
      </c>
      <c r="C72" s="263">
        <v>39.925230093551548</v>
      </c>
      <c r="D72" s="263">
        <v>45.403413109050867</v>
      </c>
      <c r="E72" s="263">
        <v>46.470202765441478</v>
      </c>
      <c r="F72" s="263">
        <v>41.521679737814893</v>
      </c>
      <c r="G72" s="263">
        <v>41.933890483353309</v>
      </c>
      <c r="H72" s="263">
        <v>43.595574355015017</v>
      </c>
      <c r="I72" s="263">
        <v>49.294442375024488</v>
      </c>
      <c r="J72" s="263">
        <v>43.447511278025978</v>
      </c>
      <c r="K72" s="263">
        <v>36.35899593969441</v>
      </c>
      <c r="L72" s="263">
        <v>34.131155536642027</v>
      </c>
      <c r="M72" s="263">
        <v>35.377629394060513</v>
      </c>
      <c r="N72" s="263">
        <v>29.878332222163731</v>
      </c>
      <c r="O72" s="263">
        <v>25.878866033192601</v>
      </c>
      <c r="P72" s="263">
        <v>23.619431107564392</v>
      </c>
      <c r="Q72" s="263">
        <v>17.046829935238701</v>
      </c>
      <c r="R72" s="263">
        <v>24.378481482109159</v>
      </c>
      <c r="S72" s="263">
        <v>24.941036390496119</v>
      </c>
      <c r="T72" s="263">
        <v>25.321597187491069</v>
      </c>
      <c r="U72" s="263">
        <v>28.319035540513781</v>
      </c>
      <c r="V72" s="263">
        <v>29.433512544290419</v>
      </c>
      <c r="W72" s="263">
        <v>28.23700862304111</v>
      </c>
      <c r="DA72" s="70" t="s">
        <v>319</v>
      </c>
    </row>
    <row r="73" spans="1:105" ht="12" customHeight="1" x14ac:dyDescent="0.25">
      <c r="A73" s="60" t="s">
        <v>183</v>
      </c>
      <c r="B73" s="264">
        <v>27.361791732151961</v>
      </c>
      <c r="C73" s="264">
        <v>29.664454067905879</v>
      </c>
      <c r="D73" s="264">
        <v>29.811250644241561</v>
      </c>
      <c r="E73" s="264">
        <v>27.959934607980379</v>
      </c>
      <c r="F73" s="264">
        <v>21.404417238546419</v>
      </c>
      <c r="G73" s="264">
        <v>16.120528891417841</v>
      </c>
      <c r="H73" s="264">
        <v>15.644695864824889</v>
      </c>
      <c r="I73" s="264">
        <v>18.02535500541255</v>
      </c>
      <c r="J73" s="264">
        <v>17.674339181139349</v>
      </c>
      <c r="K73" s="264">
        <v>14.89794229581012</v>
      </c>
      <c r="L73" s="264">
        <v>14.74882488293102</v>
      </c>
      <c r="M73" s="264">
        <v>13.688851086472431</v>
      </c>
      <c r="N73" s="264">
        <v>19.385618431961451</v>
      </c>
      <c r="O73" s="264">
        <v>17.519762530564549</v>
      </c>
      <c r="P73" s="264">
        <v>13.985977093509071</v>
      </c>
      <c r="Q73" s="264">
        <v>5.5026264250780184</v>
      </c>
      <c r="R73" s="264">
        <v>12.19928910013153</v>
      </c>
      <c r="S73" s="264">
        <v>9.1332300932631227</v>
      </c>
      <c r="T73" s="264">
        <v>7.700421453011332</v>
      </c>
      <c r="U73" s="264">
        <v>7.7750987629299644</v>
      </c>
      <c r="V73" s="264">
        <v>7.6107091273532559</v>
      </c>
      <c r="W73" s="264">
        <v>10.63621633638428</v>
      </c>
      <c r="DA73" s="72" t="s">
        <v>320</v>
      </c>
    </row>
    <row r="74" spans="1:105" ht="12" customHeight="1" x14ac:dyDescent="0.25">
      <c r="A74" s="59" t="s">
        <v>33</v>
      </c>
      <c r="B74" s="232">
        <v>7.191160169812103</v>
      </c>
      <c r="C74" s="232">
        <v>7.211885141436106</v>
      </c>
      <c r="D74" s="232">
        <v>6.4979881509740904</v>
      </c>
      <c r="E74" s="232">
        <v>7.1963739220053471</v>
      </c>
      <c r="F74" s="232">
        <v>3.9307533884398218</v>
      </c>
      <c r="G74" s="232">
        <v>0</v>
      </c>
      <c r="H74" s="232">
        <v>0</v>
      </c>
      <c r="I74" s="232">
        <v>0</v>
      </c>
      <c r="J74" s="232">
        <v>0</v>
      </c>
      <c r="K74" s="232">
        <v>0</v>
      </c>
      <c r="L74" s="232">
        <v>0</v>
      </c>
      <c r="M74" s="232">
        <v>0</v>
      </c>
      <c r="N74" s="232">
        <v>1.789447872504641</v>
      </c>
      <c r="O74" s="232">
        <v>2.661685094562348</v>
      </c>
      <c r="P74" s="232">
        <v>2.2953019688682872</v>
      </c>
      <c r="Q74" s="232">
        <v>2.6449077169607942</v>
      </c>
      <c r="R74" s="232">
        <v>2.669756892181478</v>
      </c>
      <c r="S74" s="232">
        <v>2.9495295468072542</v>
      </c>
      <c r="T74" s="232">
        <v>2.6234963845319381</v>
      </c>
      <c r="U74" s="232">
        <v>2.6549765329798549</v>
      </c>
      <c r="V74" s="232">
        <v>2.628223760447574</v>
      </c>
      <c r="W74" s="232">
        <v>2.9019777950085208</v>
      </c>
      <c r="DA74" s="71" t="s">
        <v>321</v>
      </c>
    </row>
    <row r="75" spans="1:105" ht="12" customHeight="1" x14ac:dyDescent="0.25">
      <c r="A75" s="59" t="s">
        <v>160</v>
      </c>
      <c r="B75" s="232">
        <v>4.0413954095970306</v>
      </c>
      <c r="C75" s="232">
        <v>4.0535748823863216</v>
      </c>
      <c r="D75" s="232">
        <v>4.6837707032250782</v>
      </c>
      <c r="E75" s="232">
        <v>5.2912368300696127</v>
      </c>
      <c r="F75" s="232">
        <v>0.309203503809372</v>
      </c>
      <c r="G75" s="232">
        <v>0.30550625505479612</v>
      </c>
      <c r="H75" s="232">
        <v>0.30473446625345763</v>
      </c>
      <c r="I75" s="232">
        <v>0.30732117506472478</v>
      </c>
      <c r="J75" s="232">
        <v>0.31085263873959817</v>
      </c>
      <c r="K75" s="232">
        <v>0.30830000061320739</v>
      </c>
      <c r="L75" s="232">
        <v>0.30987269741543128</v>
      </c>
      <c r="M75" s="232">
        <v>0</v>
      </c>
      <c r="N75" s="232">
        <v>1.261754899888214</v>
      </c>
      <c r="O75" s="232">
        <v>1.674994664969591</v>
      </c>
      <c r="P75" s="232">
        <v>2.3588205458509228</v>
      </c>
      <c r="Q75" s="232">
        <v>0.99877527965716162</v>
      </c>
      <c r="R75" s="232">
        <v>1.008522357504321</v>
      </c>
      <c r="S75" s="232">
        <v>1.1135829998332769</v>
      </c>
      <c r="T75" s="232">
        <v>0.59280274254672671</v>
      </c>
      <c r="U75" s="232">
        <v>0.48912367503631438</v>
      </c>
      <c r="V75" s="232">
        <v>0.45834962871298152</v>
      </c>
      <c r="W75" s="232">
        <v>0.50189935094289784</v>
      </c>
      <c r="DA75" s="71" t="s">
        <v>322</v>
      </c>
    </row>
    <row r="76" spans="1:105" ht="12" customHeight="1" x14ac:dyDescent="0.25">
      <c r="A76" s="59" t="s">
        <v>70</v>
      </c>
      <c r="B76" s="232">
        <v>3.8036237247765401</v>
      </c>
      <c r="C76" s="232">
        <v>4.0647342614232853</v>
      </c>
      <c r="D76" s="232">
        <v>4.1395519644614716</v>
      </c>
      <c r="E76" s="232">
        <v>3.2705587396557672</v>
      </c>
      <c r="F76" s="232">
        <v>2.687717957865345</v>
      </c>
      <c r="G76" s="232">
        <v>0.79792525356024302</v>
      </c>
      <c r="H76" s="232">
        <v>0.97766144141755029</v>
      </c>
      <c r="I76" s="232">
        <v>0.99113872106395651</v>
      </c>
      <c r="J76" s="232">
        <v>0.82422179517536487</v>
      </c>
      <c r="K76" s="232">
        <v>0.61294239944295614</v>
      </c>
      <c r="L76" s="232">
        <v>0.62462604214180262</v>
      </c>
      <c r="M76" s="232">
        <v>0.20133348890653391</v>
      </c>
      <c r="N76" s="232">
        <v>3.4338943828031212</v>
      </c>
      <c r="O76" s="232">
        <v>2.8135540674723032</v>
      </c>
      <c r="P76" s="232">
        <v>3.0588798864115252</v>
      </c>
      <c r="Q76" s="232">
        <v>0.51092908352238653</v>
      </c>
      <c r="R76" s="232">
        <v>0.20538120650867561</v>
      </c>
      <c r="S76" s="232">
        <v>6.3175485367078718E-2</v>
      </c>
      <c r="T76" s="232">
        <v>5.8912511849089758E-2</v>
      </c>
      <c r="U76" s="232">
        <v>5.8974234454185648E-2</v>
      </c>
      <c r="V76" s="232">
        <v>5.3025659192255707E-2</v>
      </c>
      <c r="W76" s="232">
        <v>6.4105946472898204E-2</v>
      </c>
      <c r="DA76" s="71" t="s">
        <v>323</v>
      </c>
    </row>
    <row r="77" spans="1:105" ht="12" customHeight="1" x14ac:dyDescent="0.25">
      <c r="A77" s="59" t="s">
        <v>162</v>
      </c>
      <c r="B77" s="232">
        <v>12.325612427966281</v>
      </c>
      <c r="C77" s="232">
        <v>14.334259782660171</v>
      </c>
      <c r="D77" s="232">
        <v>14.489939825580921</v>
      </c>
      <c r="E77" s="232">
        <v>12.20176511624965</v>
      </c>
      <c r="F77" s="232">
        <v>14.47674238843187</v>
      </c>
      <c r="G77" s="232">
        <v>15.017097382802801</v>
      </c>
      <c r="H77" s="232">
        <v>14.36229995715388</v>
      </c>
      <c r="I77" s="232">
        <v>16.72689510928387</v>
      </c>
      <c r="J77" s="232">
        <v>16.539264747224379</v>
      </c>
      <c r="K77" s="232">
        <v>13.976699895753949</v>
      </c>
      <c r="L77" s="232">
        <v>13.81432614337378</v>
      </c>
      <c r="M77" s="232">
        <v>13.487517597565899</v>
      </c>
      <c r="N77" s="232">
        <v>12.900521276765479</v>
      </c>
      <c r="O77" s="232">
        <v>10.369528703560309</v>
      </c>
      <c r="P77" s="232">
        <v>6.2729746923783347</v>
      </c>
      <c r="Q77" s="232">
        <v>1.348014344937676</v>
      </c>
      <c r="R77" s="232">
        <v>8.3156286439370568</v>
      </c>
      <c r="S77" s="232">
        <v>5.0069420612555131</v>
      </c>
      <c r="T77" s="232">
        <v>4.4252098140835781</v>
      </c>
      <c r="U77" s="232">
        <v>4.5720243204596098</v>
      </c>
      <c r="V77" s="232">
        <v>4.4711100790004448</v>
      </c>
      <c r="W77" s="232">
        <v>7.1682332439599676</v>
      </c>
      <c r="DA77" s="71" t="s">
        <v>324</v>
      </c>
    </row>
    <row r="78" spans="1:105" ht="12" customHeight="1" x14ac:dyDescent="0.25">
      <c r="A78" s="60" t="s">
        <v>189</v>
      </c>
      <c r="B78" s="264">
        <v>8.7648792676074763</v>
      </c>
      <c r="C78" s="264">
        <v>10.260776025645679</v>
      </c>
      <c r="D78" s="264">
        <v>15.592162464809309</v>
      </c>
      <c r="E78" s="264">
        <v>18.510268157461098</v>
      </c>
      <c r="F78" s="264">
        <v>20.117262499268481</v>
      </c>
      <c r="G78" s="264">
        <v>25.813361591935472</v>
      </c>
      <c r="H78" s="264">
        <v>27.950878490190139</v>
      </c>
      <c r="I78" s="264">
        <v>31.269087369611938</v>
      </c>
      <c r="J78" s="264">
        <v>25.773172096886629</v>
      </c>
      <c r="K78" s="264">
        <v>21.461053643884291</v>
      </c>
      <c r="L78" s="264">
        <v>19.382330653711008</v>
      </c>
      <c r="M78" s="264">
        <v>21.68877830758808</v>
      </c>
      <c r="N78" s="264">
        <v>10.492713790202281</v>
      </c>
      <c r="O78" s="264">
        <v>8.359103502628054</v>
      </c>
      <c r="P78" s="264">
        <v>9.6334540140553173</v>
      </c>
      <c r="Q78" s="264">
        <v>11.544203510160679</v>
      </c>
      <c r="R78" s="264">
        <v>12.17919238197763</v>
      </c>
      <c r="S78" s="264">
        <v>15.807806297233</v>
      </c>
      <c r="T78" s="264">
        <v>17.621175734479738</v>
      </c>
      <c r="U78" s="264">
        <v>20.54393677758382</v>
      </c>
      <c r="V78" s="264">
        <v>21.822803416937159</v>
      </c>
      <c r="W78" s="264">
        <v>17.60079228665683</v>
      </c>
      <c r="DA78" s="72" t="s">
        <v>325</v>
      </c>
    </row>
    <row r="79" spans="1:105" ht="12" customHeight="1" x14ac:dyDescent="0.25">
      <c r="A79" s="57" t="s">
        <v>191</v>
      </c>
      <c r="B79" s="263">
        <f t="shared" ref="B79:W79" si="1">B80+B84+B95</f>
        <v>10.594109943464078</v>
      </c>
      <c r="C79" s="263">
        <f t="shared" si="1"/>
        <v>11.696422104970827</v>
      </c>
      <c r="D79" s="263">
        <f t="shared" si="1"/>
        <v>13.245767704096469</v>
      </c>
      <c r="E79" s="263">
        <f t="shared" si="1"/>
        <v>13.518245682562515</v>
      </c>
      <c r="F79" s="263">
        <f t="shared" si="1"/>
        <v>11.953994295235276</v>
      </c>
      <c r="G79" s="263">
        <f t="shared" si="1"/>
        <v>11.848696516599393</v>
      </c>
      <c r="H79" s="263">
        <f t="shared" si="1"/>
        <v>12.269899878950021</v>
      </c>
      <c r="I79" s="263">
        <f t="shared" si="1"/>
        <v>13.887642397889314</v>
      </c>
      <c r="J79" s="263">
        <f t="shared" si="1"/>
        <v>12.317707877723915</v>
      </c>
      <c r="K79" s="263">
        <f t="shared" si="1"/>
        <v>10.311689397615027</v>
      </c>
      <c r="L79" s="263">
        <f t="shared" si="1"/>
        <v>9.7108902578473479</v>
      </c>
      <c r="M79" s="263">
        <f t="shared" si="1"/>
        <v>9.9941663567231629</v>
      </c>
      <c r="N79" s="263">
        <f t="shared" si="1"/>
        <v>8.6874209036786549</v>
      </c>
      <c r="O79" s="263">
        <f t="shared" si="1"/>
        <v>10.072347057444111</v>
      </c>
      <c r="P79" s="263">
        <f t="shared" si="1"/>
        <v>11.201899961551879</v>
      </c>
      <c r="Q79" s="263">
        <f t="shared" si="1"/>
        <v>6.5524935029736859</v>
      </c>
      <c r="R79" s="263">
        <f t="shared" si="1"/>
        <v>8.7856347288905852</v>
      </c>
      <c r="S79" s="263">
        <f t="shared" si="1"/>
        <v>7.2853388261978704</v>
      </c>
      <c r="T79" s="263">
        <f t="shared" si="1"/>
        <v>7.2807384878719148</v>
      </c>
      <c r="U79" s="263">
        <f t="shared" si="1"/>
        <v>7.8442379670747613</v>
      </c>
      <c r="V79" s="263">
        <f t="shared" si="1"/>
        <v>8.2312437174578399</v>
      </c>
      <c r="W79" s="263">
        <f t="shared" si="1"/>
        <v>8.1129077521131912</v>
      </c>
      <c r="DA79" s="70"/>
    </row>
    <row r="80" spans="1:105" ht="12" customHeight="1" x14ac:dyDescent="0.25">
      <c r="A80" s="60" t="s">
        <v>192</v>
      </c>
      <c r="B80" s="264">
        <v>5.3616658253463427</v>
      </c>
      <c r="C80" s="264">
        <v>5.8020305020778853</v>
      </c>
      <c r="D80" s="264">
        <v>5.7629549635081414</v>
      </c>
      <c r="E80" s="264">
        <v>5.4293315713314794</v>
      </c>
      <c r="F80" s="264">
        <v>4.0858312115152087</v>
      </c>
      <c r="G80" s="264">
        <v>3.1808760376679128</v>
      </c>
      <c r="H80" s="264">
        <v>3.05778649785446</v>
      </c>
      <c r="I80" s="264">
        <v>3.541405040442918</v>
      </c>
      <c r="J80" s="264">
        <v>3.4968388358742928</v>
      </c>
      <c r="K80" s="264">
        <v>2.9574051977827889</v>
      </c>
      <c r="L80" s="264">
        <v>2.928196514598806</v>
      </c>
      <c r="M80" s="264">
        <v>2.7578327219328949</v>
      </c>
      <c r="N80" s="264">
        <v>3.6663430179418852</v>
      </c>
      <c r="O80" s="264">
        <v>3.3547346382961298</v>
      </c>
      <c r="P80" s="264">
        <v>2.565115752050807</v>
      </c>
      <c r="Q80" s="264">
        <v>1.0589535286528171</v>
      </c>
      <c r="R80" s="264">
        <v>2.4595189769399251</v>
      </c>
      <c r="S80" s="264">
        <v>1.8485738074687319</v>
      </c>
      <c r="T80" s="264">
        <v>1.557212471658028</v>
      </c>
      <c r="U80" s="264">
        <v>1.5720394976774319</v>
      </c>
      <c r="V80" s="264">
        <v>1.5392429089933279</v>
      </c>
      <c r="W80" s="264">
        <v>2.1537603220989481</v>
      </c>
      <c r="DA80" s="72" t="s">
        <v>326</v>
      </c>
    </row>
    <row r="81" spans="1:105" ht="12" customHeight="1" x14ac:dyDescent="0.25">
      <c r="A81" s="59" t="s">
        <v>33</v>
      </c>
      <c r="B81" s="232">
        <v>1.63665518112454</v>
      </c>
      <c r="C81" s="232">
        <v>1.6345326388103101</v>
      </c>
      <c r="D81" s="232">
        <v>1.4587119276593969</v>
      </c>
      <c r="E81" s="232">
        <v>1.582522796130184</v>
      </c>
      <c r="F81" s="232">
        <v>0.85807837367103201</v>
      </c>
      <c r="G81" s="232">
        <v>0</v>
      </c>
      <c r="H81" s="232">
        <v>0</v>
      </c>
      <c r="I81" s="232">
        <v>0</v>
      </c>
      <c r="J81" s="232">
        <v>0</v>
      </c>
      <c r="K81" s="232">
        <v>0</v>
      </c>
      <c r="L81" s="232">
        <v>0</v>
      </c>
      <c r="M81" s="232">
        <v>0</v>
      </c>
      <c r="N81" s="232">
        <v>0.41128656019312948</v>
      </c>
      <c r="O81" s="232">
        <v>0.60717534403067186</v>
      </c>
      <c r="P81" s="232">
        <v>0.53881786941851195</v>
      </c>
      <c r="Q81" s="232">
        <v>0.56109859396319806</v>
      </c>
      <c r="R81" s="232">
        <v>0.54747108268421874</v>
      </c>
      <c r="S81" s="232">
        <v>0.60114556089180948</v>
      </c>
      <c r="T81" s="232">
        <v>0.53462494394745996</v>
      </c>
      <c r="U81" s="232">
        <v>0.54090987773048405</v>
      </c>
      <c r="V81" s="232">
        <v>0.53527973267992501</v>
      </c>
      <c r="W81" s="232">
        <v>0.59119365954274095</v>
      </c>
      <c r="DA81" s="71" t="s">
        <v>327</v>
      </c>
    </row>
    <row r="82" spans="1:105" ht="12" customHeight="1" x14ac:dyDescent="0.25">
      <c r="A82" s="59" t="s">
        <v>160</v>
      </c>
      <c r="B82" s="232">
        <v>0.91979188057255257</v>
      </c>
      <c r="C82" s="232">
        <v>0.91871963005261237</v>
      </c>
      <c r="D82" s="232">
        <v>1.0514442366583661</v>
      </c>
      <c r="E82" s="232">
        <v>1.163572515000084</v>
      </c>
      <c r="F82" s="232">
        <v>6.749872440800482E-2</v>
      </c>
      <c r="G82" s="232">
        <v>6.3421174953614906E-2</v>
      </c>
      <c r="H82" s="232">
        <v>6.3531107205531206E-2</v>
      </c>
      <c r="I82" s="232">
        <v>6.3891918491668725E-2</v>
      </c>
      <c r="J82" s="232">
        <v>6.451003007754072E-2</v>
      </c>
      <c r="K82" s="232">
        <v>6.3826953510990922E-2</v>
      </c>
      <c r="L82" s="232">
        <v>6.4242097039926324E-2</v>
      </c>
      <c r="M82" s="232">
        <v>0</v>
      </c>
      <c r="N82" s="232">
        <v>0.29000164830479258</v>
      </c>
      <c r="O82" s="232">
        <v>0.38209458512960409</v>
      </c>
      <c r="P82" s="232">
        <v>0.55372873726182037</v>
      </c>
      <c r="Q82" s="232">
        <v>0.21188316004642679</v>
      </c>
      <c r="R82" s="232">
        <v>0.2068116496266354</v>
      </c>
      <c r="S82" s="232">
        <v>0.2269600851291641</v>
      </c>
      <c r="T82" s="232">
        <v>0.12080334277361229</v>
      </c>
      <c r="U82" s="232">
        <v>9.965128654528306E-2</v>
      </c>
      <c r="V82" s="232">
        <v>9.3350220184314311E-2</v>
      </c>
      <c r="W82" s="232">
        <v>0.1022474102029395</v>
      </c>
      <c r="DA82" s="71" t="s">
        <v>328</v>
      </c>
    </row>
    <row r="83" spans="1:105" ht="12" customHeight="1" x14ac:dyDescent="0.25">
      <c r="A83" s="59" t="s">
        <v>162</v>
      </c>
      <c r="B83" s="232">
        <v>2.80521876364925</v>
      </c>
      <c r="C83" s="232">
        <v>3.2487782332149622</v>
      </c>
      <c r="D83" s="232">
        <v>3.2527987991903782</v>
      </c>
      <c r="E83" s="232">
        <v>2.6832362602012112</v>
      </c>
      <c r="F83" s="232">
        <v>3.1602541134361721</v>
      </c>
      <c r="G83" s="232">
        <v>3.1174548627142982</v>
      </c>
      <c r="H83" s="232">
        <v>2.9942553906489282</v>
      </c>
      <c r="I83" s="232">
        <v>3.4775131219512492</v>
      </c>
      <c r="J83" s="232">
        <v>3.432328805796752</v>
      </c>
      <c r="K83" s="232">
        <v>2.893578244271799</v>
      </c>
      <c r="L83" s="232">
        <v>2.8639544175588791</v>
      </c>
      <c r="M83" s="232">
        <v>2.7578327219328949</v>
      </c>
      <c r="N83" s="232">
        <v>2.9650548094439628</v>
      </c>
      <c r="O83" s="232">
        <v>2.3654647091358538</v>
      </c>
      <c r="P83" s="232">
        <v>1.472569145370475</v>
      </c>
      <c r="Q83" s="232">
        <v>0.28597177464319179</v>
      </c>
      <c r="R83" s="232">
        <v>1.705236244629071</v>
      </c>
      <c r="S83" s="232">
        <v>1.020468161447758</v>
      </c>
      <c r="T83" s="232">
        <v>0.90178418493695545</v>
      </c>
      <c r="U83" s="232">
        <v>0.93147833340166497</v>
      </c>
      <c r="V83" s="232">
        <v>0.91061295612908877</v>
      </c>
      <c r="W83" s="232">
        <v>1.4603192523532671</v>
      </c>
      <c r="DA83" s="71" t="s">
        <v>329</v>
      </c>
    </row>
    <row r="84" spans="1:105" ht="12" customHeight="1" x14ac:dyDescent="0.25">
      <c r="A84" s="60" t="s">
        <v>197</v>
      </c>
      <c r="B84" s="264">
        <v>3.2376220412183332</v>
      </c>
      <c r="C84" s="264">
        <v>3.5688452326271971</v>
      </c>
      <c r="D84" s="264">
        <v>3.982579616585026</v>
      </c>
      <c r="E84" s="264">
        <v>4.0184028177458746</v>
      </c>
      <c r="F84" s="264">
        <v>3.4765907355659191</v>
      </c>
      <c r="G84" s="264">
        <v>3.309129144217474</v>
      </c>
      <c r="H84" s="264">
        <v>3.3849082090619622</v>
      </c>
      <c r="I84" s="264">
        <v>3.8454097424688412</v>
      </c>
      <c r="J84" s="264">
        <v>3.4722636257747199</v>
      </c>
      <c r="K84" s="264">
        <v>2.9112298031388519</v>
      </c>
      <c r="L84" s="264">
        <v>2.7643933989419449</v>
      </c>
      <c r="M84" s="264">
        <v>2.8015648137131079</v>
      </c>
      <c r="N84" s="264">
        <v>2.609433362209518</v>
      </c>
      <c r="O84" s="264">
        <v>4.8107596680975329</v>
      </c>
      <c r="P84" s="264">
        <v>6.3753487916794267</v>
      </c>
      <c r="Q84" s="264">
        <v>3.0445182876892991</v>
      </c>
      <c r="R84" s="264">
        <v>3.8286015928496759</v>
      </c>
      <c r="S84" s="264">
        <v>2.2149655987824559</v>
      </c>
      <c r="T84" s="264">
        <v>2.1326233777048822</v>
      </c>
      <c r="U84" s="264">
        <v>2.086693176816286</v>
      </c>
      <c r="V84" s="264">
        <v>2.2474384560735561</v>
      </c>
      <c r="W84" s="264">
        <v>2.373497387929842</v>
      </c>
      <c r="DA84" s="72" t="s">
        <v>330</v>
      </c>
    </row>
    <row r="85" spans="1:105" ht="12" customHeight="1" x14ac:dyDescent="0.25">
      <c r="A85" s="64" t="s">
        <v>30</v>
      </c>
      <c r="B85" s="231">
        <v>0</v>
      </c>
      <c r="C85" s="231">
        <v>0</v>
      </c>
      <c r="D85" s="231">
        <v>0</v>
      </c>
      <c r="E85" s="231">
        <v>0</v>
      </c>
      <c r="F85" s="231">
        <v>0</v>
      </c>
      <c r="G85" s="231">
        <v>0</v>
      </c>
      <c r="H85" s="231">
        <v>0</v>
      </c>
      <c r="I85" s="231">
        <v>0</v>
      </c>
      <c r="J85" s="231">
        <v>0</v>
      </c>
      <c r="K85" s="231">
        <v>0</v>
      </c>
      <c r="L85" s="231">
        <v>0</v>
      </c>
      <c r="M85" s="231">
        <v>0</v>
      </c>
      <c r="N85" s="231">
        <v>0</v>
      </c>
      <c r="O85" s="231">
        <v>0</v>
      </c>
      <c r="P85" s="231">
        <v>0</v>
      </c>
      <c r="Q85" s="231">
        <v>0</v>
      </c>
      <c r="R85" s="231">
        <v>0</v>
      </c>
      <c r="S85" s="231">
        <v>0</v>
      </c>
      <c r="T85" s="231">
        <v>0</v>
      </c>
      <c r="U85" s="231">
        <v>0</v>
      </c>
      <c r="V85" s="231">
        <v>0</v>
      </c>
      <c r="W85" s="231">
        <v>0</v>
      </c>
      <c r="DA85" s="73" t="s">
        <v>331</v>
      </c>
    </row>
    <row r="86" spans="1:105" ht="12" customHeight="1" x14ac:dyDescent="0.25">
      <c r="A86" s="64" t="s">
        <v>32</v>
      </c>
      <c r="B86" s="231">
        <v>0</v>
      </c>
      <c r="C86" s="231">
        <v>0</v>
      </c>
      <c r="D86" s="231">
        <v>0</v>
      </c>
      <c r="E86" s="231">
        <v>0</v>
      </c>
      <c r="F86" s="231">
        <v>0</v>
      </c>
      <c r="G86" s="231">
        <v>0</v>
      </c>
      <c r="H86" s="231">
        <v>0</v>
      </c>
      <c r="I86" s="231">
        <v>0</v>
      </c>
      <c r="J86" s="231">
        <v>0</v>
      </c>
      <c r="K86" s="231">
        <v>0</v>
      </c>
      <c r="L86" s="231">
        <v>0</v>
      </c>
      <c r="M86" s="231">
        <v>0</v>
      </c>
      <c r="N86" s="231">
        <v>0</v>
      </c>
      <c r="O86" s="231">
        <v>0</v>
      </c>
      <c r="P86" s="231">
        <v>0</v>
      </c>
      <c r="Q86" s="231">
        <v>0</v>
      </c>
      <c r="R86" s="231">
        <v>0</v>
      </c>
      <c r="S86" s="231">
        <v>0</v>
      </c>
      <c r="T86" s="231">
        <v>0</v>
      </c>
      <c r="U86" s="231">
        <v>0</v>
      </c>
      <c r="V86" s="231">
        <v>0</v>
      </c>
      <c r="W86" s="231">
        <v>0</v>
      </c>
      <c r="DA86" s="73" t="s">
        <v>332</v>
      </c>
    </row>
    <row r="87" spans="1:105" ht="12" customHeight="1" x14ac:dyDescent="0.25">
      <c r="A87" s="64" t="s">
        <v>33</v>
      </c>
      <c r="B87" s="231">
        <v>0.85086453250332483</v>
      </c>
      <c r="C87" s="231">
        <v>0.86783075053364256</v>
      </c>
      <c r="D87" s="231">
        <v>0.86796382422622842</v>
      </c>
      <c r="E87" s="231">
        <v>1.0330889375166661</v>
      </c>
      <c r="F87" s="231">
        <v>0.64028486642214433</v>
      </c>
      <c r="G87" s="231">
        <v>0</v>
      </c>
      <c r="H87" s="231">
        <v>0</v>
      </c>
      <c r="I87" s="231">
        <v>0</v>
      </c>
      <c r="J87" s="231">
        <v>0</v>
      </c>
      <c r="K87" s="231">
        <v>0</v>
      </c>
      <c r="L87" s="231">
        <v>0</v>
      </c>
      <c r="M87" s="231">
        <v>0</v>
      </c>
      <c r="N87" s="231">
        <v>0.2414757689218614</v>
      </c>
      <c r="O87" s="231">
        <v>0.13445563762934809</v>
      </c>
      <c r="P87" s="231">
        <v>7.9587056447439769E-2</v>
      </c>
      <c r="Q87" s="231">
        <v>0.20462523056226761</v>
      </c>
      <c r="R87" s="231">
        <v>0.19335295464754909</v>
      </c>
      <c r="S87" s="231">
        <v>0.52776626564166429</v>
      </c>
      <c r="T87" s="231">
        <v>0.55052277875718503</v>
      </c>
      <c r="U87" s="231">
        <v>0.71046495737245829</v>
      </c>
      <c r="V87" s="231">
        <v>0.68298110977861137</v>
      </c>
      <c r="W87" s="231">
        <v>0.55278589239363807</v>
      </c>
      <c r="DA87" s="73" t="s">
        <v>333</v>
      </c>
    </row>
    <row r="88" spans="1:105" ht="12" customHeight="1" x14ac:dyDescent="0.25">
      <c r="A88" s="64" t="s">
        <v>160</v>
      </c>
      <c r="B88" s="231">
        <v>0.48727504001205463</v>
      </c>
      <c r="C88" s="231">
        <v>0.49705654489833601</v>
      </c>
      <c r="D88" s="231">
        <v>0.63752863832109352</v>
      </c>
      <c r="E88" s="231">
        <v>0.77403848381513896</v>
      </c>
      <c r="F88" s="231">
        <v>5.1324320614831387E-2</v>
      </c>
      <c r="G88" s="231">
        <v>6.4063765637700706E-2</v>
      </c>
      <c r="H88" s="231">
        <v>6.7361096751174326E-2</v>
      </c>
      <c r="I88" s="231">
        <v>6.6980762310121317E-2</v>
      </c>
      <c r="J88" s="231">
        <v>6.2385352246553602E-2</v>
      </c>
      <c r="K88" s="231">
        <v>6.153612957385577E-2</v>
      </c>
      <c r="L88" s="231">
        <v>5.932453456800274E-2</v>
      </c>
      <c r="M88" s="231">
        <v>0</v>
      </c>
      <c r="N88" s="231">
        <v>0.17350455028604189</v>
      </c>
      <c r="O88" s="231">
        <v>8.6221809948404338E-2</v>
      </c>
      <c r="P88" s="231">
        <v>8.3344870911310473E-2</v>
      </c>
      <c r="Q88" s="231">
        <v>7.8740434298341169E-2</v>
      </c>
      <c r="R88" s="231">
        <v>7.4429652275424724E-2</v>
      </c>
      <c r="S88" s="231">
        <v>0.20304524869969259</v>
      </c>
      <c r="T88" s="231">
        <v>0.12676121421904721</v>
      </c>
      <c r="U88" s="231">
        <v>0.1333773310326021</v>
      </c>
      <c r="V88" s="231">
        <v>0.1213737028883432</v>
      </c>
      <c r="W88" s="231">
        <v>9.7422857351331132E-2</v>
      </c>
      <c r="DA88" s="73" t="s">
        <v>334</v>
      </c>
    </row>
    <row r="89" spans="1:105" ht="12" customHeight="1" x14ac:dyDescent="0.25">
      <c r="A89" s="64" t="s">
        <v>70</v>
      </c>
      <c r="B89" s="231">
        <v>0.44460849806679492</v>
      </c>
      <c r="C89" s="231">
        <v>0.48321136961762462</v>
      </c>
      <c r="D89" s="231">
        <v>0.54625421507836824</v>
      </c>
      <c r="E89" s="231">
        <v>0.46383626013204338</v>
      </c>
      <c r="F89" s="231">
        <v>0.43251371702420088</v>
      </c>
      <c r="G89" s="231">
        <v>0.1622153530828099</v>
      </c>
      <c r="H89" s="231">
        <v>0.20951419357925599</v>
      </c>
      <c r="I89" s="231">
        <v>0.20942543867518121</v>
      </c>
      <c r="J89" s="231">
        <v>0.1603649885446829</v>
      </c>
      <c r="K89" s="231">
        <v>0.1186079242289578</v>
      </c>
      <c r="L89" s="231">
        <v>0.1159333816107033</v>
      </c>
      <c r="M89" s="231">
        <v>4.0810794862025698E-2</v>
      </c>
      <c r="N89" s="231">
        <v>0.45778355996387532</v>
      </c>
      <c r="O89" s="231">
        <v>0.14040945777439209</v>
      </c>
      <c r="P89" s="231">
        <v>0.1047813018278778</v>
      </c>
      <c r="Q89" s="231">
        <v>3.905062917577011E-2</v>
      </c>
      <c r="R89" s="231">
        <v>1.469462644472036E-2</v>
      </c>
      <c r="S89" s="231">
        <v>1.1167506555160441E-2</v>
      </c>
      <c r="T89" s="231">
        <v>1.221296510561018E-2</v>
      </c>
      <c r="U89" s="231">
        <v>1.559060756584435E-2</v>
      </c>
      <c r="V89" s="231">
        <v>1.361291659817751E-2</v>
      </c>
      <c r="W89" s="231">
        <v>1.206368351913129E-2</v>
      </c>
      <c r="DA89" s="73" t="s">
        <v>335</v>
      </c>
    </row>
    <row r="90" spans="1:105" ht="12" customHeight="1" x14ac:dyDescent="0.25">
      <c r="A90" s="64" t="s">
        <v>34</v>
      </c>
      <c r="B90" s="231">
        <v>0</v>
      </c>
      <c r="C90" s="231">
        <v>0</v>
      </c>
      <c r="D90" s="231">
        <v>0</v>
      </c>
      <c r="E90" s="231">
        <v>0</v>
      </c>
      <c r="F90" s="231">
        <v>0</v>
      </c>
      <c r="G90" s="231">
        <v>0</v>
      </c>
      <c r="H90" s="231">
        <v>0</v>
      </c>
      <c r="I90" s="231">
        <v>0</v>
      </c>
      <c r="J90" s="231">
        <v>0</v>
      </c>
      <c r="K90" s="231">
        <v>0</v>
      </c>
      <c r="L90" s="231">
        <v>0</v>
      </c>
      <c r="M90" s="231">
        <v>0</v>
      </c>
      <c r="N90" s="231">
        <v>0</v>
      </c>
      <c r="O90" s="231">
        <v>3.9271120328127642</v>
      </c>
      <c r="P90" s="231">
        <v>5.8906496412818843</v>
      </c>
      <c r="Q90" s="231">
        <v>2.6180624162758641</v>
      </c>
      <c r="R90" s="231">
        <v>2.9453248205484099</v>
      </c>
      <c r="S90" s="231">
        <v>0.5792349425487785</v>
      </c>
      <c r="T90" s="231">
        <v>0.51675723977313615</v>
      </c>
      <c r="U90" s="231">
        <v>6.7374305272059967E-3</v>
      </c>
      <c r="V90" s="231">
        <v>0.27038081854051238</v>
      </c>
      <c r="W90" s="231">
        <v>0.34905780780589041</v>
      </c>
      <c r="DA90" s="73" t="s">
        <v>336</v>
      </c>
    </row>
    <row r="91" spans="1:105" ht="12" customHeight="1" x14ac:dyDescent="0.25">
      <c r="A91" s="64" t="s">
        <v>162</v>
      </c>
      <c r="B91" s="231">
        <v>1.4548739706361591</v>
      </c>
      <c r="C91" s="231">
        <v>1.720746567577593</v>
      </c>
      <c r="D91" s="231">
        <v>1.9308329389593359</v>
      </c>
      <c r="E91" s="231">
        <v>1.7474391362820261</v>
      </c>
      <c r="F91" s="231">
        <v>2.3524678315047418</v>
      </c>
      <c r="G91" s="231">
        <v>3.0828500254969629</v>
      </c>
      <c r="H91" s="231">
        <v>3.1080329187315319</v>
      </c>
      <c r="I91" s="231">
        <v>3.5690035414835379</v>
      </c>
      <c r="J91" s="231">
        <v>3.2495132849834829</v>
      </c>
      <c r="K91" s="231">
        <v>2.7310857493360379</v>
      </c>
      <c r="L91" s="231">
        <v>2.589135482763238</v>
      </c>
      <c r="M91" s="231">
        <v>2.760754018851082</v>
      </c>
      <c r="N91" s="231">
        <v>1.7366694830377389</v>
      </c>
      <c r="O91" s="231">
        <v>0.5225607299326237</v>
      </c>
      <c r="P91" s="231">
        <v>0.21698592121091501</v>
      </c>
      <c r="Q91" s="231">
        <v>0.1040395773770561</v>
      </c>
      <c r="R91" s="231">
        <v>0.60079953893357119</v>
      </c>
      <c r="S91" s="231">
        <v>0.89375163533716029</v>
      </c>
      <c r="T91" s="231">
        <v>0.92636917984990386</v>
      </c>
      <c r="U91" s="231">
        <v>1.2205228503181751</v>
      </c>
      <c r="V91" s="231">
        <v>1.1590899082679109</v>
      </c>
      <c r="W91" s="231">
        <v>1.3621671468598511</v>
      </c>
      <c r="DA91" s="73" t="s">
        <v>337</v>
      </c>
    </row>
    <row r="92" spans="1:105" ht="12" customHeight="1" x14ac:dyDescent="0.25">
      <c r="A92" s="64" t="s">
        <v>36</v>
      </c>
      <c r="B92" s="231">
        <v>0</v>
      </c>
      <c r="C92" s="231">
        <v>0</v>
      </c>
      <c r="D92" s="231">
        <v>0</v>
      </c>
      <c r="E92" s="231">
        <v>0</v>
      </c>
      <c r="F92" s="231">
        <v>0</v>
      </c>
      <c r="G92" s="231">
        <v>0</v>
      </c>
      <c r="H92" s="231">
        <v>0</v>
      </c>
      <c r="I92" s="231">
        <v>0</v>
      </c>
      <c r="J92" s="231">
        <v>0</v>
      </c>
      <c r="K92" s="231">
        <v>0</v>
      </c>
      <c r="L92" s="231">
        <v>0</v>
      </c>
      <c r="M92" s="231">
        <v>0</v>
      </c>
      <c r="N92" s="231">
        <v>0</v>
      </c>
      <c r="O92" s="231">
        <v>0</v>
      </c>
      <c r="P92" s="231">
        <v>0</v>
      </c>
      <c r="Q92" s="231">
        <v>0</v>
      </c>
      <c r="R92" s="231">
        <v>0</v>
      </c>
      <c r="S92" s="231">
        <v>0</v>
      </c>
      <c r="T92" s="231">
        <v>0</v>
      </c>
      <c r="U92" s="231">
        <v>0</v>
      </c>
      <c r="V92" s="231">
        <v>0</v>
      </c>
      <c r="W92" s="231">
        <v>0</v>
      </c>
      <c r="DA92" s="73" t="s">
        <v>338</v>
      </c>
    </row>
    <row r="93" spans="1:105" ht="12" customHeight="1" x14ac:dyDescent="0.25">
      <c r="A93" s="64" t="s">
        <v>73</v>
      </c>
      <c r="B93" s="231">
        <v>0</v>
      </c>
      <c r="C93" s="231">
        <v>0</v>
      </c>
      <c r="D93" s="231">
        <v>0</v>
      </c>
      <c r="E93" s="231">
        <v>0</v>
      </c>
      <c r="F93" s="231">
        <v>0</v>
      </c>
      <c r="G93" s="231">
        <v>0</v>
      </c>
      <c r="H93" s="231">
        <v>0</v>
      </c>
      <c r="I93" s="231">
        <v>0</v>
      </c>
      <c r="J93" s="231">
        <v>0</v>
      </c>
      <c r="K93" s="231">
        <v>0</v>
      </c>
      <c r="L93" s="231">
        <v>0</v>
      </c>
      <c r="M93" s="231">
        <v>0</v>
      </c>
      <c r="N93" s="231">
        <v>0</v>
      </c>
      <c r="O93" s="231">
        <v>0</v>
      </c>
      <c r="P93" s="231">
        <v>0</v>
      </c>
      <c r="Q93" s="231">
        <v>0</v>
      </c>
      <c r="R93" s="231">
        <v>0</v>
      </c>
      <c r="S93" s="231">
        <v>0</v>
      </c>
      <c r="T93" s="231">
        <v>0</v>
      </c>
      <c r="U93" s="231">
        <v>0</v>
      </c>
      <c r="V93" s="231">
        <v>0</v>
      </c>
      <c r="W93" s="231">
        <v>0</v>
      </c>
      <c r="DA93" s="73" t="s">
        <v>339</v>
      </c>
    </row>
    <row r="94" spans="1:105" ht="12" customHeight="1" x14ac:dyDescent="0.25">
      <c r="A94" s="64" t="s">
        <v>79</v>
      </c>
      <c r="B94" s="231">
        <v>0</v>
      </c>
      <c r="C94" s="231">
        <v>0</v>
      </c>
      <c r="D94" s="231">
        <v>0</v>
      </c>
      <c r="E94" s="231">
        <v>0</v>
      </c>
      <c r="F94" s="231">
        <v>0</v>
      </c>
      <c r="G94" s="231">
        <v>0</v>
      </c>
      <c r="H94" s="231">
        <v>0</v>
      </c>
      <c r="I94" s="231">
        <v>0</v>
      </c>
      <c r="J94" s="231">
        <v>0</v>
      </c>
      <c r="K94" s="231">
        <v>0</v>
      </c>
      <c r="L94" s="231">
        <v>0</v>
      </c>
      <c r="M94" s="231">
        <v>0</v>
      </c>
      <c r="N94" s="231">
        <v>0</v>
      </c>
      <c r="O94" s="231">
        <v>0</v>
      </c>
      <c r="P94" s="231">
        <v>0</v>
      </c>
      <c r="Q94" s="231">
        <v>0</v>
      </c>
      <c r="R94" s="231">
        <v>0</v>
      </c>
      <c r="S94" s="231">
        <v>0</v>
      </c>
      <c r="T94" s="231">
        <v>0</v>
      </c>
      <c r="U94" s="231">
        <v>0</v>
      </c>
      <c r="V94" s="231">
        <v>0</v>
      </c>
      <c r="W94" s="231">
        <v>0</v>
      </c>
      <c r="DA94" s="73" t="s">
        <v>340</v>
      </c>
    </row>
    <row r="95" spans="1:105" ht="12" customHeight="1" x14ac:dyDescent="0.25">
      <c r="A95" s="61" t="s">
        <v>209</v>
      </c>
      <c r="B95" s="265">
        <v>1.9948220768994021</v>
      </c>
      <c r="C95" s="265">
        <v>2.3255463702657448</v>
      </c>
      <c r="D95" s="265">
        <v>3.5002331240033011</v>
      </c>
      <c r="E95" s="265">
        <v>4.0705112934851622</v>
      </c>
      <c r="F95" s="265">
        <v>4.3915723481541473</v>
      </c>
      <c r="G95" s="265">
        <v>5.3586913347140062</v>
      </c>
      <c r="H95" s="265">
        <v>5.8272051720335991</v>
      </c>
      <c r="I95" s="265">
        <v>6.5008276149775543</v>
      </c>
      <c r="J95" s="265">
        <v>5.3486054160749026</v>
      </c>
      <c r="K95" s="265">
        <v>4.4430543966933866</v>
      </c>
      <c r="L95" s="265">
        <v>4.0183003443065974</v>
      </c>
      <c r="M95" s="265">
        <v>4.434768821077161</v>
      </c>
      <c r="N95" s="265">
        <v>2.4116445235272521</v>
      </c>
      <c r="O95" s="265">
        <v>1.906852751050448</v>
      </c>
      <c r="P95" s="265">
        <v>2.2614354178216458</v>
      </c>
      <c r="Q95" s="265">
        <v>2.4490216866315691</v>
      </c>
      <c r="R95" s="265">
        <v>2.4975141591009842</v>
      </c>
      <c r="S95" s="265">
        <v>3.2217994199466822</v>
      </c>
      <c r="T95" s="265">
        <v>3.590902638509005</v>
      </c>
      <c r="U95" s="265">
        <v>4.185505292581043</v>
      </c>
      <c r="V95" s="265">
        <v>4.4445623523909568</v>
      </c>
      <c r="W95" s="265">
        <v>3.5856500420844002</v>
      </c>
      <c r="DA95" s="74" t="s">
        <v>341</v>
      </c>
    </row>
    <row r="96" spans="1:105" ht="12" hidden="1" customHeight="1" x14ac:dyDescent="0.25"/>
    <row r="98" spans="1:105" ht="15" customHeight="1" x14ac:dyDescent="0.25">
      <c r="A98" s="32" t="s">
        <v>342</v>
      </c>
      <c r="B98" s="259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DA98" s="88"/>
    </row>
    <row r="100" spans="1:105" ht="12" customHeight="1" x14ac:dyDescent="0.25">
      <c r="A100" s="35" t="s">
        <v>41</v>
      </c>
      <c r="B100" s="234">
        <f t="shared" ref="B100:W100" si="2">SUM(B$101:B$105,B$109:B$110,B$112:B$114,B$107,B$106)</f>
        <v>0</v>
      </c>
      <c r="C100" s="234">
        <f t="shared" si="2"/>
        <v>0</v>
      </c>
      <c r="D100" s="234">
        <f t="shared" si="2"/>
        <v>0</v>
      </c>
      <c r="E100" s="234">
        <f t="shared" si="2"/>
        <v>0</v>
      </c>
      <c r="F100" s="234">
        <f t="shared" si="2"/>
        <v>0</v>
      </c>
      <c r="G100" s="234">
        <f t="shared" si="2"/>
        <v>0</v>
      </c>
      <c r="H100" s="234">
        <f t="shared" si="2"/>
        <v>0</v>
      </c>
      <c r="I100" s="234">
        <f t="shared" si="2"/>
        <v>0</v>
      </c>
      <c r="J100" s="234">
        <f t="shared" si="2"/>
        <v>0</v>
      </c>
      <c r="K100" s="234">
        <f t="shared" si="2"/>
        <v>0</v>
      </c>
      <c r="L100" s="234">
        <f t="shared" si="2"/>
        <v>0</v>
      </c>
      <c r="M100" s="234">
        <f t="shared" si="2"/>
        <v>0</v>
      </c>
      <c r="N100" s="234">
        <f t="shared" si="2"/>
        <v>0</v>
      </c>
      <c r="O100" s="234">
        <f t="shared" si="2"/>
        <v>0</v>
      </c>
      <c r="P100" s="234">
        <f t="shared" si="2"/>
        <v>0</v>
      </c>
      <c r="Q100" s="234">
        <f t="shared" si="2"/>
        <v>0</v>
      </c>
      <c r="R100" s="234">
        <f t="shared" si="2"/>
        <v>0</v>
      </c>
      <c r="S100" s="234">
        <f t="shared" si="2"/>
        <v>0</v>
      </c>
      <c r="T100" s="234">
        <f t="shared" si="2"/>
        <v>0</v>
      </c>
      <c r="U100" s="234">
        <f t="shared" si="2"/>
        <v>0</v>
      </c>
      <c r="V100" s="234">
        <f t="shared" si="2"/>
        <v>0</v>
      </c>
      <c r="W100" s="234">
        <f t="shared" si="2"/>
        <v>0</v>
      </c>
      <c r="DA100" s="95"/>
    </row>
    <row r="101" spans="1:105" ht="12" customHeight="1" x14ac:dyDescent="0.25">
      <c r="A101" s="55" t="s">
        <v>92</v>
      </c>
      <c r="B101" s="268">
        <f t="shared" ref="B101:W101" si="3">IF(B$6=0,0,B$6/B$5)</f>
        <v>0</v>
      </c>
      <c r="C101" s="268">
        <f t="shared" si="3"/>
        <v>0</v>
      </c>
      <c r="D101" s="268">
        <f t="shared" si="3"/>
        <v>0</v>
      </c>
      <c r="E101" s="268">
        <f t="shared" si="3"/>
        <v>0</v>
      </c>
      <c r="F101" s="268">
        <f t="shared" si="3"/>
        <v>0</v>
      </c>
      <c r="G101" s="268">
        <f t="shared" si="3"/>
        <v>0</v>
      </c>
      <c r="H101" s="268">
        <f t="shared" si="3"/>
        <v>0</v>
      </c>
      <c r="I101" s="268">
        <f t="shared" si="3"/>
        <v>0</v>
      </c>
      <c r="J101" s="268">
        <f t="shared" si="3"/>
        <v>0</v>
      </c>
      <c r="K101" s="268">
        <f t="shared" si="3"/>
        <v>0</v>
      </c>
      <c r="L101" s="268">
        <f t="shared" si="3"/>
        <v>0</v>
      </c>
      <c r="M101" s="268">
        <f t="shared" si="3"/>
        <v>0</v>
      </c>
      <c r="N101" s="268">
        <f t="shared" si="3"/>
        <v>0</v>
      </c>
      <c r="O101" s="268">
        <f t="shared" si="3"/>
        <v>0</v>
      </c>
      <c r="P101" s="268">
        <f t="shared" si="3"/>
        <v>0</v>
      </c>
      <c r="Q101" s="268">
        <f t="shared" si="3"/>
        <v>0</v>
      </c>
      <c r="R101" s="268">
        <f t="shared" si="3"/>
        <v>0</v>
      </c>
      <c r="S101" s="268">
        <f t="shared" si="3"/>
        <v>0</v>
      </c>
      <c r="T101" s="268">
        <f t="shared" si="3"/>
        <v>0</v>
      </c>
      <c r="U101" s="268">
        <f t="shared" si="3"/>
        <v>0</v>
      </c>
      <c r="V101" s="268">
        <f t="shared" si="3"/>
        <v>0</v>
      </c>
      <c r="W101" s="268">
        <f t="shared" si="3"/>
        <v>0</v>
      </c>
      <c r="DA101" s="76"/>
    </row>
    <row r="102" spans="1:105" ht="12" customHeight="1" x14ac:dyDescent="0.25">
      <c r="A102" s="202" t="s">
        <v>93</v>
      </c>
      <c r="B102" s="269">
        <f t="shared" ref="B102:W102" si="4">IF(B$7=0,0,B$7/B$5)</f>
        <v>0</v>
      </c>
      <c r="C102" s="269">
        <f t="shared" si="4"/>
        <v>0</v>
      </c>
      <c r="D102" s="269">
        <f t="shared" si="4"/>
        <v>0</v>
      </c>
      <c r="E102" s="269">
        <f t="shared" si="4"/>
        <v>0</v>
      </c>
      <c r="F102" s="269">
        <f t="shared" si="4"/>
        <v>0</v>
      </c>
      <c r="G102" s="269">
        <f t="shared" si="4"/>
        <v>0</v>
      </c>
      <c r="H102" s="269">
        <f t="shared" si="4"/>
        <v>0</v>
      </c>
      <c r="I102" s="269">
        <f t="shared" si="4"/>
        <v>0</v>
      </c>
      <c r="J102" s="269">
        <f t="shared" si="4"/>
        <v>0</v>
      </c>
      <c r="K102" s="269">
        <f t="shared" si="4"/>
        <v>0</v>
      </c>
      <c r="L102" s="269">
        <f t="shared" si="4"/>
        <v>0</v>
      </c>
      <c r="M102" s="269">
        <f t="shared" si="4"/>
        <v>0</v>
      </c>
      <c r="N102" s="269">
        <f t="shared" si="4"/>
        <v>0</v>
      </c>
      <c r="O102" s="269">
        <f t="shared" si="4"/>
        <v>0</v>
      </c>
      <c r="P102" s="269">
        <f t="shared" si="4"/>
        <v>0</v>
      </c>
      <c r="Q102" s="269">
        <f t="shared" si="4"/>
        <v>0</v>
      </c>
      <c r="R102" s="269">
        <f t="shared" si="4"/>
        <v>0</v>
      </c>
      <c r="S102" s="269">
        <f t="shared" si="4"/>
        <v>0</v>
      </c>
      <c r="T102" s="269">
        <f t="shared" si="4"/>
        <v>0</v>
      </c>
      <c r="U102" s="269">
        <f t="shared" si="4"/>
        <v>0</v>
      </c>
      <c r="V102" s="269">
        <f t="shared" si="4"/>
        <v>0</v>
      </c>
      <c r="W102" s="269">
        <f t="shared" si="4"/>
        <v>0</v>
      </c>
      <c r="DA102" s="77"/>
    </row>
    <row r="103" spans="1:105" ht="12" customHeight="1" x14ac:dyDescent="0.25">
      <c r="A103" s="202" t="s">
        <v>94</v>
      </c>
      <c r="B103" s="269">
        <f t="shared" ref="B103:W103" si="5">IF(B$8=0,0,B$8/B$5)</f>
        <v>0</v>
      </c>
      <c r="C103" s="269">
        <f t="shared" si="5"/>
        <v>0</v>
      </c>
      <c r="D103" s="269">
        <f t="shared" si="5"/>
        <v>0</v>
      </c>
      <c r="E103" s="269">
        <f t="shared" si="5"/>
        <v>0</v>
      </c>
      <c r="F103" s="269">
        <f t="shared" si="5"/>
        <v>0</v>
      </c>
      <c r="G103" s="269">
        <f t="shared" si="5"/>
        <v>0</v>
      </c>
      <c r="H103" s="269">
        <f t="shared" si="5"/>
        <v>0</v>
      </c>
      <c r="I103" s="269">
        <f t="shared" si="5"/>
        <v>0</v>
      </c>
      <c r="J103" s="269">
        <f t="shared" si="5"/>
        <v>0</v>
      </c>
      <c r="K103" s="269">
        <f t="shared" si="5"/>
        <v>0</v>
      </c>
      <c r="L103" s="269">
        <f t="shared" si="5"/>
        <v>0</v>
      </c>
      <c r="M103" s="269">
        <f t="shared" si="5"/>
        <v>0</v>
      </c>
      <c r="N103" s="269">
        <f t="shared" si="5"/>
        <v>0</v>
      </c>
      <c r="O103" s="269">
        <f t="shared" si="5"/>
        <v>0</v>
      </c>
      <c r="P103" s="269">
        <f t="shared" si="5"/>
        <v>0</v>
      </c>
      <c r="Q103" s="269">
        <f t="shared" si="5"/>
        <v>0</v>
      </c>
      <c r="R103" s="269">
        <f t="shared" si="5"/>
        <v>0</v>
      </c>
      <c r="S103" s="269">
        <f t="shared" si="5"/>
        <v>0</v>
      </c>
      <c r="T103" s="269">
        <f t="shared" si="5"/>
        <v>0</v>
      </c>
      <c r="U103" s="269">
        <f t="shared" si="5"/>
        <v>0</v>
      </c>
      <c r="V103" s="269">
        <f t="shared" si="5"/>
        <v>0</v>
      </c>
      <c r="W103" s="269">
        <f t="shared" si="5"/>
        <v>0</v>
      </c>
      <c r="DA103" s="77"/>
    </row>
    <row r="104" spans="1:105" ht="12" customHeight="1" x14ac:dyDescent="0.25">
      <c r="A104" s="202" t="s">
        <v>95</v>
      </c>
      <c r="B104" s="269">
        <f t="shared" ref="B104:W104" si="6">IF(B$9=0,0,B$9/B$5)</f>
        <v>0</v>
      </c>
      <c r="C104" s="269">
        <f t="shared" si="6"/>
        <v>0</v>
      </c>
      <c r="D104" s="269">
        <f t="shared" si="6"/>
        <v>0</v>
      </c>
      <c r="E104" s="269">
        <f t="shared" si="6"/>
        <v>0</v>
      </c>
      <c r="F104" s="269">
        <f t="shared" si="6"/>
        <v>0</v>
      </c>
      <c r="G104" s="269">
        <f t="shared" si="6"/>
        <v>0</v>
      </c>
      <c r="H104" s="269">
        <f t="shared" si="6"/>
        <v>0</v>
      </c>
      <c r="I104" s="269">
        <f t="shared" si="6"/>
        <v>0</v>
      </c>
      <c r="J104" s="269">
        <f t="shared" si="6"/>
        <v>0</v>
      </c>
      <c r="K104" s="269">
        <f t="shared" si="6"/>
        <v>0</v>
      </c>
      <c r="L104" s="269">
        <f t="shared" si="6"/>
        <v>0</v>
      </c>
      <c r="M104" s="269">
        <f t="shared" si="6"/>
        <v>0</v>
      </c>
      <c r="N104" s="269">
        <f t="shared" si="6"/>
        <v>0</v>
      </c>
      <c r="O104" s="269">
        <f t="shared" si="6"/>
        <v>0</v>
      </c>
      <c r="P104" s="269">
        <f t="shared" si="6"/>
        <v>0</v>
      </c>
      <c r="Q104" s="269">
        <f t="shared" si="6"/>
        <v>0</v>
      </c>
      <c r="R104" s="269">
        <f t="shared" si="6"/>
        <v>0</v>
      </c>
      <c r="S104" s="269">
        <f t="shared" si="6"/>
        <v>0</v>
      </c>
      <c r="T104" s="269">
        <f t="shared" si="6"/>
        <v>0</v>
      </c>
      <c r="U104" s="269">
        <f t="shared" si="6"/>
        <v>0</v>
      </c>
      <c r="V104" s="269">
        <f t="shared" si="6"/>
        <v>0</v>
      </c>
      <c r="W104" s="269">
        <f t="shared" si="6"/>
        <v>0</v>
      </c>
      <c r="DA104" s="77"/>
    </row>
    <row r="105" spans="1:105" ht="12" customHeight="1" x14ac:dyDescent="0.25">
      <c r="A105" s="56" t="s">
        <v>96</v>
      </c>
      <c r="B105" s="270">
        <f t="shared" ref="B105:W105" si="7">IF(B$10=0,0,B$10/B$5)</f>
        <v>0</v>
      </c>
      <c r="C105" s="270">
        <f t="shared" si="7"/>
        <v>0</v>
      </c>
      <c r="D105" s="270">
        <f t="shared" si="7"/>
        <v>0</v>
      </c>
      <c r="E105" s="270">
        <f t="shared" si="7"/>
        <v>0</v>
      </c>
      <c r="F105" s="270">
        <f t="shared" si="7"/>
        <v>0</v>
      </c>
      <c r="G105" s="270">
        <f t="shared" si="7"/>
        <v>0</v>
      </c>
      <c r="H105" s="270">
        <f t="shared" si="7"/>
        <v>0</v>
      </c>
      <c r="I105" s="270">
        <f t="shared" si="7"/>
        <v>0</v>
      </c>
      <c r="J105" s="270">
        <f t="shared" si="7"/>
        <v>0</v>
      </c>
      <c r="K105" s="270">
        <f t="shared" si="7"/>
        <v>0</v>
      </c>
      <c r="L105" s="270">
        <f t="shared" si="7"/>
        <v>0</v>
      </c>
      <c r="M105" s="270">
        <f t="shared" si="7"/>
        <v>0</v>
      </c>
      <c r="N105" s="270">
        <f t="shared" si="7"/>
        <v>0</v>
      </c>
      <c r="O105" s="270">
        <f t="shared" si="7"/>
        <v>0</v>
      </c>
      <c r="P105" s="270">
        <f t="shared" si="7"/>
        <v>0</v>
      </c>
      <c r="Q105" s="270">
        <f t="shared" si="7"/>
        <v>0</v>
      </c>
      <c r="R105" s="270">
        <f t="shared" si="7"/>
        <v>0</v>
      </c>
      <c r="S105" s="270">
        <f t="shared" si="7"/>
        <v>0</v>
      </c>
      <c r="T105" s="270">
        <f t="shared" si="7"/>
        <v>0</v>
      </c>
      <c r="U105" s="270">
        <f t="shared" si="7"/>
        <v>0</v>
      </c>
      <c r="V105" s="270">
        <f t="shared" si="7"/>
        <v>0</v>
      </c>
      <c r="W105" s="270">
        <f t="shared" si="7"/>
        <v>0</v>
      </c>
      <c r="DA105" s="78"/>
    </row>
    <row r="106" spans="1:105" ht="12" customHeight="1" x14ac:dyDescent="0.25">
      <c r="A106" s="203" t="s">
        <v>167</v>
      </c>
      <c r="B106" s="271">
        <f t="shared" ref="B106:W106" si="8">IF(B$16=0,0,B$16/B$5)</f>
        <v>0</v>
      </c>
      <c r="C106" s="271">
        <f t="shared" si="8"/>
        <v>0</v>
      </c>
      <c r="D106" s="271">
        <f t="shared" si="8"/>
        <v>0</v>
      </c>
      <c r="E106" s="271">
        <f t="shared" si="8"/>
        <v>0</v>
      </c>
      <c r="F106" s="271">
        <f t="shared" si="8"/>
        <v>0</v>
      </c>
      <c r="G106" s="271">
        <f t="shared" si="8"/>
        <v>0</v>
      </c>
      <c r="H106" s="271">
        <f t="shared" si="8"/>
        <v>0</v>
      </c>
      <c r="I106" s="271">
        <f t="shared" si="8"/>
        <v>0</v>
      </c>
      <c r="J106" s="271">
        <f t="shared" si="8"/>
        <v>0</v>
      </c>
      <c r="K106" s="271">
        <f t="shared" si="8"/>
        <v>0</v>
      </c>
      <c r="L106" s="271">
        <f t="shared" si="8"/>
        <v>0</v>
      </c>
      <c r="M106" s="271">
        <f t="shared" si="8"/>
        <v>0</v>
      </c>
      <c r="N106" s="271">
        <f t="shared" si="8"/>
        <v>0</v>
      </c>
      <c r="O106" s="271">
        <f t="shared" si="8"/>
        <v>0</v>
      </c>
      <c r="P106" s="271">
        <f t="shared" si="8"/>
        <v>0</v>
      </c>
      <c r="Q106" s="271">
        <f t="shared" si="8"/>
        <v>0</v>
      </c>
      <c r="R106" s="271">
        <f t="shared" si="8"/>
        <v>0</v>
      </c>
      <c r="S106" s="271">
        <f t="shared" si="8"/>
        <v>0</v>
      </c>
      <c r="T106" s="271">
        <f t="shared" si="8"/>
        <v>0</v>
      </c>
      <c r="U106" s="271">
        <f t="shared" si="8"/>
        <v>0</v>
      </c>
      <c r="V106" s="271">
        <f t="shared" si="8"/>
        <v>0</v>
      </c>
      <c r="W106" s="271">
        <f t="shared" si="8"/>
        <v>0</v>
      </c>
      <c r="DA106" s="79"/>
    </row>
    <row r="107" spans="1:105" ht="12" customHeight="1" x14ac:dyDescent="0.25">
      <c r="A107" s="203" t="s">
        <v>174</v>
      </c>
      <c r="B107" s="271">
        <f t="shared" ref="B107:W107" si="9">IF(B$22=0,0,B$22/B$5)</f>
        <v>0</v>
      </c>
      <c r="C107" s="271">
        <f t="shared" si="9"/>
        <v>0</v>
      </c>
      <c r="D107" s="271">
        <f t="shared" si="9"/>
        <v>0</v>
      </c>
      <c r="E107" s="271">
        <f t="shared" si="9"/>
        <v>0</v>
      </c>
      <c r="F107" s="271">
        <f t="shared" si="9"/>
        <v>0</v>
      </c>
      <c r="G107" s="271">
        <f t="shared" si="9"/>
        <v>0</v>
      </c>
      <c r="H107" s="271">
        <f t="shared" si="9"/>
        <v>0</v>
      </c>
      <c r="I107" s="271">
        <f t="shared" si="9"/>
        <v>0</v>
      </c>
      <c r="J107" s="271">
        <f t="shared" si="9"/>
        <v>0</v>
      </c>
      <c r="K107" s="271">
        <f t="shared" si="9"/>
        <v>0</v>
      </c>
      <c r="L107" s="271">
        <f t="shared" si="9"/>
        <v>0</v>
      </c>
      <c r="M107" s="271">
        <f t="shared" si="9"/>
        <v>0</v>
      </c>
      <c r="N107" s="271">
        <f t="shared" si="9"/>
        <v>0</v>
      </c>
      <c r="O107" s="271">
        <f t="shared" si="9"/>
        <v>0</v>
      </c>
      <c r="P107" s="271">
        <f t="shared" si="9"/>
        <v>0</v>
      </c>
      <c r="Q107" s="271">
        <f t="shared" si="9"/>
        <v>0</v>
      </c>
      <c r="R107" s="271">
        <f t="shared" si="9"/>
        <v>0</v>
      </c>
      <c r="S107" s="271">
        <f t="shared" si="9"/>
        <v>0</v>
      </c>
      <c r="T107" s="271">
        <f t="shared" si="9"/>
        <v>0</v>
      </c>
      <c r="U107" s="271">
        <f t="shared" si="9"/>
        <v>0</v>
      </c>
      <c r="V107" s="271">
        <f t="shared" si="9"/>
        <v>0</v>
      </c>
      <c r="W107" s="271">
        <f t="shared" si="9"/>
        <v>0</v>
      </c>
      <c r="DA107" s="79"/>
    </row>
    <row r="108" spans="1:105" ht="12" customHeight="1" x14ac:dyDescent="0.25">
      <c r="A108" s="203" t="s">
        <v>181</v>
      </c>
      <c r="B108" s="271">
        <f t="shared" ref="B108:W108" si="10">IF(B$28=0,0,B$28/B$5)</f>
        <v>0</v>
      </c>
      <c r="C108" s="271">
        <f t="shared" si="10"/>
        <v>0</v>
      </c>
      <c r="D108" s="271">
        <f t="shared" si="10"/>
        <v>0</v>
      </c>
      <c r="E108" s="271">
        <f t="shared" si="10"/>
        <v>0</v>
      </c>
      <c r="F108" s="271">
        <f t="shared" si="10"/>
        <v>0</v>
      </c>
      <c r="G108" s="271">
        <f t="shared" si="10"/>
        <v>0</v>
      </c>
      <c r="H108" s="271">
        <f t="shared" si="10"/>
        <v>0</v>
      </c>
      <c r="I108" s="271">
        <f t="shared" si="10"/>
        <v>0</v>
      </c>
      <c r="J108" s="271">
        <f t="shared" si="10"/>
        <v>0</v>
      </c>
      <c r="K108" s="271">
        <f t="shared" si="10"/>
        <v>0</v>
      </c>
      <c r="L108" s="271">
        <f t="shared" si="10"/>
        <v>0</v>
      </c>
      <c r="M108" s="271">
        <f t="shared" si="10"/>
        <v>0</v>
      </c>
      <c r="N108" s="271">
        <f t="shared" si="10"/>
        <v>0</v>
      </c>
      <c r="O108" s="271">
        <f t="shared" si="10"/>
        <v>0</v>
      </c>
      <c r="P108" s="271">
        <f t="shared" si="10"/>
        <v>0</v>
      </c>
      <c r="Q108" s="271">
        <f t="shared" si="10"/>
        <v>0</v>
      </c>
      <c r="R108" s="271">
        <f t="shared" si="10"/>
        <v>0</v>
      </c>
      <c r="S108" s="271">
        <f t="shared" si="10"/>
        <v>0</v>
      </c>
      <c r="T108" s="271">
        <f t="shared" si="10"/>
        <v>0</v>
      </c>
      <c r="U108" s="271">
        <f t="shared" si="10"/>
        <v>0</v>
      </c>
      <c r="V108" s="271">
        <f t="shared" si="10"/>
        <v>0</v>
      </c>
      <c r="W108" s="271">
        <f t="shared" si="10"/>
        <v>0</v>
      </c>
      <c r="DA108" s="79"/>
    </row>
    <row r="109" spans="1:105" ht="12" customHeight="1" x14ac:dyDescent="0.25">
      <c r="A109" s="62" t="s">
        <v>183</v>
      </c>
      <c r="B109" s="272">
        <f t="shared" ref="B109:W109" si="11">IF(B$29=0,0,B$29/B$5)</f>
        <v>0</v>
      </c>
      <c r="C109" s="272">
        <f t="shared" si="11"/>
        <v>0</v>
      </c>
      <c r="D109" s="272">
        <f t="shared" si="11"/>
        <v>0</v>
      </c>
      <c r="E109" s="272">
        <f t="shared" si="11"/>
        <v>0</v>
      </c>
      <c r="F109" s="272">
        <f t="shared" si="11"/>
        <v>0</v>
      </c>
      <c r="G109" s="272">
        <f t="shared" si="11"/>
        <v>0</v>
      </c>
      <c r="H109" s="272">
        <f t="shared" si="11"/>
        <v>0</v>
      </c>
      <c r="I109" s="272">
        <f t="shared" si="11"/>
        <v>0</v>
      </c>
      <c r="J109" s="272">
        <f t="shared" si="11"/>
        <v>0</v>
      </c>
      <c r="K109" s="272">
        <f t="shared" si="11"/>
        <v>0</v>
      </c>
      <c r="L109" s="272">
        <f t="shared" si="11"/>
        <v>0</v>
      </c>
      <c r="M109" s="272">
        <f t="shared" si="11"/>
        <v>0</v>
      </c>
      <c r="N109" s="272">
        <f t="shared" si="11"/>
        <v>0</v>
      </c>
      <c r="O109" s="272">
        <f t="shared" si="11"/>
        <v>0</v>
      </c>
      <c r="P109" s="272">
        <f t="shared" si="11"/>
        <v>0</v>
      </c>
      <c r="Q109" s="272">
        <f t="shared" si="11"/>
        <v>0</v>
      </c>
      <c r="R109" s="272">
        <f t="shared" si="11"/>
        <v>0</v>
      </c>
      <c r="S109" s="272">
        <f t="shared" si="11"/>
        <v>0</v>
      </c>
      <c r="T109" s="272">
        <f t="shared" si="11"/>
        <v>0</v>
      </c>
      <c r="U109" s="272">
        <f t="shared" si="11"/>
        <v>0</v>
      </c>
      <c r="V109" s="272">
        <f t="shared" si="11"/>
        <v>0</v>
      </c>
      <c r="W109" s="272">
        <f t="shared" si="11"/>
        <v>0</v>
      </c>
      <c r="DA109" s="80"/>
    </row>
    <row r="110" spans="1:105" ht="12" customHeight="1" x14ac:dyDescent="0.25">
      <c r="A110" s="62" t="s">
        <v>189</v>
      </c>
      <c r="B110" s="272">
        <f t="shared" ref="B110:W110" si="12">IF(B$34=0,0,B$34/B$5)</f>
        <v>0</v>
      </c>
      <c r="C110" s="272">
        <f t="shared" si="12"/>
        <v>0</v>
      </c>
      <c r="D110" s="272">
        <f t="shared" si="12"/>
        <v>0</v>
      </c>
      <c r="E110" s="272">
        <f t="shared" si="12"/>
        <v>0</v>
      </c>
      <c r="F110" s="272">
        <f t="shared" si="12"/>
        <v>0</v>
      </c>
      <c r="G110" s="272">
        <f t="shared" si="12"/>
        <v>0</v>
      </c>
      <c r="H110" s="272">
        <f t="shared" si="12"/>
        <v>0</v>
      </c>
      <c r="I110" s="272">
        <f t="shared" si="12"/>
        <v>0</v>
      </c>
      <c r="J110" s="272">
        <f t="shared" si="12"/>
        <v>0</v>
      </c>
      <c r="K110" s="272">
        <f t="shared" si="12"/>
        <v>0</v>
      </c>
      <c r="L110" s="272">
        <f t="shared" si="12"/>
        <v>0</v>
      </c>
      <c r="M110" s="272">
        <f t="shared" si="12"/>
        <v>0</v>
      </c>
      <c r="N110" s="272">
        <f t="shared" si="12"/>
        <v>0</v>
      </c>
      <c r="O110" s="272">
        <f t="shared" si="12"/>
        <v>0</v>
      </c>
      <c r="P110" s="272">
        <f t="shared" si="12"/>
        <v>0</v>
      </c>
      <c r="Q110" s="272">
        <f t="shared" si="12"/>
        <v>0</v>
      </c>
      <c r="R110" s="272">
        <f t="shared" si="12"/>
        <v>0</v>
      </c>
      <c r="S110" s="272">
        <f t="shared" si="12"/>
        <v>0</v>
      </c>
      <c r="T110" s="272">
        <f t="shared" si="12"/>
        <v>0</v>
      </c>
      <c r="U110" s="272">
        <f t="shared" si="12"/>
        <v>0</v>
      </c>
      <c r="V110" s="272">
        <f t="shared" si="12"/>
        <v>0</v>
      </c>
      <c r="W110" s="272">
        <f t="shared" si="12"/>
        <v>0</v>
      </c>
      <c r="DA110" s="80"/>
    </row>
    <row r="111" spans="1:105" ht="12" customHeight="1" x14ac:dyDescent="0.25">
      <c r="A111" s="203" t="s">
        <v>191</v>
      </c>
      <c r="B111" s="271">
        <f t="shared" ref="B111:W111" si="13">IF(B$35=0,0,B$35/B$5)</f>
        <v>0</v>
      </c>
      <c r="C111" s="271">
        <f t="shared" si="13"/>
        <v>0</v>
      </c>
      <c r="D111" s="271">
        <f t="shared" si="13"/>
        <v>0</v>
      </c>
      <c r="E111" s="271">
        <f t="shared" si="13"/>
        <v>0</v>
      </c>
      <c r="F111" s="271">
        <f t="shared" si="13"/>
        <v>0</v>
      </c>
      <c r="G111" s="271">
        <f t="shared" si="13"/>
        <v>0</v>
      </c>
      <c r="H111" s="271">
        <f t="shared" si="13"/>
        <v>0</v>
      </c>
      <c r="I111" s="271">
        <f t="shared" si="13"/>
        <v>0</v>
      </c>
      <c r="J111" s="271">
        <f t="shared" si="13"/>
        <v>0</v>
      </c>
      <c r="K111" s="271">
        <f t="shared" si="13"/>
        <v>0</v>
      </c>
      <c r="L111" s="271">
        <f t="shared" si="13"/>
        <v>0</v>
      </c>
      <c r="M111" s="271">
        <f t="shared" si="13"/>
        <v>0</v>
      </c>
      <c r="N111" s="271">
        <f t="shared" si="13"/>
        <v>0</v>
      </c>
      <c r="O111" s="271">
        <f t="shared" si="13"/>
        <v>0</v>
      </c>
      <c r="P111" s="271">
        <f t="shared" si="13"/>
        <v>0</v>
      </c>
      <c r="Q111" s="271">
        <f t="shared" si="13"/>
        <v>0</v>
      </c>
      <c r="R111" s="271">
        <f t="shared" si="13"/>
        <v>0</v>
      </c>
      <c r="S111" s="271">
        <f t="shared" si="13"/>
        <v>0</v>
      </c>
      <c r="T111" s="271">
        <f t="shared" si="13"/>
        <v>0</v>
      </c>
      <c r="U111" s="271">
        <f t="shared" si="13"/>
        <v>0</v>
      </c>
      <c r="V111" s="271">
        <f t="shared" si="13"/>
        <v>0</v>
      </c>
      <c r="W111" s="271">
        <f t="shared" si="13"/>
        <v>0</v>
      </c>
      <c r="DA111" s="79"/>
    </row>
    <row r="112" spans="1:105" ht="12" customHeight="1" x14ac:dyDescent="0.25">
      <c r="A112" s="62" t="s">
        <v>192</v>
      </c>
      <c r="B112" s="272">
        <f t="shared" ref="B112:W112" si="14">IF(B$36=0,0,B$36/B$5)</f>
        <v>0</v>
      </c>
      <c r="C112" s="272">
        <f t="shared" si="14"/>
        <v>0</v>
      </c>
      <c r="D112" s="272">
        <f t="shared" si="14"/>
        <v>0</v>
      </c>
      <c r="E112" s="272">
        <f t="shared" si="14"/>
        <v>0</v>
      </c>
      <c r="F112" s="272">
        <f t="shared" si="14"/>
        <v>0</v>
      </c>
      <c r="G112" s="272">
        <f t="shared" si="14"/>
        <v>0</v>
      </c>
      <c r="H112" s="272">
        <f t="shared" si="14"/>
        <v>0</v>
      </c>
      <c r="I112" s="272">
        <f t="shared" si="14"/>
        <v>0</v>
      </c>
      <c r="J112" s="272">
        <f t="shared" si="14"/>
        <v>0</v>
      </c>
      <c r="K112" s="272">
        <f t="shared" si="14"/>
        <v>0</v>
      </c>
      <c r="L112" s="272">
        <f t="shared" si="14"/>
        <v>0</v>
      </c>
      <c r="M112" s="272">
        <f t="shared" si="14"/>
        <v>0</v>
      </c>
      <c r="N112" s="272">
        <f t="shared" si="14"/>
        <v>0</v>
      </c>
      <c r="O112" s="272">
        <f t="shared" si="14"/>
        <v>0</v>
      </c>
      <c r="P112" s="272">
        <f t="shared" si="14"/>
        <v>0</v>
      </c>
      <c r="Q112" s="272">
        <f t="shared" si="14"/>
        <v>0</v>
      </c>
      <c r="R112" s="272">
        <f t="shared" si="14"/>
        <v>0</v>
      </c>
      <c r="S112" s="272">
        <f t="shared" si="14"/>
        <v>0</v>
      </c>
      <c r="T112" s="272">
        <f t="shared" si="14"/>
        <v>0</v>
      </c>
      <c r="U112" s="272">
        <f t="shared" si="14"/>
        <v>0</v>
      </c>
      <c r="V112" s="272">
        <f t="shared" si="14"/>
        <v>0</v>
      </c>
      <c r="W112" s="272">
        <f t="shared" si="14"/>
        <v>0</v>
      </c>
      <c r="DA112" s="80"/>
    </row>
    <row r="113" spans="1:105" ht="12" customHeight="1" x14ac:dyDescent="0.25">
      <c r="A113" s="62" t="s">
        <v>197</v>
      </c>
      <c r="B113" s="272">
        <f t="shared" ref="B113:W113" si="15">IF(B$40=0,0,B$40/B$5)</f>
        <v>0</v>
      </c>
      <c r="C113" s="272">
        <f t="shared" si="15"/>
        <v>0</v>
      </c>
      <c r="D113" s="272">
        <f t="shared" si="15"/>
        <v>0</v>
      </c>
      <c r="E113" s="272">
        <f t="shared" si="15"/>
        <v>0</v>
      </c>
      <c r="F113" s="272">
        <f t="shared" si="15"/>
        <v>0</v>
      </c>
      <c r="G113" s="272">
        <f t="shared" si="15"/>
        <v>0</v>
      </c>
      <c r="H113" s="272">
        <f t="shared" si="15"/>
        <v>0</v>
      </c>
      <c r="I113" s="272">
        <f t="shared" si="15"/>
        <v>0</v>
      </c>
      <c r="J113" s="272">
        <f t="shared" si="15"/>
        <v>0</v>
      </c>
      <c r="K113" s="272">
        <f t="shared" si="15"/>
        <v>0</v>
      </c>
      <c r="L113" s="272">
        <f t="shared" si="15"/>
        <v>0</v>
      </c>
      <c r="M113" s="272">
        <f t="shared" si="15"/>
        <v>0</v>
      </c>
      <c r="N113" s="272">
        <f t="shared" si="15"/>
        <v>0</v>
      </c>
      <c r="O113" s="272">
        <f t="shared" si="15"/>
        <v>0</v>
      </c>
      <c r="P113" s="272">
        <f t="shared" si="15"/>
        <v>0</v>
      </c>
      <c r="Q113" s="272">
        <f t="shared" si="15"/>
        <v>0</v>
      </c>
      <c r="R113" s="272">
        <f t="shared" si="15"/>
        <v>0</v>
      </c>
      <c r="S113" s="272">
        <f t="shared" si="15"/>
        <v>0</v>
      </c>
      <c r="T113" s="272">
        <f t="shared" si="15"/>
        <v>0</v>
      </c>
      <c r="U113" s="272">
        <f t="shared" si="15"/>
        <v>0</v>
      </c>
      <c r="V113" s="272">
        <f t="shared" si="15"/>
        <v>0</v>
      </c>
      <c r="W113" s="272">
        <f t="shared" si="15"/>
        <v>0</v>
      </c>
      <c r="DA113" s="80"/>
    </row>
    <row r="114" spans="1:105" ht="12" customHeight="1" x14ac:dyDescent="0.25">
      <c r="A114" s="63" t="s">
        <v>209</v>
      </c>
      <c r="B114" s="273">
        <f t="shared" ref="B114:W114" si="16">IF(B$51=0,0,B$51/B$5)</f>
        <v>0</v>
      </c>
      <c r="C114" s="273">
        <f t="shared" si="16"/>
        <v>0</v>
      </c>
      <c r="D114" s="273">
        <f t="shared" si="16"/>
        <v>0</v>
      </c>
      <c r="E114" s="273">
        <f t="shared" si="16"/>
        <v>0</v>
      </c>
      <c r="F114" s="273">
        <f t="shared" si="16"/>
        <v>0</v>
      </c>
      <c r="G114" s="273">
        <f t="shared" si="16"/>
        <v>0</v>
      </c>
      <c r="H114" s="273">
        <f t="shared" si="16"/>
        <v>0</v>
      </c>
      <c r="I114" s="273">
        <f t="shared" si="16"/>
        <v>0</v>
      </c>
      <c r="J114" s="273">
        <f t="shared" si="16"/>
        <v>0</v>
      </c>
      <c r="K114" s="273">
        <f t="shared" si="16"/>
        <v>0</v>
      </c>
      <c r="L114" s="273">
        <f t="shared" si="16"/>
        <v>0</v>
      </c>
      <c r="M114" s="273">
        <f t="shared" si="16"/>
        <v>0</v>
      </c>
      <c r="N114" s="273">
        <f t="shared" si="16"/>
        <v>0</v>
      </c>
      <c r="O114" s="273">
        <f t="shared" si="16"/>
        <v>0</v>
      </c>
      <c r="P114" s="273">
        <f t="shared" si="16"/>
        <v>0</v>
      </c>
      <c r="Q114" s="273">
        <f t="shared" si="16"/>
        <v>0</v>
      </c>
      <c r="R114" s="273">
        <f t="shared" si="16"/>
        <v>0</v>
      </c>
      <c r="S114" s="273">
        <f t="shared" si="16"/>
        <v>0</v>
      </c>
      <c r="T114" s="273">
        <f t="shared" si="16"/>
        <v>0</v>
      </c>
      <c r="U114" s="273">
        <f t="shared" si="16"/>
        <v>0</v>
      </c>
      <c r="V114" s="273">
        <f t="shared" si="16"/>
        <v>0</v>
      </c>
      <c r="W114" s="273">
        <f t="shared" si="16"/>
        <v>0</v>
      </c>
      <c r="DA114" s="81"/>
    </row>
    <row r="115" spans="1:105" ht="12" hidden="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105" ht="12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105" ht="12" customHeight="1" x14ac:dyDescent="0.25">
      <c r="A117" s="35" t="s">
        <v>42</v>
      </c>
      <c r="B117" s="234">
        <f t="shared" ref="B117:W117" si="17">SUM(B$118:B$122,B$126:B$127,B$129:B$131,B$124,B$123)</f>
        <v>0.99999999999999989</v>
      </c>
      <c r="C117" s="234">
        <f t="shared" si="17"/>
        <v>1.0000000000000002</v>
      </c>
      <c r="D117" s="234">
        <f t="shared" si="17"/>
        <v>1</v>
      </c>
      <c r="E117" s="234">
        <f t="shared" si="17"/>
        <v>0.99999999999999967</v>
      </c>
      <c r="F117" s="234">
        <f t="shared" si="17"/>
        <v>1</v>
      </c>
      <c r="G117" s="234">
        <f t="shared" si="17"/>
        <v>0.99999999999999978</v>
      </c>
      <c r="H117" s="234">
        <f t="shared" si="17"/>
        <v>1</v>
      </c>
      <c r="I117" s="234">
        <f t="shared" si="17"/>
        <v>1.0000000000000002</v>
      </c>
      <c r="J117" s="234">
        <f t="shared" si="17"/>
        <v>1.0000000000000004</v>
      </c>
      <c r="K117" s="234">
        <f t="shared" si="17"/>
        <v>1.0000000000000002</v>
      </c>
      <c r="L117" s="234">
        <f t="shared" si="17"/>
        <v>1</v>
      </c>
      <c r="M117" s="234">
        <f t="shared" si="17"/>
        <v>0.99999999999999967</v>
      </c>
      <c r="N117" s="234">
        <f t="shared" si="17"/>
        <v>1.0000000000000004</v>
      </c>
      <c r="O117" s="234">
        <f t="shared" si="17"/>
        <v>1</v>
      </c>
      <c r="P117" s="234">
        <f t="shared" si="17"/>
        <v>1</v>
      </c>
      <c r="Q117" s="234">
        <f t="shared" si="17"/>
        <v>1</v>
      </c>
      <c r="R117" s="234">
        <f t="shared" si="17"/>
        <v>0.99999999999999989</v>
      </c>
      <c r="S117" s="234">
        <f t="shared" si="17"/>
        <v>0.99999999999999989</v>
      </c>
      <c r="T117" s="234">
        <f t="shared" si="17"/>
        <v>1</v>
      </c>
      <c r="U117" s="234">
        <f t="shared" si="17"/>
        <v>1</v>
      </c>
      <c r="V117" s="234">
        <f t="shared" si="17"/>
        <v>0.99999999999999989</v>
      </c>
      <c r="W117" s="234">
        <f t="shared" si="17"/>
        <v>0.99999999999999978</v>
      </c>
      <c r="DA117" s="95"/>
    </row>
    <row r="118" spans="1:105" ht="12" customHeight="1" x14ac:dyDescent="0.25">
      <c r="A118" s="55" t="s">
        <v>92</v>
      </c>
      <c r="B118" s="268">
        <f t="shared" ref="B118:W118" si="18">IF(B$55=0,0,B$55/B$54)</f>
        <v>1.804339605004589E-3</v>
      </c>
      <c r="C118" s="268">
        <f t="shared" si="18"/>
        <v>1.8199177349036493E-3</v>
      </c>
      <c r="D118" s="268">
        <f t="shared" si="18"/>
        <v>1.9066528638613863E-3</v>
      </c>
      <c r="E118" s="268">
        <f t="shared" si="18"/>
        <v>1.9520882051631511E-3</v>
      </c>
      <c r="F118" s="268">
        <f t="shared" si="18"/>
        <v>1.9920819387498848E-3</v>
      </c>
      <c r="G118" s="268">
        <f t="shared" si="18"/>
        <v>2.0460868213152783E-3</v>
      </c>
      <c r="H118" s="268">
        <f t="shared" si="18"/>
        <v>2.0574730121250013E-3</v>
      </c>
      <c r="I118" s="268">
        <f t="shared" si="18"/>
        <v>2.0542139475578144E-3</v>
      </c>
      <c r="J118" s="268">
        <f t="shared" si="18"/>
        <v>2.036041505740948E-3</v>
      </c>
      <c r="K118" s="268">
        <f t="shared" si="18"/>
        <v>2.0345856450974761E-3</v>
      </c>
      <c r="L118" s="268">
        <f t="shared" si="18"/>
        <v>2.0243142564419048E-3</v>
      </c>
      <c r="M118" s="268">
        <f t="shared" si="18"/>
        <v>2.0425573520762661E-3</v>
      </c>
      <c r="N118" s="268">
        <f t="shared" si="18"/>
        <v>1.9044198449335585E-3</v>
      </c>
      <c r="O118" s="268">
        <f t="shared" si="18"/>
        <v>1.8075013915339359E-3</v>
      </c>
      <c r="P118" s="268">
        <f t="shared" si="18"/>
        <v>1.8249749178358397E-3</v>
      </c>
      <c r="Q118" s="268">
        <f t="shared" si="18"/>
        <v>2.0212110599340262E-3</v>
      </c>
      <c r="R118" s="268">
        <f t="shared" si="18"/>
        <v>1.938495690027596E-3</v>
      </c>
      <c r="S118" s="268">
        <f t="shared" si="18"/>
        <v>2.0592222424242728E-3</v>
      </c>
      <c r="T118" s="268">
        <f t="shared" si="18"/>
        <v>2.0830780065612519E-3</v>
      </c>
      <c r="U118" s="268">
        <f t="shared" si="18"/>
        <v>2.1024941852005484E-3</v>
      </c>
      <c r="V118" s="268">
        <f t="shared" si="18"/>
        <v>2.1043717993021438E-3</v>
      </c>
      <c r="W118" s="268">
        <f t="shared" si="18"/>
        <v>2.0530175783538538E-3</v>
      </c>
      <c r="DA118" s="76"/>
    </row>
    <row r="119" spans="1:105" ht="12" customHeight="1" x14ac:dyDescent="0.25">
      <c r="A119" s="202" t="s">
        <v>93</v>
      </c>
      <c r="B119" s="269">
        <f t="shared" ref="B119:W119" si="19">IF(B$56=0,0,B$56/B$54)</f>
        <v>3.4597436884778877E-4</v>
      </c>
      <c r="C119" s="269">
        <f t="shared" si="19"/>
        <v>3.489614083411897E-4</v>
      </c>
      <c r="D119" s="269">
        <f t="shared" si="19"/>
        <v>3.6559249675428721E-4</v>
      </c>
      <c r="E119" s="269">
        <f t="shared" si="19"/>
        <v>3.7430452828463858E-4</v>
      </c>
      <c r="F119" s="269">
        <f t="shared" si="19"/>
        <v>3.8197315490967002E-4</v>
      </c>
      <c r="G119" s="269">
        <f t="shared" si="19"/>
        <v>3.9232835916747029E-4</v>
      </c>
      <c r="H119" s="269">
        <f t="shared" si="19"/>
        <v>3.9451161234666551E-4</v>
      </c>
      <c r="I119" s="269">
        <f t="shared" si="19"/>
        <v>3.9388670071498661E-4</v>
      </c>
      <c r="J119" s="269">
        <f t="shared" si="19"/>
        <v>3.9040221305502759E-4</v>
      </c>
      <c r="K119" s="269">
        <f t="shared" si="19"/>
        <v>3.901230580301874E-4</v>
      </c>
      <c r="L119" s="269">
        <f t="shared" si="19"/>
        <v>3.881535633754977E-4</v>
      </c>
      <c r="M119" s="269">
        <f t="shared" si="19"/>
        <v>3.916515986014725E-4</v>
      </c>
      <c r="N119" s="269">
        <f t="shared" si="19"/>
        <v>3.6516432496664963E-4</v>
      </c>
      <c r="O119" s="269">
        <f t="shared" si="19"/>
        <v>3.46580627833563E-4</v>
      </c>
      <c r="P119" s="269">
        <f t="shared" si="19"/>
        <v>3.4993110144566913E-4</v>
      </c>
      <c r="Q119" s="269">
        <f t="shared" si="19"/>
        <v>3.8755853877467042E-4</v>
      </c>
      <c r="R119" s="269">
        <f t="shared" si="19"/>
        <v>3.716982218930738E-4</v>
      </c>
      <c r="S119" s="269">
        <f t="shared" si="19"/>
        <v>3.9484701974285734E-4</v>
      </c>
      <c r="T119" s="269">
        <f t="shared" si="19"/>
        <v>3.9942126004539289E-4</v>
      </c>
      <c r="U119" s="269">
        <f t="shared" si="19"/>
        <v>4.0314422889866985E-4</v>
      </c>
      <c r="V119" s="269">
        <f t="shared" si="19"/>
        <v>4.0350425333749362E-4</v>
      </c>
      <c r="W119" s="269">
        <f t="shared" si="19"/>
        <v>3.9365730205904553E-4</v>
      </c>
      <c r="DA119" s="77"/>
    </row>
    <row r="120" spans="1:105" ht="12" customHeight="1" x14ac:dyDescent="0.25">
      <c r="A120" s="202" t="s">
        <v>94</v>
      </c>
      <c r="B120" s="269">
        <f t="shared" ref="B120:W120" si="20">IF(B$57=0,0,B$57/B$54)</f>
        <v>4.786056930882087E-2</v>
      </c>
      <c r="C120" s="269">
        <f t="shared" si="20"/>
        <v>4.8273783186999791E-2</v>
      </c>
      <c r="D120" s="269">
        <f t="shared" si="20"/>
        <v>5.0574454656759367E-2</v>
      </c>
      <c r="E120" s="269">
        <f t="shared" si="20"/>
        <v>5.1779638700501215E-2</v>
      </c>
      <c r="F120" s="269">
        <f t="shared" si="20"/>
        <v>5.2840482708434826E-2</v>
      </c>
      <c r="G120" s="269">
        <f t="shared" si="20"/>
        <v>5.4272976025029278E-2</v>
      </c>
      <c r="H120" s="269">
        <f t="shared" si="20"/>
        <v>5.4574997647178838E-2</v>
      </c>
      <c r="I120" s="269">
        <f t="shared" si="20"/>
        <v>5.4488550126342364E-2</v>
      </c>
      <c r="J120" s="269">
        <f t="shared" si="20"/>
        <v>5.4006521461298161E-2</v>
      </c>
      <c r="K120" s="269">
        <f t="shared" si="20"/>
        <v>5.3967904385533977E-2</v>
      </c>
      <c r="L120" s="269">
        <f t="shared" si="20"/>
        <v>5.3695453175526542E-2</v>
      </c>
      <c r="M120" s="269">
        <f t="shared" si="20"/>
        <v>5.4179355951142635E-2</v>
      </c>
      <c r="N120" s="269">
        <f t="shared" si="20"/>
        <v>5.0515223258819221E-2</v>
      </c>
      <c r="O120" s="269">
        <f t="shared" si="20"/>
        <v>4.7944436504834161E-2</v>
      </c>
      <c r="P120" s="269">
        <f t="shared" si="20"/>
        <v>4.8407926257163586E-2</v>
      </c>
      <c r="Q120" s="269">
        <f t="shared" si="20"/>
        <v>5.3613140094811405E-2</v>
      </c>
      <c r="R120" s="269">
        <f t="shared" si="20"/>
        <v>5.1419093761554069E-2</v>
      </c>
      <c r="S120" s="269">
        <f t="shared" si="20"/>
        <v>5.4621396428064198E-2</v>
      </c>
      <c r="T120" s="269">
        <f t="shared" si="20"/>
        <v>5.5254176670611652E-2</v>
      </c>
      <c r="U120" s="269">
        <f t="shared" si="20"/>
        <v>5.5769195772836649E-2</v>
      </c>
      <c r="V120" s="269">
        <f t="shared" si="20"/>
        <v>5.5818999966900443E-2</v>
      </c>
      <c r="W120" s="269">
        <f t="shared" si="20"/>
        <v>5.44568161273511E-2</v>
      </c>
      <c r="DA120" s="77"/>
    </row>
    <row r="121" spans="1:105" ht="12" customHeight="1" x14ac:dyDescent="0.25">
      <c r="A121" s="202" t="s">
        <v>95</v>
      </c>
      <c r="B121" s="269">
        <f t="shared" ref="B121:W121" si="21">IF(B$58=0,0,B$58/B$54)</f>
        <v>8.2520234412078496E-4</v>
      </c>
      <c r="C121" s="269">
        <f t="shared" si="21"/>
        <v>8.3232689499472621E-4</v>
      </c>
      <c r="D121" s="269">
        <f t="shared" si="21"/>
        <v>8.7199461139080936E-4</v>
      </c>
      <c r="E121" s="269">
        <f t="shared" si="21"/>
        <v>8.9277415313791222E-4</v>
      </c>
      <c r="F121" s="269">
        <f t="shared" si="21"/>
        <v>9.1106501291529402E-4</v>
      </c>
      <c r="G121" s="269">
        <f t="shared" si="21"/>
        <v>9.3576377558908573E-4</v>
      </c>
      <c r="H121" s="269">
        <f t="shared" si="21"/>
        <v>9.4097117186899178E-4</v>
      </c>
      <c r="I121" s="269">
        <f t="shared" si="21"/>
        <v>9.3948066103997571E-4</v>
      </c>
      <c r="J121" s="269">
        <f t="shared" si="21"/>
        <v>9.3116961940231235E-4</v>
      </c>
      <c r="K121" s="269">
        <f t="shared" si="21"/>
        <v>9.305037915213675E-4</v>
      </c>
      <c r="L121" s="269">
        <f t="shared" si="21"/>
        <v>9.2580624236130729E-4</v>
      </c>
      <c r="M121" s="269">
        <f t="shared" si="21"/>
        <v>9.3414959703785427E-4</v>
      </c>
      <c r="N121" s="269">
        <f t="shared" si="21"/>
        <v>8.7097335549829479E-4</v>
      </c>
      <c r="O121" s="269">
        <f t="shared" si="21"/>
        <v>8.2664836550633248E-4</v>
      </c>
      <c r="P121" s="269">
        <f t="shared" si="21"/>
        <v>8.3463976292641484E-4</v>
      </c>
      <c r="Q121" s="269">
        <f t="shared" si="21"/>
        <v>9.2438701672026518E-4</v>
      </c>
      <c r="R121" s="269">
        <f t="shared" si="21"/>
        <v>8.8655770955864096E-4</v>
      </c>
      <c r="S121" s="269">
        <f t="shared" si="21"/>
        <v>9.4177117035007811E-4</v>
      </c>
      <c r="T121" s="269">
        <f t="shared" si="21"/>
        <v>9.5268144047440839E-4</v>
      </c>
      <c r="U121" s="269">
        <f t="shared" si="21"/>
        <v>9.6156129661821587E-4</v>
      </c>
      <c r="V121" s="269">
        <f t="shared" si="21"/>
        <v>9.6242001055083307E-4</v>
      </c>
      <c r="W121" s="269">
        <f t="shared" si="21"/>
        <v>9.3893350978928878E-4</v>
      </c>
      <c r="DA121" s="77"/>
    </row>
    <row r="122" spans="1:105" ht="12" customHeight="1" x14ac:dyDescent="0.25">
      <c r="A122" s="56" t="s">
        <v>96</v>
      </c>
      <c r="B122" s="270">
        <f t="shared" ref="B122:W122" si="22">IF(B$59=0,0,B$59/B$54)</f>
        <v>2.4502012145408304E-3</v>
      </c>
      <c r="C122" s="270">
        <f t="shared" si="22"/>
        <v>2.4487335551691275E-3</v>
      </c>
      <c r="D122" s="270">
        <f t="shared" si="22"/>
        <v>2.4139045187492733E-3</v>
      </c>
      <c r="E122" s="270">
        <f t="shared" si="22"/>
        <v>2.3910750603885122E-3</v>
      </c>
      <c r="F122" s="270">
        <f t="shared" si="22"/>
        <v>2.3885624865474103E-3</v>
      </c>
      <c r="G122" s="270">
        <f t="shared" si="22"/>
        <v>2.3851229422604384E-3</v>
      </c>
      <c r="H122" s="270">
        <f t="shared" si="22"/>
        <v>2.3841111716188675E-3</v>
      </c>
      <c r="I122" s="270">
        <f t="shared" si="22"/>
        <v>2.3839305967811421E-3</v>
      </c>
      <c r="J122" s="270">
        <f t="shared" si="22"/>
        <v>2.3876127120848662E-3</v>
      </c>
      <c r="K122" s="270">
        <f t="shared" si="22"/>
        <v>2.3876017538842307E-3</v>
      </c>
      <c r="L122" s="270">
        <f t="shared" si="22"/>
        <v>2.3912600067847521E-3</v>
      </c>
      <c r="M122" s="270">
        <f t="shared" si="22"/>
        <v>2.3829238840969375E-3</v>
      </c>
      <c r="N122" s="270">
        <f t="shared" si="22"/>
        <v>2.441471548410673E-3</v>
      </c>
      <c r="O122" s="270">
        <f t="shared" si="22"/>
        <v>2.3577924585312742E-3</v>
      </c>
      <c r="P122" s="270">
        <f t="shared" si="22"/>
        <v>2.2586721566268649E-3</v>
      </c>
      <c r="Q122" s="270">
        <f t="shared" si="22"/>
        <v>2.3213048755440263E-3</v>
      </c>
      <c r="R122" s="270">
        <f t="shared" si="22"/>
        <v>2.3175570009431267E-3</v>
      </c>
      <c r="S122" s="270">
        <f t="shared" si="22"/>
        <v>2.35645999043861E-3</v>
      </c>
      <c r="T122" s="270">
        <f t="shared" si="22"/>
        <v>2.3655018281130121E-3</v>
      </c>
      <c r="U122" s="270">
        <f t="shared" si="22"/>
        <v>2.3784596327448455E-3</v>
      </c>
      <c r="V122" s="270">
        <f t="shared" si="22"/>
        <v>2.3790219005983553E-3</v>
      </c>
      <c r="W122" s="270">
        <f t="shared" si="22"/>
        <v>2.3605015710323903E-3</v>
      </c>
      <c r="DA122" s="78"/>
    </row>
    <row r="123" spans="1:105" ht="12" customHeight="1" x14ac:dyDescent="0.25">
      <c r="A123" s="203" t="s">
        <v>222</v>
      </c>
      <c r="B123" s="271">
        <f t="shared" ref="B123:W123" si="23">IF(B$65=0,0,B$65/B$54)</f>
        <v>0.1045759592400634</v>
      </c>
      <c r="C123" s="271">
        <f t="shared" si="23"/>
        <v>0.10435051627455746</v>
      </c>
      <c r="D123" s="271">
        <f t="shared" si="23"/>
        <v>9.9158332965451165E-2</v>
      </c>
      <c r="E123" s="271">
        <f t="shared" si="23"/>
        <v>9.4470070271365336E-2</v>
      </c>
      <c r="F123" s="271">
        <f t="shared" si="23"/>
        <v>9.4732371235920071E-2</v>
      </c>
      <c r="G123" s="271">
        <f t="shared" si="23"/>
        <v>9.0537281653343779E-2</v>
      </c>
      <c r="H123" s="271">
        <f t="shared" si="23"/>
        <v>8.895588578317748E-2</v>
      </c>
      <c r="I123" s="271">
        <f t="shared" si="23"/>
        <v>8.943253506365223E-2</v>
      </c>
      <c r="J123" s="271">
        <f t="shared" si="23"/>
        <v>9.1839943285095288E-2</v>
      </c>
      <c r="K123" s="271">
        <f t="shared" si="23"/>
        <v>9.2001907062447624E-2</v>
      </c>
      <c r="L123" s="271">
        <f t="shared" si="23"/>
        <v>9.3228116745129749E-2</v>
      </c>
      <c r="M123" s="271">
        <f t="shared" si="23"/>
        <v>9.1092374757935426E-2</v>
      </c>
      <c r="N123" s="271">
        <f t="shared" si="23"/>
        <v>0.10237121844608137</v>
      </c>
      <c r="O123" s="271">
        <f t="shared" si="23"/>
        <v>0.10013300900169916</v>
      </c>
      <c r="P123" s="271">
        <f t="shared" si="23"/>
        <v>9.1177987566842617E-2</v>
      </c>
      <c r="Q123" s="271">
        <f t="shared" si="23"/>
        <v>6.9045871183316718E-2</v>
      </c>
      <c r="R123" s="271">
        <f t="shared" si="23"/>
        <v>9.1713737724033018E-2</v>
      </c>
      <c r="S123" s="271">
        <f t="shared" si="23"/>
        <v>8.2307995257920555E-2</v>
      </c>
      <c r="T123" s="271">
        <f t="shared" si="23"/>
        <v>7.8981130390540194E-2</v>
      </c>
      <c r="U123" s="271">
        <f t="shared" si="23"/>
        <v>7.7148502828084206E-2</v>
      </c>
      <c r="V123" s="271">
        <f t="shared" si="23"/>
        <v>7.5981643100998836E-2</v>
      </c>
      <c r="W123" s="271">
        <f t="shared" si="23"/>
        <v>8.5754083942000611E-2</v>
      </c>
      <c r="DA123" s="79"/>
    </row>
    <row r="124" spans="1:105" ht="12" customHeight="1" x14ac:dyDescent="0.25">
      <c r="A124" s="203" t="s">
        <v>228</v>
      </c>
      <c r="B124" s="271">
        <f t="shared" ref="B124:W124" si="24">IF(B$71=0,0,B$71/B$54)</f>
        <v>0.35502355310054062</v>
      </c>
      <c r="C124" s="271">
        <f t="shared" si="24"/>
        <v>0.35808872055132762</v>
      </c>
      <c r="D124" s="271">
        <f t="shared" si="24"/>
        <v>0.37515480588016531</v>
      </c>
      <c r="E124" s="271">
        <f t="shared" si="24"/>
        <v>0.38409470625177372</v>
      </c>
      <c r="F124" s="271">
        <f t="shared" si="24"/>
        <v>0.39196391078529752</v>
      </c>
      <c r="G124" s="271">
        <f t="shared" si="24"/>
        <v>0.40258996213392662</v>
      </c>
      <c r="H124" s="271">
        <f t="shared" si="24"/>
        <v>0.40483031971757444</v>
      </c>
      <c r="I124" s="271">
        <f t="shared" si="24"/>
        <v>0.40418906311642394</v>
      </c>
      <c r="J124" s="271">
        <f t="shared" si="24"/>
        <v>0.40061343641929742</v>
      </c>
      <c r="K124" s="271">
        <f t="shared" si="24"/>
        <v>0.40032697991353161</v>
      </c>
      <c r="L124" s="271">
        <f t="shared" si="24"/>
        <v>0.39830597184738775</v>
      </c>
      <c r="M124" s="271">
        <f t="shared" si="24"/>
        <v>0.40189550045591538</v>
      </c>
      <c r="N124" s="271">
        <f t="shared" si="24"/>
        <v>0.37471543498141718</v>
      </c>
      <c r="O124" s="271">
        <f t="shared" si="24"/>
        <v>0.35564566918372209</v>
      </c>
      <c r="P124" s="271">
        <f t="shared" si="24"/>
        <v>0.35908377660856078</v>
      </c>
      <c r="Q124" s="271">
        <f t="shared" si="24"/>
        <v>0.397695383991786</v>
      </c>
      <c r="R124" s="271">
        <f t="shared" si="24"/>
        <v>0.3814202302243051</v>
      </c>
      <c r="S124" s="271">
        <f t="shared" si="24"/>
        <v>0.40517449991198812</v>
      </c>
      <c r="T124" s="271">
        <f t="shared" si="24"/>
        <v>0.40986838243961643</v>
      </c>
      <c r="U124" s="271">
        <f t="shared" si="24"/>
        <v>0.41368872796051415</v>
      </c>
      <c r="V124" s="271">
        <f t="shared" si="24"/>
        <v>0.41405816907229326</v>
      </c>
      <c r="W124" s="271">
        <f t="shared" si="24"/>
        <v>0.4039536643896921</v>
      </c>
      <c r="DA124" s="79"/>
    </row>
    <row r="125" spans="1:105" ht="12" customHeight="1" x14ac:dyDescent="0.25">
      <c r="A125" s="203" t="s">
        <v>181</v>
      </c>
      <c r="B125" s="271">
        <f t="shared" ref="B125:W125" si="25">IF(B$72=0,0,B$72/B$54)</f>
        <v>0.37665925348401663</v>
      </c>
      <c r="C125" s="271">
        <f t="shared" si="25"/>
        <v>0.37420935485003071</v>
      </c>
      <c r="D125" s="271">
        <f t="shared" si="25"/>
        <v>0.36350663111451698</v>
      </c>
      <c r="E125" s="271">
        <f t="shared" si="25"/>
        <v>0.35947389425034959</v>
      </c>
      <c r="F125" s="271">
        <f t="shared" si="25"/>
        <v>0.35312553784169193</v>
      </c>
      <c r="G125" s="271">
        <f t="shared" si="25"/>
        <v>0.34839825908954591</v>
      </c>
      <c r="H125" s="271">
        <f t="shared" si="25"/>
        <v>0.34793579511763401</v>
      </c>
      <c r="I125" s="271">
        <f t="shared" si="25"/>
        <v>0.34805997415462814</v>
      </c>
      <c r="J125" s="271">
        <f t="shared" si="25"/>
        <v>0.34888364252972098</v>
      </c>
      <c r="K125" s="271">
        <f t="shared" si="25"/>
        <v>0.34898545078248044</v>
      </c>
      <c r="L125" s="271">
        <f t="shared" si="25"/>
        <v>0.34957961808549964</v>
      </c>
      <c r="M125" s="271">
        <f t="shared" si="25"/>
        <v>0.34860165601104082</v>
      </c>
      <c r="N125" s="271">
        <f t="shared" si="25"/>
        <v>0.36165989822212685</v>
      </c>
      <c r="O125" s="271">
        <f t="shared" si="25"/>
        <v>0.35339358593522052</v>
      </c>
      <c r="P125" s="271">
        <f t="shared" si="25"/>
        <v>0.33648065822181478</v>
      </c>
      <c r="Q125" s="271">
        <f t="shared" si="25"/>
        <v>0.34238466330450773</v>
      </c>
      <c r="R125" s="271">
        <f t="shared" si="25"/>
        <v>0.3454409530259927</v>
      </c>
      <c r="S125" s="271">
        <f t="shared" si="25"/>
        <v>0.34992874912912314</v>
      </c>
      <c r="T125" s="271">
        <f t="shared" si="25"/>
        <v>0.34958048100120703</v>
      </c>
      <c r="U125" s="271">
        <f t="shared" si="25"/>
        <v>0.3504695249085365</v>
      </c>
      <c r="V125" s="271">
        <f t="shared" si="25"/>
        <v>0.35032230885530274</v>
      </c>
      <c r="W125" s="271">
        <f t="shared" si="25"/>
        <v>0.34963426150328814</v>
      </c>
      <c r="DA125" s="79"/>
    </row>
    <row r="126" spans="1:105" ht="12" customHeight="1" x14ac:dyDescent="0.25">
      <c r="A126" s="62" t="s">
        <v>183</v>
      </c>
      <c r="B126" s="272">
        <f t="shared" ref="B126:W126" si="26">IF(B$73=0,0,B$73/B$54)</f>
        <v>0.28527599589472619</v>
      </c>
      <c r="C126" s="272">
        <f t="shared" si="26"/>
        <v>0.27803762665158294</v>
      </c>
      <c r="D126" s="272">
        <f t="shared" si="26"/>
        <v>0.23867340688619998</v>
      </c>
      <c r="E126" s="272">
        <f t="shared" si="26"/>
        <v>0.21628626471133805</v>
      </c>
      <c r="F126" s="272">
        <f t="shared" si="26"/>
        <v>0.18203614105394705</v>
      </c>
      <c r="G126" s="272">
        <f t="shared" si="26"/>
        <v>0.1339337737718912</v>
      </c>
      <c r="H126" s="272">
        <f t="shared" si="26"/>
        <v>0.12486014407733645</v>
      </c>
      <c r="I126" s="272">
        <f t="shared" si="26"/>
        <v>0.12727407583964526</v>
      </c>
      <c r="J126" s="272">
        <f t="shared" si="26"/>
        <v>0.14192499527447791</v>
      </c>
      <c r="K126" s="272">
        <f t="shared" si="26"/>
        <v>0.14299528833134148</v>
      </c>
      <c r="L126" s="272">
        <f t="shared" si="26"/>
        <v>0.15106106103702688</v>
      </c>
      <c r="M126" s="272">
        <f t="shared" si="26"/>
        <v>0.13488626115897917</v>
      </c>
      <c r="N126" s="272">
        <f t="shared" si="26"/>
        <v>0.2346516779097666</v>
      </c>
      <c r="O126" s="272">
        <f t="shared" si="26"/>
        <v>0.2392443199585553</v>
      </c>
      <c r="P126" s="272">
        <f t="shared" si="26"/>
        <v>0.19924318908731051</v>
      </c>
      <c r="Q126" s="272">
        <f t="shared" si="26"/>
        <v>0.1105199560855737</v>
      </c>
      <c r="R126" s="272">
        <f t="shared" si="26"/>
        <v>0.17286286088334513</v>
      </c>
      <c r="S126" s="272">
        <f t="shared" si="26"/>
        <v>0.12814141850423946</v>
      </c>
      <c r="T126" s="272">
        <f t="shared" si="26"/>
        <v>0.10630913269505482</v>
      </c>
      <c r="U126" s="272">
        <f t="shared" si="26"/>
        <v>9.6222739141757413E-2</v>
      </c>
      <c r="V126" s="272">
        <f t="shared" si="26"/>
        <v>9.0583860472260039E-2</v>
      </c>
      <c r="W126" s="272">
        <f t="shared" si="26"/>
        <v>0.13169899452190681</v>
      </c>
      <c r="DA126" s="80"/>
    </row>
    <row r="127" spans="1:105" ht="12" customHeight="1" x14ac:dyDescent="0.25">
      <c r="A127" s="62" t="s">
        <v>189</v>
      </c>
      <c r="B127" s="272">
        <f t="shared" ref="B127:W127" si="27">IF(B$78=0,0,B$78/B$54)</f>
        <v>9.1383257589290487E-2</v>
      </c>
      <c r="C127" s="272">
        <f t="shared" si="27"/>
        <v>9.6171728198447895E-2</v>
      </c>
      <c r="D127" s="272">
        <f t="shared" si="27"/>
        <v>0.12483322422831702</v>
      </c>
      <c r="E127" s="272">
        <f t="shared" si="27"/>
        <v>0.14318762953901154</v>
      </c>
      <c r="F127" s="272">
        <f t="shared" si="27"/>
        <v>0.17108939678774496</v>
      </c>
      <c r="G127" s="272">
        <f t="shared" si="27"/>
        <v>0.21446448531765472</v>
      </c>
      <c r="H127" s="272">
        <f t="shared" si="27"/>
        <v>0.22307565104029767</v>
      </c>
      <c r="I127" s="272">
        <f t="shared" si="27"/>
        <v>0.22078589831498291</v>
      </c>
      <c r="J127" s="272">
        <f t="shared" si="27"/>
        <v>0.2069586472552431</v>
      </c>
      <c r="K127" s="272">
        <f t="shared" si="27"/>
        <v>0.20599016245113899</v>
      </c>
      <c r="L127" s="272">
        <f t="shared" si="27"/>
        <v>0.19851855704847274</v>
      </c>
      <c r="M127" s="272">
        <f t="shared" si="27"/>
        <v>0.21371539485206162</v>
      </c>
      <c r="N127" s="272">
        <f t="shared" si="27"/>
        <v>0.12700822031236025</v>
      </c>
      <c r="O127" s="272">
        <f t="shared" si="27"/>
        <v>0.11414926597666525</v>
      </c>
      <c r="P127" s="272">
        <f t="shared" si="27"/>
        <v>0.13723746913450421</v>
      </c>
      <c r="Q127" s="272">
        <f t="shared" si="27"/>
        <v>0.23186470721893399</v>
      </c>
      <c r="R127" s="272">
        <f t="shared" si="27"/>
        <v>0.1725780921426476</v>
      </c>
      <c r="S127" s="272">
        <f t="shared" si="27"/>
        <v>0.22178733062488373</v>
      </c>
      <c r="T127" s="272">
        <f t="shared" si="27"/>
        <v>0.24327134830615224</v>
      </c>
      <c r="U127" s="272">
        <f t="shared" si="27"/>
        <v>0.25424678576677917</v>
      </c>
      <c r="V127" s="272">
        <f t="shared" si="27"/>
        <v>0.25973844838304266</v>
      </c>
      <c r="W127" s="272">
        <f t="shared" si="27"/>
        <v>0.21793526698138133</v>
      </c>
      <c r="DA127" s="80"/>
    </row>
    <row r="128" spans="1:105" ht="12" customHeight="1" x14ac:dyDescent="0.25">
      <c r="A128" s="203" t="s">
        <v>191</v>
      </c>
      <c r="B128" s="271">
        <f t="shared" ref="B128:W128" si="28">IF(B$79=0,0,B$79/B$54)</f>
        <v>0.1104549473340444</v>
      </c>
      <c r="C128" s="271">
        <f t="shared" si="28"/>
        <v>0.1096276855436758</v>
      </c>
      <c r="D128" s="271">
        <f t="shared" si="28"/>
        <v>0.10604763089235145</v>
      </c>
      <c r="E128" s="271">
        <f t="shared" si="28"/>
        <v>0.10457144857903562</v>
      </c>
      <c r="F128" s="271">
        <f t="shared" si="28"/>
        <v>0.10166401483553326</v>
      </c>
      <c r="G128" s="271">
        <f t="shared" si="28"/>
        <v>9.8442219199821976E-2</v>
      </c>
      <c r="H128" s="271">
        <f t="shared" si="28"/>
        <v>9.7925934766475597E-2</v>
      </c>
      <c r="I128" s="271">
        <f t="shared" si="28"/>
        <v>9.8058365632859468E-2</v>
      </c>
      <c r="J128" s="271">
        <f t="shared" si="28"/>
        <v>9.8911230254305413E-2</v>
      </c>
      <c r="K128" s="271">
        <f t="shared" si="28"/>
        <v>9.897494360747329E-2</v>
      </c>
      <c r="L128" s="271">
        <f t="shared" si="28"/>
        <v>9.9461306077493067E-2</v>
      </c>
      <c r="M128" s="271">
        <f t="shared" si="28"/>
        <v>9.8479830392152981E-2</v>
      </c>
      <c r="N128" s="271">
        <f t="shared" si="28"/>
        <v>0.10515619601774646</v>
      </c>
      <c r="O128" s="271">
        <f t="shared" si="28"/>
        <v>0.13754477653111893</v>
      </c>
      <c r="P128" s="271">
        <f t="shared" si="28"/>
        <v>0.15958143340678349</v>
      </c>
      <c r="Q128" s="271">
        <f t="shared" si="28"/>
        <v>0.13160647993460522</v>
      </c>
      <c r="R128" s="271">
        <f t="shared" si="28"/>
        <v>0.12449167664169254</v>
      </c>
      <c r="S128" s="271">
        <f t="shared" si="28"/>
        <v>0.10221505884994798</v>
      </c>
      <c r="T128" s="271">
        <f t="shared" si="28"/>
        <v>0.10051514696283068</v>
      </c>
      <c r="U128" s="271">
        <f t="shared" si="28"/>
        <v>9.7078389186566166E-2</v>
      </c>
      <c r="V128" s="271">
        <f t="shared" si="28"/>
        <v>9.7969561040715844E-2</v>
      </c>
      <c r="W128" s="271">
        <f t="shared" si="28"/>
        <v>0.10045506407643338</v>
      </c>
      <c r="DA128" s="79"/>
    </row>
    <row r="129" spans="1:105" ht="12" customHeight="1" x14ac:dyDescent="0.25">
      <c r="A129" s="62" t="s">
        <v>192</v>
      </c>
      <c r="B129" s="272">
        <f t="shared" ref="B129:W129" si="29">IF(B$80=0,0,B$80/B$54)</f>
        <v>5.590111104394771E-2</v>
      </c>
      <c r="C129" s="272">
        <f t="shared" si="29"/>
        <v>5.4381003839310084E-2</v>
      </c>
      <c r="D129" s="272">
        <f t="shared" si="29"/>
        <v>4.6139093971151915E-2</v>
      </c>
      <c r="E129" s="272">
        <f t="shared" si="29"/>
        <v>4.199901973688655E-2</v>
      </c>
      <c r="F129" s="272">
        <f t="shared" si="29"/>
        <v>3.474838573986383E-2</v>
      </c>
      <c r="G129" s="272">
        <f t="shared" si="29"/>
        <v>2.6427590217108176E-2</v>
      </c>
      <c r="H129" s="272">
        <f t="shared" si="29"/>
        <v>2.4404160105039877E-2</v>
      </c>
      <c r="I129" s="272">
        <f t="shared" si="29"/>
        <v>2.5005280259994413E-2</v>
      </c>
      <c r="J129" s="272">
        <f t="shared" si="29"/>
        <v>2.8079626070923763E-2</v>
      </c>
      <c r="K129" s="272">
        <f t="shared" si="29"/>
        <v>2.8386135519432937E-2</v>
      </c>
      <c r="L129" s="272">
        <f t="shared" si="29"/>
        <v>2.9991302760136545E-2</v>
      </c>
      <c r="M129" s="272">
        <f t="shared" si="29"/>
        <v>2.7174942762802773E-2</v>
      </c>
      <c r="N129" s="272">
        <f t="shared" si="29"/>
        <v>4.4378957729530308E-2</v>
      </c>
      <c r="O129" s="272">
        <f t="shared" si="29"/>
        <v>4.5811192119777265E-2</v>
      </c>
      <c r="P129" s="272">
        <f t="shared" si="29"/>
        <v>3.6542448153578919E-2</v>
      </c>
      <c r="Q129" s="272">
        <f t="shared" si="29"/>
        <v>2.1269024724263973E-2</v>
      </c>
      <c r="R129" s="272">
        <f t="shared" si="29"/>
        <v>3.4851169052640095E-2</v>
      </c>
      <c r="S129" s="272">
        <f t="shared" si="29"/>
        <v>2.5935935860583802E-2</v>
      </c>
      <c r="T129" s="272">
        <f t="shared" si="29"/>
        <v>2.1498291787542239E-2</v>
      </c>
      <c r="U129" s="272">
        <f t="shared" si="29"/>
        <v>1.9455180071378527E-2</v>
      </c>
      <c r="V129" s="272">
        <f t="shared" si="29"/>
        <v>1.8320311887895846E-2</v>
      </c>
      <c r="W129" s="272">
        <f t="shared" si="29"/>
        <v>2.6668136477377643E-2</v>
      </c>
      <c r="DA129" s="80"/>
    </row>
    <row r="130" spans="1:105" ht="12" customHeight="1" x14ac:dyDescent="0.25">
      <c r="A130" s="62" t="s">
        <v>197</v>
      </c>
      <c r="B130" s="272">
        <f t="shared" ref="B130:W130" si="30">IF(B$84=0,0,B$84/B$54)</f>
        <v>3.3755678764777856E-2</v>
      </c>
      <c r="C130" s="272">
        <f t="shared" si="30"/>
        <v>3.3449907963754764E-2</v>
      </c>
      <c r="D130" s="272">
        <f t="shared" si="30"/>
        <v>3.1885138152346948E-2</v>
      </c>
      <c r="E130" s="272">
        <f t="shared" si="30"/>
        <v>3.1084669822786477E-2</v>
      </c>
      <c r="F130" s="272">
        <f t="shared" si="30"/>
        <v>2.9567035368130455E-2</v>
      </c>
      <c r="G130" s="272">
        <f t="shared" si="30"/>
        <v>2.7493152189289872E-2</v>
      </c>
      <c r="H130" s="272">
        <f t="shared" si="30"/>
        <v>2.7014914851894826E-2</v>
      </c>
      <c r="I130" s="272">
        <f t="shared" si="30"/>
        <v>2.7151807609366335E-2</v>
      </c>
      <c r="J130" s="272">
        <f t="shared" si="30"/>
        <v>2.7882287062007769E-2</v>
      </c>
      <c r="K130" s="272">
        <f t="shared" si="30"/>
        <v>2.7942929085965931E-2</v>
      </c>
      <c r="L130" s="272">
        <f t="shared" si="30"/>
        <v>2.8313591305244086E-2</v>
      </c>
      <c r="M130" s="272">
        <f t="shared" si="30"/>
        <v>2.760586704677892E-2</v>
      </c>
      <c r="N130" s="272">
        <f t="shared" si="30"/>
        <v>3.158567878477702E-2</v>
      </c>
      <c r="O130" s="272">
        <f t="shared" si="30"/>
        <v>6.5694208084734348E-2</v>
      </c>
      <c r="P130" s="272">
        <f t="shared" si="30"/>
        <v>9.0822744546583345E-2</v>
      </c>
      <c r="Q130" s="272">
        <f t="shared" si="30"/>
        <v>6.1148986222952E-2</v>
      </c>
      <c r="R130" s="272">
        <f t="shared" si="30"/>
        <v>5.4250950124248756E-2</v>
      </c>
      <c r="S130" s="272">
        <f t="shared" si="30"/>
        <v>3.1076500960534721E-2</v>
      </c>
      <c r="T130" s="272">
        <f t="shared" si="30"/>
        <v>2.9442199109808997E-2</v>
      </c>
      <c r="U130" s="272">
        <f t="shared" si="30"/>
        <v>2.5824409353999506E-2</v>
      </c>
      <c r="V130" s="272">
        <f t="shared" si="30"/>
        <v>2.674936699305407E-2</v>
      </c>
      <c r="W130" s="272">
        <f t="shared" si="30"/>
        <v>2.9388949002610697E-2</v>
      </c>
      <c r="DA130" s="80"/>
    </row>
    <row r="131" spans="1:105" ht="12" customHeight="1" x14ac:dyDescent="0.25">
      <c r="A131" s="63" t="s">
        <v>209</v>
      </c>
      <c r="B131" s="273">
        <f t="shared" ref="B131:W131" si="31">IF(B$95=0,0,B$95/B$54)</f>
        <v>2.0798157525318838E-2</v>
      </c>
      <c r="C131" s="273">
        <f t="shared" si="31"/>
        <v>2.1796773740610963E-2</v>
      </c>
      <c r="D131" s="273">
        <f t="shared" si="31"/>
        <v>2.8023398768852584E-2</v>
      </c>
      <c r="E131" s="273">
        <f t="shared" si="31"/>
        <v>3.1487759019362606E-2</v>
      </c>
      <c r="F131" s="273">
        <f t="shared" si="31"/>
        <v>3.7348593727538973E-2</v>
      </c>
      <c r="G131" s="273">
        <f t="shared" si="31"/>
        <v>4.4521476793423928E-2</v>
      </c>
      <c r="H131" s="273">
        <f t="shared" si="31"/>
        <v>4.6506859809540897E-2</v>
      </c>
      <c r="I131" s="273">
        <f t="shared" si="31"/>
        <v>4.590127776349872E-2</v>
      </c>
      <c r="J131" s="273">
        <f t="shared" si="31"/>
        <v>4.2949317121373884E-2</v>
      </c>
      <c r="K131" s="273">
        <f t="shared" si="31"/>
        <v>4.2645879002074429E-2</v>
      </c>
      <c r="L131" s="273">
        <f t="shared" si="31"/>
        <v>4.1156412012112439E-2</v>
      </c>
      <c r="M131" s="273">
        <f t="shared" si="31"/>
        <v>4.3699020582571288E-2</v>
      </c>
      <c r="N131" s="273">
        <f t="shared" si="31"/>
        <v>2.9191559503439143E-2</v>
      </c>
      <c r="O131" s="273">
        <f t="shared" si="31"/>
        <v>2.6039376326607338E-2</v>
      </c>
      <c r="P131" s="273">
        <f t="shared" si="31"/>
        <v>3.2216240706621241E-2</v>
      </c>
      <c r="Q131" s="273">
        <f t="shared" si="31"/>
        <v>4.9188468987389246E-2</v>
      </c>
      <c r="R131" s="273">
        <f t="shared" si="31"/>
        <v>3.5389557464803691E-2</v>
      </c>
      <c r="S131" s="273">
        <f t="shared" si="31"/>
        <v>4.5202622028829458E-2</v>
      </c>
      <c r="T131" s="273">
        <f t="shared" si="31"/>
        <v>4.957465606547945E-2</v>
      </c>
      <c r="U131" s="273">
        <f t="shared" si="31"/>
        <v>5.1798799761188126E-2</v>
      </c>
      <c r="V131" s="273">
        <f t="shared" si="31"/>
        <v>5.2899882159765939E-2</v>
      </c>
      <c r="W131" s="273">
        <f t="shared" si="31"/>
        <v>4.4397978596445037E-2</v>
      </c>
      <c r="DA131" s="81"/>
    </row>
    <row r="132" spans="1:105" ht="12" hidden="1" customHeight="1" x14ac:dyDescent="0.25">
      <c r="A132" s="6"/>
    </row>
    <row r="133" spans="1:105" ht="12" customHeight="1" x14ac:dyDescent="0.25">
      <c r="A133" s="6"/>
    </row>
    <row r="134" spans="1:105" ht="15" customHeight="1" x14ac:dyDescent="0.25">
      <c r="A134" s="32" t="s">
        <v>343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DA134" s="88"/>
    </row>
    <row r="136" spans="1:105" ht="12" customHeight="1" x14ac:dyDescent="0.25">
      <c r="A136" s="35" t="s">
        <v>41</v>
      </c>
      <c r="B136" s="274">
        <f>IF(B$5=0,0,B$5/ISI_fec!B$5)</f>
        <v>0</v>
      </c>
      <c r="C136" s="274">
        <f>IF(C$5=0,0,C$5/ISI_fec!C$5)</f>
        <v>0</v>
      </c>
      <c r="D136" s="274">
        <f>IF(D$5=0,0,D$5/ISI_fec!D$5)</f>
        <v>0</v>
      </c>
      <c r="E136" s="274">
        <f>IF(E$5=0,0,E$5/ISI_fec!E$5)</f>
        <v>0</v>
      </c>
      <c r="F136" s="274">
        <f>IF(F$5=0,0,F$5/ISI_fec!F$5)</f>
        <v>0</v>
      </c>
      <c r="G136" s="274">
        <f>IF(G$5=0,0,G$5/ISI_fec!G$5)</f>
        <v>0</v>
      </c>
      <c r="H136" s="274">
        <f>IF(H$5=0,0,H$5/ISI_fec!H$5)</f>
        <v>0</v>
      </c>
      <c r="I136" s="274">
        <f>IF(I$5=0,0,I$5/ISI_fec!I$5)</f>
        <v>0</v>
      </c>
      <c r="J136" s="274">
        <f>IF(J$5=0,0,J$5/ISI_fec!J$5)</f>
        <v>0</v>
      </c>
      <c r="K136" s="274">
        <f>IF(K$5=0,0,K$5/ISI_fec!K$5)</f>
        <v>0</v>
      </c>
      <c r="L136" s="274">
        <f>IF(L$5=0,0,L$5/ISI_fec!L$5)</f>
        <v>0</v>
      </c>
      <c r="M136" s="274">
        <f>IF(M$5=0,0,M$5/ISI_fec!M$5)</f>
        <v>0</v>
      </c>
      <c r="N136" s="274">
        <f>IF(N$5=0,0,N$5/ISI_fec!N$5)</f>
        <v>0</v>
      </c>
      <c r="O136" s="274">
        <f>IF(O$5=0,0,O$5/ISI_fec!O$5)</f>
        <v>0</v>
      </c>
      <c r="P136" s="274">
        <f>IF(P$5=0,0,P$5/ISI_fec!P$5)</f>
        <v>0</v>
      </c>
      <c r="Q136" s="274">
        <f>IF(Q$5=0,0,Q$5/ISI_fec!Q$5)</f>
        <v>0</v>
      </c>
      <c r="R136" s="274">
        <f>IF(R$5=0,0,R$5/ISI_fec!R$5)</f>
        <v>0</v>
      </c>
      <c r="S136" s="274">
        <f>IF(S$5=0,0,S$5/ISI_fec!S$5)</f>
        <v>0</v>
      </c>
      <c r="T136" s="274">
        <f>IF(T$5=0,0,T$5/ISI_fec!T$5)</f>
        <v>0</v>
      </c>
      <c r="U136" s="274">
        <f>IF(U$5=0,0,U$5/ISI_fec!U$5)</f>
        <v>0</v>
      </c>
      <c r="V136" s="274">
        <f>IF(V$5=0,0,V$5/ISI_fec!V$5)</f>
        <v>0</v>
      </c>
      <c r="W136" s="274">
        <f>IF(W$5=0,0,W$5/ISI_fec!W$5)</f>
        <v>0</v>
      </c>
      <c r="DA136" s="111"/>
    </row>
    <row r="137" spans="1:105" ht="12" customHeight="1" x14ac:dyDescent="0.25">
      <c r="A137" s="55" t="s">
        <v>92</v>
      </c>
      <c r="B137" s="275">
        <f>IF(B$6=0,0,B$6/ISI_fec!B$6)</f>
        <v>0</v>
      </c>
      <c r="C137" s="275">
        <f>IF(C$6=0,0,C$6/ISI_fec!C$6)</f>
        <v>0</v>
      </c>
      <c r="D137" s="275">
        <f>IF(D$6=0,0,D$6/ISI_fec!D$6)</f>
        <v>0</v>
      </c>
      <c r="E137" s="275">
        <f>IF(E$6=0,0,E$6/ISI_fec!E$6)</f>
        <v>0</v>
      </c>
      <c r="F137" s="275">
        <f>IF(F$6=0,0,F$6/ISI_fec!F$6)</f>
        <v>0</v>
      </c>
      <c r="G137" s="275">
        <f>IF(G$6=0,0,G$6/ISI_fec!G$6)</f>
        <v>0</v>
      </c>
      <c r="H137" s="275">
        <f>IF(H$6=0,0,H$6/ISI_fec!H$6)</f>
        <v>0</v>
      </c>
      <c r="I137" s="275">
        <f>IF(I$6=0,0,I$6/ISI_fec!I$6)</f>
        <v>0</v>
      </c>
      <c r="J137" s="275">
        <f>IF(J$6=0,0,J$6/ISI_fec!J$6)</f>
        <v>0</v>
      </c>
      <c r="K137" s="275">
        <f>IF(K$6=0,0,K$6/ISI_fec!K$6)</f>
        <v>0</v>
      </c>
      <c r="L137" s="275">
        <f>IF(L$6=0,0,L$6/ISI_fec!L$6)</f>
        <v>0</v>
      </c>
      <c r="M137" s="275">
        <f>IF(M$6=0,0,M$6/ISI_fec!M$6)</f>
        <v>0</v>
      </c>
      <c r="N137" s="275">
        <f>IF(N$6=0,0,N$6/ISI_fec!N$6)</f>
        <v>0</v>
      </c>
      <c r="O137" s="275">
        <f>IF(O$6=0,0,O$6/ISI_fec!O$6)</f>
        <v>0</v>
      </c>
      <c r="P137" s="275">
        <f>IF(P$6=0,0,P$6/ISI_fec!P$6)</f>
        <v>0</v>
      </c>
      <c r="Q137" s="275">
        <f>IF(Q$6=0,0,Q$6/ISI_fec!Q$6)</f>
        <v>0</v>
      </c>
      <c r="R137" s="275">
        <f>IF(R$6=0,0,R$6/ISI_fec!R$6)</f>
        <v>0</v>
      </c>
      <c r="S137" s="275">
        <f>IF(S$6=0,0,S$6/ISI_fec!S$6)</f>
        <v>0</v>
      </c>
      <c r="T137" s="275">
        <f>IF(T$6=0,0,T$6/ISI_fec!T$6)</f>
        <v>0</v>
      </c>
      <c r="U137" s="275">
        <f>IF(U$6=0,0,U$6/ISI_fec!U$6)</f>
        <v>0</v>
      </c>
      <c r="V137" s="275">
        <f>IF(V$6=0,0,V$6/ISI_fec!V$6)</f>
        <v>0</v>
      </c>
      <c r="W137" s="275">
        <f>IF(W$6=0,0,W$6/ISI_fec!W$6)</f>
        <v>0</v>
      </c>
      <c r="DA137" s="76"/>
    </row>
    <row r="138" spans="1:105" ht="12" customHeight="1" x14ac:dyDescent="0.25">
      <c r="A138" s="202" t="s">
        <v>93</v>
      </c>
      <c r="B138" s="276">
        <f>IF(B$7=0,0,B$7/ISI_fec!B$7)</f>
        <v>0</v>
      </c>
      <c r="C138" s="276">
        <f>IF(C$7=0,0,C$7/ISI_fec!C$7)</f>
        <v>0</v>
      </c>
      <c r="D138" s="276">
        <f>IF(D$7=0,0,D$7/ISI_fec!D$7)</f>
        <v>0</v>
      </c>
      <c r="E138" s="276">
        <f>IF(E$7=0,0,E$7/ISI_fec!E$7)</f>
        <v>0</v>
      </c>
      <c r="F138" s="276">
        <f>IF(F$7=0,0,F$7/ISI_fec!F$7)</f>
        <v>0</v>
      </c>
      <c r="G138" s="276">
        <f>IF(G$7=0,0,G$7/ISI_fec!G$7)</f>
        <v>0</v>
      </c>
      <c r="H138" s="276">
        <f>IF(H$7=0,0,H$7/ISI_fec!H$7)</f>
        <v>0</v>
      </c>
      <c r="I138" s="276">
        <f>IF(I$7=0,0,I$7/ISI_fec!I$7)</f>
        <v>0</v>
      </c>
      <c r="J138" s="276">
        <f>IF(J$7=0,0,J$7/ISI_fec!J$7)</f>
        <v>0</v>
      </c>
      <c r="K138" s="276">
        <f>IF(K$7=0,0,K$7/ISI_fec!K$7)</f>
        <v>0</v>
      </c>
      <c r="L138" s="276">
        <f>IF(L$7=0,0,L$7/ISI_fec!L$7)</f>
        <v>0</v>
      </c>
      <c r="M138" s="276">
        <f>IF(M$7=0,0,M$7/ISI_fec!M$7)</f>
        <v>0</v>
      </c>
      <c r="N138" s="276">
        <f>IF(N$7=0,0,N$7/ISI_fec!N$7)</f>
        <v>0</v>
      </c>
      <c r="O138" s="276">
        <f>IF(O$7=0,0,O$7/ISI_fec!O$7)</f>
        <v>0</v>
      </c>
      <c r="P138" s="276">
        <f>IF(P$7=0,0,P$7/ISI_fec!P$7)</f>
        <v>0</v>
      </c>
      <c r="Q138" s="276">
        <f>IF(Q$7=0,0,Q$7/ISI_fec!Q$7)</f>
        <v>0</v>
      </c>
      <c r="R138" s="276">
        <f>IF(R$7=0,0,R$7/ISI_fec!R$7)</f>
        <v>0</v>
      </c>
      <c r="S138" s="276">
        <f>IF(S$7=0,0,S$7/ISI_fec!S$7)</f>
        <v>0</v>
      </c>
      <c r="T138" s="276">
        <f>IF(T$7=0,0,T$7/ISI_fec!T$7)</f>
        <v>0</v>
      </c>
      <c r="U138" s="276">
        <f>IF(U$7=0,0,U$7/ISI_fec!U$7)</f>
        <v>0</v>
      </c>
      <c r="V138" s="276">
        <f>IF(V$7=0,0,V$7/ISI_fec!V$7)</f>
        <v>0</v>
      </c>
      <c r="W138" s="276">
        <f>IF(W$7=0,0,W$7/ISI_fec!W$7)</f>
        <v>0</v>
      </c>
      <c r="DA138" s="77"/>
    </row>
    <row r="139" spans="1:105" ht="12" customHeight="1" x14ac:dyDescent="0.25">
      <c r="A139" s="202" t="s">
        <v>94</v>
      </c>
      <c r="B139" s="276">
        <f>IF(B$8=0,0,B$8/ISI_fec!B$8)</f>
        <v>0</v>
      </c>
      <c r="C139" s="276">
        <f>IF(C$8=0,0,C$8/ISI_fec!C$8)</f>
        <v>0</v>
      </c>
      <c r="D139" s="276">
        <f>IF(D$8=0,0,D$8/ISI_fec!D$8)</f>
        <v>0</v>
      </c>
      <c r="E139" s="276">
        <f>IF(E$8=0,0,E$8/ISI_fec!E$8)</f>
        <v>0</v>
      </c>
      <c r="F139" s="276">
        <f>IF(F$8=0,0,F$8/ISI_fec!F$8)</f>
        <v>0</v>
      </c>
      <c r="G139" s="276">
        <f>IF(G$8=0,0,G$8/ISI_fec!G$8)</f>
        <v>0</v>
      </c>
      <c r="H139" s="276">
        <f>IF(H$8=0,0,H$8/ISI_fec!H$8)</f>
        <v>0</v>
      </c>
      <c r="I139" s="276">
        <f>IF(I$8=0,0,I$8/ISI_fec!I$8)</f>
        <v>0</v>
      </c>
      <c r="J139" s="276">
        <f>IF(J$8=0,0,J$8/ISI_fec!J$8)</f>
        <v>0</v>
      </c>
      <c r="K139" s="276">
        <f>IF(K$8=0,0,K$8/ISI_fec!K$8)</f>
        <v>0</v>
      </c>
      <c r="L139" s="276">
        <f>IF(L$8=0,0,L$8/ISI_fec!L$8)</f>
        <v>0</v>
      </c>
      <c r="M139" s="276">
        <f>IF(M$8=0,0,M$8/ISI_fec!M$8)</f>
        <v>0</v>
      </c>
      <c r="N139" s="276">
        <f>IF(N$8=0,0,N$8/ISI_fec!N$8)</f>
        <v>0</v>
      </c>
      <c r="O139" s="276">
        <f>IF(O$8=0,0,O$8/ISI_fec!O$8)</f>
        <v>0</v>
      </c>
      <c r="P139" s="276">
        <f>IF(P$8=0,0,P$8/ISI_fec!P$8)</f>
        <v>0</v>
      </c>
      <c r="Q139" s="276">
        <f>IF(Q$8=0,0,Q$8/ISI_fec!Q$8)</f>
        <v>0</v>
      </c>
      <c r="R139" s="276">
        <f>IF(R$8=0,0,R$8/ISI_fec!R$8)</f>
        <v>0</v>
      </c>
      <c r="S139" s="276">
        <f>IF(S$8=0,0,S$8/ISI_fec!S$8)</f>
        <v>0</v>
      </c>
      <c r="T139" s="276">
        <f>IF(T$8=0,0,T$8/ISI_fec!T$8)</f>
        <v>0</v>
      </c>
      <c r="U139" s="276">
        <f>IF(U$8=0,0,U$8/ISI_fec!U$8)</f>
        <v>0</v>
      </c>
      <c r="V139" s="276">
        <f>IF(V$8=0,0,V$8/ISI_fec!V$8)</f>
        <v>0</v>
      </c>
      <c r="W139" s="276">
        <f>IF(W$8=0,0,W$8/ISI_fec!W$8)</f>
        <v>0</v>
      </c>
      <c r="DA139" s="77"/>
    </row>
    <row r="140" spans="1:105" ht="12" customHeight="1" x14ac:dyDescent="0.25">
      <c r="A140" s="202" t="s">
        <v>95</v>
      </c>
      <c r="B140" s="276">
        <f>IF(B$9=0,0,B$9/ISI_fec!B$9)</f>
        <v>0</v>
      </c>
      <c r="C140" s="276">
        <f>IF(C$9=0,0,C$9/ISI_fec!C$9)</f>
        <v>0</v>
      </c>
      <c r="D140" s="276">
        <f>IF(D$9=0,0,D$9/ISI_fec!D$9)</f>
        <v>0</v>
      </c>
      <c r="E140" s="276">
        <f>IF(E$9=0,0,E$9/ISI_fec!E$9)</f>
        <v>0</v>
      </c>
      <c r="F140" s="276">
        <f>IF(F$9=0,0,F$9/ISI_fec!F$9)</f>
        <v>0</v>
      </c>
      <c r="G140" s="276">
        <f>IF(G$9=0,0,G$9/ISI_fec!G$9)</f>
        <v>0</v>
      </c>
      <c r="H140" s="276">
        <f>IF(H$9=0,0,H$9/ISI_fec!H$9)</f>
        <v>0</v>
      </c>
      <c r="I140" s="276">
        <f>IF(I$9=0,0,I$9/ISI_fec!I$9)</f>
        <v>0</v>
      </c>
      <c r="J140" s="276">
        <f>IF(J$9=0,0,J$9/ISI_fec!J$9)</f>
        <v>0</v>
      </c>
      <c r="K140" s="276">
        <f>IF(K$9=0,0,K$9/ISI_fec!K$9)</f>
        <v>0</v>
      </c>
      <c r="L140" s="276">
        <f>IF(L$9=0,0,L$9/ISI_fec!L$9)</f>
        <v>0</v>
      </c>
      <c r="M140" s="276">
        <f>IF(M$9=0,0,M$9/ISI_fec!M$9)</f>
        <v>0</v>
      </c>
      <c r="N140" s="276">
        <f>IF(N$9=0,0,N$9/ISI_fec!N$9)</f>
        <v>0</v>
      </c>
      <c r="O140" s="276">
        <f>IF(O$9=0,0,O$9/ISI_fec!O$9)</f>
        <v>0</v>
      </c>
      <c r="P140" s="276">
        <f>IF(P$9=0,0,P$9/ISI_fec!P$9)</f>
        <v>0</v>
      </c>
      <c r="Q140" s="276">
        <f>IF(Q$9=0,0,Q$9/ISI_fec!Q$9)</f>
        <v>0</v>
      </c>
      <c r="R140" s="276">
        <f>IF(R$9=0,0,R$9/ISI_fec!R$9)</f>
        <v>0</v>
      </c>
      <c r="S140" s="276">
        <f>IF(S$9=0,0,S$9/ISI_fec!S$9)</f>
        <v>0</v>
      </c>
      <c r="T140" s="276">
        <f>IF(T$9=0,0,T$9/ISI_fec!T$9)</f>
        <v>0</v>
      </c>
      <c r="U140" s="276">
        <f>IF(U$9=0,0,U$9/ISI_fec!U$9)</f>
        <v>0</v>
      </c>
      <c r="V140" s="276">
        <f>IF(V$9=0,0,V$9/ISI_fec!V$9)</f>
        <v>0</v>
      </c>
      <c r="W140" s="276">
        <f>IF(W$9=0,0,W$9/ISI_fec!W$9)</f>
        <v>0</v>
      </c>
      <c r="DA140" s="77"/>
    </row>
    <row r="141" spans="1:105" ht="12" customHeight="1" x14ac:dyDescent="0.25">
      <c r="A141" s="56" t="s">
        <v>96</v>
      </c>
      <c r="B141" s="277">
        <f>IF(B$10=0,0,B$10/ISI_fec!B$10)</f>
        <v>0</v>
      </c>
      <c r="C141" s="277">
        <f>IF(C$10=0,0,C$10/ISI_fec!C$10)</f>
        <v>0</v>
      </c>
      <c r="D141" s="277">
        <f>IF(D$10=0,0,D$10/ISI_fec!D$10)</f>
        <v>0</v>
      </c>
      <c r="E141" s="277">
        <f>IF(E$10=0,0,E$10/ISI_fec!E$10)</f>
        <v>0</v>
      </c>
      <c r="F141" s="277">
        <f>IF(F$10=0,0,F$10/ISI_fec!F$10)</f>
        <v>0</v>
      </c>
      <c r="G141" s="277">
        <f>IF(G$10=0,0,G$10/ISI_fec!G$10)</f>
        <v>0</v>
      </c>
      <c r="H141" s="277">
        <f>IF(H$10=0,0,H$10/ISI_fec!H$10)</f>
        <v>0</v>
      </c>
      <c r="I141" s="277">
        <f>IF(I$10=0,0,I$10/ISI_fec!I$10)</f>
        <v>0</v>
      </c>
      <c r="J141" s="277">
        <f>IF(J$10=0,0,J$10/ISI_fec!J$10)</f>
        <v>0</v>
      </c>
      <c r="K141" s="277">
        <f>IF(K$10=0,0,K$10/ISI_fec!K$10)</f>
        <v>0</v>
      </c>
      <c r="L141" s="277">
        <f>IF(L$10=0,0,L$10/ISI_fec!L$10)</f>
        <v>0</v>
      </c>
      <c r="M141" s="277">
        <f>IF(M$10=0,0,M$10/ISI_fec!M$10)</f>
        <v>0</v>
      </c>
      <c r="N141" s="277">
        <f>IF(N$10=0,0,N$10/ISI_fec!N$10)</f>
        <v>0</v>
      </c>
      <c r="O141" s="277">
        <f>IF(O$10=0,0,O$10/ISI_fec!O$10)</f>
        <v>0</v>
      </c>
      <c r="P141" s="277">
        <f>IF(P$10=0,0,P$10/ISI_fec!P$10)</f>
        <v>0</v>
      </c>
      <c r="Q141" s="277">
        <f>IF(Q$10=0,0,Q$10/ISI_fec!Q$10)</f>
        <v>0</v>
      </c>
      <c r="R141" s="277">
        <f>IF(R$10=0,0,R$10/ISI_fec!R$10)</f>
        <v>0</v>
      </c>
      <c r="S141" s="277">
        <f>IF(S$10=0,0,S$10/ISI_fec!S$10)</f>
        <v>0</v>
      </c>
      <c r="T141" s="277">
        <f>IF(T$10=0,0,T$10/ISI_fec!T$10)</f>
        <v>0</v>
      </c>
      <c r="U141" s="277">
        <f>IF(U$10=0,0,U$10/ISI_fec!U$10)</f>
        <v>0</v>
      </c>
      <c r="V141" s="277">
        <f>IF(V$10=0,0,V$10/ISI_fec!V$10)</f>
        <v>0</v>
      </c>
      <c r="W141" s="277">
        <f>IF(W$10=0,0,W$10/ISI_fec!W$10)</f>
        <v>0</v>
      </c>
      <c r="DA141" s="78"/>
    </row>
    <row r="142" spans="1:105" ht="12" customHeight="1" x14ac:dyDescent="0.25">
      <c r="A142" s="203" t="s">
        <v>167</v>
      </c>
      <c r="B142" s="278">
        <f>IF(B$16=0,0,B$16/ISI_fec!B$16)</f>
        <v>0</v>
      </c>
      <c r="C142" s="278">
        <f>IF(C$16=0,0,C$16/ISI_fec!C$16)</f>
        <v>0</v>
      </c>
      <c r="D142" s="278">
        <f>IF(D$16=0,0,D$16/ISI_fec!D$16)</f>
        <v>0</v>
      </c>
      <c r="E142" s="278">
        <f>IF(E$16=0,0,E$16/ISI_fec!E$16)</f>
        <v>0</v>
      </c>
      <c r="F142" s="278">
        <f>IF(F$16=0,0,F$16/ISI_fec!F$16)</f>
        <v>0</v>
      </c>
      <c r="G142" s="278">
        <f>IF(G$16=0,0,G$16/ISI_fec!G$16)</f>
        <v>0</v>
      </c>
      <c r="H142" s="278">
        <f>IF(H$16=0,0,H$16/ISI_fec!H$16)</f>
        <v>0</v>
      </c>
      <c r="I142" s="278">
        <f>IF(I$16=0,0,I$16/ISI_fec!I$16)</f>
        <v>0</v>
      </c>
      <c r="J142" s="278">
        <f>IF(J$16=0,0,J$16/ISI_fec!J$16)</f>
        <v>0</v>
      </c>
      <c r="K142" s="278">
        <f>IF(K$16=0,0,K$16/ISI_fec!K$16)</f>
        <v>0</v>
      </c>
      <c r="L142" s="278">
        <f>IF(L$16=0,0,L$16/ISI_fec!L$16)</f>
        <v>0</v>
      </c>
      <c r="M142" s="278">
        <f>IF(M$16=0,0,M$16/ISI_fec!M$16)</f>
        <v>0</v>
      </c>
      <c r="N142" s="278">
        <f>IF(N$16=0,0,N$16/ISI_fec!N$16)</f>
        <v>0</v>
      </c>
      <c r="O142" s="278">
        <f>IF(O$16=0,0,O$16/ISI_fec!O$16)</f>
        <v>0</v>
      </c>
      <c r="P142" s="278">
        <f>IF(P$16=0,0,P$16/ISI_fec!P$16)</f>
        <v>0</v>
      </c>
      <c r="Q142" s="278">
        <f>IF(Q$16=0,0,Q$16/ISI_fec!Q$16)</f>
        <v>0</v>
      </c>
      <c r="R142" s="278">
        <f>IF(R$16=0,0,R$16/ISI_fec!R$16)</f>
        <v>0</v>
      </c>
      <c r="S142" s="278">
        <f>IF(S$16=0,0,S$16/ISI_fec!S$16)</f>
        <v>0</v>
      </c>
      <c r="T142" s="278">
        <f>IF(T$16=0,0,T$16/ISI_fec!T$16)</f>
        <v>0</v>
      </c>
      <c r="U142" s="278">
        <f>IF(U$16=0,0,U$16/ISI_fec!U$16)</f>
        <v>0</v>
      </c>
      <c r="V142" s="278">
        <f>IF(V$16=0,0,V$16/ISI_fec!V$16)</f>
        <v>0</v>
      </c>
      <c r="W142" s="278">
        <f>IF(W$16=0,0,W$16/ISI_fec!W$16)</f>
        <v>0</v>
      </c>
      <c r="DA142" s="79"/>
    </row>
    <row r="143" spans="1:105" ht="12" customHeight="1" x14ac:dyDescent="0.25">
      <c r="A143" s="203" t="s">
        <v>174</v>
      </c>
      <c r="B143" s="278">
        <f>IF(B$22=0,0,B$22/ISI_fec!B$22)</f>
        <v>0</v>
      </c>
      <c r="C143" s="278">
        <f>IF(C$22=0,0,C$22/ISI_fec!C$22)</f>
        <v>0</v>
      </c>
      <c r="D143" s="278">
        <f>IF(D$22=0,0,D$22/ISI_fec!D$22)</f>
        <v>0</v>
      </c>
      <c r="E143" s="278">
        <f>IF(E$22=0,0,E$22/ISI_fec!E$22)</f>
        <v>0</v>
      </c>
      <c r="F143" s="278">
        <f>IF(F$22=0,0,F$22/ISI_fec!F$22)</f>
        <v>0</v>
      </c>
      <c r="G143" s="278">
        <f>IF(G$22=0,0,G$22/ISI_fec!G$22)</f>
        <v>0</v>
      </c>
      <c r="H143" s="278">
        <f>IF(H$22=0,0,H$22/ISI_fec!H$22)</f>
        <v>0</v>
      </c>
      <c r="I143" s="278">
        <f>IF(I$22=0,0,I$22/ISI_fec!I$22)</f>
        <v>0</v>
      </c>
      <c r="J143" s="278">
        <f>IF(J$22=0,0,J$22/ISI_fec!J$22)</f>
        <v>0</v>
      </c>
      <c r="K143" s="278">
        <f>IF(K$22=0,0,K$22/ISI_fec!K$22)</f>
        <v>0</v>
      </c>
      <c r="L143" s="278">
        <f>IF(L$22=0,0,L$22/ISI_fec!L$22)</f>
        <v>0</v>
      </c>
      <c r="M143" s="278">
        <f>IF(M$22=0,0,M$22/ISI_fec!M$22)</f>
        <v>0</v>
      </c>
      <c r="N143" s="278">
        <f>IF(N$22=0,0,N$22/ISI_fec!N$22)</f>
        <v>0</v>
      </c>
      <c r="O143" s="278">
        <f>IF(O$22=0,0,O$22/ISI_fec!O$22)</f>
        <v>0</v>
      </c>
      <c r="P143" s="278">
        <f>IF(P$22=0,0,P$22/ISI_fec!P$22)</f>
        <v>0</v>
      </c>
      <c r="Q143" s="278">
        <f>IF(Q$22=0,0,Q$22/ISI_fec!Q$22)</f>
        <v>0</v>
      </c>
      <c r="R143" s="278">
        <f>IF(R$22=0,0,R$22/ISI_fec!R$22)</f>
        <v>0</v>
      </c>
      <c r="S143" s="278">
        <f>IF(S$22=0,0,S$22/ISI_fec!S$22)</f>
        <v>0</v>
      </c>
      <c r="T143" s="278">
        <f>IF(T$22=0,0,T$22/ISI_fec!T$22)</f>
        <v>0</v>
      </c>
      <c r="U143" s="278">
        <f>IF(U$22=0,0,U$22/ISI_fec!U$22)</f>
        <v>0</v>
      </c>
      <c r="V143" s="278">
        <f>IF(V$22=0,0,V$22/ISI_fec!V$22)</f>
        <v>0</v>
      </c>
      <c r="W143" s="278">
        <f>IF(W$22=0,0,W$22/ISI_fec!W$22)</f>
        <v>0</v>
      </c>
      <c r="DA143" s="79"/>
    </row>
    <row r="144" spans="1:105" ht="12" customHeight="1" x14ac:dyDescent="0.25">
      <c r="A144" s="203" t="s">
        <v>181</v>
      </c>
      <c r="B144" s="278">
        <f>IF(B$28=0,0,B$28/ISI_fec!B$28)</f>
        <v>0</v>
      </c>
      <c r="C144" s="278">
        <f>IF(C$28=0,0,C$28/ISI_fec!C$28)</f>
        <v>0</v>
      </c>
      <c r="D144" s="278">
        <f>IF(D$28=0,0,D$28/ISI_fec!D$28)</f>
        <v>0</v>
      </c>
      <c r="E144" s="278">
        <f>IF(E$28=0,0,E$28/ISI_fec!E$28)</f>
        <v>0</v>
      </c>
      <c r="F144" s="278">
        <f>IF(F$28=0,0,F$28/ISI_fec!F$28)</f>
        <v>0</v>
      </c>
      <c r="G144" s="278">
        <f>IF(G$28=0,0,G$28/ISI_fec!G$28)</f>
        <v>0</v>
      </c>
      <c r="H144" s="278">
        <f>IF(H$28=0,0,H$28/ISI_fec!H$28)</f>
        <v>0</v>
      </c>
      <c r="I144" s="278">
        <f>IF(I$28=0,0,I$28/ISI_fec!I$28)</f>
        <v>0</v>
      </c>
      <c r="J144" s="278">
        <f>IF(J$28=0,0,J$28/ISI_fec!J$28)</f>
        <v>0</v>
      </c>
      <c r="K144" s="278">
        <f>IF(K$28=0,0,K$28/ISI_fec!K$28)</f>
        <v>0</v>
      </c>
      <c r="L144" s="278">
        <f>IF(L$28=0,0,L$28/ISI_fec!L$28)</f>
        <v>0</v>
      </c>
      <c r="M144" s="278">
        <f>IF(M$28=0,0,M$28/ISI_fec!M$28)</f>
        <v>0</v>
      </c>
      <c r="N144" s="278">
        <f>IF(N$28=0,0,N$28/ISI_fec!N$28)</f>
        <v>0</v>
      </c>
      <c r="O144" s="278">
        <f>IF(O$28=0,0,O$28/ISI_fec!O$28)</f>
        <v>0</v>
      </c>
      <c r="P144" s="278">
        <f>IF(P$28=0,0,P$28/ISI_fec!P$28)</f>
        <v>0</v>
      </c>
      <c r="Q144" s="278">
        <f>IF(Q$28=0,0,Q$28/ISI_fec!Q$28)</f>
        <v>0</v>
      </c>
      <c r="R144" s="278">
        <f>IF(R$28=0,0,R$28/ISI_fec!R$28)</f>
        <v>0</v>
      </c>
      <c r="S144" s="278">
        <f>IF(S$28=0,0,S$28/ISI_fec!S$28)</f>
        <v>0</v>
      </c>
      <c r="T144" s="278">
        <f>IF(T$28=0,0,T$28/ISI_fec!T$28)</f>
        <v>0</v>
      </c>
      <c r="U144" s="278">
        <f>IF(U$28=0,0,U$28/ISI_fec!U$28)</f>
        <v>0</v>
      </c>
      <c r="V144" s="278">
        <f>IF(V$28=0,0,V$28/ISI_fec!V$28)</f>
        <v>0</v>
      </c>
      <c r="W144" s="278">
        <f>IF(W$28=0,0,W$28/ISI_fec!W$28)</f>
        <v>0</v>
      </c>
      <c r="DA144" s="79"/>
    </row>
    <row r="145" spans="1:105" ht="12" customHeight="1" x14ac:dyDescent="0.25">
      <c r="A145" s="41" t="s">
        <v>191</v>
      </c>
      <c r="B145" s="279">
        <f>IF(B$35=0,0,B$35/ISI_fec!B$35)</f>
        <v>0</v>
      </c>
      <c r="C145" s="279">
        <f>IF(C$35=0,0,C$35/ISI_fec!C$35)</f>
        <v>0</v>
      </c>
      <c r="D145" s="279">
        <f>IF(D$35=0,0,D$35/ISI_fec!D$35)</f>
        <v>0</v>
      </c>
      <c r="E145" s="279">
        <f>IF(E$35=0,0,E$35/ISI_fec!E$35)</f>
        <v>0</v>
      </c>
      <c r="F145" s="279">
        <f>IF(F$35=0,0,F$35/ISI_fec!F$35)</f>
        <v>0</v>
      </c>
      <c r="G145" s="279">
        <f>IF(G$35=0,0,G$35/ISI_fec!G$35)</f>
        <v>0</v>
      </c>
      <c r="H145" s="279">
        <f>IF(H$35=0,0,H$35/ISI_fec!H$35)</f>
        <v>0</v>
      </c>
      <c r="I145" s="279">
        <f>IF(I$35=0,0,I$35/ISI_fec!I$35)</f>
        <v>0</v>
      </c>
      <c r="J145" s="279">
        <f>IF(J$35=0,0,J$35/ISI_fec!J$35)</f>
        <v>0</v>
      </c>
      <c r="K145" s="279">
        <f>IF(K$35=0,0,K$35/ISI_fec!K$35)</f>
        <v>0</v>
      </c>
      <c r="L145" s="279">
        <f>IF(L$35=0,0,L$35/ISI_fec!L$35)</f>
        <v>0</v>
      </c>
      <c r="M145" s="279">
        <f>IF(M$35=0,0,M$35/ISI_fec!M$35)</f>
        <v>0</v>
      </c>
      <c r="N145" s="279">
        <f>IF(N$35=0,0,N$35/ISI_fec!N$35)</f>
        <v>0</v>
      </c>
      <c r="O145" s="279">
        <f>IF(O$35=0,0,O$35/ISI_fec!O$35)</f>
        <v>0</v>
      </c>
      <c r="P145" s="279">
        <f>IF(P$35=0,0,P$35/ISI_fec!P$35)</f>
        <v>0</v>
      </c>
      <c r="Q145" s="279">
        <f>IF(Q$35=0,0,Q$35/ISI_fec!Q$35)</f>
        <v>0</v>
      </c>
      <c r="R145" s="279">
        <f>IF(R$35=0,0,R$35/ISI_fec!R$35)</f>
        <v>0</v>
      </c>
      <c r="S145" s="279">
        <f>IF(S$35=0,0,S$35/ISI_fec!S$35)</f>
        <v>0</v>
      </c>
      <c r="T145" s="279">
        <f>IF(T$35=0,0,T$35/ISI_fec!T$35)</f>
        <v>0</v>
      </c>
      <c r="U145" s="279">
        <f>IF(U$35=0,0,U$35/ISI_fec!U$35)</f>
        <v>0</v>
      </c>
      <c r="V145" s="279">
        <f>IF(V$35=0,0,V$35/ISI_fec!V$35)</f>
        <v>0</v>
      </c>
      <c r="W145" s="279">
        <f>IF(W$35=0,0,W$35/ISI_fec!W$35)</f>
        <v>0</v>
      </c>
      <c r="DA145" s="82"/>
    </row>
    <row r="146" spans="1:105" ht="12" customHeight="1" x14ac:dyDescent="0.25">
      <c r="A146" s="20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DA146" s="173"/>
    </row>
    <row r="147" spans="1:105" ht="12" customHeight="1" x14ac:dyDescent="0.25">
      <c r="A147" s="35" t="s">
        <v>42</v>
      </c>
      <c r="B147" s="274">
        <f>IF(B$54=0,0,B$54/ISI_fec!B$54)</f>
        <v>0.49840995713201847</v>
      </c>
      <c r="C147" s="274">
        <f>IF(C$54=0,0,C$54/ISI_fec!C$54)</f>
        <v>0.50210037734837842</v>
      </c>
      <c r="D147" s="274">
        <f>IF(D$54=0,0,D$54/ISI_fec!D$54)</f>
        <v>0.51450411389205719</v>
      </c>
      <c r="E147" s="274">
        <f>IF(E$54=0,0,E$54/ISI_fec!E$54)</f>
        <v>0.51943843092651498</v>
      </c>
      <c r="F147" s="274">
        <f>IF(F$54=0,0,F$54/ISI_fec!F$54)</f>
        <v>0.53155805656071509</v>
      </c>
      <c r="G147" s="274">
        <f>IF(G$54=0,0,G$54/ISI_fec!G$54)</f>
        <v>0.54833372626658727</v>
      </c>
      <c r="H147" s="274">
        <f>IF(H$54=0,0,H$54/ISI_fec!H$54)</f>
        <v>0.55290404934614867</v>
      </c>
      <c r="I147" s="274">
        <f>IF(I$54=0,0,I$54/ISI_fec!I$54)</f>
        <v>0.55593146255674364</v>
      </c>
      <c r="J147" s="274">
        <f>IF(J$54=0,0,J$54/ISI_fec!J$54)</f>
        <v>0.55309131387031596</v>
      </c>
      <c r="K147" s="274">
        <f>IF(K$54=0,0,K$54/ISI_fec!K$54)</f>
        <v>0.5529804621620894</v>
      </c>
      <c r="L147" s="274">
        <f>IF(L$54=0,0,L$54/ISI_fec!L$54)</f>
        <v>0.55130190097891685</v>
      </c>
      <c r="M147" s="274">
        <f>IF(M$54=0,0,M$54/ISI_fec!M$54)</f>
        <v>0.55545395404066489</v>
      </c>
      <c r="N147" s="274">
        <f>IF(N$54=0,0,N$54/ISI_fec!N$54)</f>
        <v>0.5288935525142755</v>
      </c>
      <c r="O147" s="274">
        <f>IF(O$54=0,0,O$54/ISI_fec!O$54)</f>
        <v>0.52022039179904533</v>
      </c>
      <c r="P147" s="274">
        <f>IF(P$54=0,0,P$54/ISI_fec!P$54)</f>
        <v>0.52104296884091872</v>
      </c>
      <c r="Q147" s="274">
        <f>IF(Q$54=0,0,Q$54/ISI_fec!Q$54)</f>
        <v>0.54872469119511369</v>
      </c>
      <c r="R147" s="274">
        <f>IF(R$54=0,0,R$54/ISI_fec!R$54)</f>
        <v>0.54003843850391009</v>
      </c>
      <c r="S147" s="274">
        <f>IF(S$54=0,0,S$54/ISI_fec!S$54)</f>
        <v>0.55460131033100069</v>
      </c>
      <c r="T147" s="274">
        <f>IF(T$54=0,0,T$54/ISI_fec!T$54)</f>
        <v>0.55978267844336571</v>
      </c>
      <c r="U147" s="274">
        <f>IF(U$54=0,0,U$54/ISI_fec!U$54)</f>
        <v>0.56315484605744692</v>
      </c>
      <c r="V147" s="274">
        <f>IF(V$54=0,0,V$54/ISI_fec!V$54)</f>
        <v>0.56401583683841094</v>
      </c>
      <c r="W147" s="274">
        <f>IF(W$54=0,0,W$54/ISI_fec!W$54)</f>
        <v>0.5548737257955535</v>
      </c>
      <c r="DA147" s="111"/>
    </row>
    <row r="148" spans="1:105" ht="12" customHeight="1" x14ac:dyDescent="0.25">
      <c r="A148" s="55" t="s">
        <v>92</v>
      </c>
      <c r="B148" s="275">
        <f>IF(B$55=0,0,B$55/ISI_fec!B$55)</f>
        <v>0.42660446512022493</v>
      </c>
      <c r="C148" s="275">
        <f>IF(C$55=0,0,C$55/ISI_fec!C$55)</f>
        <v>0.42811104175492221</v>
      </c>
      <c r="D148" s="275">
        <f>IF(D$55=0,0,D$55/ISI_fec!D$55)</f>
        <v>0.4317818890623526</v>
      </c>
      <c r="E148" s="275">
        <f>IF(E$55=0,0,E$55/ISI_fec!E$55)</f>
        <v>0.43178188906235276</v>
      </c>
      <c r="F148" s="275">
        <f>IF(F$55=0,0,F$55/ISI_fec!F$55)</f>
        <v>0.43392955561096308</v>
      </c>
      <c r="G148" s="275">
        <f>IF(G$55=0,0,G$55/ISI_fec!G$55)</f>
        <v>0.43735146342431014</v>
      </c>
      <c r="H148" s="275">
        <f>IF(H$55=0,0,H$55/ISI_fec!H$55)</f>
        <v>0.43973726482720904</v>
      </c>
      <c r="I148" s="275">
        <f>IF(I$55=0,0,I$55/ISI_fec!I$55)</f>
        <v>0.44239561582196901</v>
      </c>
      <c r="J148" s="275">
        <f>IF(J$55=0,0,J$55/ISI_fec!J$55)</f>
        <v>0.44239561582196912</v>
      </c>
      <c r="K148" s="275">
        <f>IF(K$55=0,0,K$55/ISI_fec!K$55)</f>
        <v>0.44239561582196901</v>
      </c>
      <c r="L148" s="275">
        <f>IF(L$55=0,0,L$55/ISI_fec!L$55)</f>
        <v>0.4423956158219689</v>
      </c>
      <c r="M148" s="275">
        <f>IF(M$55=0,0,M$55/ISI_fec!M$55)</f>
        <v>0.44239561582196918</v>
      </c>
      <c r="N148" s="275">
        <f>IF(N$55=0,0,N$55/ISI_fec!N$55)</f>
        <v>0.44239561582196896</v>
      </c>
      <c r="O148" s="275">
        <f>IF(O$55=0,0,O$55/ISI_fec!O$55)</f>
        <v>0.44239561582196907</v>
      </c>
      <c r="P148" s="275">
        <f>IF(P$55=0,0,P$55/ISI_fec!P$55)</f>
        <v>0.44239561582196923</v>
      </c>
      <c r="Q148" s="275">
        <f>IF(Q$55=0,0,Q$55/ISI_fec!Q$55)</f>
        <v>0.44239561582196929</v>
      </c>
      <c r="R148" s="275">
        <f>IF(R$55=0,0,R$55/ISI_fec!R$55)</f>
        <v>0.44239561582196885</v>
      </c>
      <c r="S148" s="275">
        <f>IF(S$55=0,0,S$55/ISI_fec!S$55)</f>
        <v>0.44239561582196907</v>
      </c>
      <c r="T148" s="275">
        <f>IF(T$55=0,0,T$55/ISI_fec!T$55)</f>
        <v>0.44239561582196901</v>
      </c>
      <c r="U148" s="275">
        <f>IF(U$55=0,0,U$55/ISI_fec!U$55)</f>
        <v>0.44239561582196918</v>
      </c>
      <c r="V148" s="275">
        <f>IF(V$55=0,0,V$55/ISI_fec!V$55)</f>
        <v>0.44239561582196912</v>
      </c>
      <c r="W148" s="275">
        <f>IF(W$55=0,0,W$55/ISI_fec!W$55)</f>
        <v>0.44239561582196907</v>
      </c>
      <c r="DA148" s="76"/>
    </row>
    <row r="149" spans="1:105" ht="12" customHeight="1" x14ac:dyDescent="0.25">
      <c r="A149" s="202" t="s">
        <v>93</v>
      </c>
      <c r="B149" s="276">
        <f>IF(B$56=0,0,B$56/ISI_fec!B$56)</f>
        <v>0.1107054187126412</v>
      </c>
      <c r="C149" s="276">
        <f>IF(C$56=0,0,C$56/ISI_fec!C$56)</f>
        <v>0.11109638085861834</v>
      </c>
      <c r="D149" s="276">
        <f>IF(D$56=0,0,D$56/ISI_fec!D$56)</f>
        <v>0.11204897915850896</v>
      </c>
      <c r="E149" s="276">
        <f>IF(E$56=0,0,E$56/ISI_fec!E$56)</f>
        <v>0.11204897915850896</v>
      </c>
      <c r="F149" s="276">
        <f>IF(F$56=0,0,F$56/ISI_fec!F$56)</f>
        <v>0.11260630648149426</v>
      </c>
      <c r="G149" s="276">
        <f>IF(G$56=0,0,G$56/ISI_fec!G$56)</f>
        <v>0.11349430407234436</v>
      </c>
      <c r="H149" s="276">
        <f>IF(H$56=0,0,H$56/ISI_fec!H$56)</f>
        <v>0.11411342826083284</v>
      </c>
      <c r="I149" s="276">
        <f>IF(I$56=0,0,I$56/ISI_fec!I$56)</f>
        <v>0.114803280065073</v>
      </c>
      <c r="J149" s="276">
        <f>IF(J$56=0,0,J$56/ISI_fec!J$56)</f>
        <v>0.114803280065073</v>
      </c>
      <c r="K149" s="276">
        <f>IF(K$56=0,0,K$56/ISI_fec!K$56)</f>
        <v>0.11480328006507301</v>
      </c>
      <c r="L149" s="276">
        <f>IF(L$56=0,0,L$56/ISI_fec!L$56)</f>
        <v>0.11480328006507301</v>
      </c>
      <c r="M149" s="276">
        <f>IF(M$56=0,0,M$56/ISI_fec!M$56)</f>
        <v>0.11480328006507298</v>
      </c>
      <c r="N149" s="276">
        <f>IF(N$56=0,0,N$56/ISI_fec!N$56)</f>
        <v>0.11480328006507304</v>
      </c>
      <c r="O149" s="276">
        <f>IF(O$56=0,0,O$56/ISI_fec!O$56)</f>
        <v>0.114803280065073</v>
      </c>
      <c r="P149" s="276">
        <f>IF(P$56=0,0,P$56/ISI_fec!P$56)</f>
        <v>0.11480328006507295</v>
      </c>
      <c r="Q149" s="276">
        <f>IF(Q$56=0,0,Q$56/ISI_fec!Q$56)</f>
        <v>0.11480328006507298</v>
      </c>
      <c r="R149" s="276">
        <f>IF(R$56=0,0,R$56/ISI_fec!R$56)</f>
        <v>0.114803280065073</v>
      </c>
      <c r="S149" s="276">
        <f>IF(S$56=0,0,S$56/ISI_fec!S$56)</f>
        <v>0.11480328006507297</v>
      </c>
      <c r="T149" s="276">
        <f>IF(T$56=0,0,T$56/ISI_fec!T$56)</f>
        <v>0.11480328006507302</v>
      </c>
      <c r="U149" s="276">
        <f>IF(U$56=0,0,U$56/ISI_fec!U$56)</f>
        <v>0.11480328006507302</v>
      </c>
      <c r="V149" s="276">
        <f>IF(V$56=0,0,V$56/ISI_fec!V$56)</f>
        <v>0.11480328006507302</v>
      </c>
      <c r="W149" s="276">
        <f>IF(W$56=0,0,W$56/ISI_fec!W$56)</f>
        <v>0.11480328006507297</v>
      </c>
      <c r="DA149" s="77"/>
    </row>
    <row r="150" spans="1:105" ht="12" customHeight="1" x14ac:dyDescent="0.25">
      <c r="A150" s="202" t="s">
        <v>94</v>
      </c>
      <c r="B150" s="276">
        <f>IF(B$57=0,0,B$57/ISI_fec!B$57)</f>
        <v>0.61257998767988919</v>
      </c>
      <c r="C150" s="276">
        <f>IF(C$57=0,0,C$57/ISI_fec!C$57)</f>
        <v>0.6147433468844431</v>
      </c>
      <c r="D150" s="276">
        <f>IF(D$57=0,0,D$57/ISI_fec!D$57)</f>
        <v>0.62001447689412781</v>
      </c>
      <c r="E150" s="276">
        <f>IF(E$57=0,0,E$57/ISI_fec!E$57)</f>
        <v>0.62001447689412714</v>
      </c>
      <c r="F150" s="276">
        <f>IF(F$57=0,0,F$57/ISI_fec!F$57)</f>
        <v>0.62309840511207859</v>
      </c>
      <c r="G150" s="276">
        <f>IF(G$57=0,0,G$57/ISI_fec!G$57)</f>
        <v>0.62801207202728837</v>
      </c>
      <c r="H150" s="276">
        <f>IF(H$57=0,0,H$57/ISI_fec!H$57)</f>
        <v>0.63143794848543211</v>
      </c>
      <c r="I150" s="276">
        <f>IF(I$57=0,0,I$57/ISI_fec!I$57)</f>
        <v>0.63525519080885717</v>
      </c>
      <c r="J150" s="276">
        <f>IF(J$57=0,0,J$57/ISI_fec!J$57)</f>
        <v>0.63525519080885673</v>
      </c>
      <c r="K150" s="276">
        <f>IF(K$57=0,0,K$57/ISI_fec!K$57)</f>
        <v>0.63525519080885695</v>
      </c>
      <c r="L150" s="276">
        <f>IF(L$57=0,0,L$57/ISI_fec!L$57)</f>
        <v>0.63525519080885695</v>
      </c>
      <c r="M150" s="276">
        <f>IF(M$57=0,0,M$57/ISI_fec!M$57)</f>
        <v>0.63525519080885695</v>
      </c>
      <c r="N150" s="276">
        <f>IF(N$57=0,0,N$57/ISI_fec!N$57)</f>
        <v>0.63525519080885695</v>
      </c>
      <c r="O150" s="276">
        <f>IF(O$57=0,0,O$57/ISI_fec!O$57)</f>
        <v>0.63525519080885684</v>
      </c>
      <c r="P150" s="276">
        <f>IF(P$57=0,0,P$57/ISI_fec!P$57)</f>
        <v>0.63525519080885706</v>
      </c>
      <c r="Q150" s="276">
        <f>IF(Q$57=0,0,Q$57/ISI_fec!Q$57)</f>
        <v>0.63525519080885706</v>
      </c>
      <c r="R150" s="276">
        <f>IF(R$57=0,0,R$57/ISI_fec!R$57)</f>
        <v>0.63525519080885706</v>
      </c>
      <c r="S150" s="276">
        <f>IF(S$57=0,0,S$57/ISI_fec!S$57)</f>
        <v>0.63525519080885684</v>
      </c>
      <c r="T150" s="276">
        <f>IF(T$57=0,0,T$57/ISI_fec!T$57)</f>
        <v>0.63525519080885695</v>
      </c>
      <c r="U150" s="276">
        <f>IF(U$57=0,0,U$57/ISI_fec!U$57)</f>
        <v>0.63525519080885695</v>
      </c>
      <c r="V150" s="276">
        <f>IF(V$57=0,0,V$57/ISI_fec!V$57)</f>
        <v>0.63525519080885695</v>
      </c>
      <c r="W150" s="276">
        <f>IF(W$57=0,0,W$57/ISI_fec!W$57)</f>
        <v>0.63525519080885684</v>
      </c>
      <c r="DA150" s="77"/>
    </row>
    <row r="151" spans="1:105" ht="12" customHeight="1" x14ac:dyDescent="0.25">
      <c r="A151" s="202" t="s">
        <v>95</v>
      </c>
      <c r="B151" s="276">
        <f>IF(B$58=0,0,B$58/ISI_fec!B$58)</f>
        <v>0.42247925513227047</v>
      </c>
      <c r="C151" s="276">
        <f>IF(C$58=0,0,C$58/ISI_fec!C$58)</f>
        <v>0.42397126336581553</v>
      </c>
      <c r="D151" s="276">
        <f>IF(D$58=0,0,D$58/ISI_fec!D$58)</f>
        <v>0.4276066140546802</v>
      </c>
      <c r="E151" s="276">
        <f>IF(E$58=0,0,E$58/ISI_fec!E$58)</f>
        <v>0.42760661405468031</v>
      </c>
      <c r="F151" s="276">
        <f>IF(F$58=0,0,F$58/ISI_fec!F$58)</f>
        <v>0.42973351294560885</v>
      </c>
      <c r="G151" s="276">
        <f>IF(G$58=0,0,G$58/ISI_fec!G$58)</f>
        <v>0.4331223313530928</v>
      </c>
      <c r="H151" s="276">
        <f>IF(H$58=0,0,H$58/ISI_fec!H$58)</f>
        <v>0.43548506236507617</v>
      </c>
      <c r="I151" s="276">
        <f>IF(I$58=0,0,I$58/ISI_fec!I$58)</f>
        <v>0.43811770744962758</v>
      </c>
      <c r="J151" s="276">
        <f>IF(J$58=0,0,J$58/ISI_fec!J$58)</f>
        <v>0.43811770744962747</v>
      </c>
      <c r="K151" s="276">
        <f>IF(K$58=0,0,K$58/ISI_fec!K$58)</f>
        <v>0.43811770744962764</v>
      </c>
      <c r="L151" s="276">
        <f>IF(L$58=0,0,L$58/ISI_fec!L$58)</f>
        <v>0.43811770744962758</v>
      </c>
      <c r="M151" s="276">
        <f>IF(M$58=0,0,M$58/ISI_fec!M$58)</f>
        <v>0.43811770744962764</v>
      </c>
      <c r="N151" s="276">
        <f>IF(N$58=0,0,N$58/ISI_fec!N$58)</f>
        <v>0.43811770744962752</v>
      </c>
      <c r="O151" s="276">
        <f>IF(O$58=0,0,O$58/ISI_fec!O$58)</f>
        <v>0.43811770744962747</v>
      </c>
      <c r="P151" s="276">
        <f>IF(P$58=0,0,P$58/ISI_fec!P$58)</f>
        <v>0.43811770744962752</v>
      </c>
      <c r="Q151" s="276">
        <f>IF(Q$58=0,0,Q$58/ISI_fec!Q$58)</f>
        <v>0.43811770744962747</v>
      </c>
      <c r="R151" s="276">
        <f>IF(R$58=0,0,R$58/ISI_fec!R$58)</f>
        <v>0.43811770744962736</v>
      </c>
      <c r="S151" s="276">
        <f>IF(S$58=0,0,S$58/ISI_fec!S$58)</f>
        <v>0.43811770744962741</v>
      </c>
      <c r="T151" s="276">
        <f>IF(T$58=0,0,T$58/ISI_fec!T$58)</f>
        <v>0.43811770744962758</v>
      </c>
      <c r="U151" s="276">
        <f>IF(U$58=0,0,U$58/ISI_fec!U$58)</f>
        <v>0.43811770744962747</v>
      </c>
      <c r="V151" s="276">
        <f>IF(V$58=0,0,V$58/ISI_fec!V$58)</f>
        <v>0.43811770744962764</v>
      </c>
      <c r="W151" s="276">
        <f>IF(W$58=0,0,W$58/ISI_fec!W$58)</f>
        <v>0.43811770744962752</v>
      </c>
      <c r="DA151" s="77"/>
    </row>
    <row r="152" spans="1:105" ht="12" customHeight="1" x14ac:dyDescent="0.25">
      <c r="A152" s="56" t="s">
        <v>96</v>
      </c>
      <c r="B152" s="277">
        <f>IF(B$59=0,0,B$59/ISI_fec!B$59)</f>
        <v>0.6387960709600381</v>
      </c>
      <c r="C152" s="277">
        <f>IF(C$59=0,0,C$59/ISI_fec!C$59)</f>
        <v>0.64370620280099211</v>
      </c>
      <c r="D152" s="277">
        <f>IF(D$59=0,0,D$59/ISI_fec!D$59)</f>
        <v>0.66229265301597517</v>
      </c>
      <c r="E152" s="277">
        <f>IF(E$59=0,0,E$59/ISI_fec!E$59)</f>
        <v>0.67079003211431487</v>
      </c>
      <c r="F152" s="277">
        <f>IF(F$59=0,0,F$59/ISI_fec!F$59)</f>
        <v>0.69444109202479976</v>
      </c>
      <c r="G152" s="277">
        <f>IF(G$59=0,0,G$59/ISI_fec!G$59)</f>
        <v>0.7080926048265771</v>
      </c>
      <c r="H152" s="277">
        <f>IF(H$59=0,0,H$59/ISI_fec!H$59)</f>
        <v>0.71654719191942573</v>
      </c>
      <c r="I152" s="277">
        <f>IF(I$59=0,0,I$59/ISI_fec!I$59)</f>
        <v>0.71956144971071712</v>
      </c>
      <c r="J152" s="277">
        <f>IF(J$59=0,0,J$59/ISI_fec!J$59)</f>
        <v>0.71260765543528748</v>
      </c>
      <c r="K152" s="277">
        <f>IF(K$59=0,0,K$59/ISI_fec!K$59)</f>
        <v>0.71181095495788826</v>
      </c>
      <c r="L152" s="277">
        <f>IF(L$59=0,0,L$59/ISI_fec!L$59)</f>
        <v>0.7082871360094839</v>
      </c>
      <c r="M152" s="277">
        <f>IF(M$59=0,0,M$59/ISI_fec!M$59)</f>
        <v>0.71512672877088113</v>
      </c>
      <c r="N152" s="277">
        <f>IF(N$59=0,0,N$59/ISI_fec!N$59)</f>
        <v>0.6816947330294103</v>
      </c>
      <c r="O152" s="277">
        <f>IF(O$59=0,0,O$59/ISI_fec!O$59)</f>
        <v>0.67699733223536418</v>
      </c>
      <c r="P152" s="277">
        <f>IF(P$59=0,0,P$59/ISI_fec!P$59)</f>
        <v>0.69068183749182555</v>
      </c>
      <c r="Q152" s="277">
        <f>IF(Q$59=0,0,Q$59/ISI_fec!Q$59)</f>
        <v>0.74471798386765919</v>
      </c>
      <c r="R152" s="277">
        <f>IF(R$59=0,0,R$59/ISI_fec!R$59)</f>
        <v>0.70328856594400557</v>
      </c>
      <c r="S152" s="277">
        <f>IF(S$59=0,0,S$59/ISI_fec!S$59)</f>
        <v>0.72783074606917242</v>
      </c>
      <c r="T152" s="277">
        <f>IF(T$59=0,0,T$59/ISI_fec!T$59)</f>
        <v>0.739725353746015</v>
      </c>
      <c r="U152" s="277">
        <f>IF(U$59=0,0,U$59/ISI_fec!U$59)</f>
        <v>0.74451186936516001</v>
      </c>
      <c r="V152" s="277">
        <f>IF(V$59=0,0,V$59/ISI_fec!V$59)</f>
        <v>0.74702984199457856</v>
      </c>
      <c r="W152" s="277">
        <f>IF(W$59=0,0,W$59/ISI_fec!W$59)</f>
        <v>0.72646751104635543</v>
      </c>
      <c r="DA152" s="78"/>
    </row>
    <row r="153" spans="1:105" ht="12" customHeight="1" x14ac:dyDescent="0.25">
      <c r="A153" s="203" t="s">
        <v>222</v>
      </c>
      <c r="B153" s="278">
        <f>IF(B$65=0,0,B$65/ISI_fec!B$65)</f>
        <v>0.41751548404702699</v>
      </c>
      <c r="C153" s="278">
        <f>IF(C$65=0,0,C$65/ISI_fec!C$65)</f>
        <v>0.41996419335385204</v>
      </c>
      <c r="D153" s="278">
        <f>IF(D$65=0,0,D$65/ISI_fec!D$65)</f>
        <v>0.42348041936925795</v>
      </c>
      <c r="E153" s="278">
        <f>IF(E$65=0,0,E$65/ISI_fec!E$65)</f>
        <v>0.42419672178053841</v>
      </c>
      <c r="F153" s="278">
        <f>IF(F$65=0,0,F$65/ISI_fec!F$65)</f>
        <v>0.42998890911640431</v>
      </c>
      <c r="G153" s="278">
        <f>IF(G$65=0,0,G$65/ISI_fec!G$65)</f>
        <v>0.44075359889296845</v>
      </c>
      <c r="H153" s="278">
        <f>IF(H$65=0,0,H$65/ISI_fec!H$65)</f>
        <v>0.44221652677393647</v>
      </c>
      <c r="I153" s="278">
        <f>IF(I$65=0,0,I$65/ISI_fec!I$65)</f>
        <v>0.4454452288273294</v>
      </c>
      <c r="J153" s="278">
        <f>IF(J$65=0,0,J$65/ISI_fec!J$65)</f>
        <v>0.44605044034892555</v>
      </c>
      <c r="K153" s="278">
        <f>IF(K$65=0,0,K$65/ISI_fec!K$65)</f>
        <v>0.44644115992932981</v>
      </c>
      <c r="L153" s="278">
        <f>IF(L$65=0,0,L$65/ISI_fec!L$65)</f>
        <v>0.44635176182662278</v>
      </c>
      <c r="M153" s="278">
        <f>IF(M$65=0,0,M$65/ISI_fec!M$65)</f>
        <v>0.44840664084384713</v>
      </c>
      <c r="N153" s="278">
        <f>IF(N$65=0,0,N$65/ISI_fec!N$65)</f>
        <v>0.43470258021758101</v>
      </c>
      <c r="O153" s="278">
        <f>IF(O$65=0,0,O$65/ISI_fec!O$65)</f>
        <v>0.43448545057887594</v>
      </c>
      <c r="P153" s="278">
        <f>IF(P$65=0,0,P$65/ISI_fec!P$65)</f>
        <v>0.42685829041008122</v>
      </c>
      <c r="Q153" s="278">
        <f>IF(Q$65=0,0,Q$65/ISI_fec!Q$65)</f>
        <v>0.43035528597217249</v>
      </c>
      <c r="R153" s="278">
        <f>IF(R$65=0,0,R$65/ISI_fec!R$65)</f>
        <v>0.44772839342484805</v>
      </c>
      <c r="S153" s="278">
        <f>IF(S$65=0,0,S$65/ISI_fec!S$65)</f>
        <v>0.44856919555231722</v>
      </c>
      <c r="T153" s="278">
        <f>IF(T$65=0,0,T$65/ISI_fec!T$65)</f>
        <v>0.44852016933416167</v>
      </c>
      <c r="U153" s="278">
        <f>IF(U$65=0,0,U$65/ISI_fec!U$65)</f>
        <v>0.44854934911114908</v>
      </c>
      <c r="V153" s="278">
        <f>IF(V$65=0,0,V$65/ISI_fec!V$65)</f>
        <v>0.4486227249933265</v>
      </c>
      <c r="W153" s="278">
        <f>IF(W$65=0,0,W$65/ISI_fec!W$65)</f>
        <v>0.44882957121922973</v>
      </c>
      <c r="DA153" s="79"/>
    </row>
    <row r="154" spans="1:105" ht="12" customHeight="1" x14ac:dyDescent="0.25">
      <c r="A154" s="203" t="s">
        <v>228</v>
      </c>
      <c r="B154" s="278">
        <f>IF(B$71=0,0,B$71/ISI_fec!B$71)</f>
        <v>0.61182231344114613</v>
      </c>
      <c r="C154" s="278">
        <f>IF(C$71=0,0,C$71/ISI_fec!C$71)</f>
        <v>0.6139829968783368</v>
      </c>
      <c r="D154" s="278">
        <f>IF(D$71=0,0,D$71/ISI_fec!D$71)</f>
        <v>0.61924760725058969</v>
      </c>
      <c r="E154" s="278">
        <f>IF(E$71=0,0,E$71/ISI_fec!E$71)</f>
        <v>0.6192476072505898</v>
      </c>
      <c r="F154" s="278">
        <f>IF(F$71=0,0,F$71/ISI_fec!F$71)</f>
        <v>0.62232772108835899</v>
      </c>
      <c r="G154" s="278">
        <f>IF(G$71=0,0,G$71/ISI_fec!G$71)</f>
        <v>0.62723531049709724</v>
      </c>
      <c r="H154" s="278">
        <f>IF(H$71=0,0,H$71/ISI_fec!H$71)</f>
        <v>0.63065694963376517</v>
      </c>
      <c r="I154" s="278">
        <f>IF(I$71=0,0,I$71/ISI_fec!I$71)</f>
        <v>0.6344694705718531</v>
      </c>
      <c r="J154" s="278">
        <f>IF(J$71=0,0,J$71/ISI_fec!J$71)</f>
        <v>0.6344694705718531</v>
      </c>
      <c r="K154" s="278">
        <f>IF(K$71=0,0,K$71/ISI_fec!K$71)</f>
        <v>0.63446947057185299</v>
      </c>
      <c r="L154" s="278">
        <f>IF(L$71=0,0,L$71/ISI_fec!L$71)</f>
        <v>0.63446947057185332</v>
      </c>
      <c r="M154" s="278">
        <f>IF(M$71=0,0,M$71/ISI_fec!M$71)</f>
        <v>0.63446947057185321</v>
      </c>
      <c r="N154" s="278">
        <f>IF(N$71=0,0,N$71/ISI_fec!N$71)</f>
        <v>0.63446947057185321</v>
      </c>
      <c r="O154" s="278">
        <f>IF(O$71=0,0,O$71/ISI_fec!O$71)</f>
        <v>0.63446947057185332</v>
      </c>
      <c r="P154" s="278">
        <f>IF(P$71=0,0,P$71/ISI_fec!P$71)</f>
        <v>0.63446947057185299</v>
      </c>
      <c r="Q154" s="278">
        <f>IF(Q$71=0,0,Q$71/ISI_fec!Q$71)</f>
        <v>0.63446947057185299</v>
      </c>
      <c r="R154" s="278">
        <f>IF(R$71=0,0,R$71/ISI_fec!R$71)</f>
        <v>0.6344694705718531</v>
      </c>
      <c r="S154" s="278">
        <f>IF(S$71=0,0,S$71/ISI_fec!S$71)</f>
        <v>0.6344694705718531</v>
      </c>
      <c r="T154" s="278">
        <f>IF(T$71=0,0,T$71/ISI_fec!T$71)</f>
        <v>0.6344694705718531</v>
      </c>
      <c r="U154" s="278">
        <f>IF(U$71=0,0,U$71/ISI_fec!U$71)</f>
        <v>0.63446947057185332</v>
      </c>
      <c r="V154" s="278">
        <f>IF(V$71=0,0,V$71/ISI_fec!V$71)</f>
        <v>0.6344694705718531</v>
      </c>
      <c r="W154" s="278">
        <f>IF(W$71=0,0,W$71/ISI_fec!W$71)</f>
        <v>0.6344694705718531</v>
      </c>
      <c r="DA154" s="79"/>
    </row>
    <row r="155" spans="1:105" ht="12" customHeight="1" x14ac:dyDescent="0.25">
      <c r="A155" s="203" t="s">
        <v>181</v>
      </c>
      <c r="B155" s="278">
        <f>IF(B$72=0,0,B$72/ISI_fec!B$72)</f>
        <v>0.45098443139961447</v>
      </c>
      <c r="C155" s="278">
        <f>IF(C$72=0,0,C$72/ISI_fec!C$72)</f>
        <v>0.45481979605570089</v>
      </c>
      <c r="D155" s="278">
        <f>IF(D$72=0,0,D$72/ISI_fec!D$72)</f>
        <v>0.46812001338318682</v>
      </c>
      <c r="E155" s="278">
        <f>IF(E$72=0,0,E$72/ISI_fec!E$72)</f>
        <v>0.47440504729883465</v>
      </c>
      <c r="F155" s="278">
        <f>IF(F$72=0,0,F$72/ISI_fec!F$72)</f>
        <v>0.49158274606569269</v>
      </c>
      <c r="G155" s="278">
        <f>IF(G$72=0,0,G$72/ISI_fec!G$72)</f>
        <v>0.51575494092860608</v>
      </c>
      <c r="H155" s="278">
        <f>IF(H$72=0,0,H$72/ISI_fec!H$72)</f>
        <v>0.52119024663845093</v>
      </c>
      <c r="I155" s="278">
        <f>IF(I$72=0,0,I$72/ISI_fec!I$72)</f>
        <v>0.52381322029813915</v>
      </c>
      <c r="J155" s="278">
        <f>IF(J$72=0,0,J$72/ISI_fec!J$72)</f>
        <v>0.51916057969337626</v>
      </c>
      <c r="K155" s="278">
        <f>IF(K$72=0,0,K$72/ISI_fec!K$72)</f>
        <v>0.5189610193672981</v>
      </c>
      <c r="L155" s="278">
        <f>IF(L$72=0,0,L$72/ISI_fec!L$72)</f>
        <v>0.51626898737230698</v>
      </c>
      <c r="M155" s="278">
        <f>IF(M$72=0,0,M$72/ISI_fec!M$72)</f>
        <v>0.52304741403273391</v>
      </c>
      <c r="N155" s="278">
        <f>IF(N$72=0,0,N$72/ISI_fec!N$72)</f>
        <v>0.48245774091563165</v>
      </c>
      <c r="O155" s="278">
        <f>IF(O$72=0,0,O$72/ISI_fec!O$72)</f>
        <v>0.47852948856815969</v>
      </c>
      <c r="P155" s="278">
        <f>IF(P$72=0,0,P$72/ISI_fec!P$72)</f>
        <v>0.48376346894970179</v>
      </c>
      <c r="Q155" s="278">
        <f>IF(Q$72=0,0,Q$72/ISI_fec!Q$72)</f>
        <v>0.5220078581744384</v>
      </c>
      <c r="R155" s="278">
        <f>IF(R$72=0,0,R$72/ISI_fec!R$72)</f>
        <v>0.50595838142068272</v>
      </c>
      <c r="S155" s="278">
        <f>IF(S$72=0,0,S$72/ISI_fec!S$72)</f>
        <v>0.52109190930892546</v>
      </c>
      <c r="T155" s="278">
        <f>IF(T$72=0,0,T$72/ISI_fec!T$72)</f>
        <v>0.52969869249814205</v>
      </c>
      <c r="U155" s="278">
        <f>IF(U$72=0,0,U$72/ISI_fec!U$72)</f>
        <v>0.53376965392686171</v>
      </c>
      <c r="V155" s="278">
        <f>IF(V$72=0,0,V$72/ISI_fec!V$72)</f>
        <v>0.53590969360473673</v>
      </c>
      <c r="W155" s="278">
        <f>IF(W$72=0,0,W$72/ISI_fec!W$72)</f>
        <v>0.52154832928128358</v>
      </c>
      <c r="DA155" s="79"/>
    </row>
    <row r="156" spans="1:105" ht="12" customHeight="1" x14ac:dyDescent="0.25">
      <c r="A156" s="41" t="s">
        <v>191</v>
      </c>
      <c r="B156" s="279">
        <f>IF(B$79=0,0,B$79/ISI_fec!B$79)</f>
        <v>0.44329239380279356</v>
      </c>
      <c r="C156" s="279">
        <f>IF(C$79=0,0,C$79/ISI_fec!C$79)</f>
        <v>0.44657375119708304</v>
      </c>
      <c r="D156" s="279">
        <f>IF(D$79=0,0,D$79/ISI_fec!D$79)</f>
        <v>0.4567322946517639</v>
      </c>
      <c r="E156" s="279">
        <f>IF(E$79=0,0,E$79/ISI_fec!E$79)</f>
        <v>0.45979932939528712</v>
      </c>
      <c r="F156" s="279">
        <f>IF(F$79=0,0,F$79/ISI_fec!F$79)</f>
        <v>0.4741261834239584</v>
      </c>
      <c r="G156" s="279">
        <f>IF(G$79=0,0,G$79/ISI_fec!G$79)</f>
        <v>0.49013236733998466</v>
      </c>
      <c r="H156" s="279">
        <f>IF(H$79=0,0,H$79/ISI_fec!H$79)</f>
        <v>0.494771464675199</v>
      </c>
      <c r="I156" s="279">
        <f>IF(I$79=0,0,I$79/ISI_fec!I$79)</f>
        <v>0.49729912587294856</v>
      </c>
      <c r="J156" s="279">
        <f>IF(J$79=0,0,J$79/ISI_fec!J$79)</f>
        <v>0.494062591474551</v>
      </c>
      <c r="K156" s="279">
        <f>IF(K$79=0,0,K$79/ISI_fec!K$79)</f>
        <v>0.4937863150543858</v>
      </c>
      <c r="L156" s="279">
        <f>IF(L$79=0,0,L$79/ISI_fec!L$79)</f>
        <v>0.49203079997904953</v>
      </c>
      <c r="M156" s="279">
        <f>IF(M$79=0,0,M$79/ISI_fec!M$79)</f>
        <v>0.49615869491195919</v>
      </c>
      <c r="N156" s="279">
        <f>IF(N$79=0,0,N$79/ISI_fec!N$79)</f>
        <v>0.47271506397387114</v>
      </c>
      <c r="O156" s="279">
        <f>IF(O$79=0,0,O$79/ISI_fec!O$79)</f>
        <v>0.45124376675245276</v>
      </c>
      <c r="P156" s="279">
        <f>IF(P$79=0,0,P$79/ISI_fec!P$79)</f>
        <v>0.44880815840729893</v>
      </c>
      <c r="Q156" s="279">
        <f>IF(Q$79=0,0,Q$79/ISI_fec!Q$79)</f>
        <v>0.46721084522210182</v>
      </c>
      <c r="R156" s="279">
        <f>IF(R$79=0,0,R$79/ISI_fec!R$79)</f>
        <v>0.46264461662163359</v>
      </c>
      <c r="S156" s="279">
        <f>IF(S$79=0,0,S$79/ISI_fec!S$79)</f>
        <v>0.48671773653983197</v>
      </c>
      <c r="T156" s="279">
        <f>IF(T$79=0,0,T$79/ISI_fec!T$79)</f>
        <v>0.49317462578250798</v>
      </c>
      <c r="U156" s="279">
        <f>IF(U$79=0,0,U$79/ISI_fec!U$79)</f>
        <v>0.50129569131768859</v>
      </c>
      <c r="V156" s="279">
        <f>IF(V$79=0,0,V$79/ISI_fec!V$79)</f>
        <v>0.50032964002972269</v>
      </c>
      <c r="W156" s="279">
        <f>IF(W$79=0,0,W$79/ISI_fec!W$79)</f>
        <v>0.4902471648707929</v>
      </c>
      <c r="DA156" s="82"/>
    </row>
  </sheetData>
  <pageMargins left="0.39370078740157483" right="0.39370078740157483" top="0.39370078740157483" bottom="0.39370078740157483" header="0.31496062992125978" footer="0.31496062992125978"/>
  <pageSetup paperSize="9" scale="4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2024-05-20T16:49:12Z</dcterms:created>
  <dcterms:modified xsi:type="dcterms:W3CDTF">2024-05-20T16:49:12Z</dcterms:modified>
</cp:coreProperties>
</file>